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drawings/drawing5.xml" ContentType="application/vnd.openxmlformats-officedocument.drawing+xml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drawings/drawing6.xml" ContentType="application/vnd.openxmlformats-officedocument.drawing+xml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be58ebc7d9d0a6/문서/업무_개발/Calibration Tool Project/MCT v2/Templates/"/>
    </mc:Choice>
  </mc:AlternateContent>
  <bookViews>
    <workbookView xWindow="0" yWindow="0" windowWidth="28800" windowHeight="12255" tabRatio="886"/>
  </bookViews>
  <sheets>
    <sheet name="기본정보" sheetId="34" r:id="rId1"/>
    <sheet name="교정결과" sheetId="59" r:id="rId2"/>
    <sheet name="교정결과-E" sheetId="60" r:id="rId3"/>
    <sheet name="교정결과-HY" sheetId="61" r:id="rId4"/>
    <sheet name="판정결과" sheetId="55" r:id="rId5"/>
    <sheet name="부록" sheetId="56" r:id="rId6"/>
    <sheet name="RAWDATA" sheetId="33" r:id="rId7"/>
    <sheet name="측정불확도추정보고서" sheetId="41" r:id="rId8"/>
    <sheet name="Calcu" sheetId="39" r:id="rId9"/>
    <sheet name="Calcu_ADJ" sheetId="64" r:id="rId10"/>
    <sheet name="STD_Data" sheetId="53" r:id="rId11"/>
    <sheet name="Force_1_R1" sheetId="54" r:id="rId12"/>
    <sheet name="Force_1_R2" sheetId="73" r:id="rId13"/>
  </sheets>
  <definedNames>
    <definedName name="_xlnm._FilterDatabase" localSheetId="0" hidden="1">기본정보!#REF!</definedName>
    <definedName name="B_Tag" localSheetId="1">교정결과!$B$344:$V$344</definedName>
    <definedName name="B_Tag" localSheetId="2">'교정결과-E'!$B$349:$V$349</definedName>
    <definedName name="B_Tag" localSheetId="3">'교정결과-HY'!$B$90:$Q$90</definedName>
    <definedName name="B_Tag_2" localSheetId="4">판정결과!$E$99:$I$99</definedName>
    <definedName name="B_Tag_3" localSheetId="5">부록!$B$10:$K$10</definedName>
    <definedName name="Force_1_R1_CMC">Force_1_R1!$G$4:$I$24</definedName>
    <definedName name="Force_1_R1_Condition">Force_1_R1!$A$4:$F$24</definedName>
    <definedName name="Force_1_R1_Resolution">Force_1_R1!$J$4:$M$24</definedName>
    <definedName name="Force_1_R1_Result">Force_1_R1!$Q$4:$V$24</definedName>
    <definedName name="Force_1_R1_Result_ADJ">Force_1_R1!$X$4:$AC$24</definedName>
    <definedName name="Force_1_R1_Result_ADJ2">Force_1_R1!$X$28:$AA$28</definedName>
    <definedName name="Force_1_R1_Result2">Force_1_R1!$A$28:$H$28</definedName>
    <definedName name="Force_1_R1_Result3">Force_1_R1!$I$28:$L$28</definedName>
    <definedName name="Force_1_R1_Spec">Force_1_R1!$N$4:$P$24</definedName>
    <definedName name="Force_1_R1_STD1">Force_1_R1!$A$32</definedName>
    <definedName name="Force_1_R2_CMC">Force_1_R2!$G$4:$I$24</definedName>
    <definedName name="Force_1_R2_Condition">Force_1_R2!$A$4:$F$24</definedName>
    <definedName name="Force_1_R2_Resolution">Force_1_R2!$J$4:$M$24</definedName>
    <definedName name="Force_1_R2_Result">Force_1_R2!$Q$4:$V$24</definedName>
    <definedName name="Force_1_R2_Result_ADJ">Force_1_R2!$X$4:$AC$24</definedName>
    <definedName name="Force_1_R2_Result_ADJ2">Force_1_R2!$X$28:$AA$28</definedName>
    <definedName name="Force_1_R2_Result2">Force_1_R2!$A$28:$H$28</definedName>
    <definedName name="Force_1_R2_Result3">Force_1_R2!$I$28:$L$28</definedName>
    <definedName name="Force_1_R2_Spec">Force_1_R2!$N$4:$P$24</definedName>
    <definedName name="Force_1_R2_STD1">Force_1_R2!$A$32</definedName>
    <definedName name="_xlnm.Print_Area" localSheetId="0">기본정보!$A$1:$J$34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177" i="59" l="1"/>
  <c r="A54" i="55"/>
  <c r="A77" i="55"/>
  <c r="A79" i="55"/>
  <c r="A80" i="55" s="1"/>
  <c r="A78" i="55"/>
  <c r="A58" i="55"/>
  <c r="A57" i="55"/>
  <c r="A56" i="55"/>
  <c r="A55" i="55"/>
  <c r="A32" i="55"/>
  <c r="A33" i="55" s="1"/>
  <c r="A34" i="55" s="1"/>
  <c r="A35" i="55" s="1"/>
  <c r="A11" i="55"/>
  <c r="A12" i="55" s="1"/>
  <c r="A13" i="55" s="1"/>
  <c r="A10" i="55"/>
  <c r="A177" i="60" l="1"/>
  <c r="A179" i="60"/>
  <c r="A176" i="60"/>
  <c r="A178" i="60"/>
  <c r="A175" i="60"/>
  <c r="A173" i="59" l="1"/>
  <c r="A174" i="59"/>
  <c r="A175" i="59"/>
  <c r="A176" i="59"/>
  <c r="A172" i="59"/>
  <c r="A180" i="60" l="1"/>
  <c r="A190" i="60" s="1"/>
  <c r="B180" i="60"/>
  <c r="A181" i="60"/>
  <c r="B181" i="60"/>
  <c r="B224" i="60" s="1"/>
  <c r="A182" i="60"/>
  <c r="B182" i="60"/>
  <c r="A183" i="60"/>
  <c r="A184" i="60"/>
  <c r="B184" i="60"/>
  <c r="B227" i="60" s="1"/>
  <c r="A185" i="60"/>
  <c r="A186" i="60"/>
  <c r="A187" i="60"/>
  <c r="A188" i="60"/>
  <c r="A189" i="60"/>
  <c r="B190" i="60"/>
  <c r="E190" i="60"/>
  <c r="H190" i="60"/>
  <c r="K190" i="60"/>
  <c r="O190" i="60"/>
  <c r="S190" i="60"/>
  <c r="A191" i="60"/>
  <c r="B191" i="60"/>
  <c r="E191" i="60"/>
  <c r="H191" i="60"/>
  <c r="K191" i="60"/>
  <c r="O191" i="60"/>
  <c r="S191" i="60"/>
  <c r="A192" i="60"/>
  <c r="B192" i="60"/>
  <c r="E192" i="60"/>
  <c r="H192" i="60"/>
  <c r="K192" i="60"/>
  <c r="O192" i="60"/>
  <c r="S192" i="60"/>
  <c r="A193" i="60"/>
  <c r="B193" i="60"/>
  <c r="E193" i="60"/>
  <c r="H193" i="60"/>
  <c r="K193" i="60"/>
  <c r="O193" i="60"/>
  <c r="S193" i="60"/>
  <c r="B194" i="60"/>
  <c r="E194" i="60"/>
  <c r="H194" i="60"/>
  <c r="K194" i="60"/>
  <c r="O194" i="60"/>
  <c r="S194" i="60"/>
  <c r="A195" i="60"/>
  <c r="B195" i="60"/>
  <c r="E195" i="60"/>
  <c r="H195" i="60"/>
  <c r="K195" i="60"/>
  <c r="O195" i="60"/>
  <c r="S195" i="60"/>
  <c r="A196" i="60"/>
  <c r="B196" i="60"/>
  <c r="E196" i="60"/>
  <c r="H196" i="60"/>
  <c r="K196" i="60"/>
  <c r="O196" i="60"/>
  <c r="S196" i="60"/>
  <c r="A197" i="60"/>
  <c r="B197" i="60"/>
  <c r="E197" i="60"/>
  <c r="H197" i="60"/>
  <c r="K197" i="60"/>
  <c r="O197" i="60"/>
  <c r="S197" i="60"/>
  <c r="B198" i="60"/>
  <c r="E198" i="60"/>
  <c r="H198" i="60"/>
  <c r="K198" i="60"/>
  <c r="O198" i="60"/>
  <c r="S198" i="60"/>
  <c r="A199" i="60"/>
  <c r="B199" i="60"/>
  <c r="E199" i="60"/>
  <c r="H199" i="60"/>
  <c r="K199" i="60"/>
  <c r="O199" i="60"/>
  <c r="S199" i="60"/>
  <c r="A200" i="60"/>
  <c r="B200" i="60"/>
  <c r="E200" i="60"/>
  <c r="H200" i="60"/>
  <c r="K200" i="60"/>
  <c r="O200" i="60"/>
  <c r="S200" i="60"/>
  <c r="A201" i="60"/>
  <c r="B201" i="60"/>
  <c r="E201" i="60"/>
  <c r="H201" i="60"/>
  <c r="K201" i="60"/>
  <c r="O201" i="60"/>
  <c r="S201" i="60"/>
  <c r="B202" i="60"/>
  <c r="E202" i="60"/>
  <c r="H202" i="60"/>
  <c r="K202" i="60"/>
  <c r="O202" i="60"/>
  <c r="S202" i="60"/>
  <c r="A203" i="60"/>
  <c r="B203" i="60"/>
  <c r="E203" i="60"/>
  <c r="H203" i="60"/>
  <c r="K203" i="60"/>
  <c r="O203" i="60"/>
  <c r="S203" i="60"/>
  <c r="A204" i="60"/>
  <c r="B204" i="60"/>
  <c r="E204" i="60"/>
  <c r="H204" i="60"/>
  <c r="K204" i="60"/>
  <c r="O204" i="60"/>
  <c r="S204" i="60"/>
  <c r="A205" i="60"/>
  <c r="B205" i="60"/>
  <c r="E205" i="60"/>
  <c r="H205" i="60"/>
  <c r="K205" i="60"/>
  <c r="O205" i="60"/>
  <c r="S205" i="60"/>
  <c r="B206" i="60"/>
  <c r="E206" i="60"/>
  <c r="H206" i="60"/>
  <c r="K206" i="60"/>
  <c r="O206" i="60"/>
  <c r="S206" i="60"/>
  <c r="A207" i="60"/>
  <c r="A208" i="60"/>
  <c r="A209" i="60"/>
  <c r="A210" i="60"/>
  <c r="A211" i="60"/>
  <c r="C211" i="60"/>
  <c r="G211" i="60"/>
  <c r="I211" i="60"/>
  <c r="M211" i="60"/>
  <c r="P211" i="60"/>
  <c r="T211" i="60"/>
  <c r="A212" i="60"/>
  <c r="C212" i="60"/>
  <c r="G212" i="60"/>
  <c r="I212" i="60"/>
  <c r="M212" i="60"/>
  <c r="P212" i="60"/>
  <c r="T212" i="60"/>
  <c r="A213" i="60"/>
  <c r="A214" i="60"/>
  <c r="A215" i="60"/>
  <c r="A216" i="60"/>
  <c r="A217" i="60"/>
  <c r="A218" i="60"/>
  <c r="A219" i="60"/>
  <c r="A220" i="60"/>
  <c r="A221" i="60"/>
  <c r="A222" i="60"/>
  <c r="A223" i="60"/>
  <c r="B223" i="60"/>
  <c r="A224" i="60"/>
  <c r="A225" i="60"/>
  <c r="B225" i="60"/>
  <c r="A226" i="60"/>
  <c r="A227" i="60"/>
  <c r="A228" i="60"/>
  <c r="A229" i="60"/>
  <c r="A230" i="60"/>
  <c r="A231" i="60"/>
  <c r="A232" i="60"/>
  <c r="A233" i="60"/>
  <c r="A234" i="60"/>
  <c r="B234" i="60"/>
  <c r="E234" i="60"/>
  <c r="H234" i="60"/>
  <c r="K234" i="60"/>
  <c r="Q234" i="60"/>
  <c r="T234" i="60"/>
  <c r="A235" i="60"/>
  <c r="B235" i="60"/>
  <c r="E235" i="60"/>
  <c r="H235" i="60"/>
  <c r="K235" i="60"/>
  <c r="N235" i="60"/>
  <c r="Q235" i="60"/>
  <c r="A236" i="60"/>
  <c r="B236" i="60"/>
  <c r="E236" i="60"/>
  <c r="H236" i="60"/>
  <c r="K236" i="60"/>
  <c r="N236" i="60"/>
  <c r="Q236" i="60"/>
  <c r="A237" i="60"/>
  <c r="B237" i="60"/>
  <c r="E237" i="60"/>
  <c r="H237" i="60"/>
  <c r="K237" i="60"/>
  <c r="N237" i="60"/>
  <c r="Q237" i="60"/>
  <c r="A238" i="60"/>
  <c r="B238" i="60"/>
  <c r="E238" i="60"/>
  <c r="H238" i="60"/>
  <c r="K238" i="60"/>
  <c r="N238" i="60"/>
  <c r="Q238" i="60"/>
  <c r="A239" i="60"/>
  <c r="B239" i="60"/>
  <c r="E239" i="60"/>
  <c r="H239" i="60"/>
  <c r="K239" i="60"/>
  <c r="N239" i="60"/>
  <c r="Q239" i="60"/>
  <c r="A240" i="60"/>
  <c r="B240" i="60"/>
  <c r="E240" i="60"/>
  <c r="H240" i="60"/>
  <c r="K240" i="60"/>
  <c r="N240" i="60"/>
  <c r="Q240" i="60"/>
  <c r="A241" i="60"/>
  <c r="B241" i="60"/>
  <c r="E241" i="60"/>
  <c r="H241" i="60"/>
  <c r="K241" i="60"/>
  <c r="N241" i="60"/>
  <c r="Q241" i="60"/>
  <c r="A242" i="60"/>
  <c r="B242" i="60"/>
  <c r="E242" i="60"/>
  <c r="H242" i="60"/>
  <c r="K242" i="60"/>
  <c r="N242" i="60"/>
  <c r="Q242" i="60"/>
  <c r="A243" i="60"/>
  <c r="B243" i="60"/>
  <c r="E243" i="60"/>
  <c r="H243" i="60"/>
  <c r="K243" i="60"/>
  <c r="N243" i="60"/>
  <c r="Q243" i="60"/>
  <c r="A244" i="60"/>
  <c r="B244" i="60"/>
  <c r="E244" i="60"/>
  <c r="H244" i="60"/>
  <c r="K244" i="60"/>
  <c r="N244" i="60"/>
  <c r="Q244" i="60"/>
  <c r="A245" i="60"/>
  <c r="B245" i="60"/>
  <c r="E245" i="60"/>
  <c r="H245" i="60"/>
  <c r="K245" i="60"/>
  <c r="N245" i="60"/>
  <c r="Q245" i="60"/>
  <c r="A246" i="60"/>
  <c r="B246" i="60"/>
  <c r="E246" i="60"/>
  <c r="H246" i="60"/>
  <c r="K246" i="60"/>
  <c r="N246" i="60"/>
  <c r="Q246" i="60"/>
  <c r="A247" i="60"/>
  <c r="B247" i="60"/>
  <c r="E247" i="60"/>
  <c r="H247" i="60"/>
  <c r="K247" i="60"/>
  <c r="N247" i="60"/>
  <c r="Q247" i="60"/>
  <c r="A248" i="60"/>
  <c r="B248" i="60"/>
  <c r="E248" i="60"/>
  <c r="H248" i="60"/>
  <c r="K248" i="60"/>
  <c r="N248" i="60"/>
  <c r="Q248" i="60"/>
  <c r="A249" i="60"/>
  <c r="B249" i="60"/>
  <c r="E249" i="60"/>
  <c r="H249" i="60"/>
  <c r="K249" i="60"/>
  <c r="N249" i="60"/>
  <c r="Q249" i="60"/>
  <c r="A250" i="60"/>
  <c r="B250" i="60"/>
  <c r="E250" i="60"/>
  <c r="H250" i="60"/>
  <c r="K250" i="60"/>
  <c r="N250" i="60"/>
  <c r="Q250" i="60"/>
  <c r="A251" i="60"/>
  <c r="A252" i="60"/>
  <c r="A253" i="60"/>
  <c r="A254" i="60"/>
  <c r="A255" i="60"/>
  <c r="A256" i="60"/>
  <c r="A257" i="60"/>
  <c r="A258" i="60"/>
  <c r="A259" i="60"/>
  <c r="B259" i="60"/>
  <c r="A260" i="60"/>
  <c r="A261" i="60"/>
  <c r="A262" i="60"/>
  <c r="I262" i="60"/>
  <c r="A263" i="60"/>
  <c r="I263" i="60"/>
  <c r="A264" i="60"/>
  <c r="I264" i="60"/>
  <c r="A265" i="60"/>
  <c r="I265" i="60"/>
  <c r="A266" i="60"/>
  <c r="A323" i="60" s="1"/>
  <c r="B266" i="60"/>
  <c r="A267" i="60"/>
  <c r="B267" i="60"/>
  <c r="B310" i="60" s="1"/>
  <c r="A268" i="60"/>
  <c r="B268" i="60"/>
  <c r="A269" i="60"/>
  <c r="A270" i="60"/>
  <c r="B270" i="60"/>
  <c r="B313" i="60" s="1"/>
  <c r="A271" i="60"/>
  <c r="A272" i="60"/>
  <c r="A273" i="60"/>
  <c r="A274" i="60"/>
  <c r="A275" i="60"/>
  <c r="B276" i="60"/>
  <c r="F276" i="60"/>
  <c r="J276" i="60"/>
  <c r="N276" i="60"/>
  <c r="R276" i="60"/>
  <c r="A277" i="60"/>
  <c r="B277" i="60"/>
  <c r="F277" i="60"/>
  <c r="J277" i="60"/>
  <c r="N277" i="60"/>
  <c r="R277" i="60"/>
  <c r="B278" i="60"/>
  <c r="F278" i="60"/>
  <c r="J278" i="60"/>
  <c r="N278" i="60"/>
  <c r="R278" i="60"/>
  <c r="B279" i="60"/>
  <c r="F279" i="60"/>
  <c r="J279" i="60"/>
  <c r="N279" i="60"/>
  <c r="R279" i="60"/>
  <c r="B280" i="60"/>
  <c r="F280" i="60"/>
  <c r="J280" i="60"/>
  <c r="N280" i="60"/>
  <c r="R280" i="60"/>
  <c r="B281" i="60"/>
  <c r="F281" i="60"/>
  <c r="J281" i="60"/>
  <c r="N281" i="60"/>
  <c r="R281" i="60"/>
  <c r="B282" i="60"/>
  <c r="F282" i="60"/>
  <c r="J282" i="60"/>
  <c r="N282" i="60"/>
  <c r="R282" i="60"/>
  <c r="A283" i="60"/>
  <c r="B283" i="60"/>
  <c r="F283" i="60"/>
  <c r="J283" i="60"/>
  <c r="N283" i="60"/>
  <c r="R283" i="60"/>
  <c r="B284" i="60"/>
  <c r="F284" i="60"/>
  <c r="J284" i="60"/>
  <c r="N284" i="60"/>
  <c r="R284" i="60"/>
  <c r="A285" i="60"/>
  <c r="B285" i="60"/>
  <c r="F285" i="60"/>
  <c r="J285" i="60"/>
  <c r="N285" i="60"/>
  <c r="R285" i="60"/>
  <c r="B286" i="60"/>
  <c r="F286" i="60"/>
  <c r="J286" i="60"/>
  <c r="N286" i="60"/>
  <c r="R286" i="60"/>
  <c r="A287" i="60"/>
  <c r="B287" i="60"/>
  <c r="F287" i="60"/>
  <c r="J287" i="60"/>
  <c r="N287" i="60"/>
  <c r="R287" i="60"/>
  <c r="A288" i="60"/>
  <c r="B288" i="60"/>
  <c r="F288" i="60"/>
  <c r="J288" i="60"/>
  <c r="N288" i="60"/>
  <c r="R288" i="60"/>
  <c r="A289" i="60"/>
  <c r="B289" i="60"/>
  <c r="F289" i="60"/>
  <c r="J289" i="60"/>
  <c r="N289" i="60"/>
  <c r="R289" i="60"/>
  <c r="A290" i="60"/>
  <c r="B290" i="60"/>
  <c r="F290" i="60"/>
  <c r="J290" i="60"/>
  <c r="N290" i="60"/>
  <c r="R290" i="60"/>
  <c r="A291" i="60"/>
  <c r="B291" i="60"/>
  <c r="F291" i="60"/>
  <c r="J291" i="60"/>
  <c r="N291" i="60"/>
  <c r="R291" i="60"/>
  <c r="A292" i="60"/>
  <c r="B292" i="60"/>
  <c r="F292" i="60"/>
  <c r="J292" i="60"/>
  <c r="N292" i="60"/>
  <c r="R292" i="60"/>
  <c r="A293" i="60"/>
  <c r="A294" i="60"/>
  <c r="A295" i="60"/>
  <c r="A296" i="60"/>
  <c r="A297" i="60"/>
  <c r="A298" i="60"/>
  <c r="A299" i="60"/>
  <c r="A300" i="60"/>
  <c r="A301" i="60"/>
  <c r="A302" i="60"/>
  <c r="A303" i="60"/>
  <c r="A304" i="60"/>
  <c r="A305" i="60"/>
  <c r="A306" i="60"/>
  <c r="A307" i="60"/>
  <c r="A308" i="60"/>
  <c r="A309" i="60"/>
  <c r="B309" i="60"/>
  <c r="A310" i="60"/>
  <c r="A311" i="60"/>
  <c r="B311" i="60"/>
  <c r="A312" i="60"/>
  <c r="A313" i="60"/>
  <c r="A314" i="60"/>
  <c r="A315" i="60"/>
  <c r="A316" i="60"/>
  <c r="A317" i="60"/>
  <c r="A318" i="60"/>
  <c r="A319" i="60"/>
  <c r="A320" i="60"/>
  <c r="B320" i="60"/>
  <c r="E320" i="60"/>
  <c r="I320" i="60"/>
  <c r="Q320" i="60"/>
  <c r="U320" i="60"/>
  <c r="B321" i="60"/>
  <c r="E321" i="60"/>
  <c r="I321" i="60"/>
  <c r="M321" i="60"/>
  <c r="Q321" i="60"/>
  <c r="A322" i="60"/>
  <c r="B322" i="60"/>
  <c r="E322" i="60"/>
  <c r="I322" i="60"/>
  <c r="M322" i="60"/>
  <c r="Q322" i="60"/>
  <c r="B323" i="60"/>
  <c r="E323" i="60"/>
  <c r="I323" i="60"/>
  <c r="M323" i="60"/>
  <c r="Q323" i="60"/>
  <c r="A324" i="60"/>
  <c r="B324" i="60"/>
  <c r="E324" i="60"/>
  <c r="I324" i="60"/>
  <c r="M324" i="60"/>
  <c r="Q324" i="60"/>
  <c r="A325" i="60"/>
  <c r="B325" i="60"/>
  <c r="E325" i="60"/>
  <c r="I325" i="60"/>
  <c r="M325" i="60"/>
  <c r="Q325" i="60"/>
  <c r="A326" i="60"/>
  <c r="B326" i="60"/>
  <c r="E326" i="60"/>
  <c r="I326" i="60"/>
  <c r="M326" i="60"/>
  <c r="Q326" i="60"/>
  <c r="B327" i="60"/>
  <c r="E327" i="60"/>
  <c r="I327" i="60"/>
  <c r="M327" i="60"/>
  <c r="Q327" i="60"/>
  <c r="B328" i="60"/>
  <c r="E328" i="60"/>
  <c r="I328" i="60"/>
  <c r="M328" i="60"/>
  <c r="Q328" i="60"/>
  <c r="A329" i="60"/>
  <c r="B329" i="60"/>
  <c r="E329" i="60"/>
  <c r="I329" i="60"/>
  <c r="M329" i="60"/>
  <c r="Q329" i="60"/>
  <c r="B330" i="60"/>
  <c r="E330" i="60"/>
  <c r="I330" i="60"/>
  <c r="M330" i="60"/>
  <c r="Q330" i="60"/>
  <c r="B331" i="60"/>
  <c r="E331" i="60"/>
  <c r="I331" i="60"/>
  <c r="M331" i="60"/>
  <c r="Q331" i="60"/>
  <c r="A332" i="60"/>
  <c r="B332" i="60"/>
  <c r="E332" i="60"/>
  <c r="I332" i="60"/>
  <c r="M332" i="60"/>
  <c r="Q332" i="60"/>
  <c r="A333" i="60"/>
  <c r="B333" i="60"/>
  <c r="E333" i="60"/>
  <c r="I333" i="60"/>
  <c r="M333" i="60"/>
  <c r="Q333" i="60"/>
  <c r="A334" i="60"/>
  <c r="B334" i="60"/>
  <c r="E334" i="60"/>
  <c r="I334" i="60"/>
  <c r="M334" i="60"/>
  <c r="Q334" i="60"/>
  <c r="B335" i="60"/>
  <c r="E335" i="60"/>
  <c r="I335" i="60"/>
  <c r="M335" i="60"/>
  <c r="Q335" i="60"/>
  <c r="A336" i="60"/>
  <c r="B336" i="60"/>
  <c r="E336" i="60"/>
  <c r="I336" i="60"/>
  <c r="M336" i="60"/>
  <c r="Q336" i="60"/>
  <c r="A337" i="60"/>
  <c r="A338" i="60"/>
  <c r="A339" i="60"/>
  <c r="A340" i="60"/>
  <c r="A341" i="60"/>
  <c r="A342" i="60"/>
  <c r="B342" i="60"/>
  <c r="A343" i="60"/>
  <c r="A344" i="60"/>
  <c r="A345" i="60"/>
  <c r="I345" i="60"/>
  <c r="A346" i="60"/>
  <c r="I346" i="60"/>
  <c r="A347" i="60"/>
  <c r="I347" i="60"/>
  <c r="A348" i="60"/>
  <c r="I348" i="60"/>
  <c r="A89" i="61"/>
  <c r="A52" i="61"/>
  <c r="A51" i="61"/>
  <c r="A53" i="61"/>
  <c r="E53" i="61"/>
  <c r="F53" i="61"/>
  <c r="G53" i="61"/>
  <c r="J53" i="61"/>
  <c r="K53" i="61"/>
  <c r="M53" i="61"/>
  <c r="N53" i="61"/>
  <c r="O53" i="61"/>
  <c r="Q53" i="61"/>
  <c r="A54" i="61"/>
  <c r="E54" i="61"/>
  <c r="F54" i="61"/>
  <c r="G54" i="61"/>
  <c r="J54" i="61"/>
  <c r="K54" i="61"/>
  <c r="M54" i="61"/>
  <c r="N54" i="61"/>
  <c r="O54" i="61"/>
  <c r="A55" i="61"/>
  <c r="E55" i="61"/>
  <c r="F55" i="61"/>
  <c r="G55" i="61"/>
  <c r="J55" i="61"/>
  <c r="K55" i="61"/>
  <c r="M55" i="61"/>
  <c r="N55" i="61"/>
  <c r="O55" i="61"/>
  <c r="A56" i="61"/>
  <c r="E56" i="61"/>
  <c r="F56" i="61"/>
  <c r="G56" i="61"/>
  <c r="J56" i="61"/>
  <c r="K56" i="61"/>
  <c r="M56" i="61"/>
  <c r="N56" i="61"/>
  <c r="O56" i="61"/>
  <c r="A57" i="61"/>
  <c r="E57" i="61"/>
  <c r="F57" i="61"/>
  <c r="G57" i="61"/>
  <c r="J57" i="61"/>
  <c r="K57" i="61"/>
  <c r="M57" i="61"/>
  <c r="N57" i="61"/>
  <c r="O57" i="61"/>
  <c r="A58" i="61"/>
  <c r="E58" i="61"/>
  <c r="F58" i="61"/>
  <c r="G58" i="61"/>
  <c r="J58" i="61"/>
  <c r="K58" i="61"/>
  <c r="M58" i="61"/>
  <c r="N58" i="61"/>
  <c r="O58" i="61"/>
  <c r="A59" i="61"/>
  <c r="E59" i="61"/>
  <c r="F59" i="61"/>
  <c r="G59" i="61"/>
  <c r="J59" i="61"/>
  <c r="K59" i="61"/>
  <c r="M59" i="61"/>
  <c r="N59" i="61"/>
  <c r="O59" i="61"/>
  <c r="A60" i="61"/>
  <c r="E60" i="61"/>
  <c r="F60" i="61"/>
  <c r="G60" i="61"/>
  <c r="J60" i="61"/>
  <c r="K60" i="61"/>
  <c r="M60" i="61"/>
  <c r="N60" i="61"/>
  <c r="O60" i="61"/>
  <c r="A61" i="61"/>
  <c r="E61" i="61"/>
  <c r="F61" i="61"/>
  <c r="G61" i="61"/>
  <c r="J61" i="61"/>
  <c r="K61" i="61"/>
  <c r="M61" i="61"/>
  <c r="N61" i="61"/>
  <c r="O61" i="61"/>
  <c r="A62" i="61"/>
  <c r="E62" i="61"/>
  <c r="F62" i="61"/>
  <c r="G62" i="61"/>
  <c r="J62" i="61"/>
  <c r="K62" i="61"/>
  <c r="M62" i="61"/>
  <c r="N62" i="61"/>
  <c r="O62" i="61"/>
  <c r="A63" i="61"/>
  <c r="E63" i="61"/>
  <c r="F63" i="61"/>
  <c r="G63" i="61"/>
  <c r="J63" i="61"/>
  <c r="K63" i="61"/>
  <c r="M63" i="61"/>
  <c r="N63" i="61"/>
  <c r="O63" i="61"/>
  <c r="A64" i="61"/>
  <c r="E64" i="61"/>
  <c r="F64" i="61"/>
  <c r="G64" i="61"/>
  <c r="J64" i="61"/>
  <c r="K64" i="61"/>
  <c r="M64" i="61"/>
  <c r="N64" i="61"/>
  <c r="O64" i="61"/>
  <c r="A65" i="61"/>
  <c r="E65" i="61"/>
  <c r="F65" i="61"/>
  <c r="G65" i="61"/>
  <c r="J65" i="61"/>
  <c r="K65" i="61"/>
  <c r="M65" i="61"/>
  <c r="N65" i="61"/>
  <c r="O65" i="61"/>
  <c r="A66" i="61"/>
  <c r="E66" i="61"/>
  <c r="F66" i="61"/>
  <c r="G66" i="61"/>
  <c r="J66" i="61"/>
  <c r="K66" i="61"/>
  <c r="M66" i="61"/>
  <c r="N66" i="61"/>
  <c r="O66" i="61"/>
  <c r="A67" i="61"/>
  <c r="E67" i="61"/>
  <c r="F67" i="61"/>
  <c r="G67" i="61"/>
  <c r="J67" i="61"/>
  <c r="K67" i="61"/>
  <c r="M67" i="61"/>
  <c r="N67" i="61"/>
  <c r="O67" i="61"/>
  <c r="A68" i="61"/>
  <c r="E68" i="61"/>
  <c r="F68" i="61"/>
  <c r="G68" i="61"/>
  <c r="J68" i="61"/>
  <c r="K68" i="61"/>
  <c r="M68" i="61"/>
  <c r="N68" i="61"/>
  <c r="O68" i="61"/>
  <c r="A69" i="61"/>
  <c r="E69" i="61"/>
  <c r="F69" i="61"/>
  <c r="G69" i="61"/>
  <c r="J69" i="61"/>
  <c r="K69" i="61"/>
  <c r="M69" i="61"/>
  <c r="N69" i="61"/>
  <c r="O69" i="61"/>
  <c r="A70" i="61"/>
  <c r="E70" i="61"/>
  <c r="F70" i="61"/>
  <c r="G70" i="61"/>
  <c r="J70" i="61"/>
  <c r="K70" i="61"/>
  <c r="M70" i="61"/>
  <c r="N70" i="61"/>
  <c r="O70" i="61"/>
  <c r="A71" i="61"/>
  <c r="E71" i="61"/>
  <c r="F71" i="61"/>
  <c r="G71" i="61"/>
  <c r="J71" i="61"/>
  <c r="K71" i="61"/>
  <c r="M71" i="61"/>
  <c r="N71" i="61"/>
  <c r="O71" i="61"/>
  <c r="Q71" i="61"/>
  <c r="A72" i="61"/>
  <c r="E72" i="61"/>
  <c r="F72" i="61"/>
  <c r="G72" i="61"/>
  <c r="J72" i="61"/>
  <c r="K72" i="61"/>
  <c r="M72" i="61"/>
  <c r="N72" i="61"/>
  <c r="O72" i="61"/>
  <c r="A73" i="61"/>
  <c r="E73" i="61"/>
  <c r="F73" i="61"/>
  <c r="G73" i="61"/>
  <c r="J73" i="61"/>
  <c r="K73" i="61"/>
  <c r="M73" i="61"/>
  <c r="N73" i="61"/>
  <c r="O73" i="61"/>
  <c r="A74" i="61"/>
  <c r="E74" i="61"/>
  <c r="F74" i="61"/>
  <c r="G74" i="61"/>
  <c r="J74" i="61"/>
  <c r="K74" i="61"/>
  <c r="M74" i="61"/>
  <c r="N74" i="61"/>
  <c r="O74" i="61"/>
  <c r="A75" i="61"/>
  <c r="E75" i="61"/>
  <c r="F75" i="61"/>
  <c r="G75" i="61"/>
  <c r="J75" i="61"/>
  <c r="K75" i="61"/>
  <c r="M75" i="61"/>
  <c r="N75" i="61"/>
  <c r="O75" i="61"/>
  <c r="A76" i="61"/>
  <c r="E76" i="61"/>
  <c r="F76" i="61"/>
  <c r="G76" i="61"/>
  <c r="J76" i="61"/>
  <c r="K76" i="61"/>
  <c r="M76" i="61"/>
  <c r="N76" i="61"/>
  <c r="O76" i="61"/>
  <c r="A77" i="61"/>
  <c r="E77" i="61"/>
  <c r="F77" i="61"/>
  <c r="G77" i="61"/>
  <c r="J77" i="61"/>
  <c r="K77" i="61"/>
  <c r="M77" i="61"/>
  <c r="N77" i="61"/>
  <c r="O77" i="61"/>
  <c r="A78" i="61"/>
  <c r="E78" i="61"/>
  <c r="F78" i="61"/>
  <c r="G78" i="61"/>
  <c r="J78" i="61"/>
  <c r="K78" i="61"/>
  <c r="M78" i="61"/>
  <c r="N78" i="61"/>
  <c r="O78" i="61"/>
  <c r="A79" i="61"/>
  <c r="E79" i="61"/>
  <c r="F79" i="61"/>
  <c r="G79" i="61"/>
  <c r="J79" i="61"/>
  <c r="K79" i="61"/>
  <c r="M79" i="61"/>
  <c r="N79" i="61"/>
  <c r="O79" i="61"/>
  <c r="A80" i="61"/>
  <c r="E80" i="61"/>
  <c r="F80" i="61"/>
  <c r="G80" i="61"/>
  <c r="J80" i="61"/>
  <c r="K80" i="61"/>
  <c r="M80" i="61"/>
  <c r="N80" i="61"/>
  <c r="O80" i="61"/>
  <c r="A81" i="61"/>
  <c r="E81" i="61"/>
  <c r="F81" i="61"/>
  <c r="G81" i="61"/>
  <c r="J81" i="61"/>
  <c r="K81" i="61"/>
  <c r="M81" i="61"/>
  <c r="N81" i="61"/>
  <c r="O81" i="61"/>
  <c r="A82" i="61"/>
  <c r="E82" i="61"/>
  <c r="F82" i="61"/>
  <c r="G82" i="61"/>
  <c r="J82" i="61"/>
  <c r="K82" i="61"/>
  <c r="M82" i="61"/>
  <c r="N82" i="61"/>
  <c r="O82" i="61"/>
  <c r="A83" i="61"/>
  <c r="E83" i="61"/>
  <c r="F83" i="61"/>
  <c r="G83" i="61"/>
  <c r="J83" i="61"/>
  <c r="K83" i="61"/>
  <c r="M83" i="61"/>
  <c r="N83" i="61"/>
  <c r="O83" i="61"/>
  <c r="A84" i="61"/>
  <c r="E84" i="61"/>
  <c r="F84" i="61"/>
  <c r="G84" i="61"/>
  <c r="J84" i="61"/>
  <c r="K84" i="61"/>
  <c r="M84" i="61"/>
  <c r="N84" i="61"/>
  <c r="O84" i="61"/>
  <c r="A85" i="61"/>
  <c r="E85" i="61"/>
  <c r="F85" i="61"/>
  <c r="G85" i="61"/>
  <c r="J85" i="61"/>
  <c r="K85" i="61"/>
  <c r="M85" i="61"/>
  <c r="N85" i="61"/>
  <c r="O85" i="61"/>
  <c r="A86" i="61"/>
  <c r="E86" i="61"/>
  <c r="F86" i="61"/>
  <c r="G86" i="61"/>
  <c r="J86" i="61"/>
  <c r="K86" i="61"/>
  <c r="M86" i="61"/>
  <c r="N86" i="61"/>
  <c r="O86" i="61"/>
  <c r="A87" i="61"/>
  <c r="E87" i="61"/>
  <c r="F87" i="61"/>
  <c r="G87" i="61"/>
  <c r="J87" i="61"/>
  <c r="K87" i="61"/>
  <c r="M87" i="61"/>
  <c r="N87" i="61"/>
  <c r="O87" i="61"/>
  <c r="A88" i="61"/>
  <c r="E88" i="61"/>
  <c r="F88" i="61"/>
  <c r="G88" i="61"/>
  <c r="J88" i="61"/>
  <c r="K88" i="61"/>
  <c r="M88" i="61"/>
  <c r="N88" i="61"/>
  <c r="O88" i="61"/>
  <c r="E58" i="55"/>
  <c r="E80" i="55" s="1"/>
  <c r="F58" i="55"/>
  <c r="G58" i="55" s="1"/>
  <c r="A59" i="55"/>
  <c r="E59" i="55"/>
  <c r="E81" i="55" s="1"/>
  <c r="A60" i="55"/>
  <c r="E60" i="55"/>
  <c r="E82" i="55" s="1"/>
  <c r="A61" i="55"/>
  <c r="E61" i="55"/>
  <c r="A62" i="55"/>
  <c r="E62" i="55"/>
  <c r="E84" i="55" s="1"/>
  <c r="A63" i="55"/>
  <c r="E63" i="55"/>
  <c r="E85" i="55" s="1"/>
  <c r="A64" i="55"/>
  <c r="E64" i="55"/>
  <c r="A65" i="55"/>
  <c r="E65" i="55"/>
  <c r="A66" i="55"/>
  <c r="E66" i="55"/>
  <c r="A67" i="55"/>
  <c r="E67" i="55"/>
  <c r="E89" i="55" s="1"/>
  <c r="A68" i="55"/>
  <c r="E68" i="55"/>
  <c r="E90" i="55" s="1"/>
  <c r="A69" i="55"/>
  <c r="E69" i="55"/>
  <c r="A70" i="55"/>
  <c r="E70" i="55"/>
  <c r="E92" i="55" s="1"/>
  <c r="A71" i="55"/>
  <c r="E71" i="55"/>
  <c r="E93" i="55" s="1"/>
  <c r="A72" i="55"/>
  <c r="E72" i="55"/>
  <c r="E94" i="55" s="1"/>
  <c r="A73" i="55"/>
  <c r="E73" i="55"/>
  <c r="A74" i="55"/>
  <c r="E74" i="55"/>
  <c r="E96" i="55" s="1"/>
  <c r="A75" i="55"/>
  <c r="E75" i="55"/>
  <c r="E97" i="55" s="1"/>
  <c r="A76" i="55"/>
  <c r="E76" i="55"/>
  <c r="E98" i="55" s="1"/>
  <c r="F80" i="55"/>
  <c r="G80" i="55" s="1"/>
  <c r="A81" i="55"/>
  <c r="A82" i="55"/>
  <c r="A83" i="55"/>
  <c r="E83" i="55"/>
  <c r="A84" i="55"/>
  <c r="A85" i="55"/>
  <c r="A86" i="55"/>
  <c r="E86" i="55"/>
  <c r="A87" i="55"/>
  <c r="E87" i="55"/>
  <c r="A88" i="55"/>
  <c r="E88" i="55"/>
  <c r="A89" i="55"/>
  <c r="A90" i="55"/>
  <c r="A91" i="55"/>
  <c r="E91" i="55"/>
  <c r="A92" i="55"/>
  <c r="A93" i="55"/>
  <c r="A94" i="55"/>
  <c r="A95" i="55"/>
  <c r="E95" i="55"/>
  <c r="A96" i="55"/>
  <c r="A97" i="55"/>
  <c r="A98" i="55"/>
  <c r="C60" i="33"/>
  <c r="E60" i="33"/>
  <c r="H60" i="33"/>
  <c r="C61" i="33"/>
  <c r="E61" i="33"/>
  <c r="H61" i="33"/>
  <c r="B65" i="33"/>
  <c r="C65" i="33"/>
  <c r="D65" i="33"/>
  <c r="B82" i="33" s="1"/>
  <c r="E65" i="33"/>
  <c r="F65" i="33"/>
  <c r="B69" i="33"/>
  <c r="C69" i="33"/>
  <c r="D69" i="33"/>
  <c r="E69" i="33"/>
  <c r="F69" i="33"/>
  <c r="G69" i="33"/>
  <c r="H69" i="33"/>
  <c r="B73" i="33"/>
  <c r="K73" i="33"/>
  <c r="B77" i="33"/>
  <c r="D77" i="33" s="1"/>
  <c r="C77" i="33"/>
  <c r="K77" i="33"/>
  <c r="M77" i="33" s="1"/>
  <c r="L77" i="33"/>
  <c r="B84" i="33"/>
  <c r="C84" i="33"/>
  <c r="D84" i="33"/>
  <c r="E84" i="33"/>
  <c r="K84" i="33"/>
  <c r="L84" i="33"/>
  <c r="M84" i="33"/>
  <c r="N84" i="33"/>
  <c r="B85" i="33"/>
  <c r="C85" i="33"/>
  <c r="D85" i="33"/>
  <c r="E85" i="33"/>
  <c r="K85" i="33"/>
  <c r="L85" i="33"/>
  <c r="M85" i="33"/>
  <c r="N85" i="33"/>
  <c r="B86" i="33"/>
  <c r="C86" i="33"/>
  <c r="D86" i="33"/>
  <c r="E86" i="33"/>
  <c r="K86" i="33"/>
  <c r="L86" i="33"/>
  <c r="M86" i="33"/>
  <c r="N86" i="33"/>
  <c r="B89" i="33"/>
  <c r="K89" i="33" s="1"/>
  <c r="B748" i="41" s="1"/>
  <c r="B92" i="33"/>
  <c r="C92" i="33"/>
  <c r="D92" i="33"/>
  <c r="E92" i="33"/>
  <c r="F92" i="33"/>
  <c r="G92" i="33"/>
  <c r="H92" i="33"/>
  <c r="K92" i="33"/>
  <c r="L92" i="33"/>
  <c r="M92" i="33"/>
  <c r="N92" i="33"/>
  <c r="O92" i="33"/>
  <c r="P92" i="33"/>
  <c r="Q92" i="33"/>
  <c r="B93" i="33"/>
  <c r="C93" i="33"/>
  <c r="D93" i="33"/>
  <c r="E93" i="33"/>
  <c r="F93" i="33"/>
  <c r="G93" i="33"/>
  <c r="H93" i="33"/>
  <c r="K93" i="33"/>
  <c r="L93" i="33"/>
  <c r="M93" i="33"/>
  <c r="N93" i="33"/>
  <c r="O93" i="33"/>
  <c r="P93" i="33"/>
  <c r="Q93" i="33"/>
  <c r="B94" i="33"/>
  <c r="C94" i="33"/>
  <c r="D94" i="33"/>
  <c r="E94" i="33"/>
  <c r="F94" i="33"/>
  <c r="G94" i="33"/>
  <c r="H94" i="33"/>
  <c r="K94" i="33"/>
  <c r="L94" i="33"/>
  <c r="M94" i="33"/>
  <c r="N94" i="33"/>
  <c r="O94" i="33"/>
  <c r="P94" i="33"/>
  <c r="Q94" i="33"/>
  <c r="B95" i="33"/>
  <c r="C95" i="33"/>
  <c r="D95" i="33"/>
  <c r="E95" i="33"/>
  <c r="F95" i="33"/>
  <c r="G95" i="33"/>
  <c r="H95" i="33"/>
  <c r="K95" i="33"/>
  <c r="L95" i="33"/>
  <c r="M95" i="33"/>
  <c r="N95" i="33"/>
  <c r="O95" i="33"/>
  <c r="P95" i="33"/>
  <c r="Q95" i="33"/>
  <c r="B96" i="33"/>
  <c r="C96" i="33"/>
  <c r="D96" i="33"/>
  <c r="E96" i="33"/>
  <c r="F96" i="33"/>
  <c r="G96" i="33"/>
  <c r="H96" i="33"/>
  <c r="K96" i="33"/>
  <c r="L96" i="33"/>
  <c r="M96" i="33"/>
  <c r="N96" i="33"/>
  <c r="O96" i="33"/>
  <c r="P96" i="33"/>
  <c r="Q96" i="33"/>
  <c r="B97" i="33"/>
  <c r="C97" i="33"/>
  <c r="D97" i="33"/>
  <c r="E97" i="33"/>
  <c r="F97" i="33"/>
  <c r="G97" i="33"/>
  <c r="H97" i="33"/>
  <c r="K97" i="33"/>
  <c r="L97" i="33"/>
  <c r="M97" i="33"/>
  <c r="N97" i="33"/>
  <c r="O97" i="33"/>
  <c r="P97" i="33"/>
  <c r="Q97" i="33"/>
  <c r="B98" i="33"/>
  <c r="C98" i="33"/>
  <c r="D98" i="33"/>
  <c r="E98" i="33"/>
  <c r="F98" i="33"/>
  <c r="G98" i="33"/>
  <c r="H98" i="33"/>
  <c r="K98" i="33"/>
  <c r="L98" i="33"/>
  <c r="M98" i="33"/>
  <c r="N98" i="33"/>
  <c r="O98" i="33"/>
  <c r="P98" i="33"/>
  <c r="Q98" i="33"/>
  <c r="B99" i="33"/>
  <c r="C99" i="33"/>
  <c r="D99" i="33"/>
  <c r="E99" i="33"/>
  <c r="F99" i="33"/>
  <c r="G99" i="33"/>
  <c r="H99" i="33"/>
  <c r="K99" i="33"/>
  <c r="L99" i="33"/>
  <c r="M99" i="33"/>
  <c r="N99" i="33"/>
  <c r="O99" i="33"/>
  <c r="P99" i="33"/>
  <c r="Q99" i="33"/>
  <c r="B100" i="33"/>
  <c r="C100" i="33"/>
  <c r="D100" i="33"/>
  <c r="E100" i="33"/>
  <c r="F100" i="33"/>
  <c r="G100" i="33"/>
  <c r="H100" i="33"/>
  <c r="K100" i="33"/>
  <c r="L100" i="33"/>
  <c r="M100" i="33"/>
  <c r="N100" i="33"/>
  <c r="O100" i="33"/>
  <c r="P100" i="33"/>
  <c r="Q100" i="33"/>
  <c r="B101" i="33"/>
  <c r="C101" i="33"/>
  <c r="D101" i="33"/>
  <c r="E101" i="33"/>
  <c r="F101" i="33"/>
  <c r="G101" i="33"/>
  <c r="H101" i="33"/>
  <c r="K101" i="33"/>
  <c r="L101" i="33"/>
  <c r="M101" i="33"/>
  <c r="N101" i="33"/>
  <c r="O101" i="33"/>
  <c r="P101" i="33"/>
  <c r="Q101" i="33"/>
  <c r="B102" i="33"/>
  <c r="C102" i="33"/>
  <c r="D102" i="33"/>
  <c r="E102" i="33"/>
  <c r="F102" i="33"/>
  <c r="G102" i="33"/>
  <c r="H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K103" i="33"/>
  <c r="L103" i="33"/>
  <c r="M103" i="33"/>
  <c r="N103" i="33"/>
  <c r="O103" i="33"/>
  <c r="P103" i="33"/>
  <c r="Q103" i="33"/>
  <c r="B104" i="33"/>
  <c r="C104" i="33"/>
  <c r="D104" i="33"/>
  <c r="E104" i="33"/>
  <c r="F104" i="33"/>
  <c r="G104" i="33"/>
  <c r="H104" i="33"/>
  <c r="K104" i="33"/>
  <c r="L104" i="33"/>
  <c r="M104" i="33"/>
  <c r="N104" i="33"/>
  <c r="O104" i="33"/>
  <c r="P104" i="33"/>
  <c r="Q104" i="33"/>
  <c r="B105" i="33"/>
  <c r="C105" i="33"/>
  <c r="D105" i="33"/>
  <c r="E105" i="33"/>
  <c r="F105" i="33"/>
  <c r="G105" i="33"/>
  <c r="H105" i="33"/>
  <c r="K105" i="33"/>
  <c r="L105" i="33"/>
  <c r="M105" i="33"/>
  <c r="N105" i="33"/>
  <c r="O105" i="33"/>
  <c r="P105" i="33"/>
  <c r="Q105" i="33"/>
  <c r="B106" i="33"/>
  <c r="C106" i="33"/>
  <c r="D106" i="33"/>
  <c r="E106" i="33"/>
  <c r="F106" i="33"/>
  <c r="G106" i="33"/>
  <c r="H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K107" i="33"/>
  <c r="L107" i="33"/>
  <c r="M107" i="33"/>
  <c r="N107" i="33"/>
  <c r="O107" i="33"/>
  <c r="P107" i="33"/>
  <c r="Q107" i="33"/>
  <c r="B108" i="33"/>
  <c r="C108" i="33"/>
  <c r="D108" i="33"/>
  <c r="E108" i="33"/>
  <c r="F108" i="33"/>
  <c r="G108" i="33"/>
  <c r="H108" i="33"/>
  <c r="K108" i="33"/>
  <c r="L108" i="33"/>
  <c r="M108" i="33"/>
  <c r="N108" i="33"/>
  <c r="O108" i="33"/>
  <c r="P108" i="33"/>
  <c r="Q108" i="33"/>
  <c r="B109" i="33"/>
  <c r="C109" i="33"/>
  <c r="D109" i="33"/>
  <c r="E109" i="33"/>
  <c r="F109" i="33"/>
  <c r="G109" i="33"/>
  <c r="H109" i="33"/>
  <c r="K109" i="33"/>
  <c r="L109" i="33"/>
  <c r="M109" i="33"/>
  <c r="N109" i="33"/>
  <c r="O109" i="33"/>
  <c r="P109" i="33"/>
  <c r="Q109" i="33"/>
  <c r="H448" i="41"/>
  <c r="B450" i="41"/>
  <c r="H450" i="41"/>
  <c r="AF450" i="41" s="1"/>
  <c r="N450" i="41"/>
  <c r="T450" i="41"/>
  <c r="B451" i="41"/>
  <c r="H451" i="41"/>
  <c r="N451" i="41"/>
  <c r="T451" i="41"/>
  <c r="Z451" i="41" s="1"/>
  <c r="B452" i="41"/>
  <c r="H452" i="41"/>
  <c r="Z452" i="41" s="1"/>
  <c r="N452" i="41"/>
  <c r="T452" i="41"/>
  <c r="AF452" i="41"/>
  <c r="B455" i="41"/>
  <c r="F455" i="41"/>
  <c r="B458" i="41"/>
  <c r="F458" i="41"/>
  <c r="K458" i="41"/>
  <c r="P458" i="41"/>
  <c r="U458" i="41"/>
  <c r="Z458" i="41"/>
  <c r="AE458" i="41"/>
  <c r="AJ458" i="41"/>
  <c r="AO458" i="41"/>
  <c r="B459" i="41"/>
  <c r="F482" i="41" s="1"/>
  <c r="F459" i="41"/>
  <c r="K459" i="41"/>
  <c r="P459" i="41"/>
  <c r="U459" i="41"/>
  <c r="Z459" i="41"/>
  <c r="AE459" i="41"/>
  <c r="AJ459" i="41"/>
  <c r="AO459" i="41"/>
  <c r="B460" i="41"/>
  <c r="F460" i="41"/>
  <c r="K460" i="41"/>
  <c r="P460" i="41"/>
  <c r="U460" i="41"/>
  <c r="Z460" i="41"/>
  <c r="AE460" i="41"/>
  <c r="AJ460" i="41"/>
  <c r="AO460" i="41"/>
  <c r="B461" i="41"/>
  <c r="F461" i="41"/>
  <c r="K461" i="41"/>
  <c r="P461" i="41"/>
  <c r="U461" i="41"/>
  <c r="Z461" i="41"/>
  <c r="AE461" i="41"/>
  <c r="AJ461" i="41"/>
  <c r="AO461" i="41"/>
  <c r="B462" i="41"/>
  <c r="F462" i="41"/>
  <c r="K462" i="41"/>
  <c r="P462" i="41"/>
  <c r="U462" i="41"/>
  <c r="Z462" i="41"/>
  <c r="AE462" i="41"/>
  <c r="AJ462" i="41"/>
  <c r="AO462" i="41"/>
  <c r="B463" i="41"/>
  <c r="F486" i="41" s="1"/>
  <c r="F463" i="41"/>
  <c r="K463" i="41"/>
  <c r="P463" i="41"/>
  <c r="U463" i="41"/>
  <c r="Z463" i="41"/>
  <c r="AE463" i="41"/>
  <c r="AJ463" i="41"/>
  <c r="AO463" i="41"/>
  <c r="B464" i="41"/>
  <c r="F464" i="41"/>
  <c r="K464" i="41"/>
  <c r="P464" i="41"/>
  <c r="U464" i="41"/>
  <c r="Z464" i="41"/>
  <c r="AE464" i="41"/>
  <c r="AJ464" i="41"/>
  <c r="AO464" i="41"/>
  <c r="B465" i="41"/>
  <c r="F465" i="41"/>
  <c r="K465" i="41"/>
  <c r="P465" i="41"/>
  <c r="U465" i="41"/>
  <c r="Z465" i="41"/>
  <c r="AE465" i="41"/>
  <c r="AJ465" i="41"/>
  <c r="AO465" i="41"/>
  <c r="B466" i="41"/>
  <c r="F466" i="41"/>
  <c r="K466" i="41"/>
  <c r="P466" i="41"/>
  <c r="U466" i="41"/>
  <c r="Z466" i="41"/>
  <c r="AE466" i="41"/>
  <c r="AJ466" i="41"/>
  <c r="AO466" i="41"/>
  <c r="B467" i="41"/>
  <c r="F490" i="41" s="1"/>
  <c r="F467" i="41"/>
  <c r="K467" i="41"/>
  <c r="P467" i="41"/>
  <c r="U467" i="41"/>
  <c r="Z467" i="41"/>
  <c r="AE467" i="41"/>
  <c r="AJ467" i="41"/>
  <c r="AO467" i="41"/>
  <c r="B468" i="41"/>
  <c r="F468" i="41"/>
  <c r="K468" i="41"/>
  <c r="P468" i="41"/>
  <c r="U468" i="41"/>
  <c r="Z468" i="41"/>
  <c r="AE468" i="41"/>
  <c r="AJ468" i="41"/>
  <c r="AO468" i="41"/>
  <c r="B469" i="41"/>
  <c r="F469" i="41"/>
  <c r="K469" i="41"/>
  <c r="P469" i="41"/>
  <c r="U469" i="41"/>
  <c r="Z469" i="41"/>
  <c r="AE469" i="41"/>
  <c r="AJ469" i="41"/>
  <c r="AO469" i="41"/>
  <c r="B470" i="41"/>
  <c r="F470" i="41"/>
  <c r="K470" i="41"/>
  <c r="P470" i="41"/>
  <c r="U470" i="41"/>
  <c r="Z470" i="41"/>
  <c r="AE470" i="41"/>
  <c r="AJ470" i="41"/>
  <c r="AO470" i="41"/>
  <c r="B471" i="41"/>
  <c r="F494" i="41" s="1"/>
  <c r="F471" i="41"/>
  <c r="K471" i="41"/>
  <c r="P471" i="41"/>
  <c r="U471" i="41"/>
  <c r="Z471" i="41"/>
  <c r="AE471" i="41"/>
  <c r="AJ471" i="41"/>
  <c r="AO471" i="41"/>
  <c r="B472" i="41"/>
  <c r="F472" i="41"/>
  <c r="K472" i="41"/>
  <c r="P472" i="41"/>
  <c r="U472" i="41"/>
  <c r="Z472" i="41"/>
  <c r="AE472" i="41"/>
  <c r="AJ472" i="41"/>
  <c r="AO472" i="41"/>
  <c r="B473" i="41"/>
  <c r="F473" i="41"/>
  <c r="K473" i="41"/>
  <c r="P473" i="41"/>
  <c r="U473" i="41"/>
  <c r="Z473" i="41"/>
  <c r="AE473" i="41"/>
  <c r="AJ473" i="41"/>
  <c r="AO473" i="41"/>
  <c r="B474" i="41"/>
  <c r="F474" i="41"/>
  <c r="K474" i="41"/>
  <c r="P474" i="41"/>
  <c r="U474" i="41"/>
  <c r="Z474" i="41"/>
  <c r="AE474" i="41"/>
  <c r="AJ474" i="41"/>
  <c r="AO474" i="41"/>
  <c r="B475" i="41"/>
  <c r="F498" i="41" s="1"/>
  <c r="F475" i="41"/>
  <c r="K475" i="41"/>
  <c r="P475" i="41"/>
  <c r="U475" i="41"/>
  <c r="Z475" i="41"/>
  <c r="AE475" i="41"/>
  <c r="AJ475" i="41"/>
  <c r="AO475" i="41"/>
  <c r="B478" i="41"/>
  <c r="F478" i="41"/>
  <c r="B481" i="41"/>
  <c r="F481" i="41"/>
  <c r="K481" i="41"/>
  <c r="P481" i="41"/>
  <c r="U481" i="41"/>
  <c r="Z481" i="41"/>
  <c r="AE481" i="41"/>
  <c r="AJ481" i="41"/>
  <c r="AO481" i="41"/>
  <c r="B482" i="41"/>
  <c r="U482" i="41"/>
  <c r="AO482" i="41"/>
  <c r="B483" i="41"/>
  <c r="F483" i="41"/>
  <c r="K483" i="41"/>
  <c r="P483" i="41"/>
  <c r="U483" i="41"/>
  <c r="Z483" i="41"/>
  <c r="AE483" i="41"/>
  <c r="AJ483" i="41"/>
  <c r="AO483" i="41"/>
  <c r="B484" i="41"/>
  <c r="F484" i="41"/>
  <c r="K484" i="41"/>
  <c r="P484" i="41"/>
  <c r="U484" i="41"/>
  <c r="Z484" i="41"/>
  <c r="AE484" i="41"/>
  <c r="AJ484" i="41"/>
  <c r="AO484" i="41"/>
  <c r="B485" i="41"/>
  <c r="F485" i="41"/>
  <c r="K485" i="41"/>
  <c r="P485" i="41"/>
  <c r="U485" i="41"/>
  <c r="Z485" i="41"/>
  <c r="AE485" i="41"/>
  <c r="AJ485" i="41"/>
  <c r="AO485" i="41"/>
  <c r="B486" i="41"/>
  <c r="U486" i="41"/>
  <c r="AO486" i="41"/>
  <c r="B487" i="41"/>
  <c r="F487" i="41"/>
  <c r="K487" i="41"/>
  <c r="P487" i="41"/>
  <c r="U487" i="41"/>
  <c r="Z487" i="41"/>
  <c r="AE487" i="41"/>
  <c r="AJ487" i="41"/>
  <c r="AO487" i="41"/>
  <c r="B488" i="41"/>
  <c r="F488" i="41"/>
  <c r="K488" i="41"/>
  <c r="P488" i="41"/>
  <c r="U488" i="41"/>
  <c r="Z488" i="41"/>
  <c r="AE488" i="41"/>
  <c r="AJ488" i="41"/>
  <c r="AO488" i="41"/>
  <c r="B489" i="41"/>
  <c r="F489" i="41"/>
  <c r="K489" i="41"/>
  <c r="P489" i="41"/>
  <c r="U489" i="41"/>
  <c r="Z489" i="41"/>
  <c r="AE489" i="41"/>
  <c r="AJ489" i="41"/>
  <c r="AO489" i="41"/>
  <c r="B490" i="41"/>
  <c r="U490" i="41"/>
  <c r="AO490" i="41"/>
  <c r="B491" i="41"/>
  <c r="F491" i="41"/>
  <c r="K491" i="41"/>
  <c r="P491" i="41"/>
  <c r="U491" i="41"/>
  <c r="Z491" i="41"/>
  <c r="AE491" i="41"/>
  <c r="AJ491" i="41"/>
  <c r="AO491" i="41"/>
  <c r="B492" i="41"/>
  <c r="F492" i="41"/>
  <c r="K492" i="41"/>
  <c r="Y654" i="41" s="1"/>
  <c r="AI654" i="41" s="1"/>
  <c r="L659" i="41" s="1"/>
  <c r="R659" i="41" s="1"/>
  <c r="P492" i="41"/>
  <c r="U492" i="41"/>
  <c r="Z492" i="41"/>
  <c r="AE492" i="41"/>
  <c r="AJ492" i="41"/>
  <c r="AO492" i="41"/>
  <c r="B493" i="41"/>
  <c r="F493" i="41"/>
  <c r="K493" i="41"/>
  <c r="P493" i="41"/>
  <c r="U493" i="41"/>
  <c r="Z493" i="41"/>
  <c r="AE493" i="41"/>
  <c r="AJ493" i="41"/>
  <c r="AO493" i="41"/>
  <c r="B494" i="41"/>
  <c r="U494" i="41"/>
  <c r="AO494" i="41"/>
  <c r="B495" i="41"/>
  <c r="F495" i="41"/>
  <c r="K495" i="41"/>
  <c r="P495" i="41"/>
  <c r="U495" i="41"/>
  <c r="Z495" i="41"/>
  <c r="AE495" i="41"/>
  <c r="AJ495" i="41"/>
  <c r="AO495" i="41"/>
  <c r="B496" i="41"/>
  <c r="F496" i="41"/>
  <c r="K496" i="41"/>
  <c r="P496" i="41"/>
  <c r="U496" i="41"/>
  <c r="Z496" i="41"/>
  <c r="AE496" i="41"/>
  <c r="AJ496" i="41"/>
  <c r="AO496" i="41"/>
  <c r="B497" i="41"/>
  <c r="F497" i="41"/>
  <c r="K497" i="41"/>
  <c r="P497" i="41"/>
  <c r="U497" i="41"/>
  <c r="Z497" i="41"/>
  <c r="AE497" i="41"/>
  <c r="AJ497" i="41"/>
  <c r="AO497" i="41"/>
  <c r="B498" i="41"/>
  <c r="U498" i="41"/>
  <c r="AO498" i="41"/>
  <c r="B501" i="41"/>
  <c r="B503" i="41"/>
  <c r="J503" i="41"/>
  <c r="S503" i="41"/>
  <c r="AB503" i="41"/>
  <c r="B504" i="41"/>
  <c r="J504" i="41"/>
  <c r="S504" i="41"/>
  <c r="AB504" i="41"/>
  <c r="AK504" i="41"/>
  <c r="B505" i="41"/>
  <c r="J505" i="41"/>
  <c r="S505" i="41"/>
  <c r="AB505" i="41"/>
  <c r="AK505" i="41"/>
  <c r="B506" i="41"/>
  <c r="J506" i="41"/>
  <c r="S506" i="41"/>
  <c r="AB506" i="41"/>
  <c r="AK506" i="41"/>
  <c r="B507" i="41"/>
  <c r="J507" i="41"/>
  <c r="S507" i="41"/>
  <c r="AB507" i="41"/>
  <c r="AK507" i="41"/>
  <c r="B508" i="41"/>
  <c r="J508" i="41"/>
  <c r="S508" i="41"/>
  <c r="AB508" i="41"/>
  <c r="AK508" i="41"/>
  <c r="B509" i="41"/>
  <c r="J509" i="41"/>
  <c r="S509" i="41"/>
  <c r="AB509" i="41"/>
  <c r="AK509" i="41"/>
  <c r="B510" i="41"/>
  <c r="J510" i="41"/>
  <c r="S510" i="41"/>
  <c r="AB510" i="41"/>
  <c r="AK510" i="41"/>
  <c r="B511" i="41"/>
  <c r="J511" i="41"/>
  <c r="S511" i="41"/>
  <c r="AB511" i="41"/>
  <c r="AK511" i="41"/>
  <c r="B512" i="41"/>
  <c r="J512" i="41"/>
  <c r="S512" i="41"/>
  <c r="AB512" i="41"/>
  <c r="AK512" i="41"/>
  <c r="B513" i="41"/>
  <c r="J513" i="41"/>
  <c r="S513" i="41"/>
  <c r="AB513" i="41"/>
  <c r="AK513" i="41"/>
  <c r="B514" i="41"/>
  <c r="J514" i="41"/>
  <c r="S514" i="41"/>
  <c r="AB514" i="41"/>
  <c r="AK514" i="41"/>
  <c r="B515" i="41"/>
  <c r="J515" i="41"/>
  <c r="S515" i="41"/>
  <c r="AB515" i="41"/>
  <c r="AK515" i="41"/>
  <c r="B516" i="41"/>
  <c r="J516" i="41"/>
  <c r="S516" i="41"/>
  <c r="AB516" i="41"/>
  <c r="AK516" i="41"/>
  <c r="B517" i="41"/>
  <c r="J517" i="41"/>
  <c r="S517" i="41"/>
  <c r="AB517" i="41"/>
  <c r="AK517" i="41"/>
  <c r="B518" i="41"/>
  <c r="J518" i="41"/>
  <c r="S518" i="41"/>
  <c r="AB518" i="41"/>
  <c r="AK518" i="41"/>
  <c r="B519" i="41"/>
  <c r="J519" i="41"/>
  <c r="S519" i="41"/>
  <c r="AB519" i="41"/>
  <c r="AK519" i="41"/>
  <c r="B520" i="41"/>
  <c r="J520" i="41"/>
  <c r="S520" i="41"/>
  <c r="AB520" i="41"/>
  <c r="AK520" i="41"/>
  <c r="B524" i="41"/>
  <c r="B527" i="41"/>
  <c r="H527" i="41"/>
  <c r="N527" i="41"/>
  <c r="U527" i="41"/>
  <c r="AB527" i="41"/>
  <c r="AH527" i="41"/>
  <c r="AN527" i="41"/>
  <c r="B528" i="41"/>
  <c r="H528" i="41"/>
  <c r="N528" i="41"/>
  <c r="U528" i="41"/>
  <c r="AB528" i="41"/>
  <c r="AN528" i="41"/>
  <c r="B529" i="41"/>
  <c r="H529" i="41"/>
  <c r="N529" i="41"/>
  <c r="U529" i="41"/>
  <c r="AB529" i="41"/>
  <c r="AN529" i="41"/>
  <c r="B530" i="41"/>
  <c r="H530" i="41"/>
  <c r="N530" i="41"/>
  <c r="U530" i="41"/>
  <c r="AB530" i="41"/>
  <c r="AN530" i="41"/>
  <c r="B531" i="41"/>
  <c r="B552" i="41" s="1"/>
  <c r="H531" i="41"/>
  <c r="N531" i="41"/>
  <c r="U531" i="41"/>
  <c r="AB531" i="41"/>
  <c r="AN531" i="41"/>
  <c r="B532" i="41"/>
  <c r="H532" i="41"/>
  <c r="N532" i="41"/>
  <c r="U532" i="41"/>
  <c r="AB532" i="41"/>
  <c r="AN532" i="41"/>
  <c r="B533" i="41"/>
  <c r="H533" i="41"/>
  <c r="N533" i="41"/>
  <c r="U533" i="41"/>
  <c r="AB533" i="41"/>
  <c r="AN533" i="41"/>
  <c r="B534" i="41"/>
  <c r="H534" i="41"/>
  <c r="N534" i="41"/>
  <c r="U534" i="41"/>
  <c r="AB534" i="41"/>
  <c r="AN534" i="41"/>
  <c r="B535" i="41"/>
  <c r="B556" i="41" s="1"/>
  <c r="H535" i="41"/>
  <c r="N535" i="41"/>
  <c r="U535" i="41"/>
  <c r="AB535" i="41"/>
  <c r="AN535" i="41"/>
  <c r="B536" i="41"/>
  <c r="H536" i="41"/>
  <c r="N536" i="41"/>
  <c r="U536" i="41"/>
  <c r="AB536" i="41"/>
  <c r="AN536" i="41"/>
  <c r="B537" i="41"/>
  <c r="H537" i="41"/>
  <c r="N537" i="41"/>
  <c r="U537" i="41"/>
  <c r="AB537" i="41"/>
  <c r="AN537" i="41"/>
  <c r="B538" i="41"/>
  <c r="H538" i="41"/>
  <c r="N538" i="41"/>
  <c r="U538" i="41"/>
  <c r="AB538" i="41"/>
  <c r="AN538" i="41"/>
  <c r="B539" i="41"/>
  <c r="B560" i="41" s="1"/>
  <c r="H539" i="41"/>
  <c r="N539" i="41"/>
  <c r="U539" i="41"/>
  <c r="AB539" i="41"/>
  <c r="AN539" i="41"/>
  <c r="B540" i="41"/>
  <c r="H540" i="41"/>
  <c r="N540" i="41"/>
  <c r="U540" i="41"/>
  <c r="AB540" i="41"/>
  <c r="AN540" i="41"/>
  <c r="B541" i="41"/>
  <c r="H541" i="41"/>
  <c r="N541" i="41"/>
  <c r="U541" i="41"/>
  <c r="AB541" i="41"/>
  <c r="AN541" i="41"/>
  <c r="B542" i="41"/>
  <c r="H542" i="41"/>
  <c r="N542" i="41"/>
  <c r="U542" i="41"/>
  <c r="AB542" i="41"/>
  <c r="AN542" i="41"/>
  <c r="B543" i="41"/>
  <c r="B564" i="41" s="1"/>
  <c r="H543" i="41"/>
  <c r="N543" i="41"/>
  <c r="U543" i="41"/>
  <c r="AB543" i="41"/>
  <c r="AN543" i="41"/>
  <c r="B545" i="41"/>
  <c r="B548" i="41"/>
  <c r="H548" i="41"/>
  <c r="N548" i="41"/>
  <c r="U548" i="41"/>
  <c r="AB548" i="41"/>
  <c r="AH548" i="41"/>
  <c r="B549" i="41"/>
  <c r="H549" i="41"/>
  <c r="N549" i="41"/>
  <c r="U549" i="41"/>
  <c r="AB549" i="41"/>
  <c r="AH549" i="41"/>
  <c r="AN549" i="41"/>
  <c r="B550" i="41"/>
  <c r="H550" i="41"/>
  <c r="N550" i="41"/>
  <c r="U550" i="41"/>
  <c r="AB550" i="41"/>
  <c r="AH550" i="41"/>
  <c r="AN550" i="41"/>
  <c r="B551" i="41"/>
  <c r="H551" i="41"/>
  <c r="N551" i="41"/>
  <c r="U551" i="41"/>
  <c r="AB551" i="41"/>
  <c r="AH551" i="41"/>
  <c r="AN551" i="41"/>
  <c r="H552" i="41"/>
  <c r="N552" i="41"/>
  <c r="U552" i="41"/>
  <c r="AB552" i="41"/>
  <c r="AH552" i="41"/>
  <c r="AN552" i="41"/>
  <c r="B553" i="41"/>
  <c r="H553" i="41"/>
  <c r="N553" i="41"/>
  <c r="U553" i="41"/>
  <c r="AB553" i="41"/>
  <c r="AH553" i="41"/>
  <c r="AN553" i="41"/>
  <c r="B554" i="41"/>
  <c r="H554" i="41"/>
  <c r="N554" i="41"/>
  <c r="U554" i="41"/>
  <c r="AB554" i="41"/>
  <c r="AH554" i="41"/>
  <c r="AN554" i="41"/>
  <c r="B555" i="41"/>
  <c r="H555" i="41"/>
  <c r="N555" i="41"/>
  <c r="U555" i="41"/>
  <c r="AB555" i="41"/>
  <c r="AH555" i="41"/>
  <c r="AN555" i="41"/>
  <c r="H556" i="41"/>
  <c r="N556" i="41"/>
  <c r="U556" i="41"/>
  <c r="AB556" i="41"/>
  <c r="AH556" i="41"/>
  <c r="AN556" i="41"/>
  <c r="B557" i="41"/>
  <c r="H557" i="41"/>
  <c r="N557" i="41"/>
  <c r="U557" i="41"/>
  <c r="AB557" i="41"/>
  <c r="AH557" i="41"/>
  <c r="AN557" i="41"/>
  <c r="B558" i="41"/>
  <c r="H558" i="41"/>
  <c r="N558" i="41"/>
  <c r="U558" i="41"/>
  <c r="AB558" i="41"/>
  <c r="AH558" i="41"/>
  <c r="AN558" i="41"/>
  <c r="B559" i="41"/>
  <c r="H559" i="41"/>
  <c r="N559" i="41"/>
  <c r="U559" i="41"/>
  <c r="AB559" i="41"/>
  <c r="AH559" i="41"/>
  <c r="AN559" i="41"/>
  <c r="H560" i="41"/>
  <c r="N560" i="41"/>
  <c r="U560" i="41"/>
  <c r="AB560" i="41"/>
  <c r="AH560" i="41"/>
  <c r="AN560" i="41"/>
  <c r="B561" i="41"/>
  <c r="H561" i="41"/>
  <c r="N561" i="41"/>
  <c r="U561" i="41"/>
  <c r="AB561" i="41"/>
  <c r="AH561" i="41"/>
  <c r="AN561" i="41"/>
  <c r="B562" i="41"/>
  <c r="H562" i="41"/>
  <c r="N562" i="41"/>
  <c r="U562" i="41"/>
  <c r="AB562" i="41"/>
  <c r="AH562" i="41"/>
  <c r="AN562" i="41"/>
  <c r="B563" i="41"/>
  <c r="H563" i="41"/>
  <c r="N563" i="41"/>
  <c r="U563" i="41"/>
  <c r="AB563" i="41"/>
  <c r="AH563" i="41"/>
  <c r="AN563" i="41"/>
  <c r="H564" i="41"/>
  <c r="N564" i="41"/>
  <c r="U564" i="41"/>
  <c r="AB564" i="41"/>
  <c r="AH564" i="41"/>
  <c r="AN564" i="41"/>
  <c r="J584" i="41"/>
  <c r="Q584" i="41"/>
  <c r="AH584" i="41" s="1"/>
  <c r="X584" i="41"/>
  <c r="Q585" i="41"/>
  <c r="AH585" i="41" s="1"/>
  <c r="L710" i="41" s="1"/>
  <c r="H720" i="41" s="1"/>
  <c r="X585" i="41"/>
  <c r="AP585" i="41"/>
  <c r="J586" i="41"/>
  <c r="Q586" i="41"/>
  <c r="AH586" i="41" s="1"/>
  <c r="S710" i="41" s="1"/>
  <c r="M720" i="41" s="1"/>
  <c r="X586" i="41"/>
  <c r="AP586" i="41"/>
  <c r="J587" i="41"/>
  <c r="Q587" i="41"/>
  <c r="AH587" i="41" s="1"/>
  <c r="Z710" i="41" s="1"/>
  <c r="R720" i="41" s="1"/>
  <c r="J588" i="41"/>
  <c r="X588" i="41"/>
  <c r="J589" i="41"/>
  <c r="Q589" i="41"/>
  <c r="AH589" i="41" s="1"/>
  <c r="AN710" i="41" s="1"/>
  <c r="AB720" i="41" s="1"/>
  <c r="X589" i="41"/>
  <c r="J590" i="41"/>
  <c r="Q590" i="41"/>
  <c r="AH590" i="41" s="1"/>
  <c r="F711" i="41" s="1"/>
  <c r="AG720" i="41" s="1"/>
  <c r="X590" i="41"/>
  <c r="J591" i="41"/>
  <c r="Q591" i="41"/>
  <c r="AH591" i="41" s="1"/>
  <c r="M711" i="41" s="1"/>
  <c r="AL720" i="41" s="1"/>
  <c r="X591" i="41"/>
  <c r="J592" i="41"/>
  <c r="Q592" i="41"/>
  <c r="AH592" i="41" s="1"/>
  <c r="T711" i="41" s="1"/>
  <c r="AQ720" i="41" s="1"/>
  <c r="X592" i="41"/>
  <c r="X599" i="41"/>
  <c r="O600" i="41"/>
  <c r="T600" i="41"/>
  <c r="L605" i="41" s="1"/>
  <c r="Q605" i="41" s="1"/>
  <c r="Y633" i="41"/>
  <c r="X655" i="41"/>
  <c r="Y668" i="41"/>
  <c r="AA669" i="41" s="1"/>
  <c r="AJ669" i="41" s="1"/>
  <c r="L674" i="41" s="1"/>
  <c r="R674" i="41" s="1"/>
  <c r="AN668" i="41"/>
  <c r="N681" i="41"/>
  <c r="AC682" i="41"/>
  <c r="O694" i="41"/>
  <c r="C721" i="41"/>
  <c r="H721" i="41"/>
  <c r="M721" i="41"/>
  <c r="R721" i="41"/>
  <c r="W721" i="41"/>
  <c r="AB721" i="41"/>
  <c r="AG721" i="41"/>
  <c r="AL721" i="41"/>
  <c r="AQ721" i="41"/>
  <c r="H741" i="41"/>
  <c r="B743" i="41"/>
  <c r="H743" i="41"/>
  <c r="Z743" i="41" s="1"/>
  <c r="N743" i="41"/>
  <c r="AF743" i="41" s="1"/>
  <c r="T743" i="41"/>
  <c r="B744" i="41"/>
  <c r="H744" i="41"/>
  <c r="Z744" i="41" s="1"/>
  <c r="N744" i="41"/>
  <c r="T744" i="41"/>
  <c r="AF744" i="41"/>
  <c r="B745" i="41"/>
  <c r="H745" i="41"/>
  <c r="Z745" i="41" s="1"/>
  <c r="N745" i="41"/>
  <c r="AF745" i="41" s="1"/>
  <c r="T745" i="41"/>
  <c r="F748" i="41"/>
  <c r="B751" i="41"/>
  <c r="F751" i="41"/>
  <c r="K751" i="41"/>
  <c r="P751" i="41"/>
  <c r="U751" i="41"/>
  <c r="Z751" i="41"/>
  <c r="AE751" i="41"/>
  <c r="AJ751" i="41"/>
  <c r="AO751" i="41"/>
  <c r="B752" i="41"/>
  <c r="F752" i="41"/>
  <c r="K752" i="41"/>
  <c r="P752" i="41"/>
  <c r="U752" i="41"/>
  <c r="Z752" i="41"/>
  <c r="AE752" i="41"/>
  <c r="AJ752" i="41"/>
  <c r="AO752" i="41"/>
  <c r="B753" i="41"/>
  <c r="F753" i="41"/>
  <c r="K753" i="41"/>
  <c r="P753" i="41"/>
  <c r="U753" i="41"/>
  <c r="Z753" i="41"/>
  <c r="AE753" i="41"/>
  <c r="AJ753" i="41"/>
  <c r="AO753" i="41"/>
  <c r="B754" i="41"/>
  <c r="F777" i="41" s="1"/>
  <c r="F754" i="41"/>
  <c r="K754" i="41"/>
  <c r="P754" i="41"/>
  <c r="U754" i="41"/>
  <c r="Z754" i="41"/>
  <c r="AE754" i="41"/>
  <c r="AJ754" i="41"/>
  <c r="AO754" i="41"/>
  <c r="B755" i="41"/>
  <c r="F755" i="41"/>
  <c r="K755" i="41"/>
  <c r="P755" i="41"/>
  <c r="U755" i="41"/>
  <c r="Z755" i="41"/>
  <c r="AE755" i="41"/>
  <c r="AJ755" i="41"/>
  <c r="AO755" i="41"/>
  <c r="B756" i="41"/>
  <c r="F756" i="41"/>
  <c r="K756" i="41"/>
  <c r="P756" i="41"/>
  <c r="U756" i="41"/>
  <c r="Z756" i="41"/>
  <c r="AE756" i="41"/>
  <c r="AJ756" i="41"/>
  <c r="AO756" i="41"/>
  <c r="B757" i="41"/>
  <c r="F757" i="41"/>
  <c r="K757" i="41"/>
  <c r="P757" i="41"/>
  <c r="U757" i="41"/>
  <c r="Z757" i="41"/>
  <c r="AE757" i="41"/>
  <c r="AJ757" i="41"/>
  <c r="AO757" i="41"/>
  <c r="B758" i="41"/>
  <c r="F781" i="41" s="1"/>
  <c r="F758" i="41"/>
  <c r="K758" i="41"/>
  <c r="P758" i="41"/>
  <c r="U758" i="41"/>
  <c r="Z758" i="41"/>
  <c r="AE758" i="41"/>
  <c r="AJ758" i="41"/>
  <c r="AO758" i="41"/>
  <c r="B759" i="41"/>
  <c r="F759" i="41"/>
  <c r="K759" i="41"/>
  <c r="P759" i="41"/>
  <c r="U759" i="41"/>
  <c r="Z759" i="41"/>
  <c r="AE759" i="41"/>
  <c r="AJ759" i="41"/>
  <c r="AO759" i="41"/>
  <c r="B760" i="41"/>
  <c r="F760" i="41"/>
  <c r="K760" i="41"/>
  <c r="P760" i="41"/>
  <c r="U760" i="41"/>
  <c r="Z760" i="41"/>
  <c r="AE760" i="41"/>
  <c r="AJ760" i="41"/>
  <c r="AO760" i="41"/>
  <c r="B761" i="41"/>
  <c r="F761" i="41"/>
  <c r="K761" i="41"/>
  <c r="P761" i="41"/>
  <c r="U761" i="41"/>
  <c r="Z761" i="41"/>
  <c r="AE761" i="41"/>
  <c r="AJ761" i="41"/>
  <c r="AO761" i="41"/>
  <c r="B762" i="41"/>
  <c r="F785" i="41" s="1"/>
  <c r="F762" i="41"/>
  <c r="K762" i="41"/>
  <c r="P762" i="41"/>
  <c r="U762" i="41"/>
  <c r="Z762" i="41"/>
  <c r="AE762" i="41"/>
  <c r="AJ762" i="41"/>
  <c r="AO762" i="41"/>
  <c r="B763" i="41"/>
  <c r="F763" i="41"/>
  <c r="K763" i="41"/>
  <c r="P763" i="41"/>
  <c r="U763" i="41"/>
  <c r="Z763" i="41"/>
  <c r="AE763" i="41"/>
  <c r="AJ763" i="41"/>
  <c r="AO763" i="41"/>
  <c r="B764" i="41"/>
  <c r="F764" i="41"/>
  <c r="K764" i="41"/>
  <c r="P764" i="41"/>
  <c r="U764" i="41"/>
  <c r="Z764" i="41"/>
  <c r="AE764" i="41"/>
  <c r="AJ764" i="41"/>
  <c r="AO764" i="41"/>
  <c r="B765" i="41"/>
  <c r="F765" i="41"/>
  <c r="K765" i="41"/>
  <c r="P765" i="41"/>
  <c r="U765" i="41"/>
  <c r="Z765" i="41"/>
  <c r="AE765" i="41"/>
  <c r="AJ765" i="41"/>
  <c r="AO765" i="41"/>
  <c r="B766" i="41"/>
  <c r="F789" i="41" s="1"/>
  <c r="F766" i="41"/>
  <c r="K766" i="41"/>
  <c r="P766" i="41"/>
  <c r="U766" i="41"/>
  <c r="Z766" i="41"/>
  <c r="AE766" i="41"/>
  <c r="AJ766" i="41"/>
  <c r="AO766" i="41"/>
  <c r="B767" i="41"/>
  <c r="F767" i="41"/>
  <c r="K767" i="41"/>
  <c r="P767" i="41"/>
  <c r="U767" i="41"/>
  <c r="Z767" i="41"/>
  <c r="AE767" i="41"/>
  <c r="AJ767" i="41"/>
  <c r="AO767" i="41"/>
  <c r="B768" i="41"/>
  <c r="F768" i="41"/>
  <c r="K768" i="41"/>
  <c r="P768" i="41"/>
  <c r="U768" i="41"/>
  <c r="Z768" i="41"/>
  <c r="AE768" i="41"/>
  <c r="AJ768" i="41"/>
  <c r="AO768" i="41"/>
  <c r="F771" i="41"/>
  <c r="B774" i="41"/>
  <c r="F774" i="41"/>
  <c r="K774" i="41"/>
  <c r="P774" i="41"/>
  <c r="U774" i="41"/>
  <c r="Z774" i="41"/>
  <c r="AE774" i="41"/>
  <c r="AJ774" i="41"/>
  <c r="AO774" i="41"/>
  <c r="B775" i="41"/>
  <c r="F775" i="41"/>
  <c r="K775" i="41"/>
  <c r="P775" i="41"/>
  <c r="U775" i="41"/>
  <c r="Z775" i="41"/>
  <c r="AE775" i="41"/>
  <c r="AJ775" i="41"/>
  <c r="AO775" i="41"/>
  <c r="B776" i="41"/>
  <c r="F776" i="41"/>
  <c r="K776" i="41"/>
  <c r="P776" i="41"/>
  <c r="U776" i="41"/>
  <c r="Z776" i="41"/>
  <c r="AE776" i="41"/>
  <c r="AJ776" i="41"/>
  <c r="AO776" i="41"/>
  <c r="B777" i="41"/>
  <c r="U777" i="41"/>
  <c r="AO777" i="41"/>
  <c r="B778" i="41"/>
  <c r="F778" i="41"/>
  <c r="K778" i="41"/>
  <c r="P778" i="41"/>
  <c r="U778" i="41"/>
  <c r="Z778" i="41"/>
  <c r="AE778" i="41"/>
  <c r="AJ778" i="41"/>
  <c r="AO778" i="41"/>
  <c r="B779" i="41"/>
  <c r="F779" i="41"/>
  <c r="K779" i="41"/>
  <c r="P779" i="41"/>
  <c r="U779" i="41"/>
  <c r="Z779" i="41"/>
  <c r="AE779" i="41"/>
  <c r="AJ779" i="41"/>
  <c r="AO779" i="41"/>
  <c r="B780" i="41"/>
  <c r="F780" i="41"/>
  <c r="K780" i="41"/>
  <c r="P780" i="41"/>
  <c r="U780" i="41"/>
  <c r="Z780" i="41"/>
  <c r="AE780" i="41"/>
  <c r="AJ780" i="41"/>
  <c r="AO780" i="41"/>
  <c r="B781" i="41"/>
  <c r="U781" i="41"/>
  <c r="AO781" i="41"/>
  <c r="B782" i="41"/>
  <c r="F782" i="41"/>
  <c r="K782" i="41"/>
  <c r="P782" i="41"/>
  <c r="U782" i="41"/>
  <c r="Z782" i="41"/>
  <c r="AE782" i="41"/>
  <c r="AJ782" i="41"/>
  <c r="AO782" i="41"/>
  <c r="B783" i="41"/>
  <c r="F783" i="41"/>
  <c r="K783" i="41"/>
  <c r="P783" i="41"/>
  <c r="U783" i="41"/>
  <c r="Z783" i="41"/>
  <c r="AE783" i="41"/>
  <c r="AJ783" i="41"/>
  <c r="AO783" i="41"/>
  <c r="B784" i="41"/>
  <c r="F784" i="41"/>
  <c r="K784" i="41"/>
  <c r="P784" i="41"/>
  <c r="U784" i="41"/>
  <c r="Z784" i="41"/>
  <c r="AE784" i="41"/>
  <c r="AJ784" i="41"/>
  <c r="AO784" i="41"/>
  <c r="B785" i="41"/>
  <c r="U785" i="41"/>
  <c r="AO785" i="41"/>
  <c r="B786" i="41"/>
  <c r="F786" i="41"/>
  <c r="K786" i="41"/>
  <c r="P786" i="41"/>
  <c r="U786" i="41"/>
  <c r="Z786" i="41"/>
  <c r="AE786" i="41"/>
  <c r="AJ786" i="41"/>
  <c r="AO786" i="41"/>
  <c r="B787" i="41"/>
  <c r="F787" i="41"/>
  <c r="K787" i="41"/>
  <c r="P787" i="41"/>
  <c r="U787" i="41"/>
  <c r="Z787" i="41"/>
  <c r="AE787" i="41"/>
  <c r="AJ787" i="41"/>
  <c r="AO787" i="41"/>
  <c r="B788" i="41"/>
  <c r="F788" i="41"/>
  <c r="K788" i="41"/>
  <c r="P788" i="41"/>
  <c r="U788" i="41"/>
  <c r="Z788" i="41"/>
  <c r="AE788" i="41"/>
  <c r="AJ788" i="41"/>
  <c r="AO788" i="41"/>
  <c r="B789" i="41"/>
  <c r="U789" i="41"/>
  <c r="AO789" i="41"/>
  <c r="B790" i="41"/>
  <c r="F790" i="41"/>
  <c r="K790" i="41"/>
  <c r="P790" i="41"/>
  <c r="U790" i="41"/>
  <c r="Z790" i="41"/>
  <c r="AE790" i="41"/>
  <c r="AJ790" i="41"/>
  <c r="AO790" i="41"/>
  <c r="B791" i="41"/>
  <c r="F791" i="41"/>
  <c r="K791" i="41"/>
  <c r="P791" i="41"/>
  <c r="U791" i="41"/>
  <c r="Z791" i="41"/>
  <c r="AE791" i="41"/>
  <c r="AJ791" i="41"/>
  <c r="AO791" i="41"/>
  <c r="B796" i="41"/>
  <c r="J796" i="41"/>
  <c r="S796" i="41"/>
  <c r="AB796" i="41"/>
  <c r="B797" i="41"/>
  <c r="J797" i="41"/>
  <c r="S797" i="41"/>
  <c r="AB797" i="41"/>
  <c r="AK797" i="41"/>
  <c r="B798" i="41"/>
  <c r="J798" i="41"/>
  <c r="S798" i="41"/>
  <c r="AB798" i="41"/>
  <c r="AK798" i="41"/>
  <c r="B799" i="41"/>
  <c r="J799" i="41"/>
  <c r="S799" i="41"/>
  <c r="AB799" i="41"/>
  <c r="AK799" i="41"/>
  <c r="B800" i="41"/>
  <c r="J800" i="41"/>
  <c r="S800" i="41"/>
  <c r="AB800" i="41"/>
  <c r="AK800" i="41"/>
  <c r="B801" i="41"/>
  <c r="J801" i="41"/>
  <c r="S801" i="41"/>
  <c r="AB801" i="41"/>
  <c r="AK801" i="41"/>
  <c r="B802" i="41"/>
  <c r="J802" i="41"/>
  <c r="S802" i="41"/>
  <c r="AB802" i="41"/>
  <c r="AK802" i="41"/>
  <c r="B803" i="41"/>
  <c r="J803" i="41"/>
  <c r="S803" i="41"/>
  <c r="AB803" i="41"/>
  <c r="AK803" i="41"/>
  <c r="B804" i="41"/>
  <c r="J804" i="41"/>
  <c r="S804" i="41"/>
  <c r="AB804" i="41"/>
  <c r="AK804" i="41"/>
  <c r="B805" i="41"/>
  <c r="J805" i="41"/>
  <c r="S805" i="41"/>
  <c r="AB805" i="41"/>
  <c r="AK805" i="41"/>
  <c r="B806" i="41"/>
  <c r="J806" i="41"/>
  <c r="S806" i="41"/>
  <c r="AB806" i="41"/>
  <c r="AK806" i="41"/>
  <c r="B807" i="41"/>
  <c r="J807" i="41"/>
  <c r="S807" i="41"/>
  <c r="AB807" i="41"/>
  <c r="AK807" i="41"/>
  <c r="B808" i="41"/>
  <c r="J808" i="41"/>
  <c r="S808" i="41"/>
  <c r="AB808" i="41"/>
  <c r="AK808" i="41"/>
  <c r="B809" i="41"/>
  <c r="J809" i="41"/>
  <c r="S809" i="41"/>
  <c r="AB809" i="41"/>
  <c r="AK809" i="41"/>
  <c r="B810" i="41"/>
  <c r="J810" i="41"/>
  <c r="S810" i="41"/>
  <c r="AB810" i="41"/>
  <c r="AK810" i="41"/>
  <c r="B811" i="41"/>
  <c r="J811" i="41"/>
  <c r="S811" i="41"/>
  <c r="AB811" i="41"/>
  <c r="AK811" i="41"/>
  <c r="B812" i="41"/>
  <c r="J812" i="41"/>
  <c r="S812" i="41"/>
  <c r="AB812" i="41"/>
  <c r="AK812" i="41"/>
  <c r="B813" i="41"/>
  <c r="J813" i="41"/>
  <c r="S813" i="41"/>
  <c r="AB813" i="41"/>
  <c r="AK813" i="41"/>
  <c r="B820" i="41"/>
  <c r="H820" i="41"/>
  <c r="N820" i="41"/>
  <c r="U820" i="41"/>
  <c r="AB820" i="41"/>
  <c r="AH820" i="41"/>
  <c r="AN820" i="41"/>
  <c r="B821" i="41"/>
  <c r="H821" i="41"/>
  <c r="N821" i="41"/>
  <c r="U821" i="41"/>
  <c r="AB821" i="41"/>
  <c r="AN821" i="41"/>
  <c r="B822" i="41"/>
  <c r="B843" i="41" s="1"/>
  <c r="H822" i="41"/>
  <c r="N822" i="41"/>
  <c r="U822" i="41"/>
  <c r="AB822" i="41"/>
  <c r="AN822" i="41"/>
  <c r="B823" i="41"/>
  <c r="H823" i="41"/>
  <c r="N823" i="41"/>
  <c r="U823" i="41"/>
  <c r="AB823" i="41"/>
  <c r="AN823" i="41"/>
  <c r="B824" i="41"/>
  <c r="H824" i="41"/>
  <c r="N824" i="41"/>
  <c r="U824" i="41"/>
  <c r="AB824" i="41"/>
  <c r="AN824" i="41"/>
  <c r="B825" i="41"/>
  <c r="H825" i="41"/>
  <c r="N825" i="41"/>
  <c r="U825" i="41"/>
  <c r="AB825" i="41"/>
  <c r="AN825" i="41"/>
  <c r="B826" i="41"/>
  <c r="B847" i="41" s="1"/>
  <c r="H826" i="41"/>
  <c r="N826" i="41"/>
  <c r="U826" i="41"/>
  <c r="AB826" i="41"/>
  <c r="AN826" i="41"/>
  <c r="B827" i="41"/>
  <c r="H827" i="41"/>
  <c r="N827" i="41"/>
  <c r="U827" i="41"/>
  <c r="AB827" i="41"/>
  <c r="AN827" i="41"/>
  <c r="B828" i="41"/>
  <c r="H828" i="41"/>
  <c r="N828" i="41"/>
  <c r="U828" i="41"/>
  <c r="AB828" i="41"/>
  <c r="AN828" i="41"/>
  <c r="B829" i="41"/>
  <c r="H829" i="41"/>
  <c r="N829" i="41"/>
  <c r="U829" i="41"/>
  <c r="AB829" i="41"/>
  <c r="AN829" i="41"/>
  <c r="B830" i="41"/>
  <c r="B851" i="41" s="1"/>
  <c r="H830" i="41"/>
  <c r="N830" i="41"/>
  <c r="U830" i="41"/>
  <c r="AB830" i="41"/>
  <c r="AN830" i="41"/>
  <c r="B831" i="41"/>
  <c r="H831" i="41"/>
  <c r="N831" i="41"/>
  <c r="U831" i="41"/>
  <c r="AB831" i="41"/>
  <c r="AN831" i="41"/>
  <c r="B832" i="41"/>
  <c r="H832" i="41"/>
  <c r="N832" i="41"/>
  <c r="U832" i="41"/>
  <c r="AB832" i="41"/>
  <c r="AN832" i="41"/>
  <c r="B833" i="41"/>
  <c r="H833" i="41"/>
  <c r="N833" i="41"/>
  <c r="U833" i="41"/>
  <c r="AB833" i="41"/>
  <c r="AN833" i="41"/>
  <c r="B834" i="41"/>
  <c r="B855" i="41" s="1"/>
  <c r="H834" i="41"/>
  <c r="N834" i="41"/>
  <c r="U834" i="41"/>
  <c r="AB834" i="41"/>
  <c r="AN834" i="41"/>
  <c r="B835" i="41"/>
  <c r="H835" i="41"/>
  <c r="N835" i="41"/>
  <c r="U835" i="41"/>
  <c r="AB835" i="41"/>
  <c r="AN835" i="41"/>
  <c r="B836" i="41"/>
  <c r="H836" i="41"/>
  <c r="N836" i="41"/>
  <c r="U836" i="41"/>
  <c r="AB836" i="41"/>
  <c r="AN836" i="41"/>
  <c r="B841" i="41"/>
  <c r="H841" i="41"/>
  <c r="N841" i="41"/>
  <c r="U841" i="41"/>
  <c r="AB841" i="41"/>
  <c r="AH841" i="41"/>
  <c r="B842" i="41"/>
  <c r="H842" i="41"/>
  <c r="N842" i="41"/>
  <c r="U842" i="41"/>
  <c r="AB842" i="41"/>
  <c r="AH842" i="41"/>
  <c r="AN842" i="41"/>
  <c r="H843" i="41"/>
  <c r="N843" i="41"/>
  <c r="U843" i="41"/>
  <c r="AB843" i="41"/>
  <c r="AH843" i="41"/>
  <c r="AN843" i="41"/>
  <c r="B844" i="41"/>
  <c r="H844" i="41"/>
  <c r="N844" i="41"/>
  <c r="U844" i="41"/>
  <c r="AB844" i="41"/>
  <c r="AH844" i="41"/>
  <c r="AN844" i="41"/>
  <c r="B845" i="41"/>
  <c r="H845" i="41"/>
  <c r="N845" i="41"/>
  <c r="U845" i="41"/>
  <c r="AB845" i="41"/>
  <c r="AH845" i="41"/>
  <c r="AN845" i="41"/>
  <c r="B846" i="41"/>
  <c r="H846" i="41"/>
  <c r="N846" i="41"/>
  <c r="U846" i="41"/>
  <c r="AB846" i="41"/>
  <c r="AH846" i="41"/>
  <c r="AN846" i="41"/>
  <c r="H847" i="41"/>
  <c r="N847" i="41"/>
  <c r="U847" i="41"/>
  <c r="AB847" i="41"/>
  <c r="AH847" i="41"/>
  <c r="AN847" i="41"/>
  <c r="B848" i="41"/>
  <c r="H848" i="41"/>
  <c r="N848" i="41"/>
  <c r="U848" i="41"/>
  <c r="AB848" i="41"/>
  <c r="AH848" i="41"/>
  <c r="AN848" i="41"/>
  <c r="B849" i="41"/>
  <c r="H849" i="41"/>
  <c r="N849" i="41"/>
  <c r="U849" i="41"/>
  <c r="AB849" i="41"/>
  <c r="AH849" i="41"/>
  <c r="AN849" i="41"/>
  <c r="B850" i="41"/>
  <c r="H850" i="41"/>
  <c r="N850" i="41"/>
  <c r="U850" i="41"/>
  <c r="AB850" i="41"/>
  <c r="AH850" i="41"/>
  <c r="AN850" i="41"/>
  <c r="H851" i="41"/>
  <c r="N851" i="41"/>
  <c r="U851" i="41"/>
  <c r="AB851" i="41"/>
  <c r="AH851" i="41"/>
  <c r="AN851" i="41"/>
  <c r="B852" i="41"/>
  <c r="H852" i="41"/>
  <c r="N852" i="41"/>
  <c r="U852" i="41"/>
  <c r="AB852" i="41"/>
  <c r="AH852" i="41"/>
  <c r="AN852" i="41"/>
  <c r="B853" i="41"/>
  <c r="H853" i="41"/>
  <c r="N853" i="41"/>
  <c r="U853" i="41"/>
  <c r="AB853" i="41"/>
  <c r="AH853" i="41"/>
  <c r="AN853" i="41"/>
  <c r="B854" i="41"/>
  <c r="H854" i="41"/>
  <c r="N854" i="41"/>
  <c r="U854" i="41"/>
  <c r="AB854" i="41"/>
  <c r="AH854" i="41"/>
  <c r="AN854" i="41"/>
  <c r="H855" i="41"/>
  <c r="N855" i="41"/>
  <c r="U855" i="41"/>
  <c r="AB855" i="41"/>
  <c r="AH855" i="41"/>
  <c r="AN855" i="41"/>
  <c r="B856" i="41"/>
  <c r="H856" i="41"/>
  <c r="N856" i="41"/>
  <c r="U856" i="41"/>
  <c r="AB856" i="41"/>
  <c r="AH856" i="41"/>
  <c r="AN856" i="41"/>
  <c r="B857" i="41"/>
  <c r="H857" i="41"/>
  <c r="N857" i="41"/>
  <c r="U857" i="41"/>
  <c r="AB857" i="41"/>
  <c r="AH857" i="41"/>
  <c r="AN857" i="41"/>
  <c r="Q863" i="41"/>
  <c r="AH863" i="41" s="1"/>
  <c r="AH872" i="41" s="1"/>
  <c r="J864" i="41"/>
  <c r="Q864" i="41"/>
  <c r="AH864" i="41"/>
  <c r="Q865" i="41"/>
  <c r="AH865" i="41" s="1"/>
  <c r="Q866" i="41"/>
  <c r="AH866" i="41"/>
  <c r="Q868" i="41"/>
  <c r="AH868" i="41"/>
  <c r="Q869" i="41"/>
  <c r="AH869" i="41" s="1"/>
  <c r="Q870" i="41"/>
  <c r="AH870" i="41"/>
  <c r="Q871" i="41"/>
  <c r="AH871" i="41" s="1"/>
  <c r="J872" i="41"/>
  <c r="D147" i="39"/>
  <c r="B148" i="39"/>
  <c r="C148" i="39"/>
  <c r="D148" i="39"/>
  <c r="B182" i="59" s="1"/>
  <c r="B225" i="59" s="1"/>
  <c r="E148" i="39"/>
  <c r="F148" i="39"/>
  <c r="H148" i="39"/>
  <c r="I148" i="39"/>
  <c r="J148" i="39"/>
  <c r="K148" i="39"/>
  <c r="L148" i="39"/>
  <c r="N148" i="39"/>
  <c r="O148" i="39"/>
  <c r="B154" i="39"/>
  <c r="C154" i="39"/>
  <c r="S154" i="39" s="1"/>
  <c r="D154" i="39"/>
  <c r="B198" i="39" s="1"/>
  <c r="E154" i="39"/>
  <c r="F154" i="39"/>
  <c r="G154" i="39"/>
  <c r="H154" i="39"/>
  <c r="N154" i="39" s="1"/>
  <c r="I154" i="39"/>
  <c r="O154" i="39" s="1"/>
  <c r="J154" i="39"/>
  <c r="K154" i="39"/>
  <c r="L154" i="39"/>
  <c r="M154" i="39"/>
  <c r="P154" i="39"/>
  <c r="Q154" i="39"/>
  <c r="O172" i="39" s="1"/>
  <c r="R154" i="39"/>
  <c r="U154" i="39"/>
  <c r="V154" i="39"/>
  <c r="Y154" i="39"/>
  <c r="B155" i="39"/>
  <c r="C155" i="39"/>
  <c r="E155" i="39"/>
  <c r="F155" i="39"/>
  <c r="G155" i="39"/>
  <c r="I155" i="39"/>
  <c r="J155" i="39"/>
  <c r="P155" i="39" s="1"/>
  <c r="K155" i="39"/>
  <c r="Q155" i="39" s="1"/>
  <c r="M155" i="39"/>
  <c r="O155" i="39"/>
  <c r="T155" i="39" s="1"/>
  <c r="R155" i="39"/>
  <c r="S155" i="39"/>
  <c r="U155" i="39"/>
  <c r="V155" i="39"/>
  <c r="Y155" i="39"/>
  <c r="Z155" i="39"/>
  <c r="AD155" i="39"/>
  <c r="AE155" i="39"/>
  <c r="B156" i="39"/>
  <c r="C156" i="39"/>
  <c r="E156" i="39"/>
  <c r="F156" i="39"/>
  <c r="G156" i="39"/>
  <c r="I156" i="39"/>
  <c r="J156" i="39"/>
  <c r="P156" i="39" s="1"/>
  <c r="K156" i="39"/>
  <c r="Q156" i="39" s="1"/>
  <c r="Z156" i="39" s="1"/>
  <c r="M156" i="39"/>
  <c r="O156" i="39"/>
  <c r="T156" i="39" s="1"/>
  <c r="R156" i="39"/>
  <c r="S156" i="39"/>
  <c r="U156" i="39"/>
  <c r="V156" i="39"/>
  <c r="Y156" i="39"/>
  <c r="AD156" i="39"/>
  <c r="AE156" i="39"/>
  <c r="B157" i="39"/>
  <c r="C157" i="39"/>
  <c r="E157" i="39"/>
  <c r="F157" i="39"/>
  <c r="G157" i="39"/>
  <c r="I157" i="39"/>
  <c r="J157" i="39"/>
  <c r="P157" i="39" s="1"/>
  <c r="K157" i="39"/>
  <c r="M157" i="39"/>
  <c r="O157" i="39"/>
  <c r="T157" i="39" s="1"/>
  <c r="Q157" i="39"/>
  <c r="R157" i="39"/>
  <c r="S157" i="39"/>
  <c r="U157" i="39"/>
  <c r="V157" i="39"/>
  <c r="Y157" i="39"/>
  <c r="AD157" i="39"/>
  <c r="AE157" i="39"/>
  <c r="B158" i="39"/>
  <c r="C158" i="39"/>
  <c r="E158" i="39"/>
  <c r="F158" i="39"/>
  <c r="G158" i="39"/>
  <c r="I158" i="39"/>
  <c r="J158" i="39"/>
  <c r="P158" i="39" s="1"/>
  <c r="K158" i="39"/>
  <c r="M158" i="39"/>
  <c r="O158" i="39"/>
  <c r="Q158" i="39"/>
  <c r="R158" i="39"/>
  <c r="S158" i="39"/>
  <c r="U158" i="39"/>
  <c r="V158" i="39"/>
  <c r="Y158" i="39"/>
  <c r="AD158" i="39"/>
  <c r="AE158" i="39"/>
  <c r="B159" i="39"/>
  <c r="C159" i="39"/>
  <c r="E159" i="39"/>
  <c r="F159" i="39"/>
  <c r="G159" i="39"/>
  <c r="I159" i="39"/>
  <c r="J159" i="39"/>
  <c r="P159" i="39" s="1"/>
  <c r="K159" i="39"/>
  <c r="Q159" i="39" s="1"/>
  <c r="M159" i="39"/>
  <c r="O159" i="39"/>
  <c r="T159" i="39" s="1"/>
  <c r="R159" i="39"/>
  <c r="S159" i="39"/>
  <c r="U159" i="39"/>
  <c r="V159" i="39"/>
  <c r="Y159" i="39"/>
  <c r="Z159" i="39"/>
  <c r="AD159" i="39"/>
  <c r="AE159" i="39"/>
  <c r="B160" i="39"/>
  <c r="C160" i="39"/>
  <c r="E160" i="39"/>
  <c r="F160" i="39"/>
  <c r="G160" i="39"/>
  <c r="I160" i="39"/>
  <c r="J160" i="39"/>
  <c r="P160" i="39" s="1"/>
  <c r="K160" i="39"/>
  <c r="Q160" i="39" s="1"/>
  <c r="Z160" i="39" s="1"/>
  <c r="M160" i="39"/>
  <c r="O160" i="39"/>
  <c r="T160" i="39" s="1"/>
  <c r="R160" i="39"/>
  <c r="S160" i="39"/>
  <c r="U160" i="39"/>
  <c r="V160" i="39"/>
  <c r="Y160" i="39"/>
  <c r="AD160" i="39"/>
  <c r="AE160" i="39"/>
  <c r="E234" i="39" s="1"/>
  <c r="M234" i="39" s="1"/>
  <c r="B161" i="39"/>
  <c r="C161" i="39"/>
  <c r="E161" i="39"/>
  <c r="F161" i="39"/>
  <c r="G161" i="39"/>
  <c r="I161" i="39"/>
  <c r="J161" i="39"/>
  <c r="P161" i="39" s="1"/>
  <c r="K161" i="39"/>
  <c r="M161" i="39"/>
  <c r="O161" i="39"/>
  <c r="T161" i="39" s="1"/>
  <c r="Q161" i="39"/>
  <c r="R161" i="39"/>
  <c r="S161" i="39"/>
  <c r="U161" i="39"/>
  <c r="V161" i="39"/>
  <c r="Y161" i="39"/>
  <c r="AD161" i="39"/>
  <c r="AE161" i="39"/>
  <c r="B162" i="39"/>
  <c r="C162" i="39"/>
  <c r="E162" i="39"/>
  <c r="F162" i="39"/>
  <c r="G162" i="39"/>
  <c r="I162" i="39"/>
  <c r="J162" i="39"/>
  <c r="P162" i="39" s="1"/>
  <c r="K162" i="39"/>
  <c r="M162" i="39"/>
  <c r="O162" i="39"/>
  <c r="Q162" i="39"/>
  <c r="R162" i="39"/>
  <c r="S162" i="39"/>
  <c r="U162" i="39"/>
  <c r="V162" i="39"/>
  <c r="Y162" i="39"/>
  <c r="AD162" i="39"/>
  <c r="AE162" i="39"/>
  <c r="B163" i="39"/>
  <c r="C163" i="39"/>
  <c r="E163" i="39"/>
  <c r="F163" i="39"/>
  <c r="G163" i="39"/>
  <c r="I163" i="39"/>
  <c r="J163" i="39"/>
  <c r="P163" i="39" s="1"/>
  <c r="K163" i="39"/>
  <c r="Q163" i="39" s="1"/>
  <c r="M163" i="39"/>
  <c r="O163" i="39"/>
  <c r="T163" i="39" s="1"/>
  <c r="R163" i="39"/>
  <c r="S163" i="39"/>
  <c r="U163" i="39"/>
  <c r="V163" i="39"/>
  <c r="Y163" i="39"/>
  <c r="Z163" i="39"/>
  <c r="AD163" i="39"/>
  <c r="AE163" i="39"/>
  <c r="B164" i="39"/>
  <c r="P148" i="39" s="1"/>
  <c r="C164" i="39"/>
  <c r="E164" i="39"/>
  <c r="F164" i="39"/>
  <c r="G164" i="39"/>
  <c r="I164" i="39"/>
  <c r="J164" i="39"/>
  <c r="P164" i="39" s="1"/>
  <c r="K164" i="39"/>
  <c r="Q164" i="39" s="1"/>
  <c r="Z164" i="39" s="1"/>
  <c r="M164" i="39"/>
  <c r="O164" i="39"/>
  <c r="T164" i="39" s="1"/>
  <c r="R164" i="39"/>
  <c r="S164" i="39"/>
  <c r="U164" i="39"/>
  <c r="V164" i="39"/>
  <c r="Y164" i="39"/>
  <c r="AD164" i="39"/>
  <c r="AE164" i="39"/>
  <c r="B165" i="39"/>
  <c r="E165" i="39"/>
  <c r="F165" i="39"/>
  <c r="G165" i="39"/>
  <c r="I165" i="39"/>
  <c r="J165" i="39"/>
  <c r="K165" i="39"/>
  <c r="Q165" i="39" s="1"/>
  <c r="M165" i="39"/>
  <c r="O165" i="39"/>
  <c r="P165" i="39"/>
  <c r="R165" i="39"/>
  <c r="Y165" i="39" s="1"/>
  <c r="T165" i="39"/>
  <c r="U165" i="39"/>
  <c r="V165" i="39"/>
  <c r="B166" i="39"/>
  <c r="E166" i="39" s="1"/>
  <c r="C166" i="39"/>
  <c r="D166" i="39"/>
  <c r="F166" i="39"/>
  <c r="G166" i="39"/>
  <c r="H166" i="39"/>
  <c r="N166" i="39" s="1"/>
  <c r="J166" i="39"/>
  <c r="K166" i="39"/>
  <c r="Q166" i="39" s="1"/>
  <c r="L166" i="39"/>
  <c r="P166" i="39"/>
  <c r="R166" i="39"/>
  <c r="Y166" i="39" s="1"/>
  <c r="V166" i="39"/>
  <c r="B167" i="39"/>
  <c r="E167" i="39" s="1"/>
  <c r="C167" i="39"/>
  <c r="D167" i="39"/>
  <c r="F167" i="39"/>
  <c r="G167" i="39"/>
  <c r="H167" i="39"/>
  <c r="N167" i="39" s="1"/>
  <c r="J167" i="39"/>
  <c r="K167" i="39"/>
  <c r="Q167" i="39" s="1"/>
  <c r="L167" i="39"/>
  <c r="P167" i="39"/>
  <c r="R167" i="39"/>
  <c r="Y167" i="39" s="1"/>
  <c r="S167" i="39"/>
  <c r="V167" i="39"/>
  <c r="X167" i="39"/>
  <c r="AE167" i="39"/>
  <c r="B168" i="39"/>
  <c r="E168" i="39" s="1"/>
  <c r="C168" i="39"/>
  <c r="D168" i="39"/>
  <c r="F168" i="39"/>
  <c r="G168" i="39"/>
  <c r="H168" i="39"/>
  <c r="N168" i="39" s="1"/>
  <c r="J168" i="39"/>
  <c r="K168" i="39"/>
  <c r="Q168" i="39" s="1"/>
  <c r="X168" i="39" s="1"/>
  <c r="L168" i="39"/>
  <c r="P168" i="39"/>
  <c r="R168" i="39"/>
  <c r="Y168" i="39" s="1"/>
  <c r="S168" i="39"/>
  <c r="V168" i="39"/>
  <c r="AE168" i="39"/>
  <c r="B169" i="39"/>
  <c r="E169" i="39" s="1"/>
  <c r="C169" i="39"/>
  <c r="D169" i="39"/>
  <c r="H190" i="39" s="1"/>
  <c r="F169" i="39"/>
  <c r="G169" i="39"/>
  <c r="H169" i="39"/>
  <c r="N169" i="39" s="1"/>
  <c r="J169" i="39"/>
  <c r="K169" i="39"/>
  <c r="Q169" i="39" s="1"/>
  <c r="L169" i="39"/>
  <c r="P169" i="39"/>
  <c r="R169" i="39"/>
  <c r="Y169" i="39" s="1"/>
  <c r="V169" i="39"/>
  <c r="B170" i="39"/>
  <c r="E170" i="39" s="1"/>
  <c r="C170" i="39"/>
  <c r="F214" i="39" s="1"/>
  <c r="D170" i="39"/>
  <c r="F170" i="39"/>
  <c r="G170" i="39"/>
  <c r="H170" i="39"/>
  <c r="N170" i="39" s="1"/>
  <c r="J170" i="39"/>
  <c r="K170" i="39"/>
  <c r="Q170" i="39" s="1"/>
  <c r="L170" i="39"/>
  <c r="P170" i="39"/>
  <c r="R170" i="39"/>
  <c r="Y170" i="39" s="1"/>
  <c r="V170" i="39"/>
  <c r="B171" i="39"/>
  <c r="E171" i="39" s="1"/>
  <c r="C171" i="39"/>
  <c r="D171" i="39"/>
  <c r="F171" i="39"/>
  <c r="G171" i="39"/>
  <c r="H171" i="39"/>
  <c r="N171" i="39" s="1"/>
  <c r="J171" i="39"/>
  <c r="K171" i="39"/>
  <c r="Q171" i="39" s="1"/>
  <c r="L171" i="39"/>
  <c r="P171" i="39"/>
  <c r="R171" i="39"/>
  <c r="Y171" i="39" s="1"/>
  <c r="S171" i="39"/>
  <c r="V171" i="39"/>
  <c r="X171" i="39"/>
  <c r="AE171" i="39"/>
  <c r="L172" i="39"/>
  <c r="M172" i="39"/>
  <c r="C175" i="39"/>
  <c r="D175" i="39"/>
  <c r="H175" i="39"/>
  <c r="K175" i="39"/>
  <c r="L175" i="39"/>
  <c r="C176" i="39"/>
  <c r="D176" i="39"/>
  <c r="C177" i="39"/>
  <c r="D177" i="39"/>
  <c r="E177" i="39"/>
  <c r="F177" i="39"/>
  <c r="G177" i="39"/>
  <c r="C178" i="39"/>
  <c r="F178" i="39" s="1"/>
  <c r="D178" i="39"/>
  <c r="E178" i="39"/>
  <c r="G178" i="39"/>
  <c r="C179" i="39"/>
  <c r="D179" i="39"/>
  <c r="G179" i="39"/>
  <c r="C180" i="39"/>
  <c r="D180" i="39"/>
  <c r="G180" i="39"/>
  <c r="C181" i="39"/>
  <c r="F181" i="39"/>
  <c r="C182" i="39"/>
  <c r="F182" i="39"/>
  <c r="C183" i="39"/>
  <c r="D183" i="39"/>
  <c r="E183" i="39"/>
  <c r="F183" i="39"/>
  <c r="G183" i="39"/>
  <c r="C184" i="39"/>
  <c r="D184" i="39"/>
  <c r="E184" i="39"/>
  <c r="F184" i="39"/>
  <c r="G184" i="39"/>
  <c r="C185" i="39"/>
  <c r="F185" i="39" s="1"/>
  <c r="G185" i="39"/>
  <c r="C186" i="39"/>
  <c r="D186" i="39" s="1"/>
  <c r="E186" i="39"/>
  <c r="G186" i="39"/>
  <c r="H187" i="39"/>
  <c r="C188" i="39"/>
  <c r="D188" i="39"/>
  <c r="H188" i="39"/>
  <c r="I188" i="39" s="1"/>
  <c r="J188" i="39"/>
  <c r="N188" i="39"/>
  <c r="O188" i="39"/>
  <c r="H189" i="39"/>
  <c r="I189" i="39" s="1"/>
  <c r="J189" i="39"/>
  <c r="L189" i="39"/>
  <c r="C190" i="39"/>
  <c r="H191" i="39"/>
  <c r="I191" i="39"/>
  <c r="J191" i="39"/>
  <c r="L191" i="39"/>
  <c r="C192" i="39"/>
  <c r="D192" i="39" s="1"/>
  <c r="F192" i="39"/>
  <c r="G192" i="39"/>
  <c r="H192" i="39"/>
  <c r="I192" i="39" s="1"/>
  <c r="K192" i="39"/>
  <c r="L192" i="39"/>
  <c r="N192" i="39"/>
  <c r="C199" i="39"/>
  <c r="D199" i="39"/>
  <c r="E199" i="39"/>
  <c r="F199" i="39"/>
  <c r="H199" i="39"/>
  <c r="I199" i="39"/>
  <c r="J199" i="39"/>
  <c r="L199" i="39"/>
  <c r="M199" i="39"/>
  <c r="N199" i="39"/>
  <c r="O199" i="39"/>
  <c r="P199" i="39"/>
  <c r="Q199" i="39"/>
  <c r="H726" i="41" s="1"/>
  <c r="AI729" i="41" s="1"/>
  <c r="R199" i="39"/>
  <c r="S199" i="39"/>
  <c r="T199" i="39"/>
  <c r="V199" i="39"/>
  <c r="W199" i="39"/>
  <c r="X199" i="39"/>
  <c r="C200" i="39"/>
  <c r="D200" i="39"/>
  <c r="E200" i="39"/>
  <c r="F200" i="39"/>
  <c r="H200" i="39"/>
  <c r="I200" i="39"/>
  <c r="J200" i="39"/>
  <c r="L200" i="39"/>
  <c r="M200" i="39"/>
  <c r="N200" i="39"/>
  <c r="O200" i="39"/>
  <c r="P200" i="39"/>
  <c r="Q200" i="39"/>
  <c r="R200" i="39"/>
  <c r="S200" i="39"/>
  <c r="T200" i="39"/>
  <c r="V200" i="39"/>
  <c r="X200" i="39"/>
  <c r="C201" i="39"/>
  <c r="D201" i="39"/>
  <c r="E201" i="39"/>
  <c r="F201" i="39"/>
  <c r="H201" i="39"/>
  <c r="I201" i="39"/>
  <c r="J201" i="39"/>
  <c r="L201" i="39"/>
  <c r="M201" i="39"/>
  <c r="N201" i="39"/>
  <c r="O201" i="39"/>
  <c r="P201" i="39"/>
  <c r="Q201" i="39"/>
  <c r="R201" i="39"/>
  <c r="S201" i="39"/>
  <c r="T201" i="39"/>
  <c r="C202" i="39"/>
  <c r="D202" i="39"/>
  <c r="E202" i="39"/>
  <c r="F202" i="39"/>
  <c r="H202" i="39"/>
  <c r="I202" i="39"/>
  <c r="J202" i="39"/>
  <c r="L202" i="39"/>
  <c r="M202" i="39"/>
  <c r="N202" i="39"/>
  <c r="O202" i="39"/>
  <c r="P202" i="39"/>
  <c r="Q202" i="39"/>
  <c r="R202" i="39"/>
  <c r="S202" i="39"/>
  <c r="T202" i="39"/>
  <c r="C203" i="39"/>
  <c r="D203" i="39"/>
  <c r="E203" i="39"/>
  <c r="F203" i="39"/>
  <c r="H203" i="39"/>
  <c r="I203" i="39"/>
  <c r="J203" i="39"/>
  <c r="L203" i="39"/>
  <c r="M203" i="39"/>
  <c r="N203" i="39"/>
  <c r="O203" i="39"/>
  <c r="P203" i="39"/>
  <c r="Q203" i="39"/>
  <c r="R203" i="39"/>
  <c r="S203" i="39"/>
  <c r="T203" i="39"/>
  <c r="V203" i="39"/>
  <c r="W203" i="39"/>
  <c r="X203" i="39"/>
  <c r="C204" i="39"/>
  <c r="D204" i="39"/>
  <c r="E204" i="39"/>
  <c r="F204" i="39"/>
  <c r="H204" i="39"/>
  <c r="I204" i="39"/>
  <c r="J204" i="39"/>
  <c r="L204" i="39"/>
  <c r="M204" i="39"/>
  <c r="N204" i="39"/>
  <c r="O204" i="39"/>
  <c r="P204" i="39"/>
  <c r="Q204" i="39"/>
  <c r="R204" i="39"/>
  <c r="S204" i="39"/>
  <c r="X204" i="39" s="1"/>
  <c r="T204" i="39"/>
  <c r="V204" i="39"/>
  <c r="C205" i="39"/>
  <c r="D205" i="39"/>
  <c r="E205" i="39"/>
  <c r="F205" i="39"/>
  <c r="H205" i="39"/>
  <c r="I205" i="39"/>
  <c r="J205" i="39"/>
  <c r="L205" i="39"/>
  <c r="M205" i="39"/>
  <c r="N205" i="39"/>
  <c r="O205" i="39"/>
  <c r="P205" i="39"/>
  <c r="Q205" i="39"/>
  <c r="R205" i="39"/>
  <c r="S205" i="39"/>
  <c r="T205" i="39"/>
  <c r="X205" i="39"/>
  <c r="C206" i="39"/>
  <c r="D206" i="39"/>
  <c r="E206" i="39"/>
  <c r="F206" i="39"/>
  <c r="H206" i="39"/>
  <c r="I206" i="39"/>
  <c r="J206" i="39"/>
  <c r="L206" i="39"/>
  <c r="M206" i="39"/>
  <c r="N206" i="39"/>
  <c r="O206" i="39"/>
  <c r="P206" i="39"/>
  <c r="Q206" i="39"/>
  <c r="R206" i="39"/>
  <c r="S206" i="39"/>
  <c r="X206" i="39" s="1"/>
  <c r="T206" i="39"/>
  <c r="V206" i="39"/>
  <c r="C207" i="39"/>
  <c r="D207" i="39"/>
  <c r="E207" i="39"/>
  <c r="F207" i="39"/>
  <c r="H207" i="39"/>
  <c r="I207" i="39"/>
  <c r="J207" i="39"/>
  <c r="L207" i="39"/>
  <c r="M207" i="39"/>
  <c r="N207" i="39"/>
  <c r="O207" i="39"/>
  <c r="P207" i="39"/>
  <c r="Q207" i="39"/>
  <c r="R207" i="39"/>
  <c r="S207" i="39"/>
  <c r="T207" i="39"/>
  <c r="X207" i="39"/>
  <c r="C208" i="39"/>
  <c r="D208" i="39"/>
  <c r="E208" i="39"/>
  <c r="F208" i="39"/>
  <c r="H208" i="39"/>
  <c r="I208" i="39"/>
  <c r="J208" i="39"/>
  <c r="L208" i="39"/>
  <c r="M208" i="39"/>
  <c r="N208" i="39"/>
  <c r="O208" i="39"/>
  <c r="P208" i="39"/>
  <c r="Q208" i="39"/>
  <c r="R208" i="39"/>
  <c r="W208" i="39" s="1"/>
  <c r="S208" i="39"/>
  <c r="X208" i="39" s="1"/>
  <c r="T208" i="39"/>
  <c r="V208" i="39"/>
  <c r="T209" i="39"/>
  <c r="B210" i="39"/>
  <c r="C210" i="39"/>
  <c r="E210" i="39"/>
  <c r="F210" i="39"/>
  <c r="I210" i="39"/>
  <c r="J210" i="39"/>
  <c r="M210" i="39"/>
  <c r="N210" i="39"/>
  <c r="O210" i="39"/>
  <c r="Q210" i="39"/>
  <c r="R210" i="39"/>
  <c r="W210" i="39" s="1"/>
  <c r="S210" i="39"/>
  <c r="X210" i="39" s="1"/>
  <c r="T210" i="39"/>
  <c r="U210" i="39"/>
  <c r="V210" i="39"/>
  <c r="AE210" i="39"/>
  <c r="B211" i="39"/>
  <c r="C211" i="39"/>
  <c r="D211" i="39"/>
  <c r="E211" i="39"/>
  <c r="F211" i="39"/>
  <c r="H211" i="39"/>
  <c r="I211" i="39"/>
  <c r="J211" i="39"/>
  <c r="L211" i="39"/>
  <c r="M211" i="39"/>
  <c r="N211" i="39"/>
  <c r="O211" i="39"/>
  <c r="P211" i="39"/>
  <c r="Q211" i="39"/>
  <c r="R211" i="39"/>
  <c r="S211" i="39"/>
  <c r="T211" i="39"/>
  <c r="U211" i="39"/>
  <c r="W211" i="39"/>
  <c r="X211" i="39"/>
  <c r="B212" i="39"/>
  <c r="C212" i="39"/>
  <c r="D212" i="39"/>
  <c r="E212" i="39"/>
  <c r="F212" i="39"/>
  <c r="H212" i="39"/>
  <c r="I212" i="39"/>
  <c r="J212" i="39"/>
  <c r="L212" i="39"/>
  <c r="M212" i="39"/>
  <c r="N212" i="39"/>
  <c r="O212" i="39"/>
  <c r="P212" i="39"/>
  <c r="Q212" i="39"/>
  <c r="R212" i="39"/>
  <c r="S212" i="39"/>
  <c r="T212" i="39"/>
  <c r="X212" i="39"/>
  <c r="B213" i="39"/>
  <c r="C213" i="39"/>
  <c r="D213" i="39"/>
  <c r="E213" i="39"/>
  <c r="F213" i="39"/>
  <c r="H213" i="39"/>
  <c r="I213" i="39"/>
  <c r="J213" i="39"/>
  <c r="L213" i="39"/>
  <c r="M213" i="39"/>
  <c r="N213" i="39"/>
  <c r="O213" i="39"/>
  <c r="P213" i="39"/>
  <c r="Q213" i="39"/>
  <c r="R213" i="39"/>
  <c r="S213" i="39"/>
  <c r="X213" i="39" s="1"/>
  <c r="T213" i="39"/>
  <c r="V213" i="39"/>
  <c r="B214" i="39"/>
  <c r="C214" i="39"/>
  <c r="D214" i="39"/>
  <c r="E214" i="39"/>
  <c r="H214" i="39"/>
  <c r="I214" i="39"/>
  <c r="L214" i="39"/>
  <c r="M214" i="39"/>
  <c r="O214" i="39"/>
  <c r="P214" i="39"/>
  <c r="Q214" i="39"/>
  <c r="S214" i="39"/>
  <c r="T214" i="39"/>
  <c r="B215" i="39"/>
  <c r="C215" i="39"/>
  <c r="D215" i="39"/>
  <c r="E215" i="39"/>
  <c r="F215" i="39"/>
  <c r="H215" i="39"/>
  <c r="I215" i="39"/>
  <c r="J215" i="39"/>
  <c r="L215" i="39"/>
  <c r="M215" i="39"/>
  <c r="N215" i="39"/>
  <c r="O215" i="39"/>
  <c r="P215" i="39"/>
  <c r="Q215" i="39"/>
  <c r="R215" i="39"/>
  <c r="S215" i="39"/>
  <c r="X215" i="39" s="1"/>
  <c r="T215" i="39"/>
  <c r="V215" i="39"/>
  <c r="AE218" i="39"/>
  <c r="AE219" i="39"/>
  <c r="AE220" i="39" s="1"/>
  <c r="X268" i="39" s="1"/>
  <c r="J223" i="39"/>
  <c r="J224" i="39"/>
  <c r="J220" i="39" s="1"/>
  <c r="D229" i="39"/>
  <c r="E229" i="39"/>
  <c r="I229" i="39"/>
  <c r="J229" i="39"/>
  <c r="L229" i="39"/>
  <c r="M229" i="39"/>
  <c r="Q229" i="39"/>
  <c r="D230" i="39"/>
  <c r="E230" i="39"/>
  <c r="I230" i="39"/>
  <c r="J230" i="39"/>
  <c r="L230" i="39"/>
  <c r="M230" i="39"/>
  <c r="Q230" i="39"/>
  <c r="D231" i="39"/>
  <c r="E231" i="39"/>
  <c r="I231" i="39"/>
  <c r="J231" i="39"/>
  <c r="L231" i="39"/>
  <c r="M231" i="39"/>
  <c r="Q231" i="39"/>
  <c r="D232" i="39"/>
  <c r="E232" i="39"/>
  <c r="I232" i="39"/>
  <c r="J232" i="39"/>
  <c r="L232" i="39"/>
  <c r="M232" i="39"/>
  <c r="Q232" i="39"/>
  <c r="D233" i="39"/>
  <c r="E233" i="39"/>
  <c r="I233" i="39"/>
  <c r="J233" i="39"/>
  <c r="L233" i="39"/>
  <c r="M233" i="39"/>
  <c r="Q233" i="39"/>
  <c r="D234" i="39"/>
  <c r="I234" i="39"/>
  <c r="J234" i="39"/>
  <c r="L234" i="39"/>
  <c r="Q234" i="39"/>
  <c r="D235" i="39"/>
  <c r="E235" i="39"/>
  <c r="I235" i="39"/>
  <c r="J235" i="39"/>
  <c r="L235" i="39"/>
  <c r="M235" i="39"/>
  <c r="Q235" i="39"/>
  <c r="D236" i="39"/>
  <c r="E236" i="39"/>
  <c r="I236" i="39"/>
  <c r="J236" i="39"/>
  <c r="L236" i="39"/>
  <c r="M236" i="39"/>
  <c r="Q236" i="39"/>
  <c r="D237" i="39"/>
  <c r="E237" i="39"/>
  <c r="I237" i="39"/>
  <c r="J237" i="39"/>
  <c r="L237" i="39"/>
  <c r="M237" i="39"/>
  <c r="Q237" i="39"/>
  <c r="D238" i="39"/>
  <c r="E238" i="39"/>
  <c r="I238" i="39"/>
  <c r="J238" i="39"/>
  <c r="L238" i="39"/>
  <c r="M238" i="39"/>
  <c r="Q238" i="39"/>
  <c r="I239" i="39"/>
  <c r="J239" i="39"/>
  <c r="Q239" i="39"/>
  <c r="B240" i="39"/>
  <c r="I240" i="39"/>
  <c r="J240" i="39"/>
  <c r="Q240" i="39"/>
  <c r="B241" i="39"/>
  <c r="E241" i="39"/>
  <c r="I241" i="39"/>
  <c r="J241" i="39"/>
  <c r="M241" i="39"/>
  <c r="Q241" i="39"/>
  <c r="B242" i="39"/>
  <c r="E242" i="39"/>
  <c r="I242" i="39"/>
  <c r="J242" i="39"/>
  <c r="M242" i="39"/>
  <c r="Q242" i="39"/>
  <c r="B243" i="39"/>
  <c r="I243" i="39"/>
  <c r="J243" i="39"/>
  <c r="Q243" i="39"/>
  <c r="Y243" i="39"/>
  <c r="Z243" i="39"/>
  <c r="AA243" i="39" s="1"/>
  <c r="AD243" i="39"/>
  <c r="AE243" i="39"/>
  <c r="B244" i="39"/>
  <c r="I244" i="39"/>
  <c r="J244" i="39"/>
  <c r="Q244" i="39"/>
  <c r="B245" i="39"/>
  <c r="E245" i="39"/>
  <c r="I245" i="39"/>
  <c r="J245" i="39"/>
  <c r="M245" i="39"/>
  <c r="Q245" i="39"/>
  <c r="U250" i="39"/>
  <c r="U251" i="39" s="1"/>
  <c r="V250" i="39"/>
  <c r="AF250" i="39"/>
  <c r="AK250" i="39"/>
  <c r="AN250" i="39" s="1"/>
  <c r="B251" i="39"/>
  <c r="C251" i="39"/>
  <c r="D251" i="39"/>
  <c r="E251" i="39"/>
  <c r="F251" i="39"/>
  <c r="G251" i="39"/>
  <c r="H251" i="39"/>
  <c r="I251" i="39"/>
  <c r="K251" i="39"/>
  <c r="M251" i="39"/>
  <c r="AF251" i="39"/>
  <c r="AJ251" i="39"/>
  <c r="AM251" i="39" s="1"/>
  <c r="B252" i="39"/>
  <c r="C252" i="39"/>
  <c r="D252" i="39"/>
  <c r="E189" i="59" s="1"/>
  <c r="E252" i="39"/>
  <c r="F252" i="39"/>
  <c r="G252" i="39"/>
  <c r="H252" i="39"/>
  <c r="M189" i="59" s="1"/>
  <c r="I252" i="39"/>
  <c r="K252" i="39"/>
  <c r="M252" i="39"/>
  <c r="N252" i="39"/>
  <c r="O252" i="39"/>
  <c r="P252" i="39"/>
  <c r="R252" i="39"/>
  <c r="AJ252" i="39"/>
  <c r="B253" i="39"/>
  <c r="C253" i="39"/>
  <c r="D253" i="39"/>
  <c r="E253" i="39"/>
  <c r="F253" i="39"/>
  <c r="G253" i="39"/>
  <c r="H253" i="39"/>
  <c r="I253" i="39"/>
  <c r="K253" i="39"/>
  <c r="M253" i="39"/>
  <c r="B232" i="59" s="1"/>
  <c r="N253" i="39"/>
  <c r="O253" i="39"/>
  <c r="P253" i="39"/>
  <c r="R253" i="39"/>
  <c r="AJ253" i="39"/>
  <c r="AM253" i="39" s="1"/>
  <c r="B254" i="39"/>
  <c r="C254" i="39"/>
  <c r="D254" i="39"/>
  <c r="E254" i="39"/>
  <c r="F254" i="39"/>
  <c r="G254" i="39"/>
  <c r="H254" i="39"/>
  <c r="I254" i="39"/>
  <c r="K254" i="39"/>
  <c r="M254" i="39"/>
  <c r="N254" i="39"/>
  <c r="O254" i="39"/>
  <c r="P254" i="39"/>
  <c r="R254" i="39"/>
  <c r="AJ254" i="39"/>
  <c r="B255" i="39"/>
  <c r="C255" i="39"/>
  <c r="D255" i="39"/>
  <c r="E255" i="39"/>
  <c r="F255" i="39"/>
  <c r="G255" i="39"/>
  <c r="H255" i="39"/>
  <c r="I255" i="39"/>
  <c r="Q192" i="59" s="1"/>
  <c r="K255" i="39"/>
  <c r="M255" i="39"/>
  <c r="N255" i="39"/>
  <c r="O255" i="39"/>
  <c r="P255" i="39"/>
  <c r="R255" i="39"/>
  <c r="AJ255" i="39"/>
  <c r="AM255" i="39" s="1"/>
  <c r="B256" i="39"/>
  <c r="C256" i="39"/>
  <c r="D256" i="39"/>
  <c r="E193" i="59" s="1"/>
  <c r="E256" i="39"/>
  <c r="F256" i="39"/>
  <c r="G256" i="39"/>
  <c r="H256" i="39"/>
  <c r="I256" i="39"/>
  <c r="K256" i="39"/>
  <c r="M256" i="39"/>
  <c r="N256" i="39"/>
  <c r="O256" i="39"/>
  <c r="P256" i="39"/>
  <c r="R256" i="39"/>
  <c r="AJ256" i="39"/>
  <c r="B257" i="39"/>
  <c r="C257" i="39"/>
  <c r="D257" i="39"/>
  <c r="E257" i="39"/>
  <c r="F257" i="39"/>
  <c r="G257" i="39"/>
  <c r="H257" i="39"/>
  <c r="I257" i="39"/>
  <c r="K257" i="39"/>
  <c r="M257" i="39"/>
  <c r="B236" i="59" s="1"/>
  <c r="N257" i="39"/>
  <c r="O257" i="39"/>
  <c r="P257" i="39"/>
  <c r="R257" i="39"/>
  <c r="AJ257" i="39"/>
  <c r="AM257" i="39" s="1"/>
  <c r="B258" i="39"/>
  <c r="C258" i="39"/>
  <c r="D258" i="39"/>
  <c r="E258" i="39"/>
  <c r="F258" i="39"/>
  <c r="G258" i="39"/>
  <c r="H258" i="39"/>
  <c r="I258" i="39"/>
  <c r="K258" i="39"/>
  <c r="M258" i="39"/>
  <c r="N258" i="39"/>
  <c r="O258" i="39"/>
  <c r="P258" i="39"/>
  <c r="R258" i="39"/>
  <c r="AJ258" i="39"/>
  <c r="B259" i="39"/>
  <c r="C259" i="39"/>
  <c r="D259" i="39"/>
  <c r="E259" i="39"/>
  <c r="J282" i="59" s="1"/>
  <c r="F259" i="39"/>
  <c r="G259" i="39"/>
  <c r="H259" i="39"/>
  <c r="I259" i="39"/>
  <c r="Q196" i="59" s="1"/>
  <c r="K259" i="39"/>
  <c r="M259" i="39"/>
  <c r="N259" i="39"/>
  <c r="O259" i="39"/>
  <c r="P259" i="39"/>
  <c r="R259" i="39"/>
  <c r="AJ259" i="39"/>
  <c r="AM259" i="39"/>
  <c r="B260" i="39"/>
  <c r="C260" i="39"/>
  <c r="D260" i="39"/>
  <c r="E260" i="39"/>
  <c r="F260" i="39"/>
  <c r="G260" i="39"/>
  <c r="H260" i="39"/>
  <c r="I260" i="39"/>
  <c r="K260" i="39"/>
  <c r="M260" i="39"/>
  <c r="N260" i="39"/>
  <c r="O260" i="39"/>
  <c r="P260" i="39"/>
  <c r="R260" i="39"/>
  <c r="Q239" i="59" s="1"/>
  <c r="AJ260" i="39"/>
  <c r="AM260" i="39"/>
  <c r="B261" i="39"/>
  <c r="M261" i="39" s="1"/>
  <c r="B240" i="59" s="1"/>
  <c r="C261" i="39"/>
  <c r="D261" i="39"/>
  <c r="E261" i="39"/>
  <c r="I198" i="59" s="1"/>
  <c r="F261" i="39"/>
  <c r="G261" i="39"/>
  <c r="H261" i="39"/>
  <c r="I261" i="39"/>
  <c r="N284" i="59" s="1"/>
  <c r="K261" i="39"/>
  <c r="N261" i="39"/>
  <c r="E326" i="59" s="1"/>
  <c r="O261" i="39"/>
  <c r="P261" i="39"/>
  <c r="R261" i="39"/>
  <c r="AJ261" i="39"/>
  <c r="B263" i="39"/>
  <c r="M263" i="39" s="1"/>
  <c r="C263" i="39"/>
  <c r="D263" i="39"/>
  <c r="E263" i="39"/>
  <c r="J286" i="59" s="1"/>
  <c r="F263" i="39"/>
  <c r="G263" i="39"/>
  <c r="H263" i="39"/>
  <c r="I263" i="39"/>
  <c r="Q200" i="59" s="1"/>
  <c r="K263" i="39"/>
  <c r="N263" i="39"/>
  <c r="E242" i="59" s="1"/>
  <c r="O263" i="39"/>
  <c r="P263" i="39"/>
  <c r="R263" i="39"/>
  <c r="U263" i="39"/>
  <c r="AF263" i="39"/>
  <c r="AJ263" i="39"/>
  <c r="AM263" i="39"/>
  <c r="B264" i="39"/>
  <c r="M264" i="39" s="1"/>
  <c r="C264" i="39"/>
  <c r="D264" i="39"/>
  <c r="E264" i="39"/>
  <c r="F264" i="39"/>
  <c r="G264" i="39"/>
  <c r="H264" i="39"/>
  <c r="I264" i="39"/>
  <c r="Q201" i="59" s="1"/>
  <c r="K264" i="39"/>
  <c r="N264" i="39"/>
  <c r="O264" i="39"/>
  <c r="P264" i="39"/>
  <c r="R264" i="39"/>
  <c r="U264" i="39"/>
  <c r="AF264" i="39"/>
  <c r="AJ264" i="39"/>
  <c r="AM264" i="39"/>
  <c r="B265" i="39"/>
  <c r="M265" i="39" s="1"/>
  <c r="B244" i="59" s="1"/>
  <c r="C265" i="39"/>
  <c r="D265" i="39"/>
  <c r="E265" i="39"/>
  <c r="I202" i="59" s="1"/>
  <c r="F265" i="39"/>
  <c r="G265" i="39"/>
  <c r="H265" i="39"/>
  <c r="I265" i="39"/>
  <c r="N288" i="59" s="1"/>
  <c r="K265" i="39"/>
  <c r="N265" i="39"/>
  <c r="E330" i="59" s="1"/>
  <c r="O265" i="39"/>
  <c r="P265" i="39"/>
  <c r="R265" i="39"/>
  <c r="U265" i="39"/>
  <c r="AF265" i="39"/>
  <c r="AJ265" i="39"/>
  <c r="AM265" i="39"/>
  <c r="B266" i="39"/>
  <c r="M266" i="39" s="1"/>
  <c r="C266" i="39"/>
  <c r="D266" i="39"/>
  <c r="E266" i="39"/>
  <c r="I203" i="59" s="1"/>
  <c r="F266" i="39"/>
  <c r="G266" i="39"/>
  <c r="H266" i="39"/>
  <c r="I266" i="39"/>
  <c r="K266" i="39"/>
  <c r="N266" i="39"/>
  <c r="E245" i="59" s="1"/>
  <c r="O266" i="39"/>
  <c r="P266" i="39"/>
  <c r="R266" i="39"/>
  <c r="U266" i="39"/>
  <c r="AF266" i="39"/>
  <c r="AJ266" i="39"/>
  <c r="AM266" i="39"/>
  <c r="B267" i="39"/>
  <c r="M267" i="39" s="1"/>
  <c r="C267" i="39"/>
  <c r="D267" i="39"/>
  <c r="E267" i="39"/>
  <c r="J290" i="59" s="1"/>
  <c r="F267" i="39"/>
  <c r="G267" i="39"/>
  <c r="H267" i="39"/>
  <c r="I267" i="39"/>
  <c r="Q204" i="59" s="1"/>
  <c r="K267" i="39"/>
  <c r="N267" i="39"/>
  <c r="E246" i="59" s="1"/>
  <c r="O267" i="39"/>
  <c r="P267" i="39"/>
  <c r="R267" i="39"/>
  <c r="U267" i="39"/>
  <c r="AF267" i="39"/>
  <c r="AJ267" i="39"/>
  <c r="AM267" i="39"/>
  <c r="B268" i="39"/>
  <c r="M268" i="39" s="1"/>
  <c r="C268" i="39"/>
  <c r="D268" i="39"/>
  <c r="E268" i="39"/>
  <c r="F268" i="39"/>
  <c r="G268" i="39"/>
  <c r="H268" i="39"/>
  <c r="I268" i="39"/>
  <c r="K268" i="39"/>
  <c r="N268" i="39"/>
  <c r="O268" i="39"/>
  <c r="P268" i="39"/>
  <c r="R268" i="39"/>
  <c r="U268" i="39"/>
  <c r="AF268" i="39"/>
  <c r="AJ268" i="39"/>
  <c r="AM268" i="39"/>
  <c r="L272" i="39"/>
  <c r="M272" i="39"/>
  <c r="L273" i="39"/>
  <c r="D147" i="64"/>
  <c r="B148" i="64"/>
  <c r="D148" i="64"/>
  <c r="E148" i="64"/>
  <c r="F148" i="64"/>
  <c r="H148" i="64"/>
  <c r="I148" i="64"/>
  <c r="J148" i="64"/>
  <c r="C148" i="64" s="1"/>
  <c r="N148" i="64" s="1"/>
  <c r="K148" i="64"/>
  <c r="L148" i="64"/>
  <c r="O148" i="64"/>
  <c r="B154" i="64"/>
  <c r="E154" i="64"/>
  <c r="F154" i="64"/>
  <c r="I154" i="64"/>
  <c r="O154" i="64" s="1"/>
  <c r="J154" i="64"/>
  <c r="P154" i="64" s="1"/>
  <c r="M154" i="64"/>
  <c r="R154" i="64"/>
  <c r="Y154" i="64" s="1"/>
  <c r="U154" i="64"/>
  <c r="V154" i="64"/>
  <c r="B155" i="64"/>
  <c r="E155" i="64" s="1"/>
  <c r="C155" i="64"/>
  <c r="D155" i="64"/>
  <c r="F155" i="64"/>
  <c r="G155" i="64"/>
  <c r="H155" i="64"/>
  <c r="N155" i="64" s="1"/>
  <c r="J155" i="64"/>
  <c r="K155" i="64"/>
  <c r="Q155" i="64" s="1"/>
  <c r="L155" i="64"/>
  <c r="P155" i="64"/>
  <c r="R155" i="64"/>
  <c r="Y155" i="64" s="1"/>
  <c r="S155" i="64"/>
  <c r="V155" i="64"/>
  <c r="AE155" i="64"/>
  <c r="B156" i="64"/>
  <c r="E156" i="64" s="1"/>
  <c r="C156" i="64"/>
  <c r="D156" i="64"/>
  <c r="F156" i="64"/>
  <c r="G156" i="64"/>
  <c r="H156" i="64"/>
  <c r="N156" i="64" s="1"/>
  <c r="J156" i="64"/>
  <c r="K156" i="64"/>
  <c r="Q156" i="64" s="1"/>
  <c r="L156" i="64"/>
  <c r="P156" i="64"/>
  <c r="R156" i="64"/>
  <c r="Y156" i="64" s="1"/>
  <c r="S156" i="64"/>
  <c r="V156" i="64"/>
  <c r="AE156" i="64"/>
  <c r="B157" i="64"/>
  <c r="E157" i="64" s="1"/>
  <c r="C157" i="64"/>
  <c r="D157" i="64"/>
  <c r="F157" i="64"/>
  <c r="G157" i="64"/>
  <c r="H157" i="64"/>
  <c r="N157" i="64" s="1"/>
  <c r="J157" i="64"/>
  <c r="K157" i="64"/>
  <c r="Q157" i="64" s="1"/>
  <c r="L157" i="64"/>
  <c r="P157" i="64"/>
  <c r="R157" i="64"/>
  <c r="Y157" i="64" s="1"/>
  <c r="V157" i="64"/>
  <c r="B158" i="64"/>
  <c r="E158" i="64" s="1"/>
  <c r="C158" i="64"/>
  <c r="D158" i="64"/>
  <c r="F158" i="64"/>
  <c r="G158" i="64"/>
  <c r="H158" i="64"/>
  <c r="N158" i="64" s="1"/>
  <c r="J158" i="64"/>
  <c r="K158" i="64"/>
  <c r="Q158" i="64" s="1"/>
  <c r="L158" i="64"/>
  <c r="P158" i="64"/>
  <c r="R158" i="64"/>
  <c r="Y158" i="64" s="1"/>
  <c r="S158" i="64"/>
  <c r="V158" i="64"/>
  <c r="X158" i="64"/>
  <c r="B159" i="64"/>
  <c r="E159" i="64" s="1"/>
  <c r="C159" i="64"/>
  <c r="D159" i="64"/>
  <c r="F159" i="64"/>
  <c r="G159" i="64"/>
  <c r="H159" i="64"/>
  <c r="N159" i="64" s="1"/>
  <c r="J159" i="64"/>
  <c r="K159" i="64"/>
  <c r="Q159" i="64" s="1"/>
  <c r="X159" i="64" s="1"/>
  <c r="L159" i="64"/>
  <c r="P159" i="64"/>
  <c r="R159" i="64"/>
  <c r="Y159" i="64" s="1"/>
  <c r="S159" i="64"/>
  <c r="V159" i="64"/>
  <c r="AE159" i="64"/>
  <c r="B160" i="64"/>
  <c r="E160" i="64" s="1"/>
  <c r="D160" i="64"/>
  <c r="F160" i="64"/>
  <c r="G160" i="64"/>
  <c r="H160" i="64"/>
  <c r="J160" i="64"/>
  <c r="P160" i="64" s="1"/>
  <c r="K160" i="64"/>
  <c r="Q160" i="64" s="1"/>
  <c r="L160" i="64"/>
  <c r="N160" i="64"/>
  <c r="R160" i="64"/>
  <c r="Y160" i="64" s="1"/>
  <c r="V160" i="64"/>
  <c r="B161" i="64"/>
  <c r="C160" i="64" s="1"/>
  <c r="D161" i="64"/>
  <c r="H182" i="64" s="1"/>
  <c r="F161" i="64"/>
  <c r="G161" i="64"/>
  <c r="J161" i="64"/>
  <c r="P161" i="64" s="1"/>
  <c r="K161" i="64"/>
  <c r="Q161" i="64" s="1"/>
  <c r="L161" i="64"/>
  <c r="R161" i="64"/>
  <c r="Y161" i="64" s="1"/>
  <c r="V161" i="64"/>
  <c r="B162" i="64"/>
  <c r="C162" i="64" s="1"/>
  <c r="D162" i="64"/>
  <c r="F162" i="64"/>
  <c r="G162" i="64"/>
  <c r="J162" i="64"/>
  <c r="K162" i="64"/>
  <c r="Q162" i="64" s="1"/>
  <c r="L162" i="64"/>
  <c r="P162" i="64"/>
  <c r="R162" i="64"/>
  <c r="Y162" i="64" s="1"/>
  <c r="V162" i="64"/>
  <c r="AE162" i="64"/>
  <c r="B163" i="64"/>
  <c r="C163" i="64" s="1"/>
  <c r="D163" i="64"/>
  <c r="F163" i="64"/>
  <c r="G163" i="64"/>
  <c r="J163" i="64"/>
  <c r="K163" i="64"/>
  <c r="Q163" i="64" s="1"/>
  <c r="L163" i="64"/>
  <c r="P163" i="64"/>
  <c r="R163" i="64"/>
  <c r="Y163" i="64" s="1"/>
  <c r="V163" i="64"/>
  <c r="AE163" i="64"/>
  <c r="E237" i="64" s="1"/>
  <c r="M237" i="64" s="1"/>
  <c r="B164" i="64"/>
  <c r="D164" i="64"/>
  <c r="F164" i="64"/>
  <c r="G164" i="64"/>
  <c r="J164" i="64"/>
  <c r="K164" i="64"/>
  <c r="Q164" i="64" s="1"/>
  <c r="L164" i="64"/>
  <c r="P164" i="64"/>
  <c r="R164" i="64"/>
  <c r="V164" i="64"/>
  <c r="Y164" i="64"/>
  <c r="B165" i="64"/>
  <c r="E165" i="64"/>
  <c r="F165" i="64"/>
  <c r="J165" i="64"/>
  <c r="P165" i="64" s="1"/>
  <c r="M165" i="64"/>
  <c r="R165" i="64"/>
  <c r="Y165" i="64" s="1"/>
  <c r="U165" i="64"/>
  <c r="V165" i="64"/>
  <c r="B166" i="64"/>
  <c r="E166" i="64"/>
  <c r="F166" i="64"/>
  <c r="J166" i="64"/>
  <c r="P166" i="64" s="1"/>
  <c r="M166" i="64"/>
  <c r="R166" i="64"/>
  <c r="Y166" i="64" s="1"/>
  <c r="U166" i="64"/>
  <c r="V166" i="64"/>
  <c r="B167" i="64"/>
  <c r="E167" i="64"/>
  <c r="F167" i="64"/>
  <c r="J167" i="64"/>
  <c r="P167" i="64" s="1"/>
  <c r="M167" i="64"/>
  <c r="R167" i="64"/>
  <c r="Y167" i="64" s="1"/>
  <c r="U167" i="64"/>
  <c r="V167" i="64"/>
  <c r="B168" i="64"/>
  <c r="E168" i="64"/>
  <c r="F168" i="64"/>
  <c r="J168" i="64"/>
  <c r="P168" i="64" s="1"/>
  <c r="M168" i="64"/>
  <c r="R168" i="64"/>
  <c r="Y168" i="64" s="1"/>
  <c r="U168" i="64"/>
  <c r="V168" i="64"/>
  <c r="B169" i="64"/>
  <c r="C169" i="64"/>
  <c r="E169" i="64"/>
  <c r="G169" i="64"/>
  <c r="I169" i="64"/>
  <c r="O169" i="64" s="1"/>
  <c r="J169" i="64"/>
  <c r="P169" i="64" s="1"/>
  <c r="M169" i="64"/>
  <c r="R169" i="64"/>
  <c r="S169" i="64"/>
  <c r="U169" i="64"/>
  <c r="Y169" i="64"/>
  <c r="B170" i="64"/>
  <c r="C170" i="64"/>
  <c r="N214" i="64" s="1"/>
  <c r="E170" i="64"/>
  <c r="G170" i="64"/>
  <c r="I170" i="64"/>
  <c r="O170" i="64" s="1"/>
  <c r="J170" i="64"/>
  <c r="P170" i="64" s="1"/>
  <c r="M170" i="64"/>
  <c r="R170" i="64"/>
  <c r="S170" i="64"/>
  <c r="U170" i="64"/>
  <c r="Y170" i="64"/>
  <c r="B171" i="64"/>
  <c r="R171" i="64"/>
  <c r="C175" i="64"/>
  <c r="D175" i="64" s="1"/>
  <c r="F175" i="64"/>
  <c r="G175" i="64"/>
  <c r="C176" i="64"/>
  <c r="D176" i="64" s="1"/>
  <c r="O176" i="64" s="1"/>
  <c r="F176" i="64"/>
  <c r="G176" i="64"/>
  <c r="H176" i="64"/>
  <c r="I176" i="64"/>
  <c r="J176" i="64"/>
  <c r="K176" i="64"/>
  <c r="L176" i="64"/>
  <c r="N176" i="64"/>
  <c r="C177" i="64"/>
  <c r="F177" i="64" s="1"/>
  <c r="D177" i="64"/>
  <c r="E177" i="64"/>
  <c r="G177" i="64"/>
  <c r="H177" i="64"/>
  <c r="L177" i="64"/>
  <c r="C178" i="64"/>
  <c r="G178" i="64"/>
  <c r="H178" i="64"/>
  <c r="I178" i="64" s="1"/>
  <c r="K178" i="64"/>
  <c r="L178" i="64"/>
  <c r="C179" i="64"/>
  <c r="D179" i="64" s="1"/>
  <c r="O179" i="64" s="1"/>
  <c r="F179" i="64"/>
  <c r="G179" i="64"/>
  <c r="H179" i="64"/>
  <c r="I179" i="64"/>
  <c r="J179" i="64"/>
  <c r="K179" i="64"/>
  <c r="L179" i="64"/>
  <c r="N179" i="64"/>
  <c r="C180" i="64"/>
  <c r="D180" i="64" s="1"/>
  <c r="O180" i="64" s="1"/>
  <c r="F180" i="64"/>
  <c r="G180" i="64"/>
  <c r="H180" i="64"/>
  <c r="I180" i="64"/>
  <c r="J180" i="64"/>
  <c r="K180" i="64"/>
  <c r="L180" i="64"/>
  <c r="N180" i="64"/>
  <c r="C181" i="64"/>
  <c r="D181" i="64"/>
  <c r="E181" i="64"/>
  <c r="F181" i="64"/>
  <c r="G181" i="64"/>
  <c r="H181" i="64"/>
  <c r="K181" i="64" s="1"/>
  <c r="I181" i="64"/>
  <c r="N181" i="64" s="1"/>
  <c r="J181" i="64"/>
  <c r="L181" i="64"/>
  <c r="M181" i="64"/>
  <c r="C182" i="64"/>
  <c r="D182" i="64"/>
  <c r="E182" i="64"/>
  <c r="F182" i="64"/>
  <c r="G182" i="64"/>
  <c r="I182" i="64"/>
  <c r="N182" i="64" s="1"/>
  <c r="M182" i="64"/>
  <c r="C183" i="64"/>
  <c r="F183" i="64" s="1"/>
  <c r="D183" i="64"/>
  <c r="E183" i="64"/>
  <c r="G183" i="64"/>
  <c r="H183" i="64"/>
  <c r="L183" i="64"/>
  <c r="C184" i="64"/>
  <c r="F184" i="64" s="1"/>
  <c r="D184" i="64"/>
  <c r="E184" i="64"/>
  <c r="G184" i="64"/>
  <c r="H184" i="64"/>
  <c r="L184" i="64"/>
  <c r="C185" i="64"/>
  <c r="D185" i="64"/>
  <c r="E185" i="64"/>
  <c r="F185" i="64"/>
  <c r="G185" i="64"/>
  <c r="H185" i="64"/>
  <c r="K185" i="64" s="1"/>
  <c r="I185" i="64"/>
  <c r="N185" i="64" s="1"/>
  <c r="J185" i="64"/>
  <c r="L185" i="64"/>
  <c r="M185" i="64"/>
  <c r="C186" i="64"/>
  <c r="G186" i="64"/>
  <c r="C187" i="64"/>
  <c r="F187" i="64" s="1"/>
  <c r="D187" i="64"/>
  <c r="E187" i="64"/>
  <c r="G187" i="64"/>
  <c r="C188" i="64"/>
  <c r="D188" i="64" s="1"/>
  <c r="F188" i="64"/>
  <c r="G188" i="64"/>
  <c r="C189" i="64"/>
  <c r="F189" i="64" s="1"/>
  <c r="D189" i="64"/>
  <c r="E189" i="64"/>
  <c r="G189" i="64"/>
  <c r="C190" i="64"/>
  <c r="D190" i="64" s="1"/>
  <c r="F190" i="64"/>
  <c r="G190" i="64"/>
  <c r="C191" i="64"/>
  <c r="F191" i="64" s="1"/>
  <c r="D191" i="64"/>
  <c r="E191" i="64"/>
  <c r="G191" i="64"/>
  <c r="B199" i="64"/>
  <c r="C199" i="64"/>
  <c r="D199" i="64"/>
  <c r="E199" i="64"/>
  <c r="F199" i="64"/>
  <c r="H199" i="64"/>
  <c r="I199" i="64"/>
  <c r="J199" i="64"/>
  <c r="L199" i="64"/>
  <c r="M199" i="64"/>
  <c r="N199" i="64"/>
  <c r="O199" i="64"/>
  <c r="P199" i="64"/>
  <c r="Q199" i="64"/>
  <c r="H876" i="41" s="1"/>
  <c r="AI879" i="41" s="1"/>
  <c r="R199" i="64"/>
  <c r="S199" i="64"/>
  <c r="X199" i="64" s="1"/>
  <c r="T199" i="64"/>
  <c r="V199" i="64"/>
  <c r="B200" i="64"/>
  <c r="C200" i="64"/>
  <c r="D200" i="64"/>
  <c r="E200" i="64"/>
  <c r="F200" i="64"/>
  <c r="H200" i="64"/>
  <c r="I200" i="64"/>
  <c r="J200" i="64"/>
  <c r="L200" i="64"/>
  <c r="M200" i="64"/>
  <c r="N200" i="64"/>
  <c r="O200" i="64"/>
  <c r="P200" i="64"/>
  <c r="Q200" i="64"/>
  <c r="R200" i="64"/>
  <c r="S200" i="64"/>
  <c r="T200" i="64"/>
  <c r="X200" i="64"/>
  <c r="B201" i="64"/>
  <c r="C201" i="64"/>
  <c r="D201" i="64"/>
  <c r="E201" i="64"/>
  <c r="F201" i="64"/>
  <c r="H201" i="64"/>
  <c r="I201" i="64"/>
  <c r="J201" i="64"/>
  <c r="L201" i="64"/>
  <c r="M201" i="64"/>
  <c r="N201" i="64"/>
  <c r="O201" i="64"/>
  <c r="P201" i="64"/>
  <c r="Q201" i="64"/>
  <c r="R201" i="64"/>
  <c r="U201" i="64" s="1"/>
  <c r="S201" i="64"/>
  <c r="X201" i="64" s="1"/>
  <c r="T201" i="64"/>
  <c r="V201" i="64"/>
  <c r="W201" i="64"/>
  <c r="AE201" i="64"/>
  <c r="B202" i="64"/>
  <c r="C202" i="64"/>
  <c r="D202" i="64"/>
  <c r="E202" i="64"/>
  <c r="F202" i="64"/>
  <c r="H202" i="64"/>
  <c r="I202" i="64"/>
  <c r="J202" i="64"/>
  <c r="L202" i="64"/>
  <c r="M202" i="64"/>
  <c r="N202" i="64"/>
  <c r="O202" i="64"/>
  <c r="P202" i="64"/>
  <c r="Q202" i="64"/>
  <c r="R202" i="64"/>
  <c r="S202" i="64"/>
  <c r="T202" i="64"/>
  <c r="B203" i="64"/>
  <c r="C203" i="64"/>
  <c r="D203" i="64"/>
  <c r="E203" i="64"/>
  <c r="F203" i="64"/>
  <c r="H203" i="64"/>
  <c r="I203" i="64"/>
  <c r="J203" i="64"/>
  <c r="L203" i="64"/>
  <c r="M203" i="64"/>
  <c r="N203" i="64"/>
  <c r="O203" i="64"/>
  <c r="P203" i="64"/>
  <c r="Q203" i="64"/>
  <c r="R203" i="64"/>
  <c r="U203" i="64" s="1"/>
  <c r="S203" i="64"/>
  <c r="X203" i="64" s="1"/>
  <c r="T203" i="64"/>
  <c r="AE203" i="64"/>
  <c r="B204" i="64"/>
  <c r="C204" i="64"/>
  <c r="D204" i="64"/>
  <c r="E204" i="64"/>
  <c r="F204" i="64"/>
  <c r="H204" i="64"/>
  <c r="I204" i="64"/>
  <c r="J204" i="64"/>
  <c r="L204" i="64"/>
  <c r="M204" i="64"/>
  <c r="N204" i="64"/>
  <c r="O204" i="64"/>
  <c r="P204" i="64"/>
  <c r="Q204" i="64"/>
  <c r="R204" i="64"/>
  <c r="S204" i="64"/>
  <c r="T204" i="64"/>
  <c r="U204" i="64"/>
  <c r="X204" i="64"/>
  <c r="B205" i="64"/>
  <c r="T205" i="64"/>
  <c r="B206" i="64"/>
  <c r="C206" i="64"/>
  <c r="D206" i="64"/>
  <c r="E206" i="64"/>
  <c r="F206" i="64"/>
  <c r="H206" i="64"/>
  <c r="I206" i="64"/>
  <c r="J206" i="64"/>
  <c r="L206" i="64"/>
  <c r="M206" i="64"/>
  <c r="N206" i="64"/>
  <c r="O206" i="64"/>
  <c r="P206" i="64"/>
  <c r="Q206" i="64"/>
  <c r="R206" i="64"/>
  <c r="S206" i="64"/>
  <c r="X206" i="64" s="1"/>
  <c r="T206" i="64"/>
  <c r="V206" i="64"/>
  <c r="B207" i="64"/>
  <c r="C207" i="64"/>
  <c r="D207" i="64"/>
  <c r="E207" i="64"/>
  <c r="F207" i="64"/>
  <c r="H207" i="64"/>
  <c r="I207" i="64"/>
  <c r="J207" i="64"/>
  <c r="L207" i="64"/>
  <c r="M207" i="64"/>
  <c r="N207" i="64"/>
  <c r="O207" i="64"/>
  <c r="P207" i="64"/>
  <c r="Q207" i="64"/>
  <c r="R207" i="64"/>
  <c r="S207" i="64"/>
  <c r="T207" i="64"/>
  <c r="X207" i="64"/>
  <c r="B208" i="64"/>
  <c r="T208" i="64"/>
  <c r="T209" i="64"/>
  <c r="T210" i="64"/>
  <c r="T211" i="64"/>
  <c r="T212" i="64"/>
  <c r="C213" i="64"/>
  <c r="D213" i="64"/>
  <c r="E213" i="64"/>
  <c r="F213" i="64"/>
  <c r="H213" i="64"/>
  <c r="I213" i="64"/>
  <c r="J213" i="64"/>
  <c r="L213" i="64"/>
  <c r="M213" i="64"/>
  <c r="N213" i="64"/>
  <c r="O213" i="64"/>
  <c r="P213" i="64"/>
  <c r="Q213" i="64"/>
  <c r="R213" i="64"/>
  <c r="S213" i="64"/>
  <c r="T213" i="64"/>
  <c r="X213" i="64"/>
  <c r="F214" i="64"/>
  <c r="J214" i="64"/>
  <c r="R214" i="64"/>
  <c r="T214" i="64"/>
  <c r="T215" i="64"/>
  <c r="AE218" i="64"/>
  <c r="AE219" i="64"/>
  <c r="AE220" i="64" s="1"/>
  <c r="X268" i="64" s="1"/>
  <c r="J221" i="64"/>
  <c r="J222" i="64"/>
  <c r="J224" i="64"/>
  <c r="J223" i="64" s="1"/>
  <c r="B229" i="64"/>
  <c r="E229" i="64"/>
  <c r="I229" i="64"/>
  <c r="J229" i="64"/>
  <c r="M229" i="64"/>
  <c r="Q229" i="64"/>
  <c r="B230" i="64"/>
  <c r="E230" i="64"/>
  <c r="I230" i="64"/>
  <c r="J230" i="64"/>
  <c r="M230" i="64"/>
  <c r="Q230" i="64"/>
  <c r="B231" i="64"/>
  <c r="I231" i="64"/>
  <c r="J231" i="64"/>
  <c r="Q231" i="64"/>
  <c r="B232" i="64"/>
  <c r="I232" i="64"/>
  <c r="J232" i="64"/>
  <c r="Q232" i="64"/>
  <c r="B233" i="64"/>
  <c r="E233" i="64"/>
  <c r="I233" i="64"/>
  <c r="J233" i="64"/>
  <c r="M233" i="64"/>
  <c r="Q233" i="64"/>
  <c r="B234" i="64"/>
  <c r="I234" i="64"/>
  <c r="J234" i="64"/>
  <c r="Q234" i="64"/>
  <c r="B235" i="64"/>
  <c r="I235" i="64"/>
  <c r="Q235" i="64" s="1"/>
  <c r="J235" i="64"/>
  <c r="B236" i="64"/>
  <c r="E236" i="64"/>
  <c r="I236" i="64"/>
  <c r="Q236" i="64" s="1"/>
  <c r="J236" i="64"/>
  <c r="M236" i="64"/>
  <c r="B237" i="64"/>
  <c r="I237" i="64"/>
  <c r="J237" i="64"/>
  <c r="Q237" i="64"/>
  <c r="B238" i="64"/>
  <c r="I238" i="64"/>
  <c r="J238" i="64"/>
  <c r="Q238" i="64"/>
  <c r="I239" i="64"/>
  <c r="J239" i="64"/>
  <c r="Q239" i="64"/>
  <c r="I240" i="64"/>
  <c r="J240" i="64"/>
  <c r="Q240" i="64"/>
  <c r="I241" i="64"/>
  <c r="J241" i="64"/>
  <c r="Q241" i="64"/>
  <c r="I242" i="64"/>
  <c r="J242" i="64"/>
  <c r="Q242" i="64"/>
  <c r="I243" i="64"/>
  <c r="J243" i="64"/>
  <c r="Q243" i="64"/>
  <c r="Y243" i="64"/>
  <c r="Z243" i="64"/>
  <c r="AA243" i="64" s="1"/>
  <c r="AD243" i="64"/>
  <c r="AE243" i="64" s="1"/>
  <c r="I244" i="64"/>
  <c r="J244" i="64"/>
  <c r="Q244" i="64"/>
  <c r="I245" i="64"/>
  <c r="J245" i="64"/>
  <c r="Q245" i="64"/>
  <c r="U250" i="64"/>
  <c r="V250" i="64"/>
  <c r="AF250" i="64"/>
  <c r="B252" i="64"/>
  <c r="C252" i="64"/>
  <c r="D252" i="64"/>
  <c r="E252" i="64"/>
  <c r="F252" i="64"/>
  <c r="G252" i="64"/>
  <c r="H252" i="64"/>
  <c r="I252" i="64"/>
  <c r="K252" i="64"/>
  <c r="M252" i="64"/>
  <c r="N252" i="64"/>
  <c r="O252" i="64"/>
  <c r="P252" i="64"/>
  <c r="R252" i="64"/>
  <c r="AJ252" i="64"/>
  <c r="AL252" i="64"/>
  <c r="AM252" i="64"/>
  <c r="AO252" i="64"/>
  <c r="B253" i="64"/>
  <c r="C253" i="64"/>
  <c r="D253" i="64"/>
  <c r="E253" i="64"/>
  <c r="F253" i="64"/>
  <c r="G253" i="64"/>
  <c r="H253" i="64"/>
  <c r="I253" i="64"/>
  <c r="K253" i="64"/>
  <c r="M253" i="64"/>
  <c r="N253" i="64"/>
  <c r="O253" i="64"/>
  <c r="P253" i="64"/>
  <c r="R253" i="64"/>
  <c r="AJ253" i="64"/>
  <c r="AL253" i="64"/>
  <c r="AM253" i="64"/>
  <c r="AO253" i="64"/>
  <c r="B254" i="64"/>
  <c r="C254" i="64"/>
  <c r="D254" i="64"/>
  <c r="E254" i="64"/>
  <c r="F254" i="64"/>
  <c r="G254" i="64"/>
  <c r="H254" i="64"/>
  <c r="I254" i="64"/>
  <c r="K254" i="64"/>
  <c r="M254" i="64"/>
  <c r="N254" i="64"/>
  <c r="O254" i="64"/>
  <c r="P254" i="64"/>
  <c r="R254" i="64"/>
  <c r="AJ254" i="64"/>
  <c r="AL254" i="64"/>
  <c r="AM254" i="64"/>
  <c r="AO254" i="64"/>
  <c r="B255" i="64"/>
  <c r="C255" i="64"/>
  <c r="D255" i="64"/>
  <c r="E255" i="64"/>
  <c r="F255" i="64"/>
  <c r="G255" i="64"/>
  <c r="H255" i="64"/>
  <c r="I255" i="64"/>
  <c r="K255" i="64"/>
  <c r="M255" i="64"/>
  <c r="N255" i="64"/>
  <c r="O255" i="64"/>
  <c r="P255" i="64"/>
  <c r="R255" i="64"/>
  <c r="AJ255" i="64"/>
  <c r="AL255" i="64"/>
  <c r="AM255" i="64"/>
  <c r="AO255" i="64"/>
  <c r="B256" i="64"/>
  <c r="C256" i="64"/>
  <c r="D256" i="64"/>
  <c r="E256" i="64"/>
  <c r="F256" i="64"/>
  <c r="G256" i="64"/>
  <c r="H256" i="64"/>
  <c r="I256" i="64"/>
  <c r="K256" i="64"/>
  <c r="M256" i="64"/>
  <c r="N256" i="64"/>
  <c r="O256" i="64"/>
  <c r="P256" i="64"/>
  <c r="R256" i="64"/>
  <c r="AJ256" i="64"/>
  <c r="AL256" i="64"/>
  <c r="AM256" i="64"/>
  <c r="AO256" i="64"/>
  <c r="B257" i="64"/>
  <c r="C257" i="64"/>
  <c r="D257" i="64"/>
  <c r="E257" i="64"/>
  <c r="F257" i="64"/>
  <c r="G257" i="64"/>
  <c r="H257" i="64"/>
  <c r="I257" i="64"/>
  <c r="K257" i="64"/>
  <c r="M257" i="64"/>
  <c r="N257" i="64"/>
  <c r="O257" i="64"/>
  <c r="P257" i="64"/>
  <c r="R257" i="64"/>
  <c r="AJ257" i="64"/>
  <c r="AL257" i="64"/>
  <c r="AO257" i="64"/>
  <c r="B259" i="64"/>
  <c r="C259" i="64"/>
  <c r="D259" i="64"/>
  <c r="E259" i="64"/>
  <c r="F259" i="64"/>
  <c r="G259" i="64"/>
  <c r="H259" i="64"/>
  <c r="I259" i="64"/>
  <c r="K259" i="64"/>
  <c r="M259" i="64"/>
  <c r="N259" i="64"/>
  <c r="O259" i="64"/>
  <c r="P259" i="64"/>
  <c r="R259" i="64"/>
  <c r="AJ259" i="64"/>
  <c r="AL259" i="64"/>
  <c r="AO259" i="64"/>
  <c r="B260" i="64"/>
  <c r="C260" i="64"/>
  <c r="D260" i="64"/>
  <c r="E260" i="64"/>
  <c r="F260" i="64"/>
  <c r="G260" i="64"/>
  <c r="H260" i="64"/>
  <c r="I260" i="64"/>
  <c r="K260" i="64"/>
  <c r="M260" i="64"/>
  <c r="N260" i="64"/>
  <c r="O260" i="64"/>
  <c r="P260" i="64"/>
  <c r="R260" i="64"/>
  <c r="AJ260" i="64"/>
  <c r="AL260" i="64"/>
  <c r="AO260" i="64"/>
  <c r="B266" i="64"/>
  <c r="C266" i="64"/>
  <c r="D266" i="64"/>
  <c r="E266" i="64"/>
  <c r="F266" i="64"/>
  <c r="G266" i="64"/>
  <c r="H266" i="64"/>
  <c r="I266" i="64"/>
  <c r="K266" i="64"/>
  <c r="M266" i="64"/>
  <c r="N266" i="64"/>
  <c r="O266" i="64"/>
  <c r="P266" i="64"/>
  <c r="R266" i="64"/>
  <c r="AJ266" i="64"/>
  <c r="AL266" i="64"/>
  <c r="AO266" i="64"/>
  <c r="B267" i="64"/>
  <c r="C267" i="64"/>
  <c r="D267" i="64"/>
  <c r="E267" i="64"/>
  <c r="F267" i="64"/>
  <c r="G267" i="64"/>
  <c r="H267" i="64"/>
  <c r="I267" i="64"/>
  <c r="K267" i="64"/>
  <c r="M267" i="64"/>
  <c r="N267" i="64"/>
  <c r="O267" i="64"/>
  <c r="P267" i="64"/>
  <c r="R267" i="64"/>
  <c r="AJ267" i="64"/>
  <c r="AM266" i="64" s="1"/>
  <c r="AL267" i="64"/>
  <c r="AO267" i="64"/>
  <c r="K272" i="64"/>
  <c r="K273" i="64" s="1"/>
  <c r="A178" i="59"/>
  <c r="A189" i="59" s="1"/>
  <c r="B178" i="59"/>
  <c r="A179" i="59"/>
  <c r="B179" i="59"/>
  <c r="B222" i="59" s="1"/>
  <c r="A180" i="59"/>
  <c r="B180" i="59"/>
  <c r="B223" i="59" s="1"/>
  <c r="A181" i="59"/>
  <c r="A182" i="59"/>
  <c r="A183" i="59"/>
  <c r="A184" i="59"/>
  <c r="A185" i="59"/>
  <c r="A186" i="59"/>
  <c r="A187" i="59"/>
  <c r="B188" i="59"/>
  <c r="E188" i="59"/>
  <c r="I188" i="59"/>
  <c r="M188" i="59"/>
  <c r="Q188" i="59"/>
  <c r="T188" i="59"/>
  <c r="B189" i="59"/>
  <c r="I189" i="59"/>
  <c r="Q189" i="59"/>
  <c r="T189" i="59"/>
  <c r="B190" i="59"/>
  <c r="E190" i="59"/>
  <c r="I190" i="59"/>
  <c r="M190" i="59"/>
  <c r="Q190" i="59"/>
  <c r="T190" i="59"/>
  <c r="B191" i="59"/>
  <c r="E191" i="59"/>
  <c r="I191" i="59"/>
  <c r="M191" i="59"/>
  <c r="Q191" i="59"/>
  <c r="T191" i="59"/>
  <c r="A192" i="59"/>
  <c r="B192" i="59"/>
  <c r="E192" i="59"/>
  <c r="M192" i="59"/>
  <c r="T192" i="59"/>
  <c r="B193" i="59"/>
  <c r="I193" i="59"/>
  <c r="M193" i="59"/>
  <c r="Q193" i="59"/>
  <c r="T193" i="59"/>
  <c r="B194" i="59"/>
  <c r="E194" i="59"/>
  <c r="I194" i="59"/>
  <c r="M194" i="59"/>
  <c r="Q194" i="59"/>
  <c r="T194" i="59"/>
  <c r="A195" i="59"/>
  <c r="B195" i="59"/>
  <c r="E195" i="59"/>
  <c r="I195" i="59"/>
  <c r="M195" i="59"/>
  <c r="Q195" i="59"/>
  <c r="T195" i="59"/>
  <c r="B196" i="59"/>
  <c r="E196" i="59"/>
  <c r="I196" i="59"/>
  <c r="M196" i="59"/>
  <c r="T196" i="59"/>
  <c r="A197" i="59"/>
  <c r="B197" i="59"/>
  <c r="E197" i="59"/>
  <c r="I197" i="59"/>
  <c r="M197" i="59"/>
  <c r="Q197" i="59"/>
  <c r="T197" i="59"/>
  <c r="B198" i="59"/>
  <c r="E198" i="59"/>
  <c r="M198" i="59"/>
  <c r="Q198" i="59"/>
  <c r="T198" i="59"/>
  <c r="A199" i="59"/>
  <c r="A200" i="59"/>
  <c r="B200" i="59"/>
  <c r="E200" i="59"/>
  <c r="I200" i="59"/>
  <c r="M200" i="59"/>
  <c r="T200" i="59"/>
  <c r="A201" i="59"/>
  <c r="B201" i="59"/>
  <c r="E201" i="59"/>
  <c r="M201" i="59"/>
  <c r="T201" i="59"/>
  <c r="B202" i="59"/>
  <c r="E202" i="59"/>
  <c r="M202" i="59"/>
  <c r="T202" i="59"/>
  <c r="A203" i="59"/>
  <c r="B203" i="59"/>
  <c r="E203" i="59"/>
  <c r="M203" i="59"/>
  <c r="T203" i="59"/>
  <c r="A204" i="59"/>
  <c r="B204" i="59"/>
  <c r="E204" i="59"/>
  <c r="I204" i="59"/>
  <c r="M204" i="59"/>
  <c r="T204" i="59"/>
  <c r="A205" i="59"/>
  <c r="A206" i="59"/>
  <c r="A207" i="59"/>
  <c r="A208" i="59"/>
  <c r="A209" i="59"/>
  <c r="A210" i="59"/>
  <c r="A211" i="59"/>
  <c r="A212" i="59"/>
  <c r="A213" i="59"/>
  <c r="A214" i="59"/>
  <c r="A215" i="59"/>
  <c r="A216" i="59"/>
  <c r="A217" i="59"/>
  <c r="A218" i="59"/>
  <c r="A219" i="59"/>
  <c r="A220" i="59"/>
  <c r="A221" i="59"/>
  <c r="B221" i="59"/>
  <c r="A222" i="59"/>
  <c r="A223" i="59"/>
  <c r="A224" i="59"/>
  <c r="A225" i="59"/>
  <c r="A226" i="59"/>
  <c r="A227" i="59"/>
  <c r="A228" i="59"/>
  <c r="A229" i="59"/>
  <c r="A230" i="59"/>
  <c r="B230" i="59"/>
  <c r="E230" i="59"/>
  <c r="H230" i="59"/>
  <c r="K230" i="59"/>
  <c r="Q230" i="59"/>
  <c r="T230" i="59"/>
  <c r="B231" i="59"/>
  <c r="H231" i="59"/>
  <c r="K231" i="59"/>
  <c r="N231" i="59"/>
  <c r="Q231" i="59"/>
  <c r="A232" i="59"/>
  <c r="E232" i="59"/>
  <c r="H232" i="59"/>
  <c r="K232" i="59"/>
  <c r="N232" i="59"/>
  <c r="Q232" i="59"/>
  <c r="A233" i="59"/>
  <c r="B233" i="59"/>
  <c r="E233" i="59"/>
  <c r="H233" i="59"/>
  <c r="K233" i="59"/>
  <c r="N233" i="59"/>
  <c r="Q233" i="59"/>
  <c r="B234" i="59"/>
  <c r="E234" i="59"/>
  <c r="H234" i="59"/>
  <c r="K234" i="59"/>
  <c r="N234" i="59"/>
  <c r="Q234" i="59"/>
  <c r="B235" i="59"/>
  <c r="H235" i="59"/>
  <c r="K235" i="59"/>
  <c r="N235" i="59"/>
  <c r="Q235" i="59"/>
  <c r="E236" i="59"/>
  <c r="H236" i="59"/>
  <c r="K236" i="59"/>
  <c r="N236" i="59"/>
  <c r="Q236" i="59"/>
  <c r="A237" i="59"/>
  <c r="B237" i="59"/>
  <c r="E237" i="59"/>
  <c r="H237" i="59"/>
  <c r="K237" i="59"/>
  <c r="N237" i="59"/>
  <c r="Q237" i="59"/>
  <c r="A238" i="59"/>
  <c r="B238" i="59"/>
  <c r="E238" i="59"/>
  <c r="H238" i="59"/>
  <c r="K238" i="59"/>
  <c r="N238" i="59"/>
  <c r="Q238" i="59"/>
  <c r="B239" i="59"/>
  <c r="E239" i="59"/>
  <c r="H239" i="59"/>
  <c r="K239" i="59"/>
  <c r="N239" i="59"/>
  <c r="A240" i="59"/>
  <c r="H240" i="59"/>
  <c r="K240" i="59"/>
  <c r="N240" i="59"/>
  <c r="Q240" i="59"/>
  <c r="A241" i="59"/>
  <c r="N241" i="59"/>
  <c r="H242" i="59"/>
  <c r="K242" i="59"/>
  <c r="N242" i="59"/>
  <c r="Q242" i="59"/>
  <c r="B243" i="59"/>
  <c r="H243" i="59"/>
  <c r="K243" i="59"/>
  <c r="N243" i="59"/>
  <c r="Q243" i="59"/>
  <c r="A244" i="59"/>
  <c r="E244" i="59"/>
  <c r="H244" i="59"/>
  <c r="K244" i="59"/>
  <c r="N244" i="59"/>
  <c r="Q244" i="59"/>
  <c r="H245" i="59"/>
  <c r="K245" i="59"/>
  <c r="N245" i="59"/>
  <c r="Q245" i="59"/>
  <c r="A246" i="59"/>
  <c r="H246" i="59"/>
  <c r="K246" i="59"/>
  <c r="N246" i="59"/>
  <c r="Q246" i="59"/>
  <c r="A247" i="59"/>
  <c r="A248" i="59"/>
  <c r="A249" i="59"/>
  <c r="A250" i="59"/>
  <c r="A251" i="59"/>
  <c r="A252" i="59"/>
  <c r="A253" i="59"/>
  <c r="B253" i="59"/>
  <c r="A254" i="59"/>
  <c r="A255" i="59"/>
  <c r="A256" i="59"/>
  <c r="G256" i="59"/>
  <c r="A257" i="59"/>
  <c r="G257" i="59"/>
  <c r="A258" i="59"/>
  <c r="G258" i="59"/>
  <c r="A259" i="59"/>
  <c r="G259" i="59"/>
  <c r="A264" i="59"/>
  <c r="A274" i="59" s="1"/>
  <c r="B264" i="59"/>
  <c r="B307" i="59" s="1"/>
  <c r="A265" i="59"/>
  <c r="B265" i="59"/>
  <c r="B308" i="59" s="1"/>
  <c r="A266" i="59"/>
  <c r="B266" i="59"/>
  <c r="B309" i="59" s="1"/>
  <c r="A267" i="59"/>
  <c r="A268" i="59"/>
  <c r="A269" i="59"/>
  <c r="A270" i="59"/>
  <c r="A271" i="59"/>
  <c r="A272" i="59"/>
  <c r="A273" i="59"/>
  <c r="B274" i="59"/>
  <c r="F274" i="59"/>
  <c r="J274" i="59"/>
  <c r="N274" i="59"/>
  <c r="R274" i="59"/>
  <c r="A275" i="59"/>
  <c r="B275" i="59"/>
  <c r="F275" i="59"/>
  <c r="J275" i="59"/>
  <c r="N275" i="59"/>
  <c r="R275" i="59"/>
  <c r="B276" i="59"/>
  <c r="F276" i="59"/>
  <c r="J276" i="59"/>
  <c r="N276" i="59"/>
  <c r="R276" i="59"/>
  <c r="B277" i="59"/>
  <c r="F277" i="59"/>
  <c r="J277" i="59"/>
  <c r="N277" i="59"/>
  <c r="R277" i="59"/>
  <c r="B278" i="59"/>
  <c r="F278" i="59"/>
  <c r="R278" i="59"/>
  <c r="A279" i="59"/>
  <c r="B279" i="59"/>
  <c r="J279" i="59"/>
  <c r="N279" i="59"/>
  <c r="R279" i="59"/>
  <c r="B280" i="59"/>
  <c r="F280" i="59"/>
  <c r="J280" i="59"/>
  <c r="N280" i="59"/>
  <c r="R280" i="59"/>
  <c r="A281" i="59"/>
  <c r="B281" i="59"/>
  <c r="F281" i="59"/>
  <c r="J281" i="59"/>
  <c r="N281" i="59"/>
  <c r="R281" i="59"/>
  <c r="B282" i="59"/>
  <c r="F282" i="59"/>
  <c r="N282" i="59"/>
  <c r="R282" i="59"/>
  <c r="A283" i="59"/>
  <c r="B283" i="59"/>
  <c r="F283" i="59"/>
  <c r="J283" i="59"/>
  <c r="N283" i="59"/>
  <c r="R283" i="59"/>
  <c r="B284" i="59"/>
  <c r="F284" i="59"/>
  <c r="J284" i="59"/>
  <c r="R284" i="59"/>
  <c r="B286" i="59"/>
  <c r="F286" i="59"/>
  <c r="N286" i="59"/>
  <c r="R286" i="59"/>
  <c r="A287" i="59"/>
  <c r="B287" i="59"/>
  <c r="F287" i="59"/>
  <c r="N287" i="59"/>
  <c r="R287" i="59"/>
  <c r="B288" i="59"/>
  <c r="F288" i="59"/>
  <c r="J288" i="59"/>
  <c r="R288" i="59"/>
  <c r="A289" i="59"/>
  <c r="B289" i="59"/>
  <c r="F289" i="59"/>
  <c r="R289" i="59"/>
  <c r="B290" i="59"/>
  <c r="F290" i="59"/>
  <c r="N290" i="59"/>
  <c r="R290" i="59"/>
  <c r="A291" i="59"/>
  <c r="A292" i="59"/>
  <c r="A293" i="59"/>
  <c r="A294" i="59"/>
  <c r="A295" i="59"/>
  <c r="A296" i="59"/>
  <c r="A297" i="59"/>
  <c r="A298" i="59"/>
  <c r="A299" i="59"/>
  <c r="A300" i="59"/>
  <c r="A301" i="59"/>
  <c r="A302" i="59"/>
  <c r="A303" i="59"/>
  <c r="A304" i="59"/>
  <c r="A305" i="59"/>
  <c r="A306" i="59"/>
  <c r="A307" i="59"/>
  <c r="A308" i="59"/>
  <c r="A309" i="59"/>
  <c r="A310" i="59"/>
  <c r="A311" i="59"/>
  <c r="A312" i="59"/>
  <c r="A313" i="59"/>
  <c r="A314" i="59"/>
  <c r="A315" i="59"/>
  <c r="A316" i="59"/>
  <c r="B316" i="59"/>
  <c r="E316" i="59"/>
  <c r="I316" i="59"/>
  <c r="Q316" i="59"/>
  <c r="U316" i="59"/>
  <c r="B317" i="59"/>
  <c r="I317" i="59"/>
  <c r="M317" i="59"/>
  <c r="Q317" i="59"/>
  <c r="B318" i="59"/>
  <c r="E318" i="59"/>
  <c r="I318" i="59"/>
  <c r="M318" i="59"/>
  <c r="Q318" i="59"/>
  <c r="B319" i="59"/>
  <c r="E319" i="59"/>
  <c r="I319" i="59"/>
  <c r="M319" i="59"/>
  <c r="Q319" i="59"/>
  <c r="A320" i="59"/>
  <c r="B320" i="59"/>
  <c r="E320" i="59"/>
  <c r="I320" i="59"/>
  <c r="M320" i="59"/>
  <c r="Q320" i="59"/>
  <c r="B321" i="59"/>
  <c r="I321" i="59"/>
  <c r="M321" i="59"/>
  <c r="Q321" i="59"/>
  <c r="A322" i="59"/>
  <c r="B322" i="59"/>
  <c r="E322" i="59"/>
  <c r="I322" i="59"/>
  <c r="M322" i="59"/>
  <c r="Q322" i="59"/>
  <c r="B323" i="59"/>
  <c r="E323" i="59"/>
  <c r="I323" i="59"/>
  <c r="M323" i="59"/>
  <c r="Q323" i="59"/>
  <c r="A324" i="59"/>
  <c r="B324" i="59"/>
  <c r="E324" i="59"/>
  <c r="I324" i="59"/>
  <c r="M324" i="59"/>
  <c r="Q324" i="59"/>
  <c r="B325" i="59"/>
  <c r="E325" i="59"/>
  <c r="I325" i="59"/>
  <c r="M325" i="59"/>
  <c r="Q325" i="59"/>
  <c r="B326" i="59"/>
  <c r="I326" i="59"/>
  <c r="M326" i="59"/>
  <c r="Q326" i="59"/>
  <c r="M327" i="59"/>
  <c r="A328" i="59"/>
  <c r="E328" i="59"/>
  <c r="I328" i="59"/>
  <c r="M328" i="59"/>
  <c r="Q328" i="59"/>
  <c r="B329" i="59"/>
  <c r="I329" i="59"/>
  <c r="M329" i="59"/>
  <c r="Q329" i="59"/>
  <c r="A330" i="59"/>
  <c r="B330" i="59"/>
  <c r="I330" i="59"/>
  <c r="M330" i="59"/>
  <c r="Q330" i="59"/>
  <c r="E331" i="59"/>
  <c r="I331" i="59"/>
  <c r="M331" i="59"/>
  <c r="Q331" i="59"/>
  <c r="A332" i="59"/>
  <c r="I332" i="59"/>
  <c r="M332" i="59"/>
  <c r="Q332" i="59"/>
  <c r="A333" i="59"/>
  <c r="A334" i="59"/>
  <c r="A335" i="59"/>
  <c r="A336" i="59"/>
  <c r="A337" i="59"/>
  <c r="B337" i="59"/>
  <c r="A338" i="59"/>
  <c r="A339" i="59"/>
  <c r="A340" i="59"/>
  <c r="G340" i="59"/>
  <c r="A341" i="59"/>
  <c r="G341" i="59"/>
  <c r="A342" i="59"/>
  <c r="G342" i="59"/>
  <c r="A343" i="59"/>
  <c r="G343" i="59"/>
  <c r="A330" i="60" l="1"/>
  <c r="A328" i="60"/>
  <c r="A321" i="60"/>
  <c r="A279" i="60"/>
  <c r="A286" i="60"/>
  <c r="A281" i="60"/>
  <c r="A245" i="59"/>
  <c r="A242" i="59"/>
  <c r="A236" i="59"/>
  <c r="A234" i="59"/>
  <c r="A196" i="59"/>
  <c r="A190" i="59"/>
  <c r="A284" i="60"/>
  <c r="A282" i="60"/>
  <c r="A280" i="60"/>
  <c r="A278" i="60"/>
  <c r="A276" i="60"/>
  <c r="A335" i="60"/>
  <c r="A331" i="60"/>
  <c r="A327" i="60"/>
  <c r="A206" i="60"/>
  <c r="A202" i="60"/>
  <c r="A198" i="60"/>
  <c r="A194" i="60"/>
  <c r="B771" i="41"/>
  <c r="B794" i="41"/>
  <c r="B817" i="41"/>
  <c r="B838" i="41" s="1"/>
  <c r="K82" i="33"/>
  <c r="B741" i="41" s="1"/>
  <c r="B448" i="41"/>
  <c r="AG250" i="64"/>
  <c r="AG251" i="64" s="1"/>
  <c r="AP872" i="41"/>
  <c r="K876" i="41"/>
  <c r="Q876" i="41" s="1"/>
  <c r="V876" i="41" s="1"/>
  <c r="E710" i="41"/>
  <c r="AH593" i="41"/>
  <c r="M621" i="41"/>
  <c r="AL610" i="41"/>
  <c r="M622" i="41"/>
  <c r="AJ789" i="41"/>
  <c r="P789" i="41"/>
  <c r="AJ785" i="41"/>
  <c r="P785" i="41"/>
  <c r="AJ781" i="41"/>
  <c r="P781" i="41"/>
  <c r="AJ777" i="41"/>
  <c r="P777" i="41"/>
  <c r="AJ498" i="41"/>
  <c r="P498" i="41"/>
  <c r="AJ494" i="41"/>
  <c r="P494" i="41"/>
  <c r="AJ490" i="41"/>
  <c r="P490" i="41"/>
  <c r="AJ486" i="41"/>
  <c r="P486" i="41"/>
  <c r="AJ482" i="41"/>
  <c r="H609" i="41" s="1"/>
  <c r="J585" i="41" s="1"/>
  <c r="J593" i="41" s="1"/>
  <c r="T729" i="41" s="1"/>
  <c r="P482" i="41"/>
  <c r="Y634" i="41" s="1"/>
  <c r="AI633" i="41" s="1"/>
  <c r="L638" i="41" s="1"/>
  <c r="Q638" i="41" s="1"/>
  <c r="Z450" i="41"/>
  <c r="T879" i="41"/>
  <c r="AE789" i="41"/>
  <c r="K789" i="41"/>
  <c r="AE785" i="41"/>
  <c r="K785" i="41"/>
  <c r="AE781" i="41"/>
  <c r="K781" i="41"/>
  <c r="AE777" i="41"/>
  <c r="K777" i="41"/>
  <c r="AE498" i="41"/>
  <c r="K498" i="41"/>
  <c r="AE494" i="41"/>
  <c r="K494" i="41"/>
  <c r="AE490" i="41"/>
  <c r="K490" i="41"/>
  <c r="AE486" i="41"/>
  <c r="K486" i="41"/>
  <c r="AE482" i="41"/>
  <c r="O696" i="41" s="1"/>
  <c r="K482" i="41"/>
  <c r="R621" i="41" s="1"/>
  <c r="AF451" i="41"/>
  <c r="Z789" i="41"/>
  <c r="Z785" i="41"/>
  <c r="Z781" i="41"/>
  <c r="Z777" i="41"/>
  <c r="Z498" i="41"/>
  <c r="Z494" i="41"/>
  <c r="Z490" i="41"/>
  <c r="Z486" i="41"/>
  <c r="Z482" i="41"/>
  <c r="AH264" i="64"/>
  <c r="W250" i="64"/>
  <c r="V259" i="64" s="1"/>
  <c r="E235" i="59"/>
  <c r="E321" i="59"/>
  <c r="B246" i="59"/>
  <c r="B332" i="59"/>
  <c r="N289" i="59"/>
  <c r="Q203" i="59"/>
  <c r="E231" i="59"/>
  <c r="E317" i="59"/>
  <c r="B245" i="59"/>
  <c r="B331" i="59"/>
  <c r="Q202" i="59"/>
  <c r="E243" i="59"/>
  <c r="E329" i="59"/>
  <c r="B242" i="59"/>
  <c r="B328" i="59"/>
  <c r="I192" i="59"/>
  <c r="J278" i="59"/>
  <c r="W250" i="39"/>
  <c r="AG250" i="39"/>
  <c r="E332" i="59"/>
  <c r="J289" i="59"/>
  <c r="F279" i="59"/>
  <c r="N278" i="59"/>
  <c r="E240" i="59"/>
  <c r="J287" i="59"/>
  <c r="I201" i="59"/>
  <c r="U214" i="39"/>
  <c r="V214" i="39"/>
  <c r="AF210" i="39"/>
  <c r="I190" i="39"/>
  <c r="N190" i="39" s="1"/>
  <c r="J190" i="39"/>
  <c r="K190" i="39"/>
  <c r="L190" i="39"/>
  <c r="A326" i="59"/>
  <c r="A318" i="59"/>
  <c r="A285" i="59"/>
  <c r="A277" i="59"/>
  <c r="A243" i="59"/>
  <c r="A239" i="59"/>
  <c r="A235" i="59"/>
  <c r="A231" i="59"/>
  <c r="A202" i="59"/>
  <c r="A198" i="59"/>
  <c r="A194" i="59"/>
  <c r="A191" i="59"/>
  <c r="A188" i="59"/>
  <c r="AM256" i="39"/>
  <c r="AM252" i="39"/>
  <c r="U212" i="39"/>
  <c r="V212" i="39"/>
  <c r="W212" i="39"/>
  <c r="K272" i="39"/>
  <c r="K273" i="39" s="1"/>
  <c r="R233" i="39"/>
  <c r="R235" i="39"/>
  <c r="R241" i="39"/>
  <c r="R243" i="39"/>
  <c r="W215" i="39"/>
  <c r="U215" i="39"/>
  <c r="B268" i="59"/>
  <c r="B311" i="59" s="1"/>
  <c r="AM258" i="39"/>
  <c r="AM254" i="39"/>
  <c r="X214" i="39"/>
  <c r="W213" i="39"/>
  <c r="U213" i="39"/>
  <c r="T162" i="39"/>
  <c r="Z162" i="39"/>
  <c r="J222" i="39"/>
  <c r="U207" i="39"/>
  <c r="V207" i="39"/>
  <c r="W207" i="39"/>
  <c r="U205" i="39"/>
  <c r="V205" i="39"/>
  <c r="W205" i="39"/>
  <c r="U201" i="39"/>
  <c r="V201" i="39"/>
  <c r="W201" i="39"/>
  <c r="X201" i="39"/>
  <c r="T158" i="39"/>
  <c r="Z158" i="39"/>
  <c r="J221" i="39"/>
  <c r="R231" i="39" s="1"/>
  <c r="R214" i="39"/>
  <c r="W214" i="39" s="1"/>
  <c r="N214" i="39"/>
  <c r="J214" i="39"/>
  <c r="AE211" i="39"/>
  <c r="V211" i="39"/>
  <c r="U208" i="39"/>
  <c r="U202" i="39"/>
  <c r="V202" i="39"/>
  <c r="X202" i="39"/>
  <c r="E190" i="39"/>
  <c r="M190" i="39"/>
  <c r="D190" i="39"/>
  <c r="O190" i="39" s="1"/>
  <c r="F190" i="39"/>
  <c r="G190" i="39"/>
  <c r="K187" i="39"/>
  <c r="I187" i="39"/>
  <c r="J187" i="39"/>
  <c r="L187" i="39"/>
  <c r="O175" i="39"/>
  <c r="AB166" i="39"/>
  <c r="AC166" i="39"/>
  <c r="C240" i="39" s="1"/>
  <c r="K240" i="39" s="1"/>
  <c r="AD166" i="39"/>
  <c r="D240" i="39" s="1"/>
  <c r="L240" i="39" s="1"/>
  <c r="AE166" i="39"/>
  <c r="E240" i="39" s="1"/>
  <c r="M240" i="39" s="1"/>
  <c r="D210" i="39"/>
  <c r="H210" i="39"/>
  <c r="L210" i="39"/>
  <c r="P210" i="39"/>
  <c r="S166" i="39"/>
  <c r="X166" i="39"/>
  <c r="W206" i="39"/>
  <c r="U206" i="39"/>
  <c r="W204" i="39"/>
  <c r="U204" i="39"/>
  <c r="W200" i="39"/>
  <c r="U200" i="39"/>
  <c r="AB170" i="39"/>
  <c r="AC170" i="39"/>
  <c r="C244" i="39" s="1"/>
  <c r="K244" i="39" s="1"/>
  <c r="AD170" i="39"/>
  <c r="D244" i="39" s="1"/>
  <c r="L244" i="39" s="1"/>
  <c r="AE170" i="39"/>
  <c r="E244" i="39" s="1"/>
  <c r="M244" i="39" s="1"/>
  <c r="S170" i="39"/>
  <c r="X170" i="39"/>
  <c r="E188" i="39"/>
  <c r="M188" i="39"/>
  <c r="D182" i="39"/>
  <c r="E182" i="39"/>
  <c r="D181" i="39"/>
  <c r="E181" i="39"/>
  <c r="E176" i="39"/>
  <c r="F176" i="39"/>
  <c r="E175" i="39"/>
  <c r="M175" i="39"/>
  <c r="F175" i="39"/>
  <c r="N175" i="39"/>
  <c r="AC169" i="39"/>
  <c r="C243" i="39" s="1"/>
  <c r="K243" i="39" s="1"/>
  <c r="AD169" i="39"/>
  <c r="D243" i="39" s="1"/>
  <c r="L243" i="39" s="1"/>
  <c r="T154" i="39"/>
  <c r="Z154" i="39"/>
  <c r="U203" i="39"/>
  <c r="W202" i="39"/>
  <c r="U199" i="39"/>
  <c r="O192" i="39"/>
  <c r="J192" i="39"/>
  <c r="K191" i="39"/>
  <c r="L188" i="39"/>
  <c r="G188" i="39"/>
  <c r="E180" i="39"/>
  <c r="F180" i="39"/>
  <c r="E179" i="39"/>
  <c r="F179" i="39"/>
  <c r="I175" i="39"/>
  <c r="J175" i="39"/>
  <c r="X169" i="39"/>
  <c r="S169" i="39"/>
  <c r="AC168" i="39"/>
  <c r="C242" i="39" s="1"/>
  <c r="K242" i="39" s="1"/>
  <c r="AD168" i="39"/>
  <c r="D242" i="39" s="1"/>
  <c r="L242" i="39" s="1"/>
  <c r="Z165" i="39"/>
  <c r="Z161" i="39"/>
  <c r="Z157" i="39"/>
  <c r="AA154" i="39"/>
  <c r="AB154" i="39"/>
  <c r="E192" i="39"/>
  <c r="M192" i="39"/>
  <c r="K189" i="39"/>
  <c r="K188" i="39"/>
  <c r="F188" i="39"/>
  <c r="F186" i="39"/>
  <c r="D185" i="39"/>
  <c r="E185" i="39"/>
  <c r="G182" i="39"/>
  <c r="G181" i="39"/>
  <c r="G176" i="39"/>
  <c r="G175" i="39"/>
  <c r="AC171" i="39"/>
  <c r="C245" i="39" s="1"/>
  <c r="K245" i="39" s="1"/>
  <c r="AD171" i="39"/>
  <c r="D245" i="39" s="1"/>
  <c r="L245" i="39" s="1"/>
  <c r="AE169" i="39"/>
  <c r="E243" i="39" s="1"/>
  <c r="M243" i="39" s="1"/>
  <c r="AC167" i="39"/>
  <c r="C241" i="39" s="1"/>
  <c r="K241" i="39" s="1"/>
  <c r="AD167" i="39"/>
  <c r="D241" i="39" s="1"/>
  <c r="L241" i="39" s="1"/>
  <c r="K172" i="39"/>
  <c r="Q172" i="39"/>
  <c r="AH167" i="39" s="1"/>
  <c r="C165" i="39"/>
  <c r="X164" i="39"/>
  <c r="X163" i="39"/>
  <c r="X162" i="39"/>
  <c r="X161" i="39"/>
  <c r="X160" i="39"/>
  <c r="X159" i="39"/>
  <c r="X158" i="39"/>
  <c r="X157" i="39"/>
  <c r="X156" i="39"/>
  <c r="X155" i="39"/>
  <c r="C191" i="39"/>
  <c r="C189" i="39"/>
  <c r="C187" i="39"/>
  <c r="U171" i="39"/>
  <c r="M171" i="39"/>
  <c r="I171" i="39"/>
  <c r="O171" i="39" s="1"/>
  <c r="AB171" i="39" s="1"/>
  <c r="U170" i="39"/>
  <c r="M170" i="39"/>
  <c r="I170" i="39"/>
  <c r="O170" i="39" s="1"/>
  <c r="U169" i="39"/>
  <c r="M169" i="39"/>
  <c r="I169" i="39"/>
  <c r="O169" i="39" s="1"/>
  <c r="U168" i="39"/>
  <c r="M168" i="39"/>
  <c r="I168" i="39"/>
  <c r="O168" i="39" s="1"/>
  <c r="U167" i="39"/>
  <c r="M167" i="39"/>
  <c r="I167" i="39"/>
  <c r="O167" i="39" s="1"/>
  <c r="U166" i="39"/>
  <c r="M166" i="39"/>
  <c r="I166" i="39"/>
  <c r="O166" i="39" s="1"/>
  <c r="D165" i="39"/>
  <c r="H165" i="39"/>
  <c r="N165" i="39" s="1"/>
  <c r="L165" i="39"/>
  <c r="AC164" i="39"/>
  <c r="C238" i="39" s="1"/>
  <c r="K238" i="39" s="1"/>
  <c r="W164" i="39"/>
  <c r="AG164" i="39" s="1"/>
  <c r="D164" i="39"/>
  <c r="H164" i="39"/>
  <c r="N164" i="39" s="1"/>
  <c r="L164" i="39"/>
  <c r="AC163" i="39"/>
  <c r="C237" i="39" s="1"/>
  <c r="K237" i="39" s="1"/>
  <c r="W163" i="39"/>
  <c r="AG163" i="39" s="1"/>
  <c r="D163" i="39"/>
  <c r="H163" i="39"/>
  <c r="N163" i="39" s="1"/>
  <c r="L163" i="39"/>
  <c r="AC162" i="39"/>
  <c r="C236" i="39" s="1"/>
  <c r="K236" i="39" s="1"/>
  <c r="W162" i="39"/>
  <c r="AG162" i="39" s="1"/>
  <c r="D162" i="39"/>
  <c r="H162" i="39"/>
  <c r="N162" i="39" s="1"/>
  <c r="L162" i="39"/>
  <c r="AC161" i="39"/>
  <c r="C235" i="39" s="1"/>
  <c r="K235" i="39" s="1"/>
  <c r="W161" i="39"/>
  <c r="AG161" i="39" s="1"/>
  <c r="D161" i="39"/>
  <c r="H161" i="39"/>
  <c r="N161" i="39" s="1"/>
  <c r="L161" i="39"/>
  <c r="AC160" i="39"/>
  <c r="C234" i="39" s="1"/>
  <c r="K234" i="39" s="1"/>
  <c r="W160" i="39"/>
  <c r="AG160" i="39" s="1"/>
  <c r="D160" i="39"/>
  <c r="H160" i="39"/>
  <c r="N160" i="39" s="1"/>
  <c r="L160" i="39"/>
  <c r="AC159" i="39"/>
  <c r="C233" i="39" s="1"/>
  <c r="K233" i="39" s="1"/>
  <c r="W159" i="39"/>
  <c r="AG159" i="39" s="1"/>
  <c r="D159" i="39"/>
  <c r="H159" i="39"/>
  <c r="N159" i="39" s="1"/>
  <c r="L159" i="39"/>
  <c r="AC158" i="39"/>
  <c r="C232" i="39" s="1"/>
  <c r="K232" i="39" s="1"/>
  <c r="W158" i="39"/>
  <c r="AG158" i="39" s="1"/>
  <c r="D158" i="39"/>
  <c r="H158" i="39"/>
  <c r="N158" i="39" s="1"/>
  <c r="L158" i="39"/>
  <c r="AC157" i="39"/>
  <c r="C231" i="39" s="1"/>
  <c r="K231" i="39" s="1"/>
  <c r="W157" i="39"/>
  <c r="AG157" i="39" s="1"/>
  <c r="D157" i="39"/>
  <c r="H157" i="39"/>
  <c r="N157" i="39" s="1"/>
  <c r="L157" i="39"/>
  <c r="AC156" i="39"/>
  <c r="C230" i="39" s="1"/>
  <c r="K230" i="39" s="1"/>
  <c r="W156" i="39"/>
  <c r="AG156" i="39" s="1"/>
  <c r="D156" i="39"/>
  <c r="H156" i="39"/>
  <c r="N156" i="39" s="1"/>
  <c r="L156" i="39"/>
  <c r="AC155" i="39"/>
  <c r="C229" i="39" s="1"/>
  <c r="W155" i="39"/>
  <c r="AG155" i="39" s="1"/>
  <c r="D155" i="39"/>
  <c r="H155" i="39"/>
  <c r="N155" i="39" s="1"/>
  <c r="L155" i="39"/>
  <c r="AM259" i="64"/>
  <c r="AF252" i="64"/>
  <c r="AF253" i="64"/>
  <c r="AF254" i="64"/>
  <c r="AF255" i="64"/>
  <c r="AF256" i="64"/>
  <c r="AF257" i="64"/>
  <c r="AF258" i="64"/>
  <c r="AF259" i="64"/>
  <c r="AK250" i="64"/>
  <c r="AN250" i="64" s="1"/>
  <c r="AF261" i="64"/>
  <c r="U252" i="64"/>
  <c r="U253" i="64"/>
  <c r="U254" i="64"/>
  <c r="U255" i="64"/>
  <c r="U256" i="64"/>
  <c r="U257" i="64"/>
  <c r="U258" i="64"/>
  <c r="U259" i="64"/>
  <c r="U260" i="64"/>
  <c r="U261" i="64"/>
  <c r="C192" i="64"/>
  <c r="Y171" i="64"/>
  <c r="AF260" i="64"/>
  <c r="W214" i="64"/>
  <c r="U214" i="64"/>
  <c r="U213" i="64"/>
  <c r="V213" i="64"/>
  <c r="W213" i="64"/>
  <c r="W206" i="64"/>
  <c r="U206" i="64"/>
  <c r="AF203" i="64"/>
  <c r="V202" i="64"/>
  <c r="W202" i="64"/>
  <c r="U202" i="64"/>
  <c r="X202" i="64"/>
  <c r="C171" i="64"/>
  <c r="G171" i="64"/>
  <c r="K171" i="64"/>
  <c r="Q171" i="64" s="1"/>
  <c r="D171" i="64"/>
  <c r="H171" i="64"/>
  <c r="N171" i="64" s="1"/>
  <c r="L171" i="64"/>
  <c r="E171" i="64"/>
  <c r="I171" i="64"/>
  <c r="O171" i="64" s="1"/>
  <c r="M171" i="64"/>
  <c r="U171" i="64"/>
  <c r="F171" i="64"/>
  <c r="V171" i="64"/>
  <c r="J171" i="64"/>
  <c r="P171" i="64" s="1"/>
  <c r="U207" i="64"/>
  <c r="V207" i="64"/>
  <c r="W207" i="64"/>
  <c r="W203" i="64"/>
  <c r="AE204" i="64"/>
  <c r="X170" i="64"/>
  <c r="AE170" i="64"/>
  <c r="E244" i="64" s="1"/>
  <c r="M244" i="64" s="1"/>
  <c r="W170" i="64"/>
  <c r="AG170" i="64" s="1"/>
  <c r="AC170" i="64"/>
  <c r="C244" i="64" s="1"/>
  <c r="K244" i="64" s="1"/>
  <c r="C214" i="64"/>
  <c r="O214" i="64"/>
  <c r="S214" i="64"/>
  <c r="D214" i="64"/>
  <c r="H214" i="64"/>
  <c r="L214" i="64"/>
  <c r="P214" i="64"/>
  <c r="AD170" i="64"/>
  <c r="D244" i="64" s="1"/>
  <c r="L244" i="64" s="1"/>
  <c r="E214" i="64"/>
  <c r="I214" i="64"/>
  <c r="M214" i="64"/>
  <c r="Q214" i="64"/>
  <c r="J220" i="64"/>
  <c r="V204" i="64"/>
  <c r="W204" i="64"/>
  <c r="V203" i="64"/>
  <c r="W199" i="64"/>
  <c r="U199" i="64"/>
  <c r="D186" i="64"/>
  <c r="E186" i="64"/>
  <c r="F186" i="64"/>
  <c r="I183" i="64"/>
  <c r="M183" i="64"/>
  <c r="J183" i="64"/>
  <c r="K183" i="64"/>
  <c r="O183" i="64"/>
  <c r="T170" i="64"/>
  <c r="AE169" i="64"/>
  <c r="E243" i="64" s="1"/>
  <c r="M243" i="64" s="1"/>
  <c r="W169" i="64"/>
  <c r="AG169" i="64" s="1"/>
  <c r="AC169" i="64"/>
  <c r="C243" i="64" s="1"/>
  <c r="K243" i="64" s="1"/>
  <c r="J182" i="64"/>
  <c r="K182" i="64"/>
  <c r="O182" i="64"/>
  <c r="L182" i="64"/>
  <c r="U200" i="64"/>
  <c r="V200" i="64"/>
  <c r="W200" i="64"/>
  <c r="I184" i="64"/>
  <c r="M184" i="64"/>
  <c r="J184" i="64"/>
  <c r="K184" i="64"/>
  <c r="O184" i="64"/>
  <c r="I177" i="64"/>
  <c r="N177" i="64" s="1"/>
  <c r="M177" i="64"/>
  <c r="J177" i="64"/>
  <c r="K177" i="64"/>
  <c r="O177" i="64"/>
  <c r="AD169" i="64"/>
  <c r="D243" i="64" s="1"/>
  <c r="L243" i="64" s="1"/>
  <c r="T169" i="64"/>
  <c r="AF201" i="64"/>
  <c r="D178" i="64"/>
  <c r="O178" i="64" s="1"/>
  <c r="E178" i="64"/>
  <c r="M178" i="64"/>
  <c r="F178" i="64"/>
  <c r="N178" i="64"/>
  <c r="E190" i="64"/>
  <c r="E188" i="64"/>
  <c r="M180" i="64"/>
  <c r="E180" i="64"/>
  <c r="M179" i="64"/>
  <c r="E179" i="64"/>
  <c r="J178" i="64"/>
  <c r="M176" i="64"/>
  <c r="E176" i="64"/>
  <c r="E175" i="64"/>
  <c r="D170" i="64"/>
  <c r="H170" i="64"/>
  <c r="N170" i="64" s="1"/>
  <c r="L170" i="64"/>
  <c r="D169" i="64"/>
  <c r="H169" i="64"/>
  <c r="N169" i="64" s="1"/>
  <c r="L169" i="64"/>
  <c r="C168" i="64"/>
  <c r="G168" i="64"/>
  <c r="K168" i="64"/>
  <c r="Q168" i="64" s="1"/>
  <c r="D168" i="64"/>
  <c r="H168" i="64"/>
  <c r="N168" i="64" s="1"/>
  <c r="L168" i="64"/>
  <c r="C167" i="64"/>
  <c r="G167" i="64"/>
  <c r="K167" i="64"/>
  <c r="Q167" i="64" s="1"/>
  <c r="D167" i="64"/>
  <c r="H167" i="64"/>
  <c r="N167" i="64" s="1"/>
  <c r="L167" i="64"/>
  <c r="C166" i="64"/>
  <c r="G166" i="64"/>
  <c r="K166" i="64"/>
  <c r="Q166" i="64" s="1"/>
  <c r="D166" i="64"/>
  <c r="H166" i="64"/>
  <c r="N166" i="64" s="1"/>
  <c r="L166" i="64"/>
  <c r="C165" i="64"/>
  <c r="G165" i="64"/>
  <c r="K165" i="64"/>
  <c r="Q165" i="64" s="1"/>
  <c r="D165" i="64"/>
  <c r="H165" i="64"/>
  <c r="N165" i="64" s="1"/>
  <c r="L165" i="64"/>
  <c r="AC160" i="64"/>
  <c r="C234" i="64" s="1"/>
  <c r="K234" i="64" s="1"/>
  <c r="S160" i="64"/>
  <c r="X160" i="64"/>
  <c r="AD160" i="64"/>
  <c r="D234" i="64" s="1"/>
  <c r="L234" i="64" s="1"/>
  <c r="AB158" i="64"/>
  <c r="O185" i="64"/>
  <c r="N184" i="64"/>
  <c r="N183" i="64"/>
  <c r="O181" i="64"/>
  <c r="R175" i="64"/>
  <c r="V170" i="64"/>
  <c r="K170" i="64"/>
  <c r="Q170" i="64" s="1"/>
  <c r="Z170" i="64" s="1"/>
  <c r="F170" i="64"/>
  <c r="V169" i="64"/>
  <c r="K169" i="64"/>
  <c r="Q169" i="64" s="1"/>
  <c r="X169" i="64" s="1"/>
  <c r="F169" i="64"/>
  <c r="I168" i="64"/>
  <c r="O168" i="64" s="1"/>
  <c r="I167" i="64"/>
  <c r="O167" i="64" s="1"/>
  <c r="I166" i="64"/>
  <c r="O166" i="64" s="1"/>
  <c r="I165" i="64"/>
  <c r="O165" i="64" s="1"/>
  <c r="C164" i="64"/>
  <c r="AC163" i="64"/>
  <c r="C237" i="64" s="1"/>
  <c r="K237" i="64" s="1"/>
  <c r="W163" i="64"/>
  <c r="AG163" i="64" s="1"/>
  <c r="S163" i="64"/>
  <c r="X163" i="64"/>
  <c r="AD163" i="64"/>
  <c r="D237" i="64" s="1"/>
  <c r="L237" i="64" s="1"/>
  <c r="AC162" i="64"/>
  <c r="C236" i="64" s="1"/>
  <c r="K236" i="64" s="1"/>
  <c r="S162" i="64"/>
  <c r="X162" i="64"/>
  <c r="AD162" i="64"/>
  <c r="D236" i="64" s="1"/>
  <c r="L236" i="64" s="1"/>
  <c r="AE160" i="64"/>
  <c r="E234" i="64" s="1"/>
  <c r="M234" i="64" s="1"/>
  <c r="X157" i="64"/>
  <c r="AC157" i="64"/>
  <c r="C231" i="64" s="1"/>
  <c r="K231" i="64" s="1"/>
  <c r="AD157" i="64"/>
  <c r="D231" i="64" s="1"/>
  <c r="L231" i="64" s="1"/>
  <c r="S157" i="64"/>
  <c r="AE157" i="64"/>
  <c r="E231" i="64" s="1"/>
  <c r="H164" i="64"/>
  <c r="N164" i="64" s="1"/>
  <c r="H163" i="64"/>
  <c r="N163" i="64" s="1"/>
  <c r="H162" i="64"/>
  <c r="N162" i="64" s="1"/>
  <c r="H161" i="64"/>
  <c r="N161" i="64" s="1"/>
  <c r="C161" i="64"/>
  <c r="AE158" i="64"/>
  <c r="E232" i="64" s="1"/>
  <c r="M232" i="64" s="1"/>
  <c r="X156" i="64"/>
  <c r="AC156" i="64"/>
  <c r="C230" i="64" s="1"/>
  <c r="K230" i="64" s="1"/>
  <c r="AD156" i="64"/>
  <c r="D230" i="64" s="1"/>
  <c r="L230" i="64" s="1"/>
  <c r="E164" i="64"/>
  <c r="I164" i="64"/>
  <c r="O164" i="64" s="1"/>
  <c r="M164" i="64"/>
  <c r="U164" i="64"/>
  <c r="E163" i="64"/>
  <c r="I163" i="64"/>
  <c r="O163" i="64" s="1"/>
  <c r="M163" i="64"/>
  <c r="U163" i="64"/>
  <c r="E162" i="64"/>
  <c r="I162" i="64"/>
  <c r="O162" i="64" s="1"/>
  <c r="M162" i="64"/>
  <c r="U162" i="64"/>
  <c r="E161" i="64"/>
  <c r="I161" i="64"/>
  <c r="O161" i="64" s="1"/>
  <c r="M161" i="64"/>
  <c r="U161" i="64"/>
  <c r="AC159" i="64"/>
  <c r="C233" i="64" s="1"/>
  <c r="K233" i="64" s="1"/>
  <c r="AD159" i="64"/>
  <c r="D233" i="64" s="1"/>
  <c r="L233" i="64" s="1"/>
  <c r="X155" i="64"/>
  <c r="AC155" i="64"/>
  <c r="C229" i="64" s="1"/>
  <c r="AD155" i="64"/>
  <c r="D229" i="64" s="1"/>
  <c r="P148" i="64"/>
  <c r="AC158" i="64"/>
  <c r="C232" i="64" s="1"/>
  <c r="K232" i="64" s="1"/>
  <c r="AD158" i="64"/>
  <c r="D232" i="64" s="1"/>
  <c r="L232" i="64" s="1"/>
  <c r="T154" i="64"/>
  <c r="L154" i="64"/>
  <c r="H154" i="64"/>
  <c r="N154" i="64" s="1"/>
  <c r="D154" i="64"/>
  <c r="U160" i="64"/>
  <c r="M160" i="64"/>
  <c r="I160" i="64"/>
  <c r="O160" i="64" s="1"/>
  <c r="U159" i="64"/>
  <c r="M159" i="64"/>
  <c r="I159" i="64"/>
  <c r="O159" i="64" s="1"/>
  <c r="U158" i="64"/>
  <c r="M158" i="64"/>
  <c r="I158" i="64"/>
  <c r="O158" i="64" s="1"/>
  <c r="U157" i="64"/>
  <c r="M157" i="64"/>
  <c r="I157" i="64"/>
  <c r="O157" i="64" s="1"/>
  <c r="AB157" i="64" s="1"/>
  <c r="U156" i="64"/>
  <c r="M156" i="64"/>
  <c r="I156" i="64"/>
  <c r="O156" i="64" s="1"/>
  <c r="U155" i="64"/>
  <c r="M155" i="64"/>
  <c r="I155" i="64"/>
  <c r="O155" i="64" s="1"/>
  <c r="K154" i="64"/>
  <c r="Q154" i="64" s="1"/>
  <c r="O172" i="64" s="1"/>
  <c r="G154" i="64"/>
  <c r="C154" i="64"/>
  <c r="A331" i="59"/>
  <c r="A329" i="59"/>
  <c r="A327" i="59"/>
  <c r="A325" i="59"/>
  <c r="A323" i="59"/>
  <c r="A321" i="59"/>
  <c r="A319" i="59"/>
  <c r="A317" i="59"/>
  <c r="A193" i="59"/>
  <c r="A290" i="59"/>
  <c r="A288" i="59"/>
  <c r="A286" i="59"/>
  <c r="A284" i="59"/>
  <c r="A282" i="59"/>
  <c r="A280" i="59"/>
  <c r="A278" i="59"/>
  <c r="A276" i="59"/>
  <c r="AK259" i="64" l="1"/>
  <c r="AG268" i="64"/>
  <c r="AK253" i="64"/>
  <c r="AG252" i="64"/>
  <c r="AH254" i="64"/>
  <c r="AG259" i="64"/>
  <c r="AH262" i="64"/>
  <c r="AG257" i="64"/>
  <c r="AH252" i="64"/>
  <c r="AG255" i="64"/>
  <c r="AK268" i="64"/>
  <c r="AG262" i="64"/>
  <c r="AH261" i="64"/>
  <c r="AK267" i="64"/>
  <c r="AK266" i="64"/>
  <c r="AK251" i="64"/>
  <c r="AG256" i="64"/>
  <c r="AG260" i="64"/>
  <c r="AH257" i="64"/>
  <c r="AH260" i="64"/>
  <c r="AG264" i="64"/>
  <c r="AI264" i="64" s="1"/>
  <c r="AG254" i="64"/>
  <c r="AK257" i="64"/>
  <c r="AK261" i="64"/>
  <c r="AH256" i="64"/>
  <c r="AK263" i="64"/>
  <c r="AH267" i="64"/>
  <c r="AG266" i="64"/>
  <c r="AG253" i="64"/>
  <c r="AK255" i="64"/>
  <c r="AG258" i="64"/>
  <c r="AG261" i="64"/>
  <c r="AH253" i="64"/>
  <c r="AH258" i="64"/>
  <c r="AH265" i="64"/>
  <c r="AK264" i="64"/>
  <c r="AH263" i="64"/>
  <c r="AH268" i="64"/>
  <c r="AI268" i="64" s="1"/>
  <c r="AK252" i="64"/>
  <c r="AK254" i="64"/>
  <c r="AK256" i="64"/>
  <c r="AK258" i="64"/>
  <c r="AK260" i="64"/>
  <c r="AH251" i="64"/>
  <c r="AI251" i="64" s="1"/>
  <c r="AH255" i="64"/>
  <c r="AG267" i="64"/>
  <c r="AG263" i="64"/>
  <c r="AH259" i="64"/>
  <c r="AK265" i="64"/>
  <c r="AH266" i="64"/>
  <c r="V268" i="64"/>
  <c r="AK262" i="64"/>
  <c r="AG265" i="64"/>
  <c r="V252" i="64"/>
  <c r="V266" i="64"/>
  <c r="V257" i="64"/>
  <c r="V267" i="64"/>
  <c r="V251" i="64"/>
  <c r="V255" i="64"/>
  <c r="V260" i="64"/>
  <c r="V253" i="64"/>
  <c r="V265" i="64"/>
  <c r="V254" i="64"/>
  <c r="E712" i="41"/>
  <c r="C720" i="41"/>
  <c r="V263" i="64"/>
  <c r="V262" i="64"/>
  <c r="V261" i="64"/>
  <c r="V264" i="64"/>
  <c r="AB621" i="41"/>
  <c r="P623" i="41" s="1"/>
  <c r="U623" i="41" s="1"/>
  <c r="L628" i="41" s="1"/>
  <c r="Q628" i="41" s="1"/>
  <c r="V256" i="64"/>
  <c r="V258" i="64"/>
  <c r="U694" i="41"/>
  <c r="AF694" i="41" s="1"/>
  <c r="N698" i="41" s="1"/>
  <c r="O695" i="41"/>
  <c r="AB611" i="41"/>
  <c r="N612" i="41" s="1"/>
  <c r="L616" i="41" s="1"/>
  <c r="Q616" i="41" s="1"/>
  <c r="U696" i="41"/>
  <c r="AF696" i="41" s="1"/>
  <c r="T698" i="41" s="1"/>
  <c r="O697" i="41"/>
  <c r="D881" i="41"/>
  <c r="H880" i="41"/>
  <c r="I881" i="41" s="1"/>
  <c r="D731" i="41"/>
  <c r="W682" i="41"/>
  <c r="AH168" i="39"/>
  <c r="G212" i="39" s="1"/>
  <c r="AH541" i="41" s="1"/>
  <c r="AF154" i="39"/>
  <c r="F235" i="39" s="1"/>
  <c r="N235" i="39" s="1"/>
  <c r="AH165" i="39"/>
  <c r="H239" i="39" s="1"/>
  <c r="P239" i="39" s="1"/>
  <c r="AH157" i="39"/>
  <c r="G201" i="39" s="1"/>
  <c r="AH530" i="41" s="1"/>
  <c r="AH169" i="39"/>
  <c r="H243" i="39" s="1"/>
  <c r="P243" i="39" s="1"/>
  <c r="G211" i="39"/>
  <c r="AH540" i="41" s="1"/>
  <c r="H241" i="39"/>
  <c r="P241" i="39" s="1"/>
  <c r="R176" i="39"/>
  <c r="R180" i="39" s="1"/>
  <c r="K229" i="39"/>
  <c r="AB158" i="39"/>
  <c r="AA158" i="39"/>
  <c r="K204" i="39"/>
  <c r="G234" i="39"/>
  <c r="O234" i="39" s="1"/>
  <c r="AB162" i="39"/>
  <c r="AA162" i="39"/>
  <c r="Z167" i="39"/>
  <c r="T167" i="39"/>
  <c r="AA167" i="39"/>
  <c r="W167" i="39"/>
  <c r="AG167" i="39" s="1"/>
  <c r="G187" i="39"/>
  <c r="D187" i="39"/>
  <c r="O187" i="39" s="1"/>
  <c r="N187" i="39"/>
  <c r="E187" i="39"/>
  <c r="R177" i="39" s="1"/>
  <c r="F187" i="39"/>
  <c r="M187" i="39"/>
  <c r="AB155" i="39"/>
  <c r="AA155" i="39"/>
  <c r="K201" i="39"/>
  <c r="G231" i="39"/>
  <c r="O231" i="39" s="1"/>
  <c r="H179" i="39"/>
  <c r="B202" i="39"/>
  <c r="U255" i="39"/>
  <c r="B232" i="39"/>
  <c r="AF255" i="39"/>
  <c r="AB159" i="39"/>
  <c r="AA159" i="39"/>
  <c r="K205" i="39"/>
  <c r="G235" i="39"/>
  <c r="O235" i="39" s="1"/>
  <c r="H183" i="39"/>
  <c r="U259" i="39"/>
  <c r="B206" i="39"/>
  <c r="B236" i="39"/>
  <c r="AF259" i="39"/>
  <c r="AB163" i="39"/>
  <c r="AA163" i="39"/>
  <c r="Z166" i="39"/>
  <c r="T166" i="39"/>
  <c r="AA166" i="39"/>
  <c r="Z170" i="39"/>
  <c r="T170" i="39"/>
  <c r="G189" i="39"/>
  <c r="M189" i="39"/>
  <c r="D189" i="39"/>
  <c r="O189" i="39" s="1"/>
  <c r="N189" i="39"/>
  <c r="E189" i="39"/>
  <c r="F189" i="39"/>
  <c r="R178" i="39" s="1"/>
  <c r="R182" i="39" s="1"/>
  <c r="AC165" i="39"/>
  <c r="C239" i="39" s="1"/>
  <c r="K239" i="39" s="1"/>
  <c r="AD165" i="39"/>
  <c r="D239" i="39" s="1"/>
  <c r="S165" i="39"/>
  <c r="W165" i="39"/>
  <c r="AG165" i="39" s="1"/>
  <c r="AE165" i="39"/>
  <c r="E239" i="39" s="1"/>
  <c r="E209" i="39"/>
  <c r="I209" i="39"/>
  <c r="X165" i="39"/>
  <c r="F209" i="39"/>
  <c r="J209" i="39"/>
  <c r="N209" i="39"/>
  <c r="R209" i="39"/>
  <c r="H209" i="39"/>
  <c r="O209" i="39"/>
  <c r="C209" i="39"/>
  <c r="P209" i="39"/>
  <c r="D209" i="39"/>
  <c r="L209" i="39"/>
  <c r="Q209" i="39"/>
  <c r="M209" i="39"/>
  <c r="B262" i="39"/>
  <c r="F262" i="39"/>
  <c r="O262" i="39"/>
  <c r="S209" i="39"/>
  <c r="C262" i="39"/>
  <c r="G262" i="39"/>
  <c r="K262" i="39"/>
  <c r="P262" i="39"/>
  <c r="K241" i="59" s="1"/>
  <c r="D262" i="39"/>
  <c r="H262" i="39"/>
  <c r="M199" i="59" s="1"/>
  <c r="R262" i="39"/>
  <c r="AJ262" i="39"/>
  <c r="I262" i="39"/>
  <c r="E262" i="39"/>
  <c r="N262" i="39"/>
  <c r="AE203" i="39"/>
  <c r="AB167" i="39"/>
  <c r="W170" i="39"/>
  <c r="AG170" i="39" s="1"/>
  <c r="W166" i="39"/>
  <c r="AG166" i="39" s="1"/>
  <c r="AE208" i="39"/>
  <c r="AN255" i="39"/>
  <c r="W255" i="39"/>
  <c r="AE205" i="39"/>
  <c r="AE213" i="39"/>
  <c r="AE215" i="39"/>
  <c r="AA170" i="39"/>
  <c r="AE214" i="39"/>
  <c r="H182" i="39"/>
  <c r="B205" i="39"/>
  <c r="B235" i="39"/>
  <c r="U258" i="39"/>
  <c r="AF258" i="39"/>
  <c r="K208" i="39"/>
  <c r="G238" i="39"/>
  <c r="O238" i="39" s="1"/>
  <c r="AE204" i="39"/>
  <c r="AE207" i="39"/>
  <c r="H176" i="39"/>
  <c r="B199" i="39"/>
  <c r="B229" i="39"/>
  <c r="U252" i="39"/>
  <c r="AF252" i="39"/>
  <c r="J272" i="39"/>
  <c r="J273" i="39" s="1"/>
  <c r="N272" i="39" s="1"/>
  <c r="AB156" i="39"/>
  <c r="AA156" i="39"/>
  <c r="K202" i="39"/>
  <c r="G232" i="39"/>
  <c r="O232" i="39" s="1"/>
  <c r="H180" i="39"/>
  <c r="B203" i="39"/>
  <c r="B233" i="39"/>
  <c r="U256" i="39"/>
  <c r="AF256" i="39"/>
  <c r="AB160" i="39"/>
  <c r="AA160" i="39"/>
  <c r="K206" i="39"/>
  <c r="G236" i="39"/>
  <c r="O236" i="39" s="1"/>
  <c r="H184" i="39"/>
  <c r="B207" i="39"/>
  <c r="B237" i="39"/>
  <c r="U260" i="39"/>
  <c r="AF260" i="39"/>
  <c r="AB164" i="39"/>
  <c r="AA164" i="39"/>
  <c r="Z169" i="39"/>
  <c r="T169" i="39"/>
  <c r="AA169" i="39"/>
  <c r="AB169" i="39"/>
  <c r="G191" i="39"/>
  <c r="F191" i="39"/>
  <c r="M191" i="39"/>
  <c r="D191" i="39"/>
  <c r="O191" i="39" s="1"/>
  <c r="N191" i="39"/>
  <c r="E191" i="39"/>
  <c r="AH156" i="39"/>
  <c r="AH161" i="39"/>
  <c r="AH171" i="39"/>
  <c r="AN251" i="39"/>
  <c r="W251" i="39"/>
  <c r="AE200" i="39"/>
  <c r="AE206" i="39"/>
  <c r="AE201" i="39"/>
  <c r="R242" i="39"/>
  <c r="R239" i="39"/>
  <c r="AH251" i="39"/>
  <c r="AH252" i="39"/>
  <c r="AH253" i="39"/>
  <c r="AH254" i="39"/>
  <c r="AH255" i="39"/>
  <c r="AH256" i="39"/>
  <c r="AH257" i="39"/>
  <c r="AH258" i="39"/>
  <c r="AH259" i="39"/>
  <c r="AG251" i="39"/>
  <c r="AN252" i="39"/>
  <c r="AK253" i="39"/>
  <c r="F61" i="55" s="1"/>
  <c r="AG255" i="39"/>
  <c r="AN256" i="39"/>
  <c r="AK257" i="39"/>
  <c r="F65" i="55" s="1"/>
  <c r="AH260" i="39"/>
  <c r="AH261" i="39"/>
  <c r="AH262" i="39"/>
  <c r="AH263" i="39"/>
  <c r="AH264" i="39"/>
  <c r="AH265" i="39"/>
  <c r="AH266" i="39"/>
  <c r="AH267" i="39"/>
  <c r="AH268" i="39"/>
  <c r="AG252" i="39"/>
  <c r="AN253" i="39"/>
  <c r="AK254" i="39"/>
  <c r="F62" i="55" s="1"/>
  <c r="AG256" i="39"/>
  <c r="AN257" i="39"/>
  <c r="AK258" i="39"/>
  <c r="F66" i="55" s="1"/>
  <c r="AK251" i="39"/>
  <c r="F59" i="55" s="1"/>
  <c r="AG253" i="39"/>
  <c r="AN254" i="39"/>
  <c r="AK255" i="39"/>
  <c r="F63" i="55" s="1"/>
  <c r="AG257" i="39"/>
  <c r="AN258" i="39"/>
  <c r="AK259" i="39"/>
  <c r="F67" i="55" s="1"/>
  <c r="AN260" i="39"/>
  <c r="AN261" i="39"/>
  <c r="AN262" i="39"/>
  <c r="AK252" i="39"/>
  <c r="F60" i="55" s="1"/>
  <c r="AG254" i="39"/>
  <c r="AG260" i="39"/>
  <c r="AK262" i="39"/>
  <c r="F70" i="55" s="1"/>
  <c r="AG263" i="39"/>
  <c r="AK265" i="39"/>
  <c r="F73" i="55" s="1"/>
  <c r="AG267" i="39"/>
  <c r="AK256" i="39"/>
  <c r="F64" i="55" s="1"/>
  <c r="AG258" i="39"/>
  <c r="AK260" i="39"/>
  <c r="F68" i="55" s="1"/>
  <c r="AK263" i="39"/>
  <c r="F71" i="55" s="1"/>
  <c r="AG262" i="39"/>
  <c r="AK266" i="39"/>
  <c r="F74" i="55" s="1"/>
  <c r="AG268" i="39"/>
  <c r="AG259" i="39"/>
  <c r="AG261" i="39"/>
  <c r="AK264" i="39"/>
  <c r="F72" i="55" s="1"/>
  <c r="AG266" i="39"/>
  <c r="AK268" i="39"/>
  <c r="F76" i="55" s="1"/>
  <c r="AG265" i="39"/>
  <c r="AK267" i="39"/>
  <c r="F75" i="55" s="1"/>
  <c r="AK261" i="39"/>
  <c r="F69" i="55" s="1"/>
  <c r="AG264" i="39"/>
  <c r="K200" i="39"/>
  <c r="G230" i="39"/>
  <c r="O230" i="39" s="1"/>
  <c r="B201" i="39"/>
  <c r="B231" i="39"/>
  <c r="U254" i="39"/>
  <c r="H178" i="39"/>
  <c r="AF254" i="39"/>
  <c r="H186" i="39"/>
  <c r="B209" i="39"/>
  <c r="B239" i="39"/>
  <c r="U262" i="39"/>
  <c r="AF262" i="39"/>
  <c r="Z171" i="39"/>
  <c r="T171" i="39"/>
  <c r="AA171" i="39"/>
  <c r="W171" i="39"/>
  <c r="AG171" i="39" s="1"/>
  <c r="W259" i="39"/>
  <c r="AN259" i="39"/>
  <c r="K199" i="39"/>
  <c r="G229" i="39"/>
  <c r="H177" i="39"/>
  <c r="B200" i="39"/>
  <c r="U253" i="39"/>
  <c r="AF253" i="39"/>
  <c r="B230" i="39"/>
  <c r="AB157" i="39"/>
  <c r="AA157" i="39"/>
  <c r="K203" i="39"/>
  <c r="G233" i="39"/>
  <c r="O233" i="39" s="1"/>
  <c r="H181" i="39"/>
  <c r="U257" i="39"/>
  <c r="B204" i="39"/>
  <c r="AF257" i="39"/>
  <c r="B234" i="39"/>
  <c r="AB161" i="39"/>
  <c r="AA161" i="39"/>
  <c r="K207" i="39"/>
  <c r="G237" i="39"/>
  <c r="O237" i="39" s="1"/>
  <c r="H185" i="39"/>
  <c r="B208" i="39"/>
  <c r="U261" i="39"/>
  <c r="B238" i="39"/>
  <c r="AF261" i="39"/>
  <c r="AA165" i="39"/>
  <c r="AB165" i="39"/>
  <c r="Z168" i="39"/>
  <c r="T168" i="39"/>
  <c r="AA168" i="39"/>
  <c r="AB168" i="39"/>
  <c r="W168" i="39"/>
  <c r="AG168" i="39" s="1"/>
  <c r="AH160" i="39"/>
  <c r="AH164" i="39"/>
  <c r="AH158" i="39"/>
  <c r="AH162" i="39"/>
  <c r="AH155" i="39"/>
  <c r="AH159" i="39"/>
  <c r="AH163" i="39"/>
  <c r="W169" i="39"/>
  <c r="AG169" i="39" s="1"/>
  <c r="R179" i="39"/>
  <c r="R175" i="39"/>
  <c r="AE199" i="39"/>
  <c r="AH170" i="39"/>
  <c r="AH166" i="39"/>
  <c r="AE202" i="39"/>
  <c r="AF211" i="39"/>
  <c r="R230" i="39"/>
  <c r="R232" i="39"/>
  <c r="R240" i="39"/>
  <c r="R244" i="39"/>
  <c r="R234" i="39"/>
  <c r="R236" i="39"/>
  <c r="R238" i="39"/>
  <c r="R245" i="39"/>
  <c r="R237" i="39"/>
  <c r="R229" i="39"/>
  <c r="AE212" i="39"/>
  <c r="V251" i="39"/>
  <c r="V252" i="39"/>
  <c r="V253" i="39"/>
  <c r="V254" i="39"/>
  <c r="V255" i="39"/>
  <c r="V256" i="39"/>
  <c r="V257" i="39"/>
  <c r="V258" i="39"/>
  <c r="W252" i="39"/>
  <c r="W256" i="39"/>
  <c r="W253" i="39"/>
  <c r="W257" i="39"/>
  <c r="V260" i="39"/>
  <c r="V261" i="39"/>
  <c r="V262" i="39"/>
  <c r="V263" i="39"/>
  <c r="V264" i="39"/>
  <c r="V265" i="39"/>
  <c r="V266" i="39"/>
  <c r="V267" i="39"/>
  <c r="V268" i="39"/>
  <c r="W254" i="39"/>
  <c r="W258" i="39"/>
  <c r="W260" i="39"/>
  <c r="W261" i="39"/>
  <c r="W262" i="39"/>
  <c r="V259" i="39"/>
  <c r="AA166" i="64"/>
  <c r="AB166" i="64"/>
  <c r="AA168" i="64"/>
  <c r="AB168" i="64"/>
  <c r="Z169" i="64"/>
  <c r="R230" i="64"/>
  <c r="R232" i="64"/>
  <c r="R234" i="64"/>
  <c r="R236" i="64"/>
  <c r="R238" i="64"/>
  <c r="R240" i="64"/>
  <c r="R242" i="64"/>
  <c r="R231" i="64"/>
  <c r="R237" i="64"/>
  <c r="R233" i="64"/>
  <c r="R235" i="64"/>
  <c r="R245" i="64"/>
  <c r="T155" i="64"/>
  <c r="Z155" i="64"/>
  <c r="W155" i="64"/>
  <c r="AG155" i="64" s="1"/>
  <c r="AA155" i="64"/>
  <c r="Z159" i="64"/>
  <c r="T159" i="64"/>
  <c r="AA159" i="64"/>
  <c r="AB159" i="64"/>
  <c r="W159" i="64"/>
  <c r="AG159" i="64" s="1"/>
  <c r="AB163" i="64"/>
  <c r="AA163" i="64"/>
  <c r="W157" i="64"/>
  <c r="AG157" i="64" s="1"/>
  <c r="AA157" i="64"/>
  <c r="T167" i="64"/>
  <c r="Z167" i="64"/>
  <c r="B240" i="64"/>
  <c r="H187" i="64"/>
  <c r="U263" i="64"/>
  <c r="AF263" i="64"/>
  <c r="B210" i="64"/>
  <c r="B242" i="64"/>
  <c r="H189" i="64"/>
  <c r="B212" i="64"/>
  <c r="U265" i="64"/>
  <c r="AF265" i="64"/>
  <c r="AB170" i="64"/>
  <c r="AA170" i="64"/>
  <c r="W266" i="64"/>
  <c r="AN266" i="64"/>
  <c r="AE200" i="64"/>
  <c r="AE207" i="64"/>
  <c r="AA171" i="64"/>
  <c r="AB171" i="64"/>
  <c r="S171" i="64"/>
  <c r="W171" i="64"/>
  <c r="AG171" i="64" s="1"/>
  <c r="AE171" i="64"/>
  <c r="E245" i="64" s="1"/>
  <c r="M245" i="64" s="1"/>
  <c r="X171" i="64"/>
  <c r="AC171" i="64"/>
  <c r="C245" i="64" s="1"/>
  <c r="K245" i="64" s="1"/>
  <c r="E215" i="64"/>
  <c r="I215" i="64"/>
  <c r="M215" i="64"/>
  <c r="Q215" i="64"/>
  <c r="F215" i="64"/>
  <c r="J215" i="64"/>
  <c r="N215" i="64"/>
  <c r="R215" i="64"/>
  <c r="AD171" i="64"/>
  <c r="D245" i="64" s="1"/>
  <c r="L245" i="64" s="1"/>
  <c r="C215" i="64"/>
  <c r="O215" i="64"/>
  <c r="S215" i="64"/>
  <c r="D215" i="64"/>
  <c r="H215" i="64"/>
  <c r="E268" i="64"/>
  <c r="I268" i="64"/>
  <c r="N268" i="64"/>
  <c r="AO268" i="64"/>
  <c r="L215" i="64"/>
  <c r="B268" i="64"/>
  <c r="M268" i="64" s="1"/>
  <c r="F268" i="64"/>
  <c r="H268" i="64"/>
  <c r="O268" i="64"/>
  <c r="AJ268" i="64"/>
  <c r="C268" i="64"/>
  <c r="P268" i="64"/>
  <c r="AL268" i="64"/>
  <c r="G268" i="64"/>
  <c r="P215" i="64"/>
  <c r="D268" i="64"/>
  <c r="K268" i="64"/>
  <c r="R268" i="64"/>
  <c r="AE202" i="64"/>
  <c r="AE206" i="64"/>
  <c r="AE213" i="64"/>
  <c r="G192" i="64"/>
  <c r="R179" i="64" s="1"/>
  <c r="D192" i="64"/>
  <c r="E192" i="64"/>
  <c r="R177" i="64" s="1"/>
  <c r="F192" i="64"/>
  <c r="R178" i="64" s="1"/>
  <c r="R182" i="64" s="1"/>
  <c r="R239" i="64"/>
  <c r="T166" i="64"/>
  <c r="Z166" i="64"/>
  <c r="S166" i="64"/>
  <c r="W166" i="64"/>
  <c r="AG166" i="64" s="1"/>
  <c r="AE166" i="64"/>
  <c r="E240" i="64" s="1"/>
  <c r="M240" i="64" s="1"/>
  <c r="X166" i="64"/>
  <c r="AD166" i="64"/>
  <c r="D240" i="64" s="1"/>
  <c r="L240" i="64" s="1"/>
  <c r="C210" i="64"/>
  <c r="O210" i="64"/>
  <c r="S210" i="64"/>
  <c r="D210" i="64"/>
  <c r="H210" i="64"/>
  <c r="L210" i="64"/>
  <c r="P210" i="64"/>
  <c r="AC166" i="64"/>
  <c r="C240" i="64" s="1"/>
  <c r="K240" i="64" s="1"/>
  <c r="E210" i="64"/>
  <c r="I210" i="64"/>
  <c r="M210" i="64"/>
  <c r="Q210" i="64"/>
  <c r="F210" i="64"/>
  <c r="J210" i="64"/>
  <c r="E263" i="64"/>
  <c r="I263" i="64"/>
  <c r="N263" i="64"/>
  <c r="AO263" i="64"/>
  <c r="N210" i="64"/>
  <c r="B263" i="64"/>
  <c r="M263" i="64" s="1"/>
  <c r="F263" i="64"/>
  <c r="O263" i="64"/>
  <c r="AL263" i="64"/>
  <c r="C263" i="64"/>
  <c r="K263" i="64"/>
  <c r="R210" i="64"/>
  <c r="D263" i="64"/>
  <c r="AJ263" i="64"/>
  <c r="H263" i="64"/>
  <c r="G263" i="64"/>
  <c r="P263" i="64"/>
  <c r="R263" i="64"/>
  <c r="S168" i="64"/>
  <c r="W168" i="64"/>
  <c r="AG168" i="64" s="1"/>
  <c r="AE168" i="64"/>
  <c r="E242" i="64" s="1"/>
  <c r="M242" i="64" s="1"/>
  <c r="X168" i="64"/>
  <c r="AD168" i="64"/>
  <c r="D242" i="64" s="1"/>
  <c r="L242" i="64" s="1"/>
  <c r="AC168" i="64"/>
  <c r="C242" i="64" s="1"/>
  <c r="K242" i="64" s="1"/>
  <c r="C212" i="64"/>
  <c r="O212" i="64"/>
  <c r="S212" i="64"/>
  <c r="D212" i="64"/>
  <c r="H212" i="64"/>
  <c r="L212" i="64"/>
  <c r="P212" i="64"/>
  <c r="E212" i="64"/>
  <c r="I212" i="64"/>
  <c r="M212" i="64"/>
  <c r="Q212" i="64"/>
  <c r="N212" i="64"/>
  <c r="R212" i="64"/>
  <c r="E265" i="64"/>
  <c r="I265" i="64"/>
  <c r="N265" i="64"/>
  <c r="AO265" i="64"/>
  <c r="F212" i="64"/>
  <c r="B265" i="64"/>
  <c r="M265" i="64" s="1"/>
  <c r="F265" i="64"/>
  <c r="O265" i="64"/>
  <c r="AL265" i="64"/>
  <c r="G265" i="64"/>
  <c r="P265" i="64"/>
  <c r="J212" i="64"/>
  <c r="H265" i="64"/>
  <c r="R265" i="64"/>
  <c r="C265" i="64"/>
  <c r="K265" i="64"/>
  <c r="D265" i="64"/>
  <c r="AJ265" i="64"/>
  <c r="AM265" i="64" s="1"/>
  <c r="S154" i="64"/>
  <c r="C251" i="64"/>
  <c r="G251" i="64"/>
  <c r="AJ251" i="64"/>
  <c r="AM251" i="64" s="1"/>
  <c r="D251" i="64"/>
  <c r="H251" i="64"/>
  <c r="AO251" i="64"/>
  <c r="E251" i="64"/>
  <c r="I251" i="64"/>
  <c r="AL251" i="64"/>
  <c r="K251" i="64"/>
  <c r="B251" i="64"/>
  <c r="M251" i="64" s="1"/>
  <c r="F251" i="64"/>
  <c r="Z158" i="64"/>
  <c r="T158" i="64"/>
  <c r="AA158" i="64"/>
  <c r="Z154" i="64"/>
  <c r="L172" i="64"/>
  <c r="Q172" i="64"/>
  <c r="K172" i="64"/>
  <c r="L272" i="64"/>
  <c r="AB155" i="64"/>
  <c r="AC161" i="64"/>
  <c r="C235" i="64" s="1"/>
  <c r="K235" i="64" s="1"/>
  <c r="W161" i="64"/>
  <c r="AG161" i="64" s="1"/>
  <c r="S161" i="64"/>
  <c r="X161" i="64"/>
  <c r="AD161" i="64"/>
  <c r="D235" i="64" s="1"/>
  <c r="L235" i="64" s="1"/>
  <c r="D205" i="64"/>
  <c r="E205" i="64"/>
  <c r="I205" i="64"/>
  <c r="M205" i="64"/>
  <c r="Q205" i="64"/>
  <c r="F205" i="64"/>
  <c r="J205" i="64"/>
  <c r="N205" i="64"/>
  <c r="R205" i="64"/>
  <c r="O205" i="64"/>
  <c r="S205" i="64"/>
  <c r="C205" i="64"/>
  <c r="D258" i="64"/>
  <c r="H258" i="64"/>
  <c r="R258" i="64"/>
  <c r="AJ258" i="64"/>
  <c r="AE161" i="64"/>
  <c r="E235" i="64" s="1"/>
  <c r="M235" i="64" s="1"/>
  <c r="H205" i="64"/>
  <c r="E258" i="64"/>
  <c r="I258" i="64"/>
  <c r="N258" i="64"/>
  <c r="AO258" i="64"/>
  <c r="L205" i="64"/>
  <c r="B258" i="64"/>
  <c r="M258" i="64" s="1"/>
  <c r="F258" i="64"/>
  <c r="O258" i="64"/>
  <c r="AL258" i="64"/>
  <c r="P258" i="64"/>
  <c r="C258" i="64"/>
  <c r="P205" i="64"/>
  <c r="K258" i="64"/>
  <c r="G258" i="64"/>
  <c r="AA164" i="64"/>
  <c r="AB164" i="64"/>
  <c r="W164" i="64"/>
  <c r="AG164" i="64" s="1"/>
  <c r="AE164" i="64"/>
  <c r="E238" i="64" s="1"/>
  <c r="M238" i="64" s="1"/>
  <c r="S164" i="64"/>
  <c r="X164" i="64"/>
  <c r="AD164" i="64"/>
  <c r="D238" i="64" s="1"/>
  <c r="L238" i="64" s="1"/>
  <c r="AC164" i="64"/>
  <c r="C238" i="64" s="1"/>
  <c r="K238" i="64" s="1"/>
  <c r="C208" i="64"/>
  <c r="O208" i="64"/>
  <c r="S208" i="64"/>
  <c r="D208" i="64"/>
  <c r="H208" i="64"/>
  <c r="L208" i="64"/>
  <c r="P208" i="64"/>
  <c r="E208" i="64"/>
  <c r="I208" i="64"/>
  <c r="M208" i="64"/>
  <c r="Q208" i="64"/>
  <c r="N208" i="64"/>
  <c r="R208" i="64"/>
  <c r="E261" i="64"/>
  <c r="I261" i="64"/>
  <c r="N261" i="64"/>
  <c r="AO261" i="64"/>
  <c r="F208" i="64"/>
  <c r="B261" i="64"/>
  <c r="M261" i="64" s="1"/>
  <c r="F261" i="64"/>
  <c r="O261" i="64"/>
  <c r="AL261" i="64"/>
  <c r="C261" i="64"/>
  <c r="K261" i="64"/>
  <c r="AJ261" i="64"/>
  <c r="J208" i="64"/>
  <c r="D261" i="64"/>
  <c r="H261" i="64"/>
  <c r="G261" i="64"/>
  <c r="P261" i="64"/>
  <c r="R261" i="64"/>
  <c r="T168" i="64"/>
  <c r="Z168" i="64"/>
  <c r="W158" i="64"/>
  <c r="AG158" i="64" s="1"/>
  <c r="AA165" i="64"/>
  <c r="AB165" i="64"/>
  <c r="S165" i="64"/>
  <c r="W165" i="64"/>
  <c r="AG165" i="64" s="1"/>
  <c r="AE165" i="64"/>
  <c r="E239" i="64" s="1"/>
  <c r="M239" i="64" s="1"/>
  <c r="X165" i="64"/>
  <c r="AD165" i="64"/>
  <c r="D239" i="64" s="1"/>
  <c r="L239" i="64" s="1"/>
  <c r="E209" i="64"/>
  <c r="I209" i="64"/>
  <c r="M209" i="64"/>
  <c r="Q209" i="64"/>
  <c r="AC165" i="64"/>
  <c r="C239" i="64" s="1"/>
  <c r="K239" i="64" s="1"/>
  <c r="F209" i="64"/>
  <c r="J209" i="64"/>
  <c r="N209" i="64"/>
  <c r="R209" i="64"/>
  <c r="C209" i="64"/>
  <c r="O209" i="64"/>
  <c r="S209" i="64"/>
  <c r="H209" i="64"/>
  <c r="L209" i="64"/>
  <c r="E262" i="64"/>
  <c r="I262" i="64"/>
  <c r="N262" i="64"/>
  <c r="AO262" i="64"/>
  <c r="P209" i="64"/>
  <c r="B262" i="64"/>
  <c r="M262" i="64" s="1"/>
  <c r="F262" i="64"/>
  <c r="O262" i="64"/>
  <c r="AL262" i="64"/>
  <c r="D209" i="64"/>
  <c r="D262" i="64"/>
  <c r="AJ262" i="64"/>
  <c r="AM262" i="64" s="1"/>
  <c r="K262" i="64"/>
  <c r="G262" i="64"/>
  <c r="P262" i="64"/>
  <c r="H262" i="64"/>
  <c r="R262" i="64"/>
  <c r="C262" i="64"/>
  <c r="AA167" i="64"/>
  <c r="AB167" i="64"/>
  <c r="S167" i="64"/>
  <c r="W167" i="64"/>
  <c r="AG167" i="64" s="1"/>
  <c r="AE167" i="64"/>
  <c r="E241" i="64" s="1"/>
  <c r="M241" i="64" s="1"/>
  <c r="X167" i="64"/>
  <c r="AD167" i="64"/>
  <c r="D241" i="64" s="1"/>
  <c r="L241" i="64" s="1"/>
  <c r="E211" i="64"/>
  <c r="I211" i="64"/>
  <c r="M211" i="64"/>
  <c r="Q211" i="64"/>
  <c r="F211" i="64"/>
  <c r="J211" i="64"/>
  <c r="N211" i="64"/>
  <c r="R211" i="64"/>
  <c r="C211" i="64"/>
  <c r="O211" i="64"/>
  <c r="S211" i="64"/>
  <c r="P211" i="64"/>
  <c r="D211" i="64"/>
  <c r="E264" i="64"/>
  <c r="I264" i="64"/>
  <c r="N264" i="64"/>
  <c r="AO264" i="64"/>
  <c r="H211" i="64"/>
  <c r="B264" i="64"/>
  <c r="M264" i="64" s="1"/>
  <c r="F264" i="64"/>
  <c r="O264" i="64"/>
  <c r="AL264" i="64"/>
  <c r="H264" i="64"/>
  <c r="R264" i="64"/>
  <c r="AC167" i="64"/>
  <c r="C241" i="64" s="1"/>
  <c r="K241" i="64" s="1"/>
  <c r="C264" i="64"/>
  <c r="K264" i="64"/>
  <c r="G264" i="64"/>
  <c r="L211" i="64"/>
  <c r="D264" i="64"/>
  <c r="AJ264" i="64"/>
  <c r="AM264" i="64" s="1"/>
  <c r="P264" i="64"/>
  <c r="AB169" i="64"/>
  <c r="AA169" i="64"/>
  <c r="H191" i="64"/>
  <c r="B214" i="64"/>
  <c r="U267" i="64"/>
  <c r="B244" i="64"/>
  <c r="AF267" i="64"/>
  <c r="X214" i="64"/>
  <c r="V214" i="64"/>
  <c r="K214" i="64"/>
  <c r="G244" i="64"/>
  <c r="O244" i="64" s="1"/>
  <c r="AF204" i="64"/>
  <c r="T171" i="64"/>
  <c r="Z171" i="64"/>
  <c r="H192" i="64"/>
  <c r="B215" i="64"/>
  <c r="AF268" i="64"/>
  <c r="U268" i="64"/>
  <c r="B245" i="64"/>
  <c r="AE214" i="64"/>
  <c r="R241" i="64"/>
  <c r="R229" i="64"/>
  <c r="T156" i="64"/>
  <c r="Z156" i="64"/>
  <c r="AA156" i="64"/>
  <c r="W156" i="64"/>
  <c r="AG156" i="64" s="1"/>
  <c r="AA160" i="64"/>
  <c r="AB160" i="64"/>
  <c r="Z160" i="64"/>
  <c r="T160" i="64"/>
  <c r="AB154" i="64"/>
  <c r="AA154" i="64"/>
  <c r="M172" i="64"/>
  <c r="K229" i="64"/>
  <c r="AB156" i="64"/>
  <c r="AB162" i="64"/>
  <c r="AA162" i="64"/>
  <c r="K207" i="64"/>
  <c r="G237" i="64"/>
  <c r="O237" i="64" s="1"/>
  <c r="R243" i="64"/>
  <c r="T157" i="64"/>
  <c r="Z157" i="64"/>
  <c r="H175" i="64"/>
  <c r="B198" i="64"/>
  <c r="AF251" i="64"/>
  <c r="U251" i="64"/>
  <c r="J272" i="64"/>
  <c r="J273" i="64" s="1"/>
  <c r="N272" i="64" s="1"/>
  <c r="W251" i="64"/>
  <c r="AN251" i="64"/>
  <c r="L229" i="64"/>
  <c r="Z161" i="64"/>
  <c r="T161" i="64"/>
  <c r="Z162" i="64"/>
  <c r="T162" i="64"/>
  <c r="Z163" i="64"/>
  <c r="T163" i="64"/>
  <c r="Z164" i="64"/>
  <c r="T164" i="64"/>
  <c r="AB161" i="64"/>
  <c r="AA161" i="64"/>
  <c r="M231" i="64"/>
  <c r="W162" i="64"/>
  <c r="AG162" i="64" s="1"/>
  <c r="T165" i="64"/>
  <c r="Z165" i="64"/>
  <c r="W160" i="64"/>
  <c r="AG160" i="64" s="1"/>
  <c r="H186" i="64"/>
  <c r="B209" i="64"/>
  <c r="B239" i="64"/>
  <c r="U262" i="64"/>
  <c r="AF262" i="64"/>
  <c r="H188" i="64"/>
  <c r="B211" i="64"/>
  <c r="B241" i="64"/>
  <c r="U264" i="64"/>
  <c r="AF264" i="64"/>
  <c r="H190" i="64"/>
  <c r="B213" i="64"/>
  <c r="B243" i="64"/>
  <c r="U266" i="64"/>
  <c r="AF266" i="64"/>
  <c r="R176" i="64"/>
  <c r="R180" i="64" s="1"/>
  <c r="K213" i="64"/>
  <c r="G243" i="64"/>
  <c r="O243" i="64" s="1"/>
  <c r="AN267" i="64"/>
  <c r="W267" i="64"/>
  <c r="AE199" i="64"/>
  <c r="R244" i="64"/>
  <c r="F229" i="39" l="1"/>
  <c r="AI253" i="64"/>
  <c r="R294" i="60"/>
  <c r="R216" i="60"/>
  <c r="AI252" i="64"/>
  <c r="AI254" i="64"/>
  <c r="AI262" i="64"/>
  <c r="AI255" i="64"/>
  <c r="AI259" i="64"/>
  <c r="AI260" i="64"/>
  <c r="AI257" i="64"/>
  <c r="H89" i="61"/>
  <c r="AI256" i="64"/>
  <c r="AI261" i="64"/>
  <c r="AI265" i="64"/>
  <c r="AO261" i="39"/>
  <c r="F91" i="55"/>
  <c r="AO260" i="39"/>
  <c r="F90" i="55"/>
  <c r="AO253" i="39"/>
  <c r="F83" i="55"/>
  <c r="AO256" i="39"/>
  <c r="F86" i="55"/>
  <c r="AO251" i="39"/>
  <c r="F81" i="55"/>
  <c r="AO259" i="39"/>
  <c r="F89" i="55"/>
  <c r="AO254" i="39"/>
  <c r="F84" i="55"/>
  <c r="AO257" i="39"/>
  <c r="F87" i="55"/>
  <c r="AO255" i="39"/>
  <c r="F85" i="55"/>
  <c r="AO252" i="39"/>
  <c r="F82" i="55"/>
  <c r="AO262" i="39"/>
  <c r="F92" i="55"/>
  <c r="AO258" i="39"/>
  <c r="F88" i="55"/>
  <c r="F231" i="39"/>
  <c r="N231" i="39" s="1"/>
  <c r="AI263" i="64"/>
  <c r="AI266" i="64"/>
  <c r="AI267" i="64"/>
  <c r="AI258" i="64"/>
  <c r="G213" i="39"/>
  <c r="AH542" i="41" s="1"/>
  <c r="H242" i="39"/>
  <c r="P242" i="39" s="1"/>
  <c r="F234" i="39"/>
  <c r="N234" i="39" s="1"/>
  <c r="F238" i="39"/>
  <c r="N238" i="39" s="1"/>
  <c r="F241" i="39"/>
  <c r="N241" i="39" s="1"/>
  <c r="F244" i="39"/>
  <c r="N244" i="39" s="1"/>
  <c r="F239" i="39"/>
  <c r="N239" i="39" s="1"/>
  <c r="F232" i="39"/>
  <c r="N232" i="39" s="1"/>
  <c r="F236" i="39"/>
  <c r="N236" i="39" s="1"/>
  <c r="F237" i="39"/>
  <c r="N237" i="39" s="1"/>
  <c r="F230" i="39"/>
  <c r="N230" i="39" s="1"/>
  <c r="F245" i="39"/>
  <c r="N245" i="39" s="1"/>
  <c r="F233" i="39"/>
  <c r="N233" i="39" s="1"/>
  <c r="H231" i="39"/>
  <c r="P231" i="39" s="1"/>
  <c r="F242" i="39"/>
  <c r="N242" i="39" s="1"/>
  <c r="F240" i="39"/>
  <c r="N240" i="39" s="1"/>
  <c r="F243" i="39"/>
  <c r="N243" i="39" s="1"/>
  <c r="Z698" i="41"/>
  <c r="AI264" i="39"/>
  <c r="AI260" i="39"/>
  <c r="AI258" i="39"/>
  <c r="AL255" i="39"/>
  <c r="W683" i="41"/>
  <c r="AN682" i="41" s="1"/>
  <c r="L687" i="41" s="1"/>
  <c r="Q687" i="41" s="1"/>
  <c r="D713" i="41"/>
  <c r="C719" i="41"/>
  <c r="C722" i="41" s="1"/>
  <c r="AP593" i="41" s="1"/>
  <c r="K726" i="41"/>
  <c r="Q726" i="41" s="1"/>
  <c r="G209" i="39"/>
  <c r="AH538" i="41" s="1"/>
  <c r="AL267" i="39"/>
  <c r="AL252" i="39"/>
  <c r="AL259" i="39"/>
  <c r="AI259" i="39"/>
  <c r="AL256" i="39"/>
  <c r="AI268" i="39"/>
  <c r="AI254" i="39"/>
  <c r="R181" i="39"/>
  <c r="R183" i="39"/>
  <c r="G214" i="39"/>
  <c r="AH543" i="41" s="1"/>
  <c r="H244" i="39"/>
  <c r="P244" i="39" s="1"/>
  <c r="G207" i="39"/>
  <c r="AH536" i="41" s="1"/>
  <c r="H237" i="39"/>
  <c r="P237" i="39" s="1"/>
  <c r="G202" i="39"/>
  <c r="AH531" i="41" s="1"/>
  <c r="H232" i="39"/>
  <c r="P232" i="39" s="1"/>
  <c r="L181" i="39"/>
  <c r="I181" i="39"/>
  <c r="N181" i="39" s="1"/>
  <c r="O181" i="39"/>
  <c r="J181" i="39"/>
  <c r="K181" i="39"/>
  <c r="M181" i="39"/>
  <c r="W268" i="39"/>
  <c r="AN268" i="39"/>
  <c r="AL262" i="39"/>
  <c r="AL253" i="39"/>
  <c r="AF201" i="39"/>
  <c r="AF200" i="39"/>
  <c r="I176" i="39"/>
  <c r="J176" i="39"/>
  <c r="O176" i="39"/>
  <c r="K176" i="39"/>
  <c r="L176" i="39"/>
  <c r="M176" i="39"/>
  <c r="T175" i="39"/>
  <c r="L182" i="39"/>
  <c r="I182" i="39"/>
  <c r="N182" i="39" s="1"/>
  <c r="O182" i="39"/>
  <c r="J182" i="39"/>
  <c r="K182" i="39"/>
  <c r="M182" i="39"/>
  <c r="AF215" i="39"/>
  <c r="G244" i="39"/>
  <c r="O244" i="39" s="1"/>
  <c r="K214" i="39"/>
  <c r="AM261" i="39"/>
  <c r="AM262" i="39"/>
  <c r="X209" i="39"/>
  <c r="V209" i="39"/>
  <c r="W209" i="39"/>
  <c r="Q148" i="39" s="1"/>
  <c r="U209" i="39"/>
  <c r="K209" i="39"/>
  <c r="G239" i="39"/>
  <c r="O239" i="39" s="1"/>
  <c r="I179" i="39"/>
  <c r="N179" i="39" s="1"/>
  <c r="J179" i="39"/>
  <c r="K179" i="39"/>
  <c r="L179" i="39"/>
  <c r="O179" i="39"/>
  <c r="M179" i="39"/>
  <c r="K211" i="39"/>
  <c r="G241" i="39"/>
  <c r="O241" i="39" s="1"/>
  <c r="G203" i="39"/>
  <c r="AH532" i="41" s="1"/>
  <c r="H233" i="39"/>
  <c r="P233" i="39" s="1"/>
  <c r="G208" i="39"/>
  <c r="AH537" i="41" s="1"/>
  <c r="H238" i="39"/>
  <c r="P238" i="39" s="1"/>
  <c r="J178" i="39"/>
  <c r="K178" i="39"/>
  <c r="O178" i="39"/>
  <c r="I178" i="39"/>
  <c r="N178" i="39" s="1"/>
  <c r="L178" i="39"/>
  <c r="M178" i="39"/>
  <c r="AL268" i="39"/>
  <c r="AL263" i="39"/>
  <c r="AL251" i="39"/>
  <c r="AL254" i="39"/>
  <c r="AI267" i="39"/>
  <c r="AI263" i="39"/>
  <c r="AL257" i="39"/>
  <c r="AI257" i="39"/>
  <c r="AI253" i="39"/>
  <c r="AF206" i="39"/>
  <c r="G215" i="39"/>
  <c r="H245" i="39"/>
  <c r="P245" i="39" s="1"/>
  <c r="I180" i="39"/>
  <c r="N180" i="39" s="1"/>
  <c r="J180" i="39"/>
  <c r="K180" i="39"/>
  <c r="L180" i="39"/>
  <c r="O180" i="39"/>
  <c r="M180" i="39"/>
  <c r="AF207" i="39"/>
  <c r="AF204" i="39"/>
  <c r="AF205" i="39"/>
  <c r="AF208" i="39"/>
  <c r="AF203" i="39"/>
  <c r="E241" i="59"/>
  <c r="E327" i="59"/>
  <c r="Q327" i="59"/>
  <c r="Q241" i="59"/>
  <c r="T199" i="59"/>
  <c r="R285" i="59"/>
  <c r="I327" i="59"/>
  <c r="H241" i="59"/>
  <c r="W263" i="39"/>
  <c r="AN263" i="39"/>
  <c r="N229" i="39"/>
  <c r="AF202" i="39"/>
  <c r="G199" i="39"/>
  <c r="H229" i="39"/>
  <c r="P229" i="39" s="1"/>
  <c r="G204" i="39"/>
  <c r="AH533" i="41" s="1"/>
  <c r="H234" i="39"/>
  <c r="P234" i="39" s="1"/>
  <c r="S234" i="39" s="1"/>
  <c r="S257" i="39" s="1"/>
  <c r="W265" i="39"/>
  <c r="AN265" i="39"/>
  <c r="L185" i="39"/>
  <c r="I185" i="39"/>
  <c r="N185" i="39" s="1"/>
  <c r="K185" i="39"/>
  <c r="J185" i="39"/>
  <c r="O185" i="39"/>
  <c r="M185" i="39"/>
  <c r="K177" i="39"/>
  <c r="O177" i="39"/>
  <c r="L177" i="39"/>
  <c r="I177" i="39"/>
  <c r="N177" i="39" s="1"/>
  <c r="J177" i="39"/>
  <c r="M177" i="39"/>
  <c r="K215" i="39"/>
  <c r="G245" i="39"/>
  <c r="O245" i="39" s="1"/>
  <c r="J186" i="39"/>
  <c r="M186" i="39"/>
  <c r="I186" i="39"/>
  <c r="N186" i="39" s="1"/>
  <c r="O186" i="39"/>
  <c r="K186" i="39"/>
  <c r="L186" i="39"/>
  <c r="AL261" i="39"/>
  <c r="AL260" i="39"/>
  <c r="AL265" i="39"/>
  <c r="AL258" i="39"/>
  <c r="AI266" i="39"/>
  <c r="AI262" i="39"/>
  <c r="AI256" i="39"/>
  <c r="AI252" i="39"/>
  <c r="G200" i="39"/>
  <c r="AH529" i="41" s="1"/>
  <c r="H230" i="39"/>
  <c r="P230" i="39" s="1"/>
  <c r="I199" i="59"/>
  <c r="J285" i="59"/>
  <c r="L239" i="39"/>
  <c r="AG218" i="39"/>
  <c r="AG219" i="39" s="1"/>
  <c r="AG220" i="39" s="1"/>
  <c r="W267" i="39"/>
  <c r="AN267" i="39"/>
  <c r="K183" i="39"/>
  <c r="O183" i="39"/>
  <c r="L183" i="39"/>
  <c r="I183" i="39"/>
  <c r="N183" i="39" s="1"/>
  <c r="J183" i="39"/>
  <c r="M183" i="39"/>
  <c r="W264" i="39"/>
  <c r="AN264" i="39"/>
  <c r="AF218" i="39"/>
  <c r="AF219" i="39" s="1"/>
  <c r="AF220" i="39" s="1"/>
  <c r="AF212" i="39"/>
  <c r="G210" i="39"/>
  <c r="AH539" i="41" s="1"/>
  <c r="H240" i="39"/>
  <c r="P240" i="39" s="1"/>
  <c r="AF199" i="39"/>
  <c r="K213" i="39"/>
  <c r="G243" i="39"/>
  <c r="O243" i="39" s="1"/>
  <c r="G206" i="39"/>
  <c r="AH535" i="41" s="1"/>
  <c r="H236" i="39"/>
  <c r="P236" i="39" s="1"/>
  <c r="G242" i="39"/>
  <c r="O242" i="39" s="1"/>
  <c r="K212" i="39"/>
  <c r="O229" i="39"/>
  <c r="AL264" i="39"/>
  <c r="AL266" i="39"/>
  <c r="AI265" i="39"/>
  <c r="AI261" i="39"/>
  <c r="AI255" i="39"/>
  <c r="AI251" i="39"/>
  <c r="G205" i="39"/>
  <c r="AH534" i="41" s="1"/>
  <c r="H235" i="39"/>
  <c r="P235" i="39" s="1"/>
  <c r="S235" i="39" s="1"/>
  <c r="S258" i="39" s="1"/>
  <c r="W266" i="39"/>
  <c r="AN266" i="39"/>
  <c r="K184" i="39"/>
  <c r="O184" i="39"/>
  <c r="L184" i="39"/>
  <c r="J184" i="39"/>
  <c r="M184" i="39"/>
  <c r="I184" i="39"/>
  <c r="N184" i="39" s="1"/>
  <c r="O272" i="39"/>
  <c r="P272" i="39"/>
  <c r="AF214" i="39"/>
  <c r="AF213" i="39"/>
  <c r="G240" i="39"/>
  <c r="O240" i="39" s="1"/>
  <c r="K210" i="39"/>
  <c r="Q199" i="59"/>
  <c r="N285" i="59"/>
  <c r="F285" i="59"/>
  <c r="E199" i="59"/>
  <c r="M262" i="39"/>
  <c r="B199" i="59"/>
  <c r="B285" i="59"/>
  <c r="M239" i="39"/>
  <c r="AH218" i="39"/>
  <c r="AH219" i="39" s="1"/>
  <c r="AH220" i="39" s="1"/>
  <c r="AF154" i="64"/>
  <c r="F232" i="64" s="1"/>
  <c r="N232" i="64" s="1"/>
  <c r="R181" i="64"/>
  <c r="R183" i="64"/>
  <c r="K211" i="64"/>
  <c r="G241" i="64"/>
  <c r="O241" i="64" s="1"/>
  <c r="W208" i="64"/>
  <c r="U208" i="64"/>
  <c r="M272" i="64"/>
  <c r="L273" i="64"/>
  <c r="W212" i="64"/>
  <c r="U212" i="64"/>
  <c r="X210" i="64"/>
  <c r="V210" i="64"/>
  <c r="AF213" i="64"/>
  <c r="K215" i="64"/>
  <c r="G245" i="64"/>
  <c r="O245" i="64" s="1"/>
  <c r="AF207" i="64"/>
  <c r="I189" i="64"/>
  <c r="N189" i="64" s="1"/>
  <c r="M189" i="64"/>
  <c r="J189" i="64"/>
  <c r="K189" i="64"/>
  <c r="O189" i="64"/>
  <c r="L189" i="64"/>
  <c r="G231" i="64"/>
  <c r="O231" i="64" s="1"/>
  <c r="K201" i="64"/>
  <c r="K203" i="64"/>
  <c r="G233" i="64"/>
  <c r="O233" i="64" s="1"/>
  <c r="W252" i="64"/>
  <c r="AN252" i="64"/>
  <c r="L186" i="64"/>
  <c r="I186" i="64"/>
  <c r="N186" i="64" s="1"/>
  <c r="J186" i="64"/>
  <c r="K186" i="64"/>
  <c r="O186" i="64"/>
  <c r="M186" i="64"/>
  <c r="K206" i="64"/>
  <c r="G236" i="64"/>
  <c r="O236" i="64" s="1"/>
  <c r="W260" i="64"/>
  <c r="AN260" i="64"/>
  <c r="W258" i="64"/>
  <c r="AN258" i="64"/>
  <c r="W254" i="64"/>
  <c r="AN254" i="64"/>
  <c r="AF214" i="64"/>
  <c r="W268" i="64"/>
  <c r="AN268" i="64"/>
  <c r="W211" i="64"/>
  <c r="U211" i="64"/>
  <c r="AN265" i="64"/>
  <c r="W265" i="64"/>
  <c r="AM258" i="64"/>
  <c r="AM257" i="64"/>
  <c r="F230" i="64"/>
  <c r="N230" i="64" s="1"/>
  <c r="K212" i="64"/>
  <c r="G242" i="64"/>
  <c r="O242" i="64" s="1"/>
  <c r="W210" i="64"/>
  <c r="U210" i="64"/>
  <c r="AN263" i="64"/>
  <c r="W263" i="64"/>
  <c r="AM268" i="64"/>
  <c r="AM267" i="64"/>
  <c r="X215" i="64"/>
  <c r="V215" i="64"/>
  <c r="W215" i="64"/>
  <c r="U215" i="64"/>
  <c r="I187" i="64"/>
  <c r="N187" i="64" s="1"/>
  <c r="M187" i="64"/>
  <c r="J187" i="64"/>
  <c r="K187" i="64"/>
  <c r="O187" i="64"/>
  <c r="L187" i="64"/>
  <c r="AN264" i="64"/>
  <c r="W264" i="64"/>
  <c r="K188" i="64"/>
  <c r="O188" i="64"/>
  <c r="L188" i="64"/>
  <c r="I188" i="64"/>
  <c r="N188" i="64" s="1"/>
  <c r="J188" i="64"/>
  <c r="M188" i="64"/>
  <c r="W262" i="64"/>
  <c r="AN262" i="64"/>
  <c r="K200" i="64"/>
  <c r="G230" i="64"/>
  <c r="O230" i="64" s="1"/>
  <c r="AM261" i="64"/>
  <c r="AM260" i="64"/>
  <c r="K205" i="64"/>
  <c r="G235" i="64"/>
  <c r="O235" i="64" s="1"/>
  <c r="AF206" i="64"/>
  <c r="K204" i="64"/>
  <c r="G234" i="64"/>
  <c r="O234" i="64" s="1"/>
  <c r="I191" i="64"/>
  <c r="N191" i="64" s="1"/>
  <c r="M191" i="64"/>
  <c r="J191" i="64"/>
  <c r="K191" i="64"/>
  <c r="O191" i="64"/>
  <c r="L191" i="64"/>
  <c r="X211" i="64"/>
  <c r="V211" i="64"/>
  <c r="X208" i="64"/>
  <c r="V208" i="64"/>
  <c r="K208" i="64"/>
  <c r="G238" i="64"/>
  <c r="O238" i="64" s="1"/>
  <c r="X205" i="64"/>
  <c r="V205" i="64"/>
  <c r="AH155" i="64"/>
  <c r="AH156" i="64"/>
  <c r="AH157" i="64"/>
  <c r="AH158" i="64"/>
  <c r="AH159" i="64"/>
  <c r="AH160" i="64"/>
  <c r="AH161" i="64"/>
  <c r="AH162" i="64"/>
  <c r="AH163" i="64"/>
  <c r="AH164" i="64"/>
  <c r="AH165" i="64"/>
  <c r="AH166" i="64"/>
  <c r="AH167" i="64"/>
  <c r="AH168" i="64"/>
  <c r="AH169" i="64"/>
  <c r="AH170" i="64"/>
  <c r="AH171" i="64"/>
  <c r="W255" i="64"/>
  <c r="AN255" i="64"/>
  <c r="AO249" i="64"/>
  <c r="X212" i="64"/>
  <c r="V212" i="64"/>
  <c r="K210" i="64"/>
  <c r="G240" i="64"/>
  <c r="O240" i="64" s="1"/>
  <c r="AF200" i="64"/>
  <c r="K199" i="64"/>
  <c r="G229" i="64"/>
  <c r="W257" i="64"/>
  <c r="AN257" i="64"/>
  <c r="X209" i="64"/>
  <c r="V209" i="64"/>
  <c r="W205" i="64"/>
  <c r="U205" i="64"/>
  <c r="AF199" i="64"/>
  <c r="K190" i="64"/>
  <c r="O190" i="64"/>
  <c r="L190" i="64"/>
  <c r="I190" i="64"/>
  <c r="N190" i="64" s="1"/>
  <c r="J190" i="64"/>
  <c r="M190" i="64"/>
  <c r="AH218" i="64"/>
  <c r="AH219" i="64" s="1"/>
  <c r="AH220" i="64" s="1"/>
  <c r="W261" i="64"/>
  <c r="AN261" i="64"/>
  <c r="W259" i="64"/>
  <c r="AN259" i="64"/>
  <c r="AG218" i="64"/>
  <c r="AG219" i="64" s="1"/>
  <c r="AG220" i="64" s="1"/>
  <c r="O272" i="64"/>
  <c r="P272" i="64"/>
  <c r="K175" i="64"/>
  <c r="O175" i="64"/>
  <c r="V177" i="64" s="1"/>
  <c r="L175" i="64"/>
  <c r="I175" i="64"/>
  <c r="T175" i="64"/>
  <c r="J175" i="64"/>
  <c r="T177" i="64" s="1"/>
  <c r="M175" i="64"/>
  <c r="AF218" i="64"/>
  <c r="AF219" i="64" s="1"/>
  <c r="AF220" i="64" s="1"/>
  <c r="W253" i="64"/>
  <c r="AN253" i="64"/>
  <c r="K192" i="64"/>
  <c r="O192" i="64"/>
  <c r="L192" i="64"/>
  <c r="I192" i="64"/>
  <c r="N192" i="64" s="1"/>
  <c r="J192" i="64"/>
  <c r="W209" i="64"/>
  <c r="U209" i="64"/>
  <c r="K209" i="64"/>
  <c r="G239" i="64"/>
  <c r="O239" i="64" s="1"/>
  <c r="K202" i="64"/>
  <c r="G232" i="64"/>
  <c r="O232" i="64" s="1"/>
  <c r="AL249" i="64"/>
  <c r="R148" i="64" s="1"/>
  <c r="AM263" i="64"/>
  <c r="M192" i="64"/>
  <c r="AF202" i="64"/>
  <c r="W256" i="64"/>
  <c r="AN256" i="64"/>
  <c r="T241" i="60" l="1"/>
  <c r="U327" i="60"/>
  <c r="T240" i="60"/>
  <c r="U326" i="60"/>
  <c r="S231" i="39"/>
  <c r="S254" i="39" s="1"/>
  <c r="H72" i="55"/>
  <c r="L66" i="61"/>
  <c r="H69" i="55"/>
  <c r="L63" i="61"/>
  <c r="H65" i="61"/>
  <c r="H83" i="61"/>
  <c r="H71" i="55"/>
  <c r="L65" i="61"/>
  <c r="H67" i="55"/>
  <c r="L61" i="61"/>
  <c r="H63" i="61"/>
  <c r="H81" i="61"/>
  <c r="H54" i="61"/>
  <c r="H72" i="61"/>
  <c r="H66" i="55"/>
  <c r="L60" i="61"/>
  <c r="H55" i="61"/>
  <c r="H73" i="61"/>
  <c r="H69" i="61"/>
  <c r="H87" i="61"/>
  <c r="H76" i="55"/>
  <c r="L70" i="61"/>
  <c r="H70" i="61"/>
  <c r="H88" i="61"/>
  <c r="H60" i="55"/>
  <c r="L54" i="61"/>
  <c r="H60" i="61"/>
  <c r="H78" i="61"/>
  <c r="H67" i="61"/>
  <c r="H85" i="61"/>
  <c r="H58" i="61"/>
  <c r="H76" i="61"/>
  <c r="H73" i="55"/>
  <c r="L67" i="61"/>
  <c r="H59" i="61"/>
  <c r="H77" i="61"/>
  <c r="H62" i="55"/>
  <c r="L56" i="61"/>
  <c r="H61" i="55"/>
  <c r="L55" i="61"/>
  <c r="H64" i="55"/>
  <c r="L58" i="61"/>
  <c r="H75" i="55"/>
  <c r="L69" i="61"/>
  <c r="H62" i="61"/>
  <c r="H80" i="61"/>
  <c r="H92" i="55"/>
  <c r="L82" i="61"/>
  <c r="H85" i="55"/>
  <c r="L75" i="61"/>
  <c r="H84" i="55"/>
  <c r="L74" i="61"/>
  <c r="H81" i="55"/>
  <c r="L71" i="61"/>
  <c r="H83" i="55"/>
  <c r="L73" i="61"/>
  <c r="H91" i="55"/>
  <c r="L81" i="61"/>
  <c r="H53" i="61"/>
  <c r="H71" i="61"/>
  <c r="H74" i="55"/>
  <c r="L68" i="61"/>
  <c r="H64" i="61"/>
  <c r="H82" i="61"/>
  <c r="H68" i="55"/>
  <c r="L62" i="61"/>
  <c r="H65" i="55"/>
  <c r="L59" i="61"/>
  <c r="H59" i="55"/>
  <c r="L53" i="61"/>
  <c r="H70" i="55"/>
  <c r="L64" i="61"/>
  <c r="H61" i="61"/>
  <c r="H79" i="61"/>
  <c r="H66" i="61"/>
  <c r="H84" i="61"/>
  <c r="H57" i="61"/>
  <c r="H75" i="61"/>
  <c r="H68" i="61"/>
  <c r="H86" i="61"/>
  <c r="H56" i="61"/>
  <c r="H74" i="61"/>
  <c r="H63" i="55"/>
  <c r="L57" i="61"/>
  <c r="H88" i="55"/>
  <c r="L78" i="61"/>
  <c r="H82" i="55"/>
  <c r="L72" i="61"/>
  <c r="H87" i="55"/>
  <c r="L77" i="61"/>
  <c r="H89" i="55"/>
  <c r="L79" i="61"/>
  <c r="H86" i="55"/>
  <c r="L76" i="61"/>
  <c r="H90" i="55"/>
  <c r="L80" i="61"/>
  <c r="G72" i="55"/>
  <c r="G94" i="55"/>
  <c r="G95" i="55"/>
  <c r="G73" i="55"/>
  <c r="G81" i="55"/>
  <c r="G59" i="55"/>
  <c r="G70" i="55"/>
  <c r="G92" i="55"/>
  <c r="G63" i="55"/>
  <c r="G85" i="55"/>
  <c r="G74" i="55"/>
  <c r="G96" i="55"/>
  <c r="G71" i="55"/>
  <c r="G93" i="55"/>
  <c r="AO268" i="39"/>
  <c r="F98" i="55"/>
  <c r="G62" i="55"/>
  <c r="G84" i="55"/>
  <c r="AO266" i="39"/>
  <c r="F96" i="55"/>
  <c r="G67" i="55"/>
  <c r="G89" i="55"/>
  <c r="G91" i="55"/>
  <c r="G69" i="55"/>
  <c r="AO264" i="39"/>
  <c r="F94" i="55"/>
  <c r="AO267" i="39"/>
  <c r="F97" i="55"/>
  <c r="G60" i="55"/>
  <c r="G82" i="55"/>
  <c r="AO265" i="39"/>
  <c r="F95" i="55"/>
  <c r="AO263" i="39"/>
  <c r="AO249" i="39" s="1"/>
  <c r="F93" i="55"/>
  <c r="G83" i="55"/>
  <c r="G61" i="55"/>
  <c r="G75" i="55"/>
  <c r="G97" i="55"/>
  <c r="G98" i="55"/>
  <c r="G76" i="55"/>
  <c r="G66" i="55"/>
  <c r="G88" i="55"/>
  <c r="G64" i="55"/>
  <c r="G86" i="55"/>
  <c r="G87" i="55"/>
  <c r="G65" i="55"/>
  <c r="G90" i="55"/>
  <c r="G68" i="55"/>
  <c r="S233" i="39"/>
  <c r="S256" i="39" s="1"/>
  <c r="F245" i="64"/>
  <c r="N245" i="64" s="1"/>
  <c r="S238" i="39"/>
  <c r="S261" i="39" s="1"/>
  <c r="S241" i="39"/>
  <c r="S264" i="39" s="1"/>
  <c r="S236" i="39"/>
  <c r="S259" i="39" s="1"/>
  <c r="S232" i="39"/>
  <c r="S255" i="39" s="1"/>
  <c r="S229" i="39"/>
  <c r="S252" i="39" s="1"/>
  <c r="S237" i="39"/>
  <c r="S260" i="39" s="1"/>
  <c r="S242" i="39"/>
  <c r="S265" i="39" s="1"/>
  <c r="S230" i="39"/>
  <c r="S253" i="39" s="1"/>
  <c r="F238" i="64"/>
  <c r="N238" i="64" s="1"/>
  <c r="S240" i="39"/>
  <c r="S263" i="39" s="1"/>
  <c r="S239" i="39"/>
  <c r="S262" i="39" s="1"/>
  <c r="AI218" i="39"/>
  <c r="AI219" i="39" s="1"/>
  <c r="AI220" i="39" s="1"/>
  <c r="AC251" i="39" s="1"/>
  <c r="S243" i="39"/>
  <c r="S266" i="39" s="1"/>
  <c r="Q588" i="41"/>
  <c r="AH588" i="41" s="1"/>
  <c r="AG710" i="41" s="1"/>
  <c r="W720" i="41" s="1"/>
  <c r="AH528" i="41"/>
  <c r="V726" i="41"/>
  <c r="H730" i="41"/>
  <c r="I731" i="41" s="1"/>
  <c r="S643" i="41"/>
  <c r="Z643" i="41" s="1"/>
  <c r="L649" i="41" s="1"/>
  <c r="Q649" i="41" s="1"/>
  <c r="P700" i="41"/>
  <c r="U700" i="41" s="1"/>
  <c r="L705" i="41" s="1"/>
  <c r="R705" i="41" s="1"/>
  <c r="F244" i="64"/>
  <c r="N244" i="64" s="1"/>
  <c r="F241" i="64"/>
  <c r="N241" i="64" s="1"/>
  <c r="V175" i="39"/>
  <c r="T177" i="39"/>
  <c r="F233" i="64"/>
  <c r="N233" i="64" s="1"/>
  <c r="F235" i="64"/>
  <c r="N235" i="64" s="1"/>
  <c r="F239" i="64"/>
  <c r="N239" i="64" s="1"/>
  <c r="F236" i="64"/>
  <c r="N236" i="64" s="1"/>
  <c r="S244" i="39"/>
  <c r="S267" i="39" s="1"/>
  <c r="T179" i="39"/>
  <c r="N176" i="39"/>
  <c r="V176" i="39" s="1"/>
  <c r="T176" i="39"/>
  <c r="T180" i="39" s="1"/>
  <c r="F231" i="64"/>
  <c r="N231" i="64" s="1"/>
  <c r="F229" i="64"/>
  <c r="N229" i="64" s="1"/>
  <c r="F242" i="64"/>
  <c r="N242" i="64" s="1"/>
  <c r="F234" i="64"/>
  <c r="N234" i="64" s="1"/>
  <c r="AJ218" i="39"/>
  <c r="AJ219" i="39" s="1"/>
  <c r="AJ220" i="39" s="1"/>
  <c r="AA254" i="39"/>
  <c r="AA258" i="39"/>
  <c r="AA251" i="39"/>
  <c r="AA255" i="39"/>
  <c r="AA252" i="39"/>
  <c r="AA256" i="39"/>
  <c r="AA260" i="39"/>
  <c r="AA261" i="39"/>
  <c r="AA262" i="39"/>
  <c r="AA263" i="39"/>
  <c r="AA264" i="39"/>
  <c r="AA265" i="39"/>
  <c r="AA266" i="39"/>
  <c r="AA267" i="39"/>
  <c r="AA268" i="39"/>
  <c r="AA259" i="39"/>
  <c r="AA257" i="39"/>
  <c r="AA253" i="39"/>
  <c r="S245" i="39"/>
  <c r="S268" i="39" s="1"/>
  <c r="AL249" i="39"/>
  <c r="AE209" i="39"/>
  <c r="AC218" i="39"/>
  <c r="AC219" i="39" s="1"/>
  <c r="T178" i="39"/>
  <c r="T182" i="39" s="1"/>
  <c r="F237" i="64"/>
  <c r="N237" i="64" s="1"/>
  <c r="F243" i="64"/>
  <c r="N243" i="64" s="1"/>
  <c r="F240" i="64"/>
  <c r="N240" i="64" s="1"/>
  <c r="AB253" i="39"/>
  <c r="AB257" i="39"/>
  <c r="AB259" i="39"/>
  <c r="AB254" i="39"/>
  <c r="AB258" i="39"/>
  <c r="AB251" i="39"/>
  <c r="AB255" i="39"/>
  <c r="AB256" i="39"/>
  <c r="AB261" i="39"/>
  <c r="AB265" i="39"/>
  <c r="AB262" i="39"/>
  <c r="AB267" i="39"/>
  <c r="AB264" i="39"/>
  <c r="AB268" i="39"/>
  <c r="AB252" i="39"/>
  <c r="AB263" i="39"/>
  <c r="AB260" i="39"/>
  <c r="AB266" i="39"/>
  <c r="B327" i="59"/>
  <c r="B241" i="59"/>
  <c r="Z251" i="39"/>
  <c r="Z252" i="39"/>
  <c r="Z253" i="39"/>
  <c r="Z254" i="39"/>
  <c r="Z255" i="39"/>
  <c r="Z256" i="39"/>
  <c r="Z257" i="39"/>
  <c r="Z258" i="39"/>
  <c r="Z260" i="39"/>
  <c r="Z261" i="39"/>
  <c r="Z262" i="39"/>
  <c r="Z263" i="39"/>
  <c r="Z264" i="39"/>
  <c r="Z265" i="39"/>
  <c r="Z266" i="39"/>
  <c r="Z267" i="39"/>
  <c r="Z268" i="39"/>
  <c r="Z259" i="39"/>
  <c r="X186" i="39"/>
  <c r="V177" i="39"/>
  <c r="AA251" i="64"/>
  <c r="AA252" i="64"/>
  <c r="AA253" i="64"/>
  <c r="AA254" i="64"/>
  <c r="AA255" i="64"/>
  <c r="AA256" i="64"/>
  <c r="AA257" i="64"/>
  <c r="AA258" i="64"/>
  <c r="AA259" i="64"/>
  <c r="AA264" i="64"/>
  <c r="AA266" i="64"/>
  <c r="AA261" i="64"/>
  <c r="AA265" i="64"/>
  <c r="AA267" i="64"/>
  <c r="AA268" i="64"/>
  <c r="AA263" i="64"/>
  <c r="AA260" i="64"/>
  <c r="AA262" i="64"/>
  <c r="Q148" i="64"/>
  <c r="H239" i="64"/>
  <c r="P239" i="64" s="1"/>
  <c r="G209" i="64"/>
  <c r="AH831" i="41" s="1"/>
  <c r="H235" i="64"/>
  <c r="P235" i="64" s="1"/>
  <c r="G205" i="64"/>
  <c r="AH827" i="41" s="1"/>
  <c r="G201" i="64"/>
  <c r="AH823" i="41" s="1"/>
  <c r="H231" i="64"/>
  <c r="P231" i="64" s="1"/>
  <c r="AE212" i="64"/>
  <c r="AE208" i="64"/>
  <c r="T178" i="64"/>
  <c r="T182" i="64" s="1"/>
  <c r="AB251" i="64"/>
  <c r="AB252" i="64"/>
  <c r="AB253" i="64"/>
  <c r="AB254" i="64"/>
  <c r="AB255" i="64"/>
  <c r="AB256" i="64"/>
  <c r="AB257" i="64"/>
  <c r="AB258" i="64"/>
  <c r="AB259" i="64"/>
  <c r="AB260" i="64"/>
  <c r="AB261" i="64"/>
  <c r="AB262" i="64"/>
  <c r="AB263" i="64"/>
  <c r="AB264" i="64"/>
  <c r="AB265" i="64"/>
  <c r="AB266" i="64"/>
  <c r="AB267" i="64"/>
  <c r="AB268" i="64"/>
  <c r="G212" i="64"/>
  <c r="AH834" i="41" s="1"/>
  <c r="H242" i="64"/>
  <c r="P242" i="64" s="1"/>
  <c r="G208" i="64"/>
  <c r="AH830" i="41" s="1"/>
  <c r="H238" i="64"/>
  <c r="P238" i="64" s="1"/>
  <c r="G204" i="64"/>
  <c r="AH826" i="41" s="1"/>
  <c r="H234" i="64"/>
  <c r="P234" i="64" s="1"/>
  <c r="G200" i="64"/>
  <c r="AH822" i="41" s="1"/>
  <c r="H230" i="64"/>
  <c r="P230" i="64" s="1"/>
  <c r="S230" i="64" s="1"/>
  <c r="S253" i="64" s="1"/>
  <c r="AE215" i="64"/>
  <c r="AE210" i="64"/>
  <c r="AE211" i="64"/>
  <c r="Z252" i="64"/>
  <c r="Z254" i="64"/>
  <c r="Z256" i="64"/>
  <c r="Z265" i="64"/>
  <c r="Z267" i="64"/>
  <c r="Z268" i="64"/>
  <c r="Z251" i="64"/>
  <c r="Z259" i="64"/>
  <c r="Z260" i="64"/>
  <c r="Z262" i="64"/>
  <c r="Z264" i="64"/>
  <c r="Z253" i="64"/>
  <c r="Z255" i="64"/>
  <c r="Z257" i="64"/>
  <c r="Z258" i="64"/>
  <c r="Z261" i="64"/>
  <c r="Z263" i="64"/>
  <c r="Z266" i="64"/>
  <c r="T176" i="64"/>
  <c r="T180" i="64" s="1"/>
  <c r="N175" i="64"/>
  <c r="V176" i="64" s="1"/>
  <c r="O229" i="64"/>
  <c r="AJ218" i="64"/>
  <c r="AJ219" i="64" s="1"/>
  <c r="AJ220" i="64" s="1"/>
  <c r="G215" i="64"/>
  <c r="H245" i="64"/>
  <c r="P245" i="64" s="1"/>
  <c r="H241" i="64"/>
  <c r="P241" i="64" s="1"/>
  <c r="G211" i="64"/>
  <c r="AH833" i="41" s="1"/>
  <c r="H237" i="64"/>
  <c r="P237" i="64" s="1"/>
  <c r="G207" i="64"/>
  <c r="AH829" i="41" s="1"/>
  <c r="G203" i="64"/>
  <c r="AH825" i="41" s="1"/>
  <c r="H233" i="64"/>
  <c r="P233" i="64" s="1"/>
  <c r="G199" i="64"/>
  <c r="H229" i="64"/>
  <c r="P229" i="64" s="1"/>
  <c r="T183" i="64"/>
  <c r="T181" i="64"/>
  <c r="H243" i="64"/>
  <c r="P243" i="64" s="1"/>
  <c r="G213" i="64"/>
  <c r="AH835" i="41" s="1"/>
  <c r="AE209" i="64"/>
  <c r="V175" i="64"/>
  <c r="X182" i="64" s="1"/>
  <c r="T179" i="64"/>
  <c r="AE205" i="64"/>
  <c r="AC218" i="64"/>
  <c r="AC219" i="64" s="1"/>
  <c r="Y212" i="64" s="1"/>
  <c r="AA212" i="64" s="1"/>
  <c r="AC212" i="64" s="1"/>
  <c r="G214" i="64"/>
  <c r="AH836" i="41" s="1"/>
  <c r="H244" i="64"/>
  <c r="P244" i="64" s="1"/>
  <c r="G210" i="64"/>
  <c r="AH832" i="41" s="1"/>
  <c r="H240" i="64"/>
  <c r="P240" i="64" s="1"/>
  <c r="G206" i="64"/>
  <c r="AH828" i="41" s="1"/>
  <c r="H236" i="64"/>
  <c r="P236" i="64" s="1"/>
  <c r="G202" i="64"/>
  <c r="AH824" i="41" s="1"/>
  <c r="H232" i="64"/>
  <c r="P232" i="64" s="1"/>
  <c r="S232" i="64" s="1"/>
  <c r="S255" i="64" s="1"/>
  <c r="O214" i="59"/>
  <c r="O292" i="59"/>
  <c r="T235" i="60" l="1"/>
  <c r="U321" i="60"/>
  <c r="T245" i="60"/>
  <c r="U331" i="60"/>
  <c r="T248" i="60"/>
  <c r="U334" i="60"/>
  <c r="T242" i="60"/>
  <c r="U328" i="60"/>
  <c r="T239" i="60"/>
  <c r="U325" i="60"/>
  <c r="T249" i="60"/>
  <c r="U335" i="60"/>
  <c r="T244" i="60"/>
  <c r="U330" i="60"/>
  <c r="T250" i="60"/>
  <c r="U336" i="60"/>
  <c r="T236" i="60"/>
  <c r="U322" i="60"/>
  <c r="T238" i="60"/>
  <c r="U324" i="60"/>
  <c r="T246" i="60"/>
  <c r="U332" i="60"/>
  <c r="T243" i="60"/>
  <c r="U329" i="60"/>
  <c r="T247" i="60"/>
  <c r="U333" i="60"/>
  <c r="T237" i="60"/>
  <c r="U323" i="60"/>
  <c r="S245" i="64"/>
  <c r="S268" i="64" s="1"/>
  <c r="H97" i="55"/>
  <c r="L87" i="61"/>
  <c r="H96" i="55"/>
  <c r="L86" i="61"/>
  <c r="H95" i="55"/>
  <c r="L85" i="61"/>
  <c r="H98" i="55"/>
  <c r="L88" i="61"/>
  <c r="H93" i="55"/>
  <c r="L83" i="61"/>
  <c r="H94" i="55"/>
  <c r="L84" i="61"/>
  <c r="S231" i="64"/>
  <c r="S254" i="64" s="1"/>
  <c r="R148" i="39"/>
  <c r="AC266" i="39"/>
  <c r="S233" i="64"/>
  <c r="S256" i="64" s="1"/>
  <c r="S241" i="64"/>
  <c r="S264" i="64" s="1"/>
  <c r="S238" i="64"/>
  <c r="S261" i="64" s="1"/>
  <c r="AC258" i="39"/>
  <c r="AC262" i="39"/>
  <c r="AC254" i="39"/>
  <c r="AC265" i="39"/>
  <c r="AC261" i="39"/>
  <c r="AC257" i="39"/>
  <c r="AC253" i="39"/>
  <c r="S236" i="64"/>
  <c r="S259" i="64" s="1"/>
  <c r="S244" i="64"/>
  <c r="S267" i="64" s="1"/>
  <c r="AC268" i="39"/>
  <c r="AC264" i="39"/>
  <c r="AC260" i="39"/>
  <c r="AC256" i="39"/>
  <c r="AC252" i="39"/>
  <c r="Q251" i="39" s="1"/>
  <c r="Z208" i="64"/>
  <c r="AB208" i="64" s="1"/>
  <c r="AD208" i="64" s="1"/>
  <c r="S237" i="64"/>
  <c r="S260" i="64" s="1"/>
  <c r="S234" i="64"/>
  <c r="S257" i="64" s="1"/>
  <c r="AC267" i="39"/>
  <c r="AC263" i="39"/>
  <c r="AC259" i="39"/>
  <c r="AC255" i="39"/>
  <c r="Q867" i="41"/>
  <c r="AH867" i="41" s="1"/>
  <c r="AH821" i="41"/>
  <c r="S235" i="64"/>
  <c r="S258" i="64" s="1"/>
  <c r="T210" i="59"/>
  <c r="P210" i="59"/>
  <c r="T181" i="39"/>
  <c r="T183" i="39"/>
  <c r="S242" i="64"/>
  <c r="S265" i="64" s="1"/>
  <c r="AI218" i="64"/>
  <c r="AI219" i="64" s="1"/>
  <c r="AI220" i="64" s="1"/>
  <c r="AC251" i="64" s="1"/>
  <c r="Z210" i="64"/>
  <c r="AB210" i="64" s="1"/>
  <c r="AD210" i="64" s="1"/>
  <c r="AF209" i="39"/>
  <c r="AD219" i="39" s="1"/>
  <c r="AG209" i="39" s="1"/>
  <c r="AH209" i="39" s="1"/>
  <c r="AI209" i="39" s="1"/>
  <c r="AD251" i="39"/>
  <c r="AD252" i="39"/>
  <c r="AD253" i="39"/>
  <c r="AD254" i="39"/>
  <c r="AD255" i="39"/>
  <c r="AD256" i="39"/>
  <c r="AD257" i="39"/>
  <c r="AD258" i="39"/>
  <c r="AD259" i="39"/>
  <c r="AD260" i="39"/>
  <c r="AD261" i="39"/>
  <c r="AD262" i="39"/>
  <c r="AD263" i="39"/>
  <c r="AD264" i="39"/>
  <c r="AD265" i="39"/>
  <c r="AD266" i="39"/>
  <c r="AD267" i="39"/>
  <c r="AD268" i="39"/>
  <c r="Z208" i="39"/>
  <c r="AB208" i="39" s="1"/>
  <c r="AD208" i="39" s="1"/>
  <c r="AC220" i="39"/>
  <c r="Y250" i="39" s="1"/>
  <c r="Y251" i="39" s="1"/>
  <c r="Y252" i="39" s="1"/>
  <c r="Y253" i="39" s="1"/>
  <c r="Y254" i="39" s="1"/>
  <c r="Y255" i="39" s="1"/>
  <c r="Y256" i="39" s="1"/>
  <c r="Y257" i="39" s="1"/>
  <c r="Y258" i="39" s="1"/>
  <c r="Y259" i="39" s="1"/>
  <c r="Y260" i="39" s="1"/>
  <c r="Y261" i="39" s="1"/>
  <c r="Y262" i="39" s="1"/>
  <c r="Y263" i="39" s="1"/>
  <c r="Y264" i="39" s="1"/>
  <c r="Y265" i="39" s="1"/>
  <c r="Y266" i="39" s="1"/>
  <c r="Y267" i="39" s="1"/>
  <c r="Y268" i="39" s="1"/>
  <c r="Z215" i="39"/>
  <c r="AB215" i="39" s="1"/>
  <c r="AD215" i="39" s="1"/>
  <c r="Z210" i="39"/>
  <c r="AB210" i="39" s="1"/>
  <c r="AD210" i="39" s="1"/>
  <c r="Z213" i="39"/>
  <c r="AB213" i="39" s="1"/>
  <c r="AD213" i="39" s="1"/>
  <c r="Y210" i="39"/>
  <c r="AA210" i="39" s="1"/>
  <c r="AC210" i="39" s="1"/>
  <c r="Y211" i="39"/>
  <c r="AA211" i="39" s="1"/>
  <c r="AC211" i="39" s="1"/>
  <c r="Z203" i="39"/>
  <c r="AB203" i="39" s="1"/>
  <c r="AD203" i="39" s="1"/>
  <c r="Z204" i="39"/>
  <c r="AB204" i="39" s="1"/>
  <c r="AD204" i="39" s="1"/>
  <c r="Z206" i="39"/>
  <c r="AB206" i="39" s="1"/>
  <c r="AD206" i="39" s="1"/>
  <c r="Z200" i="39"/>
  <c r="AB200" i="39" s="1"/>
  <c r="AD200" i="39" s="1"/>
  <c r="Z199" i="39"/>
  <c r="AB199" i="39" s="1"/>
  <c r="AD199" i="39" s="1"/>
  <c r="Y203" i="39"/>
  <c r="AA203" i="39" s="1"/>
  <c r="AC203" i="39" s="1"/>
  <c r="Y205" i="39"/>
  <c r="AA205" i="39" s="1"/>
  <c r="AC205" i="39" s="1"/>
  <c r="Y215" i="39"/>
  <c r="AA215" i="39" s="1"/>
  <c r="AC215" i="39" s="1"/>
  <c r="Y207" i="39"/>
  <c r="AA207" i="39" s="1"/>
  <c r="AC207" i="39" s="1"/>
  <c r="Y200" i="39"/>
  <c r="AA200" i="39" s="1"/>
  <c r="AC200" i="39" s="1"/>
  <c r="Z205" i="39"/>
  <c r="AB205" i="39" s="1"/>
  <c r="AD205" i="39" s="1"/>
  <c r="Y213" i="39"/>
  <c r="AA213" i="39" s="1"/>
  <c r="AC213" i="39" s="1"/>
  <c r="Z202" i="39"/>
  <c r="AB202" i="39" s="1"/>
  <c r="AD202" i="39" s="1"/>
  <c r="Y201" i="39"/>
  <c r="AA201" i="39" s="1"/>
  <c r="AC201" i="39" s="1"/>
  <c r="Z207" i="39"/>
  <c r="AB207" i="39" s="1"/>
  <c r="AD207" i="39" s="1"/>
  <c r="Y214" i="39"/>
  <c r="AA214" i="39" s="1"/>
  <c r="AC214" i="39" s="1"/>
  <c r="Z212" i="39"/>
  <c r="AB212" i="39" s="1"/>
  <c r="AD212" i="39" s="1"/>
  <c r="Y202" i="39"/>
  <c r="AA202" i="39" s="1"/>
  <c r="AC202" i="39" s="1"/>
  <c r="Y212" i="39"/>
  <c r="AA212" i="39" s="1"/>
  <c r="AC212" i="39" s="1"/>
  <c r="Z214" i="39"/>
  <c r="AB214" i="39" s="1"/>
  <c r="AD214" i="39" s="1"/>
  <c r="Y208" i="39"/>
  <c r="AA208" i="39" s="1"/>
  <c r="AC208" i="39" s="1"/>
  <c r="Z201" i="39"/>
  <c r="AB201" i="39" s="1"/>
  <c r="AD201" i="39" s="1"/>
  <c r="Y204" i="39"/>
  <c r="AA204" i="39" s="1"/>
  <c r="AC204" i="39" s="1"/>
  <c r="Y206" i="39"/>
  <c r="AA206" i="39" s="1"/>
  <c r="AC206" i="39" s="1"/>
  <c r="Z211" i="39"/>
  <c r="AB211" i="39" s="1"/>
  <c r="AD211" i="39" s="1"/>
  <c r="Y199" i="39"/>
  <c r="AA199" i="39" s="1"/>
  <c r="AC199" i="39" s="1"/>
  <c r="S240" i="64"/>
  <c r="S263" i="64" s="1"/>
  <c r="X178" i="39"/>
  <c r="X184" i="39"/>
  <c r="S243" i="64"/>
  <c r="S266" i="64" s="1"/>
  <c r="S239" i="64"/>
  <c r="S262" i="64" s="1"/>
  <c r="X182" i="39"/>
  <c r="Y209" i="39"/>
  <c r="AA209" i="39" s="1"/>
  <c r="AC209" i="39" s="1"/>
  <c r="Z209" i="39"/>
  <c r="AB209" i="39" s="1"/>
  <c r="AD209" i="39" s="1"/>
  <c r="Y215" i="64"/>
  <c r="AA215" i="64" s="1"/>
  <c r="AC215" i="64" s="1"/>
  <c r="AF209" i="64"/>
  <c r="X176" i="64"/>
  <c r="AF211" i="64"/>
  <c r="Z215" i="64"/>
  <c r="AB215" i="64" s="1"/>
  <c r="AD215" i="64" s="1"/>
  <c r="Z205" i="64"/>
  <c r="AB205" i="64" s="1"/>
  <c r="AD205" i="64" s="1"/>
  <c r="Y205" i="64"/>
  <c r="AA205" i="64" s="1"/>
  <c r="AC205" i="64" s="1"/>
  <c r="X180" i="64"/>
  <c r="AD261" i="64"/>
  <c r="AD263" i="64"/>
  <c r="AD255" i="64"/>
  <c r="AD258" i="64"/>
  <c r="AD252" i="64"/>
  <c r="AD254" i="64"/>
  <c r="AD256" i="64"/>
  <c r="AD264" i="64"/>
  <c r="AD266" i="64"/>
  <c r="AD253" i="64"/>
  <c r="AD257" i="64"/>
  <c r="AD262" i="64"/>
  <c r="AD268" i="64"/>
  <c r="AD251" i="64"/>
  <c r="AD259" i="64"/>
  <c r="AD265" i="64"/>
  <c r="AD267" i="64"/>
  <c r="AD260" i="64"/>
  <c r="AF215" i="64"/>
  <c r="Z211" i="64"/>
  <c r="AB211" i="64" s="1"/>
  <c r="AD211" i="64" s="1"/>
  <c r="Z209" i="64"/>
  <c r="AB209" i="64" s="1"/>
  <c r="AD209" i="64" s="1"/>
  <c r="X186" i="64"/>
  <c r="AF205" i="64"/>
  <c r="AD219" i="64" s="1"/>
  <c r="AG209" i="64" s="1"/>
  <c r="AH209" i="64" s="1"/>
  <c r="AI209" i="64" s="1"/>
  <c r="X178" i="64"/>
  <c r="X184" i="64"/>
  <c r="AF210" i="64"/>
  <c r="AG210" i="64"/>
  <c r="AH210" i="64" s="1"/>
  <c r="AI210" i="64" s="1"/>
  <c r="AF208" i="64"/>
  <c r="Z199" i="64"/>
  <c r="AB199" i="64" s="1"/>
  <c r="AD199" i="64" s="1"/>
  <c r="Z206" i="64"/>
  <c r="AB206" i="64" s="1"/>
  <c r="AD206" i="64" s="1"/>
  <c r="AC220" i="64"/>
  <c r="Y250" i="64" s="1"/>
  <c r="Y251" i="64" s="1"/>
  <c r="Y252" i="64" s="1"/>
  <c r="Y253" i="64" s="1"/>
  <c r="Y254" i="64" s="1"/>
  <c r="Y255" i="64" s="1"/>
  <c r="Y256" i="64" s="1"/>
  <c r="Y257" i="64" s="1"/>
  <c r="Y258" i="64" s="1"/>
  <c r="Y259" i="64" s="1"/>
  <c r="Y260" i="64" s="1"/>
  <c r="Y261" i="64" s="1"/>
  <c r="Y262" i="64" s="1"/>
  <c r="Y263" i="64" s="1"/>
  <c r="Y264" i="64" s="1"/>
  <c r="Y265" i="64" s="1"/>
  <c r="Y266" i="64" s="1"/>
  <c r="Y267" i="64" s="1"/>
  <c r="Y268" i="64" s="1"/>
  <c r="Z201" i="64"/>
  <c r="AB201" i="64" s="1"/>
  <c r="AD201" i="64" s="1"/>
  <c r="Y203" i="64"/>
  <c r="AA203" i="64" s="1"/>
  <c r="AC203" i="64" s="1"/>
  <c r="Y204" i="64"/>
  <c r="AA204" i="64" s="1"/>
  <c r="AC204" i="64" s="1"/>
  <c r="Y201" i="64"/>
  <c r="AA201" i="64" s="1"/>
  <c r="AC201" i="64" s="1"/>
  <c r="Y206" i="64"/>
  <c r="AA206" i="64" s="1"/>
  <c r="AC206" i="64" s="1"/>
  <c r="Y207" i="64"/>
  <c r="AA207" i="64" s="1"/>
  <c r="AC207" i="64" s="1"/>
  <c r="Y202" i="64"/>
  <c r="AA202" i="64" s="1"/>
  <c r="AC202" i="64" s="1"/>
  <c r="Y213" i="64"/>
  <c r="AA213" i="64" s="1"/>
  <c r="AC213" i="64" s="1"/>
  <c r="Z207" i="64"/>
  <c r="AB207" i="64" s="1"/>
  <c r="AD207" i="64" s="1"/>
  <c r="Y199" i="64"/>
  <c r="AA199" i="64" s="1"/>
  <c r="AC199" i="64" s="1"/>
  <c r="Z202" i="64"/>
  <c r="AB202" i="64" s="1"/>
  <c r="AD202" i="64" s="1"/>
  <c r="Z204" i="64"/>
  <c r="AB204" i="64" s="1"/>
  <c r="AD204" i="64" s="1"/>
  <c r="Z200" i="64"/>
  <c r="AB200" i="64" s="1"/>
  <c r="AD200" i="64" s="1"/>
  <c r="Z213" i="64"/>
  <c r="AB213" i="64" s="1"/>
  <c r="AD213" i="64" s="1"/>
  <c r="Y200" i="64"/>
  <c r="AA200" i="64" s="1"/>
  <c r="AC200" i="64" s="1"/>
  <c r="Z203" i="64"/>
  <c r="AB203" i="64" s="1"/>
  <c r="AD203" i="64" s="1"/>
  <c r="Y214" i="64"/>
  <c r="AA214" i="64" s="1"/>
  <c r="AC214" i="64" s="1"/>
  <c r="Z214" i="64"/>
  <c r="AB214" i="64" s="1"/>
  <c r="AD214" i="64" s="1"/>
  <c r="Y209" i="64"/>
  <c r="AA209" i="64" s="1"/>
  <c r="AC209" i="64" s="1"/>
  <c r="Y211" i="64"/>
  <c r="AA211" i="64" s="1"/>
  <c r="AC211" i="64" s="1"/>
  <c r="Y210" i="64"/>
  <c r="AA210" i="64" s="1"/>
  <c r="AC210" i="64" s="1"/>
  <c r="Z212" i="64"/>
  <c r="AB212" i="64" s="1"/>
  <c r="AD212" i="64" s="1"/>
  <c r="Y208" i="64"/>
  <c r="AA208" i="64" s="1"/>
  <c r="AC208" i="64" s="1"/>
  <c r="AF212" i="64"/>
  <c r="S229" i="64"/>
  <c r="S252" i="64" s="1"/>
  <c r="T236" i="59"/>
  <c r="U322" i="59"/>
  <c r="T234" i="59"/>
  <c r="U320" i="59"/>
  <c r="T244" i="59"/>
  <c r="U330" i="59"/>
  <c r="T232" i="59"/>
  <c r="U318" i="59"/>
  <c r="T241" i="59"/>
  <c r="U327" i="59"/>
  <c r="J257" i="39" l="1"/>
  <c r="Q59" i="61" s="1"/>
  <c r="J265" i="39"/>
  <c r="Q85" i="61" s="1"/>
  <c r="J258" i="39"/>
  <c r="Q60" i="61" s="1"/>
  <c r="M320" i="60"/>
  <c r="N234" i="60"/>
  <c r="AC260" i="64"/>
  <c r="AC266" i="64"/>
  <c r="AC256" i="64"/>
  <c r="AC265" i="64"/>
  <c r="AC254" i="64"/>
  <c r="AC261" i="64"/>
  <c r="J264" i="64"/>
  <c r="J254" i="39"/>
  <c r="J253" i="39"/>
  <c r="J262" i="39"/>
  <c r="J261" i="39"/>
  <c r="J260" i="39"/>
  <c r="J263" i="39"/>
  <c r="J252" i="39"/>
  <c r="J255" i="39"/>
  <c r="J256" i="39"/>
  <c r="J259" i="39"/>
  <c r="J267" i="39"/>
  <c r="J266" i="39"/>
  <c r="J268" i="39"/>
  <c r="J266" i="64"/>
  <c r="J254" i="64"/>
  <c r="J261" i="64"/>
  <c r="J253" i="64"/>
  <c r="J257" i="64"/>
  <c r="J252" i="64"/>
  <c r="AC264" i="64"/>
  <c r="AC258" i="64"/>
  <c r="AC253" i="64"/>
  <c r="J262" i="64"/>
  <c r="J255" i="64"/>
  <c r="J263" i="64"/>
  <c r="J267" i="64"/>
  <c r="J259" i="64"/>
  <c r="AC268" i="64"/>
  <c r="AC262" i="64"/>
  <c r="AC257" i="64"/>
  <c r="AC252" i="64"/>
  <c r="Q251" i="64" s="1"/>
  <c r="AC267" i="64"/>
  <c r="AC263" i="64"/>
  <c r="AC259" i="64"/>
  <c r="AC255" i="64"/>
  <c r="J258" i="64"/>
  <c r="J264" i="39"/>
  <c r="G210" i="59"/>
  <c r="C210" i="59"/>
  <c r="I209" i="59"/>
  <c r="M209" i="59"/>
  <c r="X180" i="39"/>
  <c r="X176" i="39"/>
  <c r="AD220" i="39"/>
  <c r="AG210" i="39"/>
  <c r="AH210" i="39" s="1"/>
  <c r="AI210" i="39" s="1"/>
  <c r="AG211" i="39"/>
  <c r="AH211" i="39" s="1"/>
  <c r="AI211" i="39" s="1"/>
  <c r="AG200" i="39"/>
  <c r="AH200" i="39" s="1"/>
  <c r="AI200" i="39" s="1"/>
  <c r="AG215" i="39"/>
  <c r="AH215" i="39" s="1"/>
  <c r="AI215" i="39" s="1"/>
  <c r="AG202" i="39"/>
  <c r="AH202" i="39" s="1"/>
  <c r="AI202" i="39" s="1"/>
  <c r="AG214" i="39"/>
  <c r="AH214" i="39" s="1"/>
  <c r="AI214" i="39" s="1"/>
  <c r="AG213" i="39"/>
  <c r="AH213" i="39" s="1"/>
  <c r="AI213" i="39" s="1"/>
  <c r="AG206" i="39"/>
  <c r="AH206" i="39" s="1"/>
  <c r="AI206" i="39" s="1"/>
  <c r="AG205" i="39"/>
  <c r="AH205" i="39" s="1"/>
  <c r="AI205" i="39" s="1"/>
  <c r="AG208" i="39"/>
  <c r="AH208" i="39" s="1"/>
  <c r="AI208" i="39" s="1"/>
  <c r="AG212" i="39"/>
  <c r="AH212" i="39" s="1"/>
  <c r="AI212" i="39" s="1"/>
  <c r="AG201" i="39"/>
  <c r="AH201" i="39" s="1"/>
  <c r="AI201" i="39" s="1"/>
  <c r="AG207" i="39"/>
  <c r="AH207" i="39" s="1"/>
  <c r="AI207" i="39" s="1"/>
  <c r="AG204" i="39"/>
  <c r="AH204" i="39" s="1"/>
  <c r="AI204" i="39" s="1"/>
  <c r="AG203" i="39"/>
  <c r="AH203" i="39" s="1"/>
  <c r="AI203" i="39" s="1"/>
  <c r="AG199" i="39"/>
  <c r="AH199" i="39" s="1"/>
  <c r="AI199" i="39" s="1"/>
  <c r="I210" i="59"/>
  <c r="M210" i="59"/>
  <c r="AG215" i="64"/>
  <c r="AH215" i="64" s="1"/>
  <c r="AI215" i="64" s="1"/>
  <c r="J260" i="64"/>
  <c r="J256" i="64"/>
  <c r="AG208" i="64"/>
  <c r="AH208" i="64" s="1"/>
  <c r="AI208" i="64" s="1"/>
  <c r="AG211" i="64"/>
  <c r="AH211" i="64" s="1"/>
  <c r="AI211" i="64" s="1"/>
  <c r="AD220" i="64"/>
  <c r="AG203" i="64"/>
  <c r="AH203" i="64" s="1"/>
  <c r="AI203" i="64" s="1"/>
  <c r="AG201" i="64"/>
  <c r="AH201" i="64" s="1"/>
  <c r="AI201" i="64" s="1"/>
  <c r="AG204" i="64"/>
  <c r="AH204" i="64" s="1"/>
  <c r="AI204" i="64" s="1"/>
  <c r="AG202" i="64"/>
  <c r="AH202" i="64" s="1"/>
  <c r="AI202" i="64" s="1"/>
  <c r="AG214" i="64"/>
  <c r="AH214" i="64" s="1"/>
  <c r="AI214" i="64" s="1"/>
  <c r="AG200" i="64"/>
  <c r="AH200" i="64" s="1"/>
  <c r="AI200" i="64" s="1"/>
  <c r="AG213" i="64"/>
  <c r="AH213" i="64" s="1"/>
  <c r="AI213" i="64" s="1"/>
  <c r="AG199" i="64"/>
  <c r="AH199" i="64" s="1"/>
  <c r="AI199" i="64" s="1"/>
  <c r="AG207" i="64"/>
  <c r="AH207" i="64" s="1"/>
  <c r="AI207" i="64" s="1"/>
  <c r="AG206" i="64"/>
  <c r="AH206" i="64" s="1"/>
  <c r="AI206" i="64" s="1"/>
  <c r="AG212" i="64"/>
  <c r="AH212" i="64" s="1"/>
  <c r="AI212" i="64" s="1"/>
  <c r="AG205" i="64"/>
  <c r="AH205" i="64" s="1"/>
  <c r="AI205" i="64" s="1"/>
  <c r="Y180" i="64"/>
  <c r="X255" i="64" s="1"/>
  <c r="Y181" i="64"/>
  <c r="X256" i="64" s="1"/>
  <c r="Y184" i="64"/>
  <c r="X259" i="64" s="1"/>
  <c r="Y176" i="64"/>
  <c r="X251" i="64" s="1"/>
  <c r="Y182" i="64"/>
  <c r="X257" i="64" s="1"/>
  <c r="Y183" i="64"/>
  <c r="X258" i="64" s="1"/>
  <c r="Y186" i="64"/>
  <c r="X261" i="64" s="1"/>
  <c r="Y188" i="64"/>
  <c r="X263" i="64" s="1"/>
  <c r="Y190" i="64"/>
  <c r="X265" i="64" s="1"/>
  <c r="Y192" i="64"/>
  <c r="X267" i="64" s="1"/>
  <c r="Y177" i="64"/>
  <c r="X252" i="64" s="1"/>
  <c r="Y185" i="64"/>
  <c r="X260" i="64" s="1"/>
  <c r="Y179" i="64"/>
  <c r="X254" i="64" s="1"/>
  <c r="Y187" i="64"/>
  <c r="X262" i="64" s="1"/>
  <c r="Y189" i="64"/>
  <c r="X264" i="64" s="1"/>
  <c r="Y191" i="64"/>
  <c r="X266" i="64" s="1"/>
  <c r="Y178" i="64"/>
  <c r="X253" i="64" s="1"/>
  <c r="J268" i="64"/>
  <c r="J265" i="64"/>
  <c r="U325" i="59"/>
  <c r="T239" i="59"/>
  <c r="U321" i="59"/>
  <c r="T235" i="59"/>
  <c r="U328" i="59"/>
  <c r="T242" i="59"/>
  <c r="T245" i="59"/>
  <c r="U331" i="59"/>
  <c r="T237" i="59"/>
  <c r="U323" i="59"/>
  <c r="U317" i="59"/>
  <c r="T231" i="59"/>
  <c r="T240" i="59"/>
  <c r="U326" i="59"/>
  <c r="U319" i="59"/>
  <c r="T233" i="59"/>
  <c r="U329" i="59"/>
  <c r="T243" i="59"/>
  <c r="T238" i="59"/>
  <c r="U324" i="59"/>
  <c r="U332" i="59"/>
  <c r="T246" i="59"/>
  <c r="D2" i="64"/>
  <c r="Q77" i="61" l="1"/>
  <c r="Q67" i="61"/>
  <c r="Q78" i="61"/>
  <c r="Q69" i="61"/>
  <c r="Q87" i="61"/>
  <c r="Q54" i="61"/>
  <c r="Q72" i="61"/>
  <c r="Q61" i="61"/>
  <c r="Q79" i="61"/>
  <c r="Q55" i="61"/>
  <c r="Q73" i="61"/>
  <c r="Q66" i="61"/>
  <c r="Q84" i="61"/>
  <c r="Q70" i="61"/>
  <c r="Q88" i="61"/>
  <c r="Q58" i="61"/>
  <c r="Q76" i="61"/>
  <c r="Q62" i="61"/>
  <c r="Q80" i="61"/>
  <c r="Q56" i="61"/>
  <c r="Q74" i="61"/>
  <c r="Q64" i="61"/>
  <c r="Q82" i="61"/>
  <c r="Q65" i="61"/>
  <c r="Q83" i="61"/>
  <c r="Q68" i="61"/>
  <c r="Q86" i="61"/>
  <c r="Q57" i="61"/>
  <c r="Q75" i="61"/>
  <c r="Q63" i="61"/>
  <c r="Q81" i="61"/>
  <c r="Y177" i="39"/>
  <c r="X252" i="39" s="1"/>
  <c r="Y185" i="39"/>
  <c r="X260" i="39" s="1"/>
  <c r="Y178" i="39"/>
  <c r="X253" i="39" s="1"/>
  <c r="Y179" i="39"/>
  <c r="X254" i="39" s="1"/>
  <c r="Y188" i="39"/>
  <c r="X263" i="39" s="1"/>
  <c r="Y180" i="39"/>
  <c r="X255" i="39" s="1"/>
  <c r="Y181" i="39"/>
  <c r="X256" i="39" s="1"/>
  <c r="Y183" i="39"/>
  <c r="X258" i="39" s="1"/>
  <c r="Y187" i="39"/>
  <c r="X262" i="39" s="1"/>
  <c r="Y190" i="39"/>
  <c r="X265" i="39" s="1"/>
  <c r="Y182" i="39"/>
  <c r="X257" i="39" s="1"/>
  <c r="Y189" i="39"/>
  <c r="X264" i="39" s="1"/>
  <c r="Y192" i="39"/>
  <c r="X267" i="39" s="1"/>
  <c r="Y176" i="39"/>
  <c r="X251" i="39" s="1"/>
  <c r="Y186" i="39"/>
  <c r="X261" i="39" s="1"/>
  <c r="Y191" i="39"/>
  <c r="X266" i="39" s="1"/>
  <c r="C209" i="59"/>
  <c r="G209" i="59"/>
  <c r="Y184" i="39"/>
  <c r="X259" i="39" s="1"/>
  <c r="P209" i="59"/>
  <c r="T209" i="59"/>
  <c r="N230" i="59"/>
  <c r="M316" i="59"/>
  <c r="B10" i="64"/>
  <c r="B11" i="64"/>
  <c r="B12" i="64"/>
  <c r="B13" i="64"/>
  <c r="B14" i="64"/>
  <c r="B15" i="64"/>
  <c r="B16" i="64"/>
  <c r="B315" i="41" s="1"/>
  <c r="B17" i="64"/>
  <c r="P316" i="41" s="1"/>
  <c r="B18" i="64"/>
  <c r="B19" i="64"/>
  <c r="B20" i="64"/>
  <c r="B21" i="64"/>
  <c r="B22" i="64"/>
  <c r="B23" i="64"/>
  <c r="B24" i="64"/>
  <c r="K323" i="41" s="1"/>
  <c r="B25" i="64"/>
  <c r="F324" i="41" s="1"/>
  <c r="B26" i="64"/>
  <c r="B9" i="64"/>
  <c r="H298" i="41"/>
  <c r="B300" i="41"/>
  <c r="H300" i="41"/>
  <c r="N300" i="41"/>
  <c r="T300" i="41"/>
  <c r="AF300" i="41"/>
  <c r="B301" i="41"/>
  <c r="H301" i="41"/>
  <c r="N301" i="41"/>
  <c r="T301" i="41"/>
  <c r="Z301" i="41" s="1"/>
  <c r="B302" i="41"/>
  <c r="H302" i="41"/>
  <c r="N302" i="41"/>
  <c r="T302" i="41"/>
  <c r="F305" i="41"/>
  <c r="F308" i="41"/>
  <c r="K308" i="41"/>
  <c r="P308" i="41"/>
  <c r="Z308" i="41"/>
  <c r="AE308" i="41"/>
  <c r="AJ308" i="41"/>
  <c r="P309" i="41"/>
  <c r="AJ309" i="41"/>
  <c r="B310" i="41"/>
  <c r="B333" i="41" s="1"/>
  <c r="K310" i="41"/>
  <c r="P310" i="41"/>
  <c r="U310" i="41"/>
  <c r="AE310" i="41"/>
  <c r="AJ310" i="41"/>
  <c r="AO310" i="41"/>
  <c r="K311" i="41"/>
  <c r="P311" i="41"/>
  <c r="AE311" i="41"/>
  <c r="AJ311" i="41"/>
  <c r="K312" i="41"/>
  <c r="AE312" i="41"/>
  <c r="P313" i="41"/>
  <c r="AJ313" i="41"/>
  <c r="F314" i="41"/>
  <c r="K314" i="41"/>
  <c r="P314" i="41"/>
  <c r="Z314" i="41"/>
  <c r="AE314" i="41"/>
  <c r="AJ314" i="41"/>
  <c r="F315" i="41"/>
  <c r="K315" i="41"/>
  <c r="Z315" i="41"/>
  <c r="AE315" i="41"/>
  <c r="F316" i="41"/>
  <c r="Z316" i="41"/>
  <c r="P317" i="41"/>
  <c r="AJ317" i="41"/>
  <c r="B318" i="41"/>
  <c r="B341" i="41" s="1"/>
  <c r="F318" i="41"/>
  <c r="K318" i="41"/>
  <c r="P318" i="41"/>
  <c r="U318" i="41"/>
  <c r="Z318" i="41"/>
  <c r="AE318" i="41"/>
  <c r="AJ318" i="41"/>
  <c r="AO318" i="41"/>
  <c r="B319" i="41"/>
  <c r="B342" i="41" s="1"/>
  <c r="F319" i="41"/>
  <c r="U319" i="41"/>
  <c r="Z319" i="41"/>
  <c r="AO319" i="41"/>
  <c r="B320" i="41"/>
  <c r="F343" i="41" s="1"/>
  <c r="U320" i="41"/>
  <c r="AO320" i="41"/>
  <c r="P321" i="41"/>
  <c r="AJ321" i="41"/>
  <c r="B322" i="41"/>
  <c r="B345" i="41" s="1"/>
  <c r="F322" i="41"/>
  <c r="K322" i="41"/>
  <c r="P322" i="41"/>
  <c r="U322" i="41"/>
  <c r="Z322" i="41"/>
  <c r="AE322" i="41"/>
  <c r="AJ322" i="41"/>
  <c r="AO322" i="41"/>
  <c r="B323" i="41"/>
  <c r="B346" i="41" s="1"/>
  <c r="P323" i="41"/>
  <c r="U323" i="41"/>
  <c r="AJ323" i="41"/>
  <c r="AO323" i="41"/>
  <c r="P324" i="41"/>
  <c r="AJ324" i="41"/>
  <c r="P325" i="41"/>
  <c r="AJ325" i="41"/>
  <c r="F328" i="41"/>
  <c r="P333" i="41"/>
  <c r="AJ333" i="41"/>
  <c r="P341" i="41"/>
  <c r="K342" i="41"/>
  <c r="AJ342" i="41"/>
  <c r="AO343" i="41"/>
  <c r="K345" i="41"/>
  <c r="P345" i="41"/>
  <c r="AO346" i="41"/>
  <c r="B353" i="41"/>
  <c r="J353" i="41"/>
  <c r="S353" i="41"/>
  <c r="AB353" i="41"/>
  <c r="J354" i="41"/>
  <c r="B355" i="41"/>
  <c r="J355" i="41"/>
  <c r="S355" i="41"/>
  <c r="AB355" i="41"/>
  <c r="AK355" i="41"/>
  <c r="J356" i="41"/>
  <c r="S356" i="41"/>
  <c r="J357" i="41"/>
  <c r="J358" i="41"/>
  <c r="B359" i="41"/>
  <c r="J359" i="41"/>
  <c r="S359" i="41"/>
  <c r="AB359" i="41"/>
  <c r="AK359" i="41"/>
  <c r="J360" i="41"/>
  <c r="S360" i="41"/>
  <c r="J361" i="41"/>
  <c r="J362" i="41"/>
  <c r="B363" i="41"/>
  <c r="J363" i="41"/>
  <c r="S363" i="41"/>
  <c r="AB363" i="41"/>
  <c r="AK363" i="41"/>
  <c r="J364" i="41"/>
  <c r="S364" i="41"/>
  <c r="J365" i="41"/>
  <c r="J366" i="41"/>
  <c r="B367" i="41"/>
  <c r="J367" i="41"/>
  <c r="S367" i="41"/>
  <c r="AB367" i="41"/>
  <c r="AK367" i="41"/>
  <c r="J368" i="41"/>
  <c r="S368" i="41"/>
  <c r="J369" i="41"/>
  <c r="J370" i="41"/>
  <c r="H377" i="41"/>
  <c r="N377" i="41"/>
  <c r="U377" i="41"/>
  <c r="AB377" i="41"/>
  <c r="AH377" i="41"/>
  <c r="AN377" i="41"/>
  <c r="H398" i="41"/>
  <c r="N398" i="41"/>
  <c r="U398" i="41"/>
  <c r="AB398" i="41"/>
  <c r="AH398" i="41"/>
  <c r="P346" i="41" l="1"/>
  <c r="AO341" i="41"/>
  <c r="K341" i="41"/>
  <c r="AO345" i="41"/>
  <c r="AJ341" i="41"/>
  <c r="F341" i="41"/>
  <c r="AE341" i="41"/>
  <c r="Z302" i="41"/>
  <c r="AJ345" i="41"/>
  <c r="U341" i="41"/>
  <c r="Z341" i="41"/>
  <c r="Z300" i="41"/>
  <c r="AO338" i="41"/>
  <c r="AE338" i="41"/>
  <c r="K338" i="41"/>
  <c r="B338" i="41"/>
  <c r="F338" i="41"/>
  <c r="AJ338" i="41"/>
  <c r="H13" i="64"/>
  <c r="G13" i="64"/>
  <c r="J13" i="64"/>
  <c r="I13" i="64"/>
  <c r="K13" i="64"/>
  <c r="F13" i="64"/>
  <c r="H21" i="64"/>
  <c r="G21" i="64"/>
  <c r="F21" i="64"/>
  <c r="I21" i="64"/>
  <c r="K21" i="64"/>
  <c r="J21" i="64"/>
  <c r="B369" i="41"/>
  <c r="B365" i="41"/>
  <c r="K346" i="41"/>
  <c r="U343" i="41"/>
  <c r="K333" i="41"/>
  <c r="AJ320" i="41"/>
  <c r="P320" i="41"/>
  <c r="Z338" i="41"/>
  <c r="G20" i="64"/>
  <c r="H20" i="64"/>
  <c r="F20" i="64"/>
  <c r="J20" i="64"/>
  <c r="K20" i="64"/>
  <c r="I20" i="64"/>
  <c r="H12" i="64"/>
  <c r="F12" i="64"/>
  <c r="K12" i="64"/>
  <c r="J12" i="64"/>
  <c r="I12" i="64"/>
  <c r="G12" i="64"/>
  <c r="AB369" i="41"/>
  <c r="AK368" i="41"/>
  <c r="B368" i="41"/>
  <c r="AB365" i="41"/>
  <c r="AK364" i="41"/>
  <c r="AB361" i="41"/>
  <c r="AK360" i="41"/>
  <c r="B360" i="41"/>
  <c r="AB357" i="41"/>
  <c r="AK356" i="41"/>
  <c r="B356" i="41"/>
  <c r="AE346" i="41"/>
  <c r="F346" i="41"/>
  <c r="Z345" i="41"/>
  <c r="F345" i="41"/>
  <c r="B343" i="41"/>
  <c r="Z342" i="41"/>
  <c r="F342" i="41"/>
  <c r="F333" i="41"/>
  <c r="Z324" i="41"/>
  <c r="AE323" i="41"/>
  <c r="AE320" i="41"/>
  <c r="K320" i="41"/>
  <c r="AJ319" i="41"/>
  <c r="P319" i="41"/>
  <c r="P342" i="41" s="1"/>
  <c r="AJ316" i="41"/>
  <c r="AO315" i="41"/>
  <c r="U315" i="41"/>
  <c r="U338" i="41" s="1"/>
  <c r="AO312" i="41"/>
  <c r="U312" i="41"/>
  <c r="B312" i="41"/>
  <c r="K335" i="41" s="1"/>
  <c r="Z311" i="41"/>
  <c r="F311" i="41"/>
  <c r="H9" i="64"/>
  <c r="F9" i="64"/>
  <c r="J9" i="64"/>
  <c r="G9" i="64"/>
  <c r="I9" i="64"/>
  <c r="K9" i="64"/>
  <c r="H23" i="64"/>
  <c r="F23" i="64"/>
  <c r="J23" i="64"/>
  <c r="I23" i="64"/>
  <c r="K23" i="64"/>
  <c r="G23" i="64"/>
  <c r="H19" i="64"/>
  <c r="F19" i="64"/>
  <c r="G19" i="64"/>
  <c r="I19" i="64"/>
  <c r="K19" i="64"/>
  <c r="J19" i="64"/>
  <c r="H15" i="64"/>
  <c r="F15" i="64"/>
  <c r="J15" i="64"/>
  <c r="G15" i="64"/>
  <c r="I15" i="64"/>
  <c r="K15" i="64"/>
  <c r="H11" i="64"/>
  <c r="F11" i="64"/>
  <c r="J11" i="64"/>
  <c r="I11" i="64"/>
  <c r="K11" i="64"/>
  <c r="G11" i="64"/>
  <c r="I25" i="64"/>
  <c r="H25" i="64"/>
  <c r="G25" i="64"/>
  <c r="K25" i="64"/>
  <c r="J25" i="64"/>
  <c r="F25" i="64"/>
  <c r="H17" i="64"/>
  <c r="G17" i="64"/>
  <c r="J17" i="64"/>
  <c r="K17" i="64"/>
  <c r="F17" i="64"/>
  <c r="I17" i="64"/>
  <c r="AK369" i="41"/>
  <c r="AK365" i="41"/>
  <c r="AK361" i="41"/>
  <c r="B361" i="41"/>
  <c r="AK357" i="41"/>
  <c r="B357" i="41"/>
  <c r="AJ346" i="41"/>
  <c r="AE333" i="41"/>
  <c r="AE324" i="41"/>
  <c r="K324" i="41"/>
  <c r="AO316" i="41"/>
  <c r="U316" i="41"/>
  <c r="B316" i="41"/>
  <c r="F339" i="41" s="1"/>
  <c r="Z312" i="41"/>
  <c r="F312" i="41"/>
  <c r="H24" i="64"/>
  <c r="F24" i="64"/>
  <c r="I24" i="64"/>
  <c r="K24" i="64"/>
  <c r="J24" i="64"/>
  <c r="G24" i="64"/>
  <c r="I16" i="64"/>
  <c r="H16" i="64"/>
  <c r="G16" i="64"/>
  <c r="K16" i="64"/>
  <c r="F16" i="64"/>
  <c r="J16" i="64"/>
  <c r="B364" i="41"/>
  <c r="S369" i="41"/>
  <c r="AB368" i="41"/>
  <c r="S365" i="41"/>
  <c r="AB364" i="41"/>
  <c r="S361" i="41"/>
  <c r="AB360" i="41"/>
  <c r="S357" i="41"/>
  <c r="AB356" i="41"/>
  <c r="U346" i="41"/>
  <c r="U345" i="41"/>
  <c r="AO342" i="41"/>
  <c r="U342" i="41"/>
  <c r="AO333" i="41"/>
  <c r="U333" i="41"/>
  <c r="AO324" i="41"/>
  <c r="U324" i="41"/>
  <c r="U347" i="41" s="1"/>
  <c r="B324" i="41"/>
  <c r="F347" i="41" s="1"/>
  <c r="Z323" i="41"/>
  <c r="Z346" i="41" s="1"/>
  <c r="F323" i="41"/>
  <c r="AE345" i="41"/>
  <c r="Z320" i="41"/>
  <c r="F320" i="41"/>
  <c r="AE319" i="41"/>
  <c r="AE342" i="41" s="1"/>
  <c r="K319" i="41"/>
  <c r="AE316" i="41"/>
  <c r="K316" i="41"/>
  <c r="AJ315" i="41"/>
  <c r="P315" i="41"/>
  <c r="P338" i="41" s="1"/>
  <c r="AO314" i="41"/>
  <c r="U314" i="41"/>
  <c r="B314" i="41"/>
  <c r="AJ312" i="41"/>
  <c r="P312" i="41"/>
  <c r="AO311" i="41"/>
  <c r="U311" i="41"/>
  <c r="B311" i="41"/>
  <c r="Z310" i="41"/>
  <c r="Z333" i="41" s="1"/>
  <c r="F310" i="41"/>
  <c r="AO308" i="41"/>
  <c r="U308" i="41"/>
  <c r="B308" i="41"/>
  <c r="K331" i="41" s="1"/>
  <c r="B325" i="41"/>
  <c r="H26" i="64"/>
  <c r="G26" i="64"/>
  <c r="I26" i="64"/>
  <c r="F26" i="64"/>
  <c r="K26" i="64"/>
  <c r="J26" i="64"/>
  <c r="B321" i="41"/>
  <c r="F344" i="41" s="1"/>
  <c r="H22" i="64"/>
  <c r="K22" i="64"/>
  <c r="G22" i="64"/>
  <c r="J22" i="64"/>
  <c r="I22" i="64"/>
  <c r="F22" i="64"/>
  <c r="B317" i="41"/>
  <c r="B340" i="41" s="1"/>
  <c r="H18" i="64"/>
  <c r="G18" i="64"/>
  <c r="I18" i="64"/>
  <c r="F18" i="64"/>
  <c r="K18" i="64"/>
  <c r="J18" i="64"/>
  <c r="B313" i="41"/>
  <c r="AO336" i="41" s="1"/>
  <c r="H14" i="64"/>
  <c r="K14" i="64"/>
  <c r="G14" i="64"/>
  <c r="J14" i="64"/>
  <c r="I14" i="64"/>
  <c r="F14" i="64"/>
  <c r="B309" i="41"/>
  <c r="H10" i="64"/>
  <c r="F10" i="64"/>
  <c r="K10" i="64"/>
  <c r="G10" i="64"/>
  <c r="J10" i="64"/>
  <c r="I10" i="64"/>
  <c r="B344" i="41"/>
  <c r="AO344" i="41"/>
  <c r="F348" i="41"/>
  <c r="AO348" i="41"/>
  <c r="B348" i="41"/>
  <c r="F340" i="41"/>
  <c r="B336" i="41"/>
  <c r="F332" i="41"/>
  <c r="AO332" i="41"/>
  <c r="B332" i="41"/>
  <c r="AK370" i="41"/>
  <c r="B370" i="41"/>
  <c r="AK366" i="41"/>
  <c r="B366" i="41"/>
  <c r="AK362" i="41"/>
  <c r="B362" i="41"/>
  <c r="AK358" i="41"/>
  <c r="B358" i="41"/>
  <c r="AK354" i="41"/>
  <c r="B354" i="41"/>
  <c r="Z347" i="41"/>
  <c r="AJ343" i="41"/>
  <c r="P343" i="41"/>
  <c r="Z339" i="41"/>
  <c r="AJ335" i="41"/>
  <c r="AE325" i="41"/>
  <c r="K325" i="41"/>
  <c r="AE321" i="41"/>
  <c r="K321" i="41"/>
  <c r="AE317" i="41"/>
  <c r="K317" i="41"/>
  <c r="AE313" i="41"/>
  <c r="K313" i="41"/>
  <c r="AE309" i="41"/>
  <c r="AE332" i="41" s="1"/>
  <c r="K309" i="41"/>
  <c r="AB370" i="41"/>
  <c r="AB366" i="41"/>
  <c r="AB362" i="41"/>
  <c r="AB358" i="41"/>
  <c r="AB354" i="41"/>
  <c r="AO347" i="41"/>
  <c r="B347" i="41"/>
  <c r="AE343" i="41"/>
  <c r="K343" i="41"/>
  <c r="AO339" i="41"/>
  <c r="U339" i="41"/>
  <c r="B339" i="41"/>
  <c r="Z325" i="41"/>
  <c r="Z348" i="41" s="1"/>
  <c r="F325" i="41"/>
  <c r="Z321" i="41"/>
  <c r="F321" i="41"/>
  <c r="Z317" i="41"/>
  <c r="F317" i="41"/>
  <c r="Z313" i="41"/>
  <c r="F313" i="41"/>
  <c r="Z309" i="41"/>
  <c r="Z332" i="41" s="1"/>
  <c r="F309" i="41"/>
  <c r="S370" i="41"/>
  <c r="S366" i="41"/>
  <c r="S362" i="41"/>
  <c r="S358" i="41"/>
  <c r="S354" i="41"/>
  <c r="Z343" i="41"/>
  <c r="AJ339" i="41"/>
  <c r="AO325" i="41"/>
  <c r="U325" i="41"/>
  <c r="U348" i="41" s="1"/>
  <c r="AO321" i="41"/>
  <c r="U321" i="41"/>
  <c r="U344" i="41" s="1"/>
  <c r="AO317" i="41"/>
  <c r="U317" i="41"/>
  <c r="AO313" i="41"/>
  <c r="U313" i="41"/>
  <c r="AO309" i="41"/>
  <c r="U309" i="41"/>
  <c r="U332" i="41" s="1"/>
  <c r="AJ331" i="41"/>
  <c r="P331" i="41"/>
  <c r="AE331" i="41"/>
  <c r="Z331" i="41"/>
  <c r="AF302" i="41"/>
  <c r="AJ348" i="41"/>
  <c r="P348" i="41"/>
  <c r="AJ344" i="41"/>
  <c r="P344" i="41"/>
  <c r="P340" i="41"/>
  <c r="AJ332" i="41"/>
  <c r="J421" i="41" s="1"/>
  <c r="J429" i="41" s="1"/>
  <c r="P332" i="41"/>
  <c r="AE348" i="41"/>
  <c r="K348" i="41"/>
  <c r="K344" i="41"/>
  <c r="AE340" i="41"/>
  <c r="K336" i="41"/>
  <c r="K332" i="41"/>
  <c r="AF301" i="41"/>
  <c r="Z344" i="41"/>
  <c r="Z336" i="41" l="1"/>
  <c r="AJ336" i="41"/>
  <c r="U340" i="41"/>
  <c r="AJ347" i="41"/>
  <c r="AE344" i="41"/>
  <c r="AO340" i="41"/>
  <c r="P335" i="41"/>
  <c r="Z340" i="41"/>
  <c r="AE336" i="41"/>
  <c r="F336" i="41"/>
  <c r="P337" i="41"/>
  <c r="AO337" i="41"/>
  <c r="Z337" i="41"/>
  <c r="B337" i="41"/>
  <c r="U337" i="41"/>
  <c r="F337" i="41"/>
  <c r="AJ337" i="41"/>
  <c r="K337" i="41"/>
  <c r="AJ340" i="41"/>
  <c r="K340" i="41"/>
  <c r="P336" i="41"/>
  <c r="U336" i="41"/>
  <c r="Z335" i="41"/>
  <c r="AE335" i="41"/>
  <c r="F331" i="41"/>
  <c r="U331" i="41"/>
  <c r="AO331" i="41"/>
  <c r="B331" i="41"/>
  <c r="P347" i="41"/>
  <c r="K347" i="41"/>
  <c r="AE347" i="41"/>
  <c r="P339" i="41"/>
  <c r="K339" i="41"/>
  <c r="AE339" i="41"/>
  <c r="P334" i="41"/>
  <c r="AJ334" i="41"/>
  <c r="F334" i="41"/>
  <c r="B334" i="41"/>
  <c r="U334" i="41"/>
  <c r="AO334" i="41"/>
  <c r="Z334" i="41"/>
  <c r="K334" i="41"/>
  <c r="AE334" i="41"/>
  <c r="F335" i="41"/>
  <c r="AO335" i="41"/>
  <c r="B335" i="41"/>
  <c r="U335" i="41"/>
  <c r="AE337" i="41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N29" i="33"/>
  <c r="M29" i="33"/>
  <c r="L29" i="33"/>
  <c r="N28" i="33"/>
  <c r="M28" i="33"/>
  <c r="L28" i="33"/>
  <c r="N27" i="33"/>
  <c r="M27" i="33"/>
  <c r="L27" i="33"/>
  <c r="L20" i="33"/>
  <c r="K20" i="33"/>
  <c r="M20" i="33" s="1"/>
  <c r="K16" i="33"/>
  <c r="K27" i="33"/>
  <c r="K28" i="33"/>
  <c r="K29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AF105" i="64" l="1"/>
  <c r="AK105" i="64" s="1"/>
  <c r="AN105" i="64" s="1"/>
  <c r="V105" i="64"/>
  <c r="U105" i="64"/>
  <c r="J100" i="64"/>
  <c r="J99" i="64"/>
  <c r="AD98" i="64"/>
  <c r="AE98" i="64" s="1"/>
  <c r="Z98" i="64"/>
  <c r="AA98" i="64" s="1"/>
  <c r="Y98" i="64"/>
  <c r="J98" i="64"/>
  <c r="J97" i="64"/>
  <c r="J96" i="64"/>
  <c r="J95" i="64"/>
  <c r="J94" i="64"/>
  <c r="J93" i="64"/>
  <c r="J92" i="64"/>
  <c r="J91" i="64"/>
  <c r="J90" i="64"/>
  <c r="J89" i="64"/>
  <c r="J88" i="64"/>
  <c r="J87" i="64"/>
  <c r="J86" i="64"/>
  <c r="J85" i="64"/>
  <c r="I85" i="64"/>
  <c r="Q85" i="64" s="1"/>
  <c r="J84" i="64"/>
  <c r="J79" i="64"/>
  <c r="U26" i="64"/>
  <c r="M26" i="64"/>
  <c r="L26" i="64"/>
  <c r="Q26" i="64"/>
  <c r="O26" i="64"/>
  <c r="N26" i="64"/>
  <c r="E26" i="64"/>
  <c r="D26" i="64"/>
  <c r="C26" i="64"/>
  <c r="V26" i="64"/>
  <c r="U25" i="64"/>
  <c r="Q25" i="64"/>
  <c r="M25" i="64"/>
  <c r="L25" i="64"/>
  <c r="O25" i="64"/>
  <c r="N25" i="64"/>
  <c r="E25" i="64"/>
  <c r="D25" i="64"/>
  <c r="H46" i="64" s="1"/>
  <c r="C25" i="64"/>
  <c r="V25" i="64"/>
  <c r="U24" i="64"/>
  <c r="M24" i="64"/>
  <c r="L24" i="64"/>
  <c r="Q24" i="64"/>
  <c r="O24" i="64"/>
  <c r="N24" i="64"/>
  <c r="E24" i="64"/>
  <c r="D24" i="64"/>
  <c r="C24" i="64"/>
  <c r="V24" i="64"/>
  <c r="U23" i="64"/>
  <c r="M23" i="64"/>
  <c r="L23" i="64"/>
  <c r="Q23" i="64"/>
  <c r="O23" i="64"/>
  <c r="N23" i="64"/>
  <c r="E23" i="64"/>
  <c r="D23" i="64"/>
  <c r="B97" i="64" s="1"/>
  <c r="C23" i="64"/>
  <c r="V23" i="64"/>
  <c r="U22" i="64"/>
  <c r="M22" i="64"/>
  <c r="L22" i="64"/>
  <c r="Q22" i="64"/>
  <c r="O22" i="64"/>
  <c r="N22" i="64"/>
  <c r="E22" i="64"/>
  <c r="D22" i="64"/>
  <c r="C22" i="64"/>
  <c r="V22" i="64"/>
  <c r="U21" i="64"/>
  <c r="M21" i="64"/>
  <c r="L21" i="64"/>
  <c r="Q21" i="64"/>
  <c r="O21" i="64"/>
  <c r="N21" i="64"/>
  <c r="E21" i="64"/>
  <c r="D21" i="64"/>
  <c r="C21" i="64"/>
  <c r="V21" i="64"/>
  <c r="AE20" i="64"/>
  <c r="E94" i="64" s="1"/>
  <c r="M94" i="64" s="1"/>
  <c r="U20" i="64"/>
  <c r="M20" i="64"/>
  <c r="L20" i="64"/>
  <c r="Q20" i="64"/>
  <c r="O20" i="64"/>
  <c r="N20" i="64"/>
  <c r="E20" i="64"/>
  <c r="D20" i="64"/>
  <c r="C20" i="64"/>
  <c r="V20" i="64"/>
  <c r="U19" i="64"/>
  <c r="M19" i="64"/>
  <c r="L19" i="64"/>
  <c r="Q19" i="64"/>
  <c r="O19" i="64"/>
  <c r="N19" i="64"/>
  <c r="E19" i="64"/>
  <c r="D19" i="64"/>
  <c r="H40" i="64" s="1"/>
  <c r="L40" i="64" s="1"/>
  <c r="C19" i="64"/>
  <c r="V19" i="64"/>
  <c r="U18" i="64"/>
  <c r="M18" i="64"/>
  <c r="L18" i="64"/>
  <c r="Q18" i="64"/>
  <c r="O18" i="64"/>
  <c r="N18" i="64"/>
  <c r="E18" i="64"/>
  <c r="D18" i="64"/>
  <c r="C18" i="64"/>
  <c r="V18" i="64"/>
  <c r="U17" i="64"/>
  <c r="U16" i="64"/>
  <c r="U15" i="64"/>
  <c r="U14" i="64"/>
  <c r="U13" i="64"/>
  <c r="U12" i="64"/>
  <c r="U11" i="64"/>
  <c r="U10" i="64"/>
  <c r="U9" i="64"/>
  <c r="M9" i="64"/>
  <c r="L9" i="64"/>
  <c r="Q9" i="64"/>
  <c r="O9" i="64"/>
  <c r="T9" i="64" s="1"/>
  <c r="N9" i="64"/>
  <c r="E9" i="64"/>
  <c r="D9" i="64"/>
  <c r="V9" i="64"/>
  <c r="O3" i="64"/>
  <c r="L3" i="64"/>
  <c r="K3" i="64"/>
  <c r="J3" i="64"/>
  <c r="I3" i="64"/>
  <c r="H3" i="64"/>
  <c r="F3" i="64"/>
  <c r="E3" i="64"/>
  <c r="D3" i="64"/>
  <c r="K127" i="64" s="1"/>
  <c r="K128" i="64" s="1"/>
  <c r="B3" i="64"/>
  <c r="G116" i="64" l="1"/>
  <c r="F116" i="64"/>
  <c r="AO116" i="64"/>
  <c r="AL116" i="64"/>
  <c r="E68" i="64"/>
  <c r="U392" i="41" s="1"/>
  <c r="G121" i="64"/>
  <c r="F121" i="64"/>
  <c r="AL121" i="64"/>
  <c r="AO121" i="64"/>
  <c r="AE19" i="64"/>
  <c r="E93" i="64" s="1"/>
  <c r="M93" i="64" s="1"/>
  <c r="AC22" i="64"/>
  <c r="C96" i="64" s="1"/>
  <c r="K96" i="64" s="1"/>
  <c r="F119" i="64"/>
  <c r="G119" i="64"/>
  <c r="AL119" i="64"/>
  <c r="AO119" i="64"/>
  <c r="E70" i="64"/>
  <c r="F123" i="64"/>
  <c r="G123" i="64"/>
  <c r="AO123" i="64"/>
  <c r="AL123" i="64"/>
  <c r="C3" i="64"/>
  <c r="N3" i="64" s="1"/>
  <c r="F115" i="64"/>
  <c r="G115" i="64"/>
  <c r="AL115" i="64"/>
  <c r="AO115" i="64"/>
  <c r="F118" i="64"/>
  <c r="G118" i="64"/>
  <c r="AL118" i="64"/>
  <c r="AO118" i="64"/>
  <c r="G120" i="64"/>
  <c r="F120" i="64"/>
  <c r="AO120" i="64"/>
  <c r="AL120" i="64"/>
  <c r="C69" i="64"/>
  <c r="H393" i="41" s="1"/>
  <c r="F122" i="64"/>
  <c r="G122" i="64"/>
  <c r="AL122" i="64"/>
  <c r="AO122" i="64"/>
  <c r="G117" i="64"/>
  <c r="F117" i="64"/>
  <c r="AO117" i="64"/>
  <c r="AL117" i="64"/>
  <c r="Q70" i="64"/>
  <c r="AC24" i="64"/>
  <c r="C98" i="64" s="1"/>
  <c r="K98" i="64" s="1"/>
  <c r="AN407" i="41"/>
  <c r="B386" i="41"/>
  <c r="B407" i="41" s="1"/>
  <c r="B387" i="41"/>
  <c r="B408" i="41" s="1"/>
  <c r="AN408" i="41"/>
  <c r="B388" i="41"/>
  <c r="B409" i="41" s="1"/>
  <c r="AN409" i="41"/>
  <c r="AE21" i="64"/>
  <c r="E95" i="64" s="1"/>
  <c r="M95" i="64" s="1"/>
  <c r="AN410" i="41"/>
  <c r="B389" i="41"/>
  <c r="B410" i="41" s="1"/>
  <c r="AN411" i="41"/>
  <c r="B390" i="41"/>
  <c r="B411" i="41" s="1"/>
  <c r="I68" i="64"/>
  <c r="H413" i="41" s="1"/>
  <c r="B392" i="41"/>
  <c r="B413" i="41" s="1"/>
  <c r="AN413" i="41"/>
  <c r="AC25" i="64"/>
  <c r="C99" i="64" s="1"/>
  <c r="K99" i="64" s="1"/>
  <c r="AC23" i="64"/>
  <c r="C97" i="64" s="1"/>
  <c r="K97" i="64" s="1"/>
  <c r="B391" i="41"/>
  <c r="B412" i="41" s="1"/>
  <c r="AN412" i="41"/>
  <c r="AD25" i="64"/>
  <c r="D99" i="64" s="1"/>
  <c r="L99" i="64" s="1"/>
  <c r="B393" i="41"/>
  <c r="B414" i="41" s="1"/>
  <c r="AN414" i="41"/>
  <c r="AC26" i="64"/>
  <c r="C100" i="64" s="1"/>
  <c r="K100" i="64" s="1"/>
  <c r="S69" i="64"/>
  <c r="Z18" i="64"/>
  <c r="W18" i="64"/>
  <c r="T18" i="64"/>
  <c r="Z19" i="64"/>
  <c r="T19" i="64"/>
  <c r="W19" i="64"/>
  <c r="AG19" i="64" s="1"/>
  <c r="Z20" i="64"/>
  <c r="T20" i="64"/>
  <c r="Z21" i="64"/>
  <c r="T21" i="64"/>
  <c r="Z22" i="64"/>
  <c r="T22" i="64"/>
  <c r="W22" i="64"/>
  <c r="AG22" i="64" s="1"/>
  <c r="T23" i="64"/>
  <c r="Z23" i="64"/>
  <c r="Z9" i="64"/>
  <c r="W20" i="64"/>
  <c r="V10" i="64"/>
  <c r="R11" i="64"/>
  <c r="V11" i="64"/>
  <c r="P12" i="64"/>
  <c r="R13" i="64"/>
  <c r="R14" i="64"/>
  <c r="P16" i="64"/>
  <c r="V16" i="64"/>
  <c r="P17" i="64"/>
  <c r="R17" i="64"/>
  <c r="S21" i="64"/>
  <c r="X21" i="64"/>
  <c r="AC21" i="64"/>
  <c r="C95" i="64" s="1"/>
  <c r="K95" i="64" s="1"/>
  <c r="C10" i="64"/>
  <c r="Q10" i="64"/>
  <c r="C11" i="64"/>
  <c r="Q11" i="64"/>
  <c r="C12" i="64"/>
  <c r="Q12" i="64"/>
  <c r="C13" i="64"/>
  <c r="Q13" i="64"/>
  <c r="C14" i="64"/>
  <c r="Q14" i="64"/>
  <c r="C15" i="64"/>
  <c r="Q15" i="64"/>
  <c r="C16" i="64"/>
  <c r="Q16" i="64"/>
  <c r="C17" i="64"/>
  <c r="Q17" i="64"/>
  <c r="P115" i="64"/>
  <c r="K115" i="64"/>
  <c r="C115" i="64"/>
  <c r="R115" i="64"/>
  <c r="E115" i="64"/>
  <c r="M42" i="61" s="1"/>
  <c r="O115" i="64"/>
  <c r="I115" i="64"/>
  <c r="D115" i="64"/>
  <c r="M24" i="61" s="1"/>
  <c r="N115" i="64"/>
  <c r="H115" i="64"/>
  <c r="AJ115" i="64"/>
  <c r="B115" i="64"/>
  <c r="M115" i="64" s="1"/>
  <c r="P62" i="64"/>
  <c r="L62" i="64"/>
  <c r="AB407" i="41" s="1"/>
  <c r="H62" i="64"/>
  <c r="AN386" i="41" s="1"/>
  <c r="D62" i="64"/>
  <c r="N386" i="41" s="1"/>
  <c r="S62" i="64"/>
  <c r="O62" i="64"/>
  <c r="C62" i="64"/>
  <c r="H386" i="41" s="1"/>
  <c r="R62" i="64"/>
  <c r="AH407" i="41" s="1"/>
  <c r="N62" i="64"/>
  <c r="J62" i="64"/>
  <c r="N407" i="41" s="1"/>
  <c r="F62" i="64"/>
  <c r="AB386" i="41" s="1"/>
  <c r="M62" i="64"/>
  <c r="I62" i="64"/>
  <c r="H407" i="41" s="1"/>
  <c r="E62" i="64"/>
  <c r="U386" i="41" s="1"/>
  <c r="AD18" i="64"/>
  <c r="D92" i="64" s="1"/>
  <c r="L92" i="64" s="1"/>
  <c r="S18" i="64"/>
  <c r="X18" i="64"/>
  <c r="AC18" i="64"/>
  <c r="C92" i="64" s="1"/>
  <c r="K92" i="64" s="1"/>
  <c r="AG20" i="64"/>
  <c r="U118" i="64"/>
  <c r="AF118" i="64"/>
  <c r="B65" i="64"/>
  <c r="B95" i="64"/>
  <c r="H42" i="64"/>
  <c r="P119" i="64"/>
  <c r="K119" i="64"/>
  <c r="C119" i="64"/>
  <c r="O119" i="64"/>
  <c r="B119" i="64"/>
  <c r="M119" i="64" s="1"/>
  <c r="N119" i="64"/>
  <c r="I119" i="64"/>
  <c r="E119" i="64"/>
  <c r="M46" i="61" s="1"/>
  <c r="H119" i="64"/>
  <c r="D119" i="64"/>
  <c r="M28" i="61" s="1"/>
  <c r="AJ119" i="64"/>
  <c r="R119" i="64"/>
  <c r="P66" i="64"/>
  <c r="L66" i="64"/>
  <c r="AB411" i="41" s="1"/>
  <c r="H66" i="64"/>
  <c r="AN390" i="41" s="1"/>
  <c r="D66" i="64"/>
  <c r="N390" i="41" s="1"/>
  <c r="S66" i="64"/>
  <c r="O66" i="64"/>
  <c r="C66" i="64"/>
  <c r="H390" i="41" s="1"/>
  <c r="R66" i="64"/>
  <c r="AH411" i="41" s="1"/>
  <c r="N66" i="64"/>
  <c r="J66" i="64"/>
  <c r="N411" i="41" s="1"/>
  <c r="F66" i="64"/>
  <c r="AB390" i="41" s="1"/>
  <c r="E66" i="64"/>
  <c r="U390" i="41" s="1"/>
  <c r="Q66" i="64"/>
  <c r="M66" i="64"/>
  <c r="AD22" i="64"/>
  <c r="D96" i="64" s="1"/>
  <c r="L96" i="64" s="1"/>
  <c r="S22" i="64"/>
  <c r="X22" i="64"/>
  <c r="AE22" i="64"/>
  <c r="E96" i="64" s="1"/>
  <c r="M96" i="64" s="1"/>
  <c r="J46" i="64"/>
  <c r="I46" i="64"/>
  <c r="L46" i="64"/>
  <c r="T25" i="64"/>
  <c r="Z25" i="64"/>
  <c r="Q62" i="64"/>
  <c r="M64" i="64"/>
  <c r="I66" i="64"/>
  <c r="H411" i="41" s="1"/>
  <c r="J76" i="64"/>
  <c r="R87" i="64" s="1"/>
  <c r="J75" i="64"/>
  <c r="J78" i="64"/>
  <c r="J77" i="64"/>
  <c r="AE73" i="64"/>
  <c r="AE74" i="64" s="1"/>
  <c r="U106" i="64"/>
  <c r="AF106" i="64"/>
  <c r="H30" i="64"/>
  <c r="P10" i="64"/>
  <c r="V14" i="64"/>
  <c r="P15" i="64"/>
  <c r="R15" i="64"/>
  <c r="R16" i="64"/>
  <c r="U117" i="64"/>
  <c r="AF117" i="64"/>
  <c r="B94" i="64"/>
  <c r="B64" i="64"/>
  <c r="H41" i="64"/>
  <c r="K40" i="64"/>
  <c r="J40" i="64"/>
  <c r="I40" i="64"/>
  <c r="T70" i="64"/>
  <c r="T68" i="64"/>
  <c r="T66" i="64"/>
  <c r="T64" i="64"/>
  <c r="T62" i="64"/>
  <c r="T60" i="64"/>
  <c r="T58" i="64"/>
  <c r="T69" i="64"/>
  <c r="T67" i="64"/>
  <c r="T65" i="64"/>
  <c r="T63" i="64"/>
  <c r="T61" i="64"/>
  <c r="T59" i="64"/>
  <c r="T56" i="64"/>
  <c r="T54" i="64"/>
  <c r="T57" i="64"/>
  <c r="T55" i="64"/>
  <c r="P9" i="64"/>
  <c r="AA9" i="64" s="1"/>
  <c r="R9" i="64"/>
  <c r="D10" i="64"/>
  <c r="N10" i="64"/>
  <c r="L10" i="64"/>
  <c r="D11" i="64"/>
  <c r="N11" i="64"/>
  <c r="L11" i="64"/>
  <c r="D12" i="64"/>
  <c r="N12" i="64"/>
  <c r="L12" i="64"/>
  <c r="D13" i="64"/>
  <c r="N13" i="64"/>
  <c r="L13" i="64"/>
  <c r="D14" i="64"/>
  <c r="N14" i="64"/>
  <c r="L14" i="64"/>
  <c r="D15" i="64"/>
  <c r="N15" i="64"/>
  <c r="L15" i="64"/>
  <c r="D16" i="64"/>
  <c r="N16" i="64"/>
  <c r="L16" i="64"/>
  <c r="D17" i="64"/>
  <c r="N17" i="64"/>
  <c r="L17" i="64"/>
  <c r="AF115" i="64"/>
  <c r="B92" i="64"/>
  <c r="U115" i="64"/>
  <c r="B62" i="64"/>
  <c r="H39" i="64"/>
  <c r="AE18" i="64"/>
  <c r="E92" i="64" s="1"/>
  <c r="M92" i="64" s="1"/>
  <c r="P116" i="64"/>
  <c r="K116" i="64"/>
  <c r="C116" i="64"/>
  <c r="O116" i="64"/>
  <c r="B116" i="64"/>
  <c r="M116" i="64" s="1"/>
  <c r="N116" i="64"/>
  <c r="I116" i="64"/>
  <c r="E116" i="64"/>
  <c r="M43" i="61" s="1"/>
  <c r="H116" i="64"/>
  <c r="D116" i="64"/>
  <c r="M25" i="61" s="1"/>
  <c r="AJ116" i="64"/>
  <c r="R116" i="64"/>
  <c r="R63" i="64"/>
  <c r="AH408" i="41" s="1"/>
  <c r="N63" i="64"/>
  <c r="J63" i="64"/>
  <c r="N408" i="41" s="1"/>
  <c r="F63" i="64"/>
  <c r="AB387" i="41" s="1"/>
  <c r="Q63" i="64"/>
  <c r="M63" i="64"/>
  <c r="I63" i="64"/>
  <c r="H408" i="41" s="1"/>
  <c r="E63" i="64"/>
  <c r="U387" i="41" s="1"/>
  <c r="P63" i="64"/>
  <c r="L63" i="64"/>
  <c r="AB408" i="41" s="1"/>
  <c r="H63" i="64"/>
  <c r="AN387" i="41" s="1"/>
  <c r="D63" i="64"/>
  <c r="N387" i="41" s="1"/>
  <c r="S63" i="64"/>
  <c r="X63" i="64" s="1"/>
  <c r="C63" i="64"/>
  <c r="H387" i="41" s="1"/>
  <c r="AD19" i="64"/>
  <c r="D93" i="64" s="1"/>
  <c r="L93" i="64" s="1"/>
  <c r="S19" i="64"/>
  <c r="X19" i="64"/>
  <c r="AC19" i="64"/>
  <c r="C93" i="64" s="1"/>
  <c r="K93" i="64" s="1"/>
  <c r="U119" i="64"/>
  <c r="AF119" i="64"/>
  <c r="B96" i="64"/>
  <c r="B66" i="64"/>
  <c r="H43" i="64"/>
  <c r="T24" i="64"/>
  <c r="Z24" i="64"/>
  <c r="K46" i="64"/>
  <c r="R10" i="64"/>
  <c r="P11" i="64"/>
  <c r="R12" i="64"/>
  <c r="V12" i="64"/>
  <c r="P13" i="64"/>
  <c r="V13" i="64"/>
  <c r="P14" i="64"/>
  <c r="V15" i="64"/>
  <c r="V17" i="64"/>
  <c r="P118" i="64"/>
  <c r="K118" i="64"/>
  <c r="C118" i="64"/>
  <c r="O118" i="64"/>
  <c r="B118" i="64"/>
  <c r="M118" i="64" s="1"/>
  <c r="N118" i="64"/>
  <c r="I118" i="64"/>
  <c r="E118" i="64"/>
  <c r="M45" i="61" s="1"/>
  <c r="AJ118" i="64"/>
  <c r="R118" i="64"/>
  <c r="H118" i="64"/>
  <c r="D118" i="64"/>
  <c r="M27" i="61" s="1"/>
  <c r="R65" i="64"/>
  <c r="AH410" i="41" s="1"/>
  <c r="N65" i="64"/>
  <c r="J65" i="64"/>
  <c r="N410" i="41" s="1"/>
  <c r="F65" i="64"/>
  <c r="AB389" i="41" s="1"/>
  <c r="Q65" i="64"/>
  <c r="M65" i="64"/>
  <c r="I65" i="64"/>
  <c r="H410" i="41" s="1"/>
  <c r="E65" i="64"/>
  <c r="U389" i="41" s="1"/>
  <c r="P65" i="64"/>
  <c r="L65" i="64"/>
  <c r="AB410" i="41" s="1"/>
  <c r="H65" i="64"/>
  <c r="AN389" i="41" s="1"/>
  <c r="D65" i="64"/>
  <c r="N389" i="41" s="1"/>
  <c r="S65" i="64"/>
  <c r="X65" i="64" s="1"/>
  <c r="C65" i="64"/>
  <c r="H389" i="41" s="1"/>
  <c r="O65" i="64"/>
  <c r="AD21" i="64"/>
  <c r="D95" i="64" s="1"/>
  <c r="L95" i="64" s="1"/>
  <c r="P120" i="64"/>
  <c r="K120" i="64"/>
  <c r="C120" i="64"/>
  <c r="O120" i="64"/>
  <c r="B120" i="64"/>
  <c r="M120" i="64" s="1"/>
  <c r="N120" i="64"/>
  <c r="I120" i="64"/>
  <c r="E120" i="64"/>
  <c r="M47" i="61" s="1"/>
  <c r="H120" i="64"/>
  <c r="D120" i="64"/>
  <c r="M29" i="61" s="1"/>
  <c r="AJ120" i="64"/>
  <c r="R120" i="64"/>
  <c r="R67" i="64"/>
  <c r="AH412" i="41" s="1"/>
  <c r="N67" i="64"/>
  <c r="J67" i="64"/>
  <c r="N412" i="41" s="1"/>
  <c r="F67" i="64"/>
  <c r="AB391" i="41" s="1"/>
  <c r="Q67" i="64"/>
  <c r="M67" i="64"/>
  <c r="I67" i="64"/>
  <c r="H412" i="41" s="1"/>
  <c r="E67" i="64"/>
  <c r="U391" i="41" s="1"/>
  <c r="P67" i="64"/>
  <c r="L67" i="64"/>
  <c r="AB412" i="41" s="1"/>
  <c r="H67" i="64"/>
  <c r="AN391" i="41" s="1"/>
  <c r="D67" i="64"/>
  <c r="N391" i="41" s="1"/>
  <c r="S67" i="64"/>
  <c r="X67" i="64" s="1"/>
  <c r="C67" i="64"/>
  <c r="H391" i="41" s="1"/>
  <c r="X23" i="64"/>
  <c r="O67" i="64"/>
  <c r="AE23" i="64"/>
  <c r="E97" i="64" s="1"/>
  <c r="M97" i="64" s="1"/>
  <c r="W23" i="64"/>
  <c r="AG23" i="64" s="1"/>
  <c r="AD23" i="64"/>
  <c r="D97" i="64" s="1"/>
  <c r="L97" i="64" s="1"/>
  <c r="T26" i="64"/>
  <c r="Z26" i="64"/>
  <c r="I97" i="64"/>
  <c r="Q97" i="64" s="1"/>
  <c r="I95" i="64"/>
  <c r="Q95" i="64" s="1"/>
  <c r="I93" i="64"/>
  <c r="Q93" i="64" s="1"/>
  <c r="I91" i="64"/>
  <c r="Q91" i="64" s="1"/>
  <c r="I100" i="64"/>
  <c r="Q100" i="64" s="1"/>
  <c r="I98" i="64"/>
  <c r="Q98" i="64" s="1"/>
  <c r="I96" i="64"/>
  <c r="Q96" i="64" s="1"/>
  <c r="I94" i="64"/>
  <c r="Q94" i="64" s="1"/>
  <c r="I92" i="64"/>
  <c r="Q92" i="64" s="1"/>
  <c r="I99" i="64"/>
  <c r="Q99" i="64" s="1"/>
  <c r="I88" i="64"/>
  <c r="Q88" i="64" s="1"/>
  <c r="I86" i="64"/>
  <c r="Q86" i="64" s="1"/>
  <c r="I84" i="64"/>
  <c r="Q84" i="64" s="1"/>
  <c r="I90" i="64"/>
  <c r="Q90" i="64" s="1"/>
  <c r="I87" i="64"/>
  <c r="Q87" i="64" s="1"/>
  <c r="I89" i="64"/>
  <c r="Q89" i="64" s="1"/>
  <c r="P3" i="64"/>
  <c r="C9" i="64"/>
  <c r="M27" i="64"/>
  <c r="E10" i="64"/>
  <c r="O10" i="64"/>
  <c r="M10" i="64"/>
  <c r="E11" i="64"/>
  <c r="O11" i="64"/>
  <c r="M11" i="64"/>
  <c r="E12" i="64"/>
  <c r="O12" i="64"/>
  <c r="M12" i="64"/>
  <c r="E13" i="64"/>
  <c r="O13" i="64"/>
  <c r="M13" i="64"/>
  <c r="E14" i="64"/>
  <c r="O14" i="64"/>
  <c r="M14" i="64"/>
  <c r="E15" i="64"/>
  <c r="O15" i="64"/>
  <c r="M15" i="64"/>
  <c r="E16" i="64"/>
  <c r="O16" i="64"/>
  <c r="M16" i="64"/>
  <c r="E17" i="64"/>
  <c r="O17" i="64"/>
  <c r="M17" i="64"/>
  <c r="AG18" i="64"/>
  <c r="U116" i="64"/>
  <c r="AF116" i="64"/>
  <c r="B63" i="64"/>
  <c r="B93" i="64"/>
  <c r="P117" i="64"/>
  <c r="K117" i="64"/>
  <c r="C117" i="64"/>
  <c r="O117" i="64"/>
  <c r="B117" i="64"/>
  <c r="M117" i="64" s="1"/>
  <c r="N117" i="64"/>
  <c r="I117" i="64"/>
  <c r="E117" i="64"/>
  <c r="M44" i="61" s="1"/>
  <c r="D117" i="64"/>
  <c r="M26" i="61" s="1"/>
  <c r="AJ117" i="64"/>
  <c r="R117" i="64"/>
  <c r="P64" i="64"/>
  <c r="L64" i="64"/>
  <c r="AB409" i="41" s="1"/>
  <c r="H64" i="64"/>
  <c r="AN388" i="41" s="1"/>
  <c r="D64" i="64"/>
  <c r="N388" i="41" s="1"/>
  <c r="S64" i="64"/>
  <c r="O64" i="64"/>
  <c r="C64" i="64"/>
  <c r="H388" i="41" s="1"/>
  <c r="R64" i="64"/>
  <c r="AH409" i="41" s="1"/>
  <c r="N64" i="64"/>
  <c r="J64" i="64"/>
  <c r="N409" i="41" s="1"/>
  <c r="F64" i="64"/>
  <c r="AB388" i="41" s="1"/>
  <c r="H117" i="64"/>
  <c r="I64" i="64"/>
  <c r="H409" i="41" s="1"/>
  <c r="E64" i="64"/>
  <c r="U388" i="41" s="1"/>
  <c r="Q64" i="64"/>
  <c r="AD20" i="64"/>
  <c r="D94" i="64" s="1"/>
  <c r="L94" i="64" s="1"/>
  <c r="S20" i="64"/>
  <c r="X20" i="64"/>
  <c r="AC20" i="64"/>
  <c r="C94" i="64" s="1"/>
  <c r="K94" i="64" s="1"/>
  <c r="W21" i="64"/>
  <c r="AG21" i="64" s="1"/>
  <c r="S23" i="64"/>
  <c r="B53" i="64"/>
  <c r="O63" i="64"/>
  <c r="P18" i="64"/>
  <c r="AB18" i="64" s="1"/>
  <c r="R18" i="64"/>
  <c r="P19" i="64"/>
  <c r="AB19" i="64" s="1"/>
  <c r="R19" i="64"/>
  <c r="P20" i="64"/>
  <c r="AB20" i="64" s="1"/>
  <c r="R20" i="64"/>
  <c r="P21" i="64"/>
  <c r="AB21" i="64" s="1"/>
  <c r="R21" i="64"/>
  <c r="P22" i="64"/>
  <c r="AB22" i="64" s="1"/>
  <c r="R22" i="64"/>
  <c r="P23" i="64"/>
  <c r="AA23" i="64" s="1"/>
  <c r="R23" i="64"/>
  <c r="P24" i="64"/>
  <c r="AB24" i="64" s="1"/>
  <c r="R24" i="64"/>
  <c r="AD24" i="64"/>
  <c r="D98" i="64" s="1"/>
  <c r="L98" i="64" s="1"/>
  <c r="P25" i="64"/>
  <c r="AB25" i="64" s="1"/>
  <c r="R25" i="64"/>
  <c r="P26" i="64"/>
  <c r="AB26" i="64" s="1"/>
  <c r="R26" i="64"/>
  <c r="AD26" i="64"/>
  <c r="D100" i="64" s="1"/>
  <c r="L100" i="64" s="1"/>
  <c r="H44" i="64"/>
  <c r="P121" i="64"/>
  <c r="K121" i="64"/>
  <c r="C121" i="64"/>
  <c r="O121" i="64"/>
  <c r="B121" i="64"/>
  <c r="M121" i="64" s="1"/>
  <c r="N121" i="64"/>
  <c r="I121" i="64"/>
  <c r="E121" i="64"/>
  <c r="M48" i="61" s="1"/>
  <c r="D121" i="64"/>
  <c r="M30" i="61" s="1"/>
  <c r="AJ121" i="64"/>
  <c r="R121" i="64"/>
  <c r="H121" i="64"/>
  <c r="P68" i="64"/>
  <c r="L68" i="64"/>
  <c r="AB413" i="41" s="1"/>
  <c r="H68" i="64"/>
  <c r="AN392" i="41" s="1"/>
  <c r="D68" i="64"/>
  <c r="N392" i="41" s="1"/>
  <c r="S68" i="64"/>
  <c r="X68" i="64" s="1"/>
  <c r="O68" i="64"/>
  <c r="C68" i="64"/>
  <c r="H392" i="41" s="1"/>
  <c r="R68" i="64"/>
  <c r="AH413" i="41" s="1"/>
  <c r="N68" i="64"/>
  <c r="J68" i="64"/>
  <c r="N413" i="41" s="1"/>
  <c r="F68" i="64"/>
  <c r="AB392" i="41" s="1"/>
  <c r="S24" i="64"/>
  <c r="W24" i="64"/>
  <c r="AG24" i="64" s="1"/>
  <c r="AE24" i="64"/>
  <c r="E98" i="64" s="1"/>
  <c r="M98" i="64" s="1"/>
  <c r="P122" i="64"/>
  <c r="K122" i="64"/>
  <c r="C122" i="64"/>
  <c r="O122" i="64"/>
  <c r="B122" i="64"/>
  <c r="M122" i="64" s="1"/>
  <c r="N122" i="64"/>
  <c r="I122" i="64"/>
  <c r="E122" i="64"/>
  <c r="M49" i="61" s="1"/>
  <c r="AJ122" i="64"/>
  <c r="R122" i="64"/>
  <c r="H122" i="64"/>
  <c r="D122" i="64"/>
  <c r="M31" i="61" s="1"/>
  <c r="R69" i="64"/>
  <c r="AH414" i="41" s="1"/>
  <c r="N69" i="64"/>
  <c r="J69" i="64"/>
  <c r="N414" i="41" s="1"/>
  <c r="F69" i="64"/>
  <c r="AB393" i="41" s="1"/>
  <c r="Q69" i="64"/>
  <c r="M69" i="64"/>
  <c r="I69" i="64"/>
  <c r="H414" i="41" s="1"/>
  <c r="E69" i="64"/>
  <c r="U393" i="41" s="1"/>
  <c r="P69" i="64"/>
  <c r="L69" i="64"/>
  <c r="AB414" i="41" s="1"/>
  <c r="H69" i="64"/>
  <c r="AN393" i="41" s="1"/>
  <c r="D69" i="64"/>
  <c r="N393" i="41" s="1"/>
  <c r="S25" i="64"/>
  <c r="W25" i="64"/>
  <c r="AG25" i="64" s="1"/>
  <c r="AE25" i="64"/>
  <c r="E99" i="64" s="1"/>
  <c r="M99" i="64" s="1"/>
  <c r="P123" i="64"/>
  <c r="K123" i="64"/>
  <c r="C123" i="64"/>
  <c r="O123" i="64"/>
  <c r="B123" i="64"/>
  <c r="M123" i="64" s="1"/>
  <c r="N123" i="64"/>
  <c r="I123" i="64"/>
  <c r="E123" i="64"/>
  <c r="M50" i="61" s="1"/>
  <c r="H123" i="64"/>
  <c r="D123" i="64"/>
  <c r="M32" i="61" s="1"/>
  <c r="AJ123" i="64"/>
  <c r="AM123" i="64" s="1"/>
  <c r="R123" i="64"/>
  <c r="P70" i="64"/>
  <c r="L70" i="64"/>
  <c r="H70" i="64"/>
  <c r="D70" i="64"/>
  <c r="S70" i="64"/>
  <c r="X70" i="64" s="1"/>
  <c r="O70" i="64"/>
  <c r="C70" i="64"/>
  <c r="R70" i="64"/>
  <c r="W70" i="64" s="1"/>
  <c r="N70" i="64"/>
  <c r="J70" i="64"/>
  <c r="F70" i="64"/>
  <c r="S26" i="64"/>
  <c r="W26" i="64"/>
  <c r="AG26" i="64" s="1"/>
  <c r="AE26" i="64"/>
  <c r="E100" i="64" s="1"/>
  <c r="M100" i="64" s="1"/>
  <c r="M68" i="64"/>
  <c r="I70" i="64"/>
  <c r="R86" i="64"/>
  <c r="U120" i="64"/>
  <c r="B67" i="64"/>
  <c r="AF120" i="64"/>
  <c r="U121" i="64"/>
  <c r="AF121" i="64"/>
  <c r="B98" i="64"/>
  <c r="B68" i="64"/>
  <c r="X24" i="64"/>
  <c r="U122" i="64"/>
  <c r="AF122" i="64"/>
  <c r="B99" i="64"/>
  <c r="B69" i="64"/>
  <c r="X25" i="64"/>
  <c r="U123" i="64"/>
  <c r="AF123" i="64"/>
  <c r="B100" i="64"/>
  <c r="B70" i="64"/>
  <c r="X26" i="64"/>
  <c r="H45" i="64"/>
  <c r="H47" i="64"/>
  <c r="Q68" i="64"/>
  <c r="O69" i="64"/>
  <c r="M70" i="64"/>
  <c r="R84" i="64"/>
  <c r="R99" i="64"/>
  <c r="R100" i="64"/>
  <c r="E14" i="61"/>
  <c r="V105" i="39"/>
  <c r="F110" i="64" l="1"/>
  <c r="G110" i="64"/>
  <c r="AL110" i="64"/>
  <c r="AO110" i="64"/>
  <c r="R95" i="64"/>
  <c r="B377" i="41"/>
  <c r="B398" i="41" s="1"/>
  <c r="G106" i="64"/>
  <c r="F106" i="64"/>
  <c r="AO106" i="64"/>
  <c r="AL106" i="64"/>
  <c r="X69" i="64"/>
  <c r="F114" i="64"/>
  <c r="G114" i="64"/>
  <c r="AL114" i="64"/>
  <c r="AO114" i="64"/>
  <c r="R96" i="64"/>
  <c r="R98" i="64"/>
  <c r="R92" i="64"/>
  <c r="R91" i="64"/>
  <c r="R88" i="64"/>
  <c r="G113" i="64"/>
  <c r="F113" i="64"/>
  <c r="AL113" i="64"/>
  <c r="AO113" i="64"/>
  <c r="F111" i="64"/>
  <c r="G111" i="64"/>
  <c r="AL111" i="64"/>
  <c r="AO111" i="64"/>
  <c r="G109" i="64"/>
  <c r="F109" i="64"/>
  <c r="AO109" i="64"/>
  <c r="AL109" i="64"/>
  <c r="F107" i="64"/>
  <c r="G107" i="64"/>
  <c r="AO107" i="64"/>
  <c r="AL107" i="64"/>
  <c r="G112" i="64"/>
  <c r="F112" i="64"/>
  <c r="AO112" i="64"/>
  <c r="AL112" i="64"/>
  <c r="G108" i="64"/>
  <c r="F108" i="64"/>
  <c r="AO108" i="64"/>
  <c r="AL108" i="64"/>
  <c r="R94" i="64"/>
  <c r="R90" i="64"/>
  <c r="R89" i="64"/>
  <c r="R85" i="64"/>
  <c r="X64" i="64"/>
  <c r="AM118" i="64"/>
  <c r="B384" i="41"/>
  <c r="B405" i="41" s="1"/>
  <c r="AN405" i="41"/>
  <c r="AM117" i="64"/>
  <c r="AN406" i="41"/>
  <c r="B385" i="41"/>
  <c r="B406" i="41" s="1"/>
  <c r="AN402" i="41"/>
  <c r="B381" i="41"/>
  <c r="B402" i="41" s="1"/>
  <c r="AN403" i="41"/>
  <c r="B382" i="41"/>
  <c r="B403" i="41" s="1"/>
  <c r="B378" i="41"/>
  <c r="B399" i="41" s="1"/>
  <c r="AN399" i="41"/>
  <c r="B380" i="41"/>
  <c r="B401" i="41" s="1"/>
  <c r="AN401" i="41"/>
  <c r="AN404" i="41"/>
  <c r="B383" i="41"/>
  <c r="B404" i="41" s="1"/>
  <c r="B379" i="41"/>
  <c r="B400" i="41" s="1"/>
  <c r="AN400" i="41"/>
  <c r="K70" i="64"/>
  <c r="G100" i="64"/>
  <c r="O100" i="64" s="1"/>
  <c r="G97" i="64"/>
  <c r="O97" i="64" s="1"/>
  <c r="K67" i="64"/>
  <c r="U412" i="41" s="1"/>
  <c r="G95" i="64"/>
  <c r="O95" i="64" s="1"/>
  <c r="K65" i="64"/>
  <c r="U410" i="41" s="1"/>
  <c r="G98" i="64"/>
  <c r="O98" i="64" s="1"/>
  <c r="K68" i="64"/>
  <c r="U413" i="41" s="1"/>
  <c r="G99" i="64"/>
  <c r="O99" i="64" s="1"/>
  <c r="K69" i="64"/>
  <c r="U414" i="41" s="1"/>
  <c r="W68" i="64"/>
  <c r="C47" i="64"/>
  <c r="Y26" i="64"/>
  <c r="C42" i="64"/>
  <c r="Y21" i="64"/>
  <c r="K106" i="64"/>
  <c r="B106" i="64"/>
  <c r="M106" i="64" s="1"/>
  <c r="I106" i="64"/>
  <c r="E106" i="64"/>
  <c r="M33" i="61" s="1"/>
  <c r="H106" i="64"/>
  <c r="D106" i="64"/>
  <c r="M15" i="61" s="1"/>
  <c r="AJ106" i="64"/>
  <c r="Q15" i="61" s="1"/>
  <c r="C106" i="64"/>
  <c r="S9" i="64"/>
  <c r="AB23" i="64"/>
  <c r="W65" i="64"/>
  <c r="C33" i="64"/>
  <c r="Y12" i="64"/>
  <c r="L43" i="64"/>
  <c r="K43" i="64"/>
  <c r="J43" i="64"/>
  <c r="I43" i="64"/>
  <c r="AB17" i="64"/>
  <c r="AA17" i="64"/>
  <c r="AB16" i="64"/>
  <c r="AA16" i="64"/>
  <c r="AB15" i="64"/>
  <c r="AA15" i="64"/>
  <c r="AB14" i="64"/>
  <c r="AA14" i="64"/>
  <c r="AB13" i="64"/>
  <c r="AA13" i="64"/>
  <c r="AB12" i="64"/>
  <c r="AA12" i="64"/>
  <c r="AB11" i="64"/>
  <c r="AA11" i="64"/>
  <c r="AB10" i="64"/>
  <c r="AA10" i="64"/>
  <c r="V65" i="64"/>
  <c r="U65" i="64"/>
  <c r="V68" i="64"/>
  <c r="U68" i="64"/>
  <c r="AA24" i="64"/>
  <c r="X66" i="64"/>
  <c r="X62" i="64"/>
  <c r="AJ111" i="64"/>
  <c r="R111" i="64"/>
  <c r="H111" i="64"/>
  <c r="D111" i="64"/>
  <c r="M20" i="61" s="1"/>
  <c r="P111" i="64"/>
  <c r="K111" i="64"/>
  <c r="C111" i="64"/>
  <c r="O111" i="64"/>
  <c r="B111" i="64"/>
  <c r="M111" i="64" s="1"/>
  <c r="I111" i="64"/>
  <c r="E111" i="64"/>
  <c r="M38" i="61" s="1"/>
  <c r="P58" i="64"/>
  <c r="L58" i="64"/>
  <c r="AB403" i="41" s="1"/>
  <c r="H58" i="64"/>
  <c r="AN382" i="41" s="1"/>
  <c r="D58" i="64"/>
  <c r="N382" i="41" s="1"/>
  <c r="N111" i="64"/>
  <c r="S58" i="64"/>
  <c r="X58" i="64" s="1"/>
  <c r="O58" i="64"/>
  <c r="C58" i="64"/>
  <c r="H382" i="41" s="1"/>
  <c r="R58" i="64"/>
  <c r="AH403" i="41" s="1"/>
  <c r="N58" i="64"/>
  <c r="J58" i="64"/>
  <c r="N403" i="41" s="1"/>
  <c r="F58" i="64"/>
  <c r="AB382" i="41" s="1"/>
  <c r="E58" i="64"/>
  <c r="U382" i="41" s="1"/>
  <c r="Q58" i="64"/>
  <c r="M58" i="64"/>
  <c r="AC14" i="64"/>
  <c r="C88" i="64" s="1"/>
  <c r="K88" i="64" s="1"/>
  <c r="X14" i="64"/>
  <c r="AD14" i="64"/>
  <c r="D88" i="64" s="1"/>
  <c r="L88" i="64" s="1"/>
  <c r="AE14" i="64"/>
  <c r="E88" i="64" s="1"/>
  <c r="M88" i="64" s="1"/>
  <c r="W14" i="64"/>
  <c r="AG14" i="64" s="1"/>
  <c r="S14" i="64"/>
  <c r="I58" i="64"/>
  <c r="H403" i="41" s="1"/>
  <c r="P107" i="64"/>
  <c r="K107" i="64"/>
  <c r="C107" i="64"/>
  <c r="O107" i="64"/>
  <c r="B107" i="64"/>
  <c r="M107" i="64" s="1"/>
  <c r="N107" i="64"/>
  <c r="I107" i="64"/>
  <c r="E107" i="64"/>
  <c r="M34" i="61" s="1"/>
  <c r="H107" i="64"/>
  <c r="D107" i="64"/>
  <c r="M16" i="61" s="1"/>
  <c r="P54" i="64"/>
  <c r="L54" i="64"/>
  <c r="AB399" i="41" s="1"/>
  <c r="H54" i="64"/>
  <c r="D54" i="64"/>
  <c r="AJ107" i="64"/>
  <c r="S54" i="64"/>
  <c r="X54" i="64" s="1"/>
  <c r="O54" i="64"/>
  <c r="C54" i="64"/>
  <c r="R107" i="64"/>
  <c r="R54" i="64"/>
  <c r="AH399" i="41" s="1"/>
  <c r="N54" i="64"/>
  <c r="J54" i="64"/>
  <c r="F54" i="64"/>
  <c r="Q54" i="64"/>
  <c r="H433" i="41" s="1"/>
  <c r="AC10" i="64"/>
  <c r="C84" i="64" s="1"/>
  <c r="M54" i="64"/>
  <c r="X10" i="64"/>
  <c r="AD10" i="64"/>
  <c r="D84" i="64" s="1"/>
  <c r="I54" i="64"/>
  <c r="AE10" i="64"/>
  <c r="E84" i="64" s="1"/>
  <c r="W10" i="64"/>
  <c r="AG10" i="64" s="1"/>
  <c r="S10" i="64"/>
  <c r="E54" i="64"/>
  <c r="AB9" i="64"/>
  <c r="AA22" i="64"/>
  <c r="AA19" i="64"/>
  <c r="W69" i="64"/>
  <c r="AM122" i="64"/>
  <c r="C43" i="64"/>
  <c r="Y22" i="64"/>
  <c r="C39" i="64"/>
  <c r="Y18" i="64"/>
  <c r="AA26" i="64"/>
  <c r="G92" i="64"/>
  <c r="O92" i="64" s="1"/>
  <c r="K62" i="64"/>
  <c r="U407" i="41" s="1"/>
  <c r="T16" i="64"/>
  <c r="Z16" i="64"/>
  <c r="T15" i="64"/>
  <c r="Z15" i="64"/>
  <c r="Z14" i="64"/>
  <c r="T14" i="64"/>
  <c r="T13" i="64"/>
  <c r="Z13" i="64"/>
  <c r="T12" i="64"/>
  <c r="Z12" i="64"/>
  <c r="Z11" i="64"/>
  <c r="T11" i="64"/>
  <c r="T10" i="64"/>
  <c r="Z10" i="64"/>
  <c r="L127" i="64"/>
  <c r="L27" i="64"/>
  <c r="Q27" i="64"/>
  <c r="K27" i="64"/>
  <c r="AA25" i="64"/>
  <c r="AM120" i="64"/>
  <c r="AM116" i="64"/>
  <c r="J39" i="64"/>
  <c r="I39" i="64"/>
  <c r="L39" i="64"/>
  <c r="K39" i="64"/>
  <c r="AF114" i="64"/>
  <c r="U114" i="64"/>
  <c r="B61" i="64"/>
  <c r="B91" i="64"/>
  <c r="H38" i="64"/>
  <c r="AF113" i="64"/>
  <c r="U113" i="64"/>
  <c r="B90" i="64"/>
  <c r="B60" i="64"/>
  <c r="H37" i="64"/>
  <c r="AF112" i="64"/>
  <c r="U112" i="64"/>
  <c r="B59" i="64"/>
  <c r="B89" i="64"/>
  <c r="H36" i="64"/>
  <c r="AF111" i="64"/>
  <c r="U111" i="64"/>
  <c r="B88" i="64"/>
  <c r="B58" i="64"/>
  <c r="H35" i="64"/>
  <c r="AF110" i="64"/>
  <c r="U110" i="64"/>
  <c r="B87" i="64"/>
  <c r="B57" i="64"/>
  <c r="H34" i="64"/>
  <c r="AF109" i="64"/>
  <c r="U109" i="64"/>
  <c r="B86" i="64"/>
  <c r="H33" i="64"/>
  <c r="B56" i="64"/>
  <c r="AF108" i="64"/>
  <c r="U108" i="64"/>
  <c r="B85" i="64"/>
  <c r="B55" i="64"/>
  <c r="H32" i="64"/>
  <c r="U107" i="64"/>
  <c r="AF107" i="64"/>
  <c r="B84" i="64"/>
  <c r="H31" i="64"/>
  <c r="B54" i="64"/>
  <c r="V67" i="64"/>
  <c r="U67" i="64"/>
  <c r="V62" i="64"/>
  <c r="U62" i="64"/>
  <c r="V70" i="64"/>
  <c r="U70" i="64"/>
  <c r="C36" i="64"/>
  <c r="Y15" i="64"/>
  <c r="J127" i="64"/>
  <c r="J128" i="64" s="1"/>
  <c r="N127" i="64" s="1"/>
  <c r="R97" i="64"/>
  <c r="R93" i="64"/>
  <c r="W66" i="64"/>
  <c r="J42" i="64"/>
  <c r="I42" i="64"/>
  <c r="L42" i="64"/>
  <c r="K42" i="64"/>
  <c r="W62" i="64"/>
  <c r="AJ112" i="64"/>
  <c r="R112" i="64"/>
  <c r="H112" i="64"/>
  <c r="D112" i="64"/>
  <c r="M21" i="61" s="1"/>
  <c r="P112" i="64"/>
  <c r="K112" i="64"/>
  <c r="C112" i="64"/>
  <c r="O112" i="64"/>
  <c r="B112" i="64"/>
  <c r="M112" i="64" s="1"/>
  <c r="E112" i="64"/>
  <c r="M39" i="61" s="1"/>
  <c r="N112" i="64"/>
  <c r="R59" i="64"/>
  <c r="AH404" i="41" s="1"/>
  <c r="N59" i="64"/>
  <c r="J59" i="64"/>
  <c r="N404" i="41" s="1"/>
  <c r="F59" i="64"/>
  <c r="AB383" i="41" s="1"/>
  <c r="Q59" i="64"/>
  <c r="M59" i="64"/>
  <c r="I59" i="64"/>
  <c r="H404" i="41" s="1"/>
  <c r="E59" i="64"/>
  <c r="U383" i="41" s="1"/>
  <c r="P59" i="64"/>
  <c r="L59" i="64"/>
  <c r="AB404" i="41" s="1"/>
  <c r="H59" i="64"/>
  <c r="AN383" i="41" s="1"/>
  <c r="D59" i="64"/>
  <c r="N383" i="41" s="1"/>
  <c r="S59" i="64"/>
  <c r="X59" i="64" s="1"/>
  <c r="C59" i="64"/>
  <c r="H383" i="41" s="1"/>
  <c r="O59" i="64"/>
  <c r="I112" i="64"/>
  <c r="AC15" i="64"/>
  <c r="C89" i="64" s="1"/>
  <c r="K89" i="64" s="1"/>
  <c r="AD15" i="64"/>
  <c r="D89" i="64" s="1"/>
  <c r="L89" i="64" s="1"/>
  <c r="X15" i="64"/>
  <c r="AE15" i="64"/>
  <c r="E89" i="64" s="1"/>
  <c r="M89" i="64" s="1"/>
  <c r="W15" i="64"/>
  <c r="AG15" i="64" s="1"/>
  <c r="S15" i="64"/>
  <c r="AJ108" i="64"/>
  <c r="R108" i="64"/>
  <c r="P108" i="64"/>
  <c r="K108" i="64"/>
  <c r="O108" i="64"/>
  <c r="H108" i="64"/>
  <c r="C108" i="64"/>
  <c r="B108" i="64"/>
  <c r="M108" i="64" s="1"/>
  <c r="N108" i="64"/>
  <c r="E108" i="64"/>
  <c r="M35" i="61" s="1"/>
  <c r="I108" i="64"/>
  <c r="D108" i="64"/>
  <c r="M17" i="61" s="1"/>
  <c r="R55" i="64"/>
  <c r="AH400" i="41" s="1"/>
  <c r="N55" i="64"/>
  <c r="J55" i="64"/>
  <c r="N400" i="41" s="1"/>
  <c r="F55" i="64"/>
  <c r="AB379" i="41" s="1"/>
  <c r="Q55" i="64"/>
  <c r="M55" i="64"/>
  <c r="I55" i="64"/>
  <c r="H400" i="41" s="1"/>
  <c r="E55" i="64"/>
  <c r="U379" i="41" s="1"/>
  <c r="P55" i="64"/>
  <c r="L55" i="64"/>
  <c r="AB400" i="41" s="1"/>
  <c r="H55" i="64"/>
  <c r="AN379" i="41" s="1"/>
  <c r="D55" i="64"/>
  <c r="N379" i="41" s="1"/>
  <c r="O55" i="64"/>
  <c r="AC11" i="64"/>
  <c r="C85" i="64" s="1"/>
  <c r="K85" i="64" s="1"/>
  <c r="C55" i="64"/>
  <c r="H379" i="41" s="1"/>
  <c r="X11" i="64"/>
  <c r="AE11" i="64"/>
  <c r="E85" i="64" s="1"/>
  <c r="M85" i="64" s="1"/>
  <c r="W11" i="64"/>
  <c r="AG11" i="64" s="1"/>
  <c r="S11" i="64"/>
  <c r="S55" i="64"/>
  <c r="X55" i="64" s="1"/>
  <c r="AD11" i="64"/>
  <c r="D85" i="64" s="1"/>
  <c r="L85" i="64" s="1"/>
  <c r="L47" i="64"/>
  <c r="K47" i="64"/>
  <c r="J47" i="64"/>
  <c r="I47" i="64"/>
  <c r="AM121" i="64"/>
  <c r="J44" i="64"/>
  <c r="I44" i="64"/>
  <c r="L44" i="64"/>
  <c r="K44" i="64"/>
  <c r="C44" i="64"/>
  <c r="Y23" i="64"/>
  <c r="C40" i="64"/>
  <c r="Y19" i="64"/>
  <c r="W64" i="64"/>
  <c r="T17" i="64"/>
  <c r="Z17" i="64"/>
  <c r="C31" i="64"/>
  <c r="Y10" i="64"/>
  <c r="AA21" i="64"/>
  <c r="C30" i="64"/>
  <c r="Y9" i="64"/>
  <c r="V69" i="64"/>
  <c r="U69" i="64"/>
  <c r="V64" i="64"/>
  <c r="U64" i="64"/>
  <c r="L30" i="64"/>
  <c r="K30" i="64"/>
  <c r="J30" i="64"/>
  <c r="I30" i="64"/>
  <c r="AE75" i="64"/>
  <c r="T436" i="41" s="1"/>
  <c r="AG105" i="64"/>
  <c r="AK117" i="64" s="1"/>
  <c r="AM119" i="64"/>
  <c r="G94" i="64"/>
  <c r="O94" i="64" s="1"/>
  <c r="K64" i="64"/>
  <c r="U409" i="41" s="1"/>
  <c r="AM115" i="64"/>
  <c r="AJ113" i="64"/>
  <c r="R113" i="64"/>
  <c r="H113" i="64"/>
  <c r="D113" i="64"/>
  <c r="M22" i="61" s="1"/>
  <c r="P113" i="64"/>
  <c r="K113" i="64"/>
  <c r="C113" i="64"/>
  <c r="O113" i="64"/>
  <c r="B113" i="64"/>
  <c r="M113" i="64" s="1"/>
  <c r="N113" i="64"/>
  <c r="I113" i="64"/>
  <c r="P60" i="64"/>
  <c r="L60" i="64"/>
  <c r="AB405" i="41" s="1"/>
  <c r="H60" i="64"/>
  <c r="AN384" i="41" s="1"/>
  <c r="D60" i="64"/>
  <c r="N384" i="41" s="1"/>
  <c r="E113" i="64"/>
  <c r="M40" i="61" s="1"/>
  <c r="S60" i="64"/>
  <c r="X60" i="64" s="1"/>
  <c r="O60" i="64"/>
  <c r="C60" i="64"/>
  <c r="H384" i="41" s="1"/>
  <c r="R60" i="64"/>
  <c r="AH405" i="41" s="1"/>
  <c r="N60" i="64"/>
  <c r="J60" i="64"/>
  <c r="N405" i="41" s="1"/>
  <c r="F60" i="64"/>
  <c r="AB384" i="41" s="1"/>
  <c r="Q60" i="64"/>
  <c r="M60" i="64"/>
  <c r="I60" i="64"/>
  <c r="H405" i="41" s="1"/>
  <c r="AC16" i="64"/>
  <c r="C90" i="64" s="1"/>
  <c r="K90" i="64" s="1"/>
  <c r="E60" i="64"/>
  <c r="U384" i="41" s="1"/>
  <c r="X16" i="64"/>
  <c r="AE16" i="64"/>
  <c r="E90" i="64" s="1"/>
  <c r="M90" i="64" s="1"/>
  <c r="W16" i="64"/>
  <c r="AG16" i="64" s="1"/>
  <c r="S16" i="64"/>
  <c r="AD16" i="64"/>
  <c r="D90" i="64" s="1"/>
  <c r="L90" i="64" s="1"/>
  <c r="AJ109" i="64"/>
  <c r="R109" i="64"/>
  <c r="H109" i="64"/>
  <c r="D109" i="64"/>
  <c r="M18" i="61" s="1"/>
  <c r="P109" i="64"/>
  <c r="K109" i="64"/>
  <c r="C109" i="64"/>
  <c r="O109" i="64"/>
  <c r="B109" i="64"/>
  <c r="M109" i="64" s="1"/>
  <c r="N109" i="64"/>
  <c r="I109" i="64"/>
  <c r="E109" i="64"/>
  <c r="M36" i="61" s="1"/>
  <c r="P56" i="64"/>
  <c r="L56" i="64"/>
  <c r="AB401" i="41" s="1"/>
  <c r="H56" i="64"/>
  <c r="AN380" i="41" s="1"/>
  <c r="D56" i="64"/>
  <c r="N380" i="41" s="1"/>
  <c r="S56" i="64"/>
  <c r="X56" i="64" s="1"/>
  <c r="O56" i="64"/>
  <c r="C56" i="64"/>
  <c r="H380" i="41" s="1"/>
  <c r="R56" i="64"/>
  <c r="AH401" i="41" s="1"/>
  <c r="N56" i="64"/>
  <c r="J56" i="64"/>
  <c r="N401" i="41" s="1"/>
  <c r="F56" i="64"/>
  <c r="AB380" i="41" s="1"/>
  <c r="M56" i="64"/>
  <c r="AC12" i="64"/>
  <c r="C86" i="64" s="1"/>
  <c r="K86" i="64" s="1"/>
  <c r="Q56" i="64"/>
  <c r="AD12" i="64"/>
  <c r="D86" i="64" s="1"/>
  <c r="L86" i="64" s="1"/>
  <c r="I56" i="64"/>
  <c r="H401" i="41" s="1"/>
  <c r="X12" i="64"/>
  <c r="E56" i="64"/>
  <c r="U380" i="41" s="1"/>
  <c r="AE12" i="64"/>
  <c r="E86" i="64" s="1"/>
  <c r="M86" i="64" s="1"/>
  <c r="W12" i="64"/>
  <c r="AG12" i="64" s="1"/>
  <c r="S12" i="64"/>
  <c r="C38" i="64"/>
  <c r="Y17" i="64"/>
  <c r="C35" i="64"/>
  <c r="Y14" i="64"/>
  <c r="O27" i="64"/>
  <c r="AN118" i="64"/>
  <c r="O45" i="61" s="1"/>
  <c r="G93" i="64"/>
  <c r="O93" i="64" s="1"/>
  <c r="K63" i="64"/>
  <c r="U408" i="41" s="1"/>
  <c r="AA18" i="64"/>
  <c r="L45" i="64"/>
  <c r="K45" i="64"/>
  <c r="J45" i="64"/>
  <c r="I45" i="64"/>
  <c r="AK122" i="64"/>
  <c r="Y25" i="64"/>
  <c r="C46" i="64"/>
  <c r="C45" i="64"/>
  <c r="Y24" i="64"/>
  <c r="C41" i="64"/>
  <c r="Y20" i="64"/>
  <c r="W67" i="64"/>
  <c r="W63" i="64"/>
  <c r="V63" i="64"/>
  <c r="U63" i="64"/>
  <c r="V66" i="64"/>
  <c r="U66" i="64"/>
  <c r="G96" i="64"/>
  <c r="O96" i="64" s="1"/>
  <c r="K66" i="64"/>
  <c r="U411" i="41" s="1"/>
  <c r="I41" i="64"/>
  <c r="L41" i="64"/>
  <c r="K41" i="64"/>
  <c r="J41" i="64"/>
  <c r="C37" i="64"/>
  <c r="Y16" i="64"/>
  <c r="AA20" i="64"/>
  <c r="AJ114" i="64"/>
  <c r="AM114" i="64" s="1"/>
  <c r="R114" i="64"/>
  <c r="H114" i="64"/>
  <c r="D114" i="64"/>
  <c r="M23" i="61" s="1"/>
  <c r="P114" i="64"/>
  <c r="K114" i="64"/>
  <c r="C114" i="64"/>
  <c r="O114" i="64"/>
  <c r="B114" i="64"/>
  <c r="M114" i="64" s="1"/>
  <c r="N114" i="64"/>
  <c r="I114" i="64"/>
  <c r="E114" i="64"/>
  <c r="M41" i="61" s="1"/>
  <c r="R61" i="64"/>
  <c r="AH406" i="41" s="1"/>
  <c r="N61" i="64"/>
  <c r="J61" i="64"/>
  <c r="N406" i="41" s="1"/>
  <c r="F61" i="64"/>
  <c r="AB385" i="41" s="1"/>
  <c r="Q61" i="64"/>
  <c r="M61" i="64"/>
  <c r="I61" i="64"/>
  <c r="H406" i="41" s="1"/>
  <c r="E61" i="64"/>
  <c r="U385" i="41" s="1"/>
  <c r="P61" i="64"/>
  <c r="L61" i="64"/>
  <c r="AB406" i="41" s="1"/>
  <c r="H61" i="64"/>
  <c r="AN385" i="41" s="1"/>
  <c r="D61" i="64"/>
  <c r="N385" i="41" s="1"/>
  <c r="O61" i="64"/>
  <c r="S61" i="64"/>
  <c r="X61" i="64" s="1"/>
  <c r="AC17" i="64"/>
  <c r="C91" i="64" s="1"/>
  <c r="K91" i="64" s="1"/>
  <c r="C61" i="64"/>
  <c r="H385" i="41" s="1"/>
  <c r="X17" i="64"/>
  <c r="AE17" i="64"/>
  <c r="E91" i="64" s="1"/>
  <c r="M91" i="64" s="1"/>
  <c r="W17" i="64"/>
  <c r="AG17" i="64" s="1"/>
  <c r="S17" i="64"/>
  <c r="AD17" i="64"/>
  <c r="D91" i="64" s="1"/>
  <c r="L91" i="64" s="1"/>
  <c r="AJ110" i="64"/>
  <c r="AM110" i="64" s="1"/>
  <c r="R110" i="64"/>
  <c r="H110" i="64"/>
  <c r="D110" i="64"/>
  <c r="M19" i="61" s="1"/>
  <c r="P110" i="64"/>
  <c r="K110" i="64"/>
  <c r="C110" i="64"/>
  <c r="O110" i="64"/>
  <c r="B110" i="64"/>
  <c r="M110" i="64" s="1"/>
  <c r="N110" i="64"/>
  <c r="I110" i="64"/>
  <c r="E110" i="64"/>
  <c r="M37" i="61" s="1"/>
  <c r="R57" i="64"/>
  <c r="AH402" i="41" s="1"/>
  <c r="N57" i="64"/>
  <c r="J57" i="64"/>
  <c r="N402" i="41" s="1"/>
  <c r="F57" i="64"/>
  <c r="AB381" i="41" s="1"/>
  <c r="Q57" i="64"/>
  <c r="M57" i="64"/>
  <c r="I57" i="64"/>
  <c r="H402" i="41" s="1"/>
  <c r="E57" i="64"/>
  <c r="U381" i="41" s="1"/>
  <c r="P57" i="64"/>
  <c r="L57" i="64"/>
  <c r="AB402" i="41" s="1"/>
  <c r="H57" i="64"/>
  <c r="AN381" i="41" s="1"/>
  <c r="D57" i="64"/>
  <c r="N381" i="41" s="1"/>
  <c r="AC13" i="64"/>
  <c r="C87" i="64" s="1"/>
  <c r="K87" i="64" s="1"/>
  <c r="AD13" i="64"/>
  <c r="D87" i="64" s="1"/>
  <c r="L87" i="64" s="1"/>
  <c r="X13" i="64"/>
  <c r="O57" i="64"/>
  <c r="S57" i="64"/>
  <c r="X57" i="64" s="1"/>
  <c r="C57" i="64"/>
  <c r="H381" i="41" s="1"/>
  <c r="AE13" i="64"/>
  <c r="E87" i="64" s="1"/>
  <c r="M87" i="64" s="1"/>
  <c r="W13" i="64"/>
  <c r="AG13" i="64" s="1"/>
  <c r="S13" i="64"/>
  <c r="C34" i="64"/>
  <c r="Y13" i="64"/>
  <c r="Y11" i="64"/>
  <c r="C32" i="64"/>
  <c r="C9" i="61"/>
  <c r="C8" i="61"/>
  <c r="C7" i="61"/>
  <c r="C6" i="61"/>
  <c r="A4" i="61"/>
  <c r="V58" i="64" l="1"/>
  <c r="U54" i="64"/>
  <c r="V54" i="64"/>
  <c r="Q420" i="41"/>
  <c r="AH420" i="41" s="1"/>
  <c r="AH429" i="41" s="1"/>
  <c r="K433" i="41" s="1"/>
  <c r="Q433" i="41" s="1"/>
  <c r="V433" i="41" s="1"/>
  <c r="H378" i="41"/>
  <c r="H399" i="41"/>
  <c r="Q426" i="41"/>
  <c r="AH426" i="41" s="1"/>
  <c r="AN378" i="41"/>
  <c r="Q425" i="41"/>
  <c r="AH425" i="41" s="1"/>
  <c r="U58" i="64"/>
  <c r="U59" i="64"/>
  <c r="AB378" i="41"/>
  <c r="Q423" i="41"/>
  <c r="AH423" i="41" s="1"/>
  <c r="Q427" i="41"/>
  <c r="AH427" i="41" s="1"/>
  <c r="N399" i="41"/>
  <c r="N378" i="41"/>
  <c r="Q421" i="41"/>
  <c r="AH421" i="41" s="1"/>
  <c r="U378" i="41"/>
  <c r="Q422" i="41"/>
  <c r="AH422" i="41" s="1"/>
  <c r="AK108" i="64"/>
  <c r="D438" i="41"/>
  <c r="AI436" i="41"/>
  <c r="AN119" i="64"/>
  <c r="O46" i="61" s="1"/>
  <c r="AK113" i="64"/>
  <c r="AK121" i="64"/>
  <c r="AK110" i="64"/>
  <c r="AN122" i="64"/>
  <c r="O49" i="61" s="1"/>
  <c r="W61" i="64"/>
  <c r="M41" i="64"/>
  <c r="E41" i="64"/>
  <c r="D41" i="64"/>
  <c r="O41" i="64" s="1"/>
  <c r="G41" i="64"/>
  <c r="F41" i="64"/>
  <c r="N41" i="64"/>
  <c r="D45" i="64"/>
  <c r="O45" i="64" s="1"/>
  <c r="G45" i="64"/>
  <c r="N45" i="64"/>
  <c r="F45" i="64"/>
  <c r="M45" i="64"/>
  <c r="E45" i="64"/>
  <c r="AM109" i="64"/>
  <c r="W60" i="64"/>
  <c r="AH123" i="64"/>
  <c r="AH122" i="64"/>
  <c r="AH121" i="64"/>
  <c r="AH120" i="64"/>
  <c r="AH119" i="64"/>
  <c r="AH118" i="64"/>
  <c r="AH117" i="64"/>
  <c r="AH116" i="64"/>
  <c r="AH115" i="64"/>
  <c r="AG123" i="64"/>
  <c r="AG122" i="64"/>
  <c r="AG121" i="64"/>
  <c r="AG120" i="64"/>
  <c r="AG119" i="64"/>
  <c r="AG118" i="64"/>
  <c r="AG117" i="64"/>
  <c r="AG116" i="64"/>
  <c r="AG115" i="64"/>
  <c r="AH114" i="64"/>
  <c r="AH113" i="64"/>
  <c r="AH112" i="64"/>
  <c r="AH111" i="64"/>
  <c r="AH110" i="64"/>
  <c r="AH109" i="64"/>
  <c r="AH108" i="64"/>
  <c r="AG114" i="64"/>
  <c r="AG110" i="64"/>
  <c r="AG113" i="64"/>
  <c r="AG109" i="64"/>
  <c r="AH107" i="64"/>
  <c r="AH106" i="64"/>
  <c r="AG112" i="64"/>
  <c r="AG108" i="64"/>
  <c r="AG107" i="64"/>
  <c r="AG106" i="64"/>
  <c r="AG111" i="64"/>
  <c r="AN106" i="64"/>
  <c r="O33" i="61" s="1"/>
  <c r="AE64" i="64"/>
  <c r="U61" i="64"/>
  <c r="AK107" i="64"/>
  <c r="G89" i="64"/>
  <c r="O89" i="64" s="1"/>
  <c r="K59" i="64"/>
  <c r="U404" i="41" s="1"/>
  <c r="AM112" i="64"/>
  <c r="P127" i="64"/>
  <c r="AE62" i="64"/>
  <c r="AE59" i="64"/>
  <c r="L35" i="64"/>
  <c r="K35" i="64"/>
  <c r="J35" i="64"/>
  <c r="I35" i="64"/>
  <c r="N35" i="64" s="1"/>
  <c r="L128" i="64"/>
  <c r="M127" i="64"/>
  <c r="O127" i="64" s="1"/>
  <c r="AN110" i="64"/>
  <c r="O37" i="61" s="1"/>
  <c r="AN112" i="64"/>
  <c r="O39" i="61" s="1"/>
  <c r="AK115" i="64"/>
  <c r="AK119" i="64"/>
  <c r="AH73" i="64"/>
  <c r="AH74" i="64" s="1"/>
  <c r="AH75" i="64" s="1"/>
  <c r="M84" i="64"/>
  <c r="W54" i="64"/>
  <c r="V60" i="64"/>
  <c r="V56" i="64"/>
  <c r="AN123" i="64"/>
  <c r="O50" i="61" s="1"/>
  <c r="G87" i="64"/>
  <c r="O87" i="64" s="1"/>
  <c r="K57" i="64"/>
  <c r="U402" i="41" s="1"/>
  <c r="AE66" i="64"/>
  <c r="AE63" i="64"/>
  <c r="G90" i="64"/>
  <c r="O90" i="64" s="1"/>
  <c r="K60" i="64"/>
  <c r="U405" i="41" s="1"/>
  <c r="X123" i="64"/>
  <c r="W105" i="64"/>
  <c r="W110" i="64" s="1"/>
  <c r="N37" i="61" s="1"/>
  <c r="V61" i="64"/>
  <c r="R30" i="64"/>
  <c r="D30" i="64"/>
  <c r="G30" i="64"/>
  <c r="N30" i="64"/>
  <c r="F30" i="64"/>
  <c r="M30" i="64"/>
  <c r="E30" i="64"/>
  <c r="AN114" i="64"/>
  <c r="O41" i="61" s="1"/>
  <c r="AN116" i="64"/>
  <c r="O43" i="61" s="1"/>
  <c r="W55" i="64"/>
  <c r="AM108" i="64"/>
  <c r="W59" i="64"/>
  <c r="V59" i="64"/>
  <c r="L31" i="64"/>
  <c r="K31" i="64"/>
  <c r="J31" i="64"/>
  <c r="I31" i="64"/>
  <c r="J32" i="64"/>
  <c r="I32" i="64"/>
  <c r="N32" i="64" s="1"/>
  <c r="L32" i="64"/>
  <c r="K32" i="64"/>
  <c r="K36" i="64"/>
  <c r="J36" i="64"/>
  <c r="I36" i="64"/>
  <c r="L36" i="64"/>
  <c r="AN111" i="64"/>
  <c r="O38" i="61" s="1"/>
  <c r="AN117" i="64"/>
  <c r="O44" i="61" s="1"/>
  <c r="AM107" i="64"/>
  <c r="AE68" i="64"/>
  <c r="AE65" i="64"/>
  <c r="M33" i="64"/>
  <c r="E33" i="64"/>
  <c r="D33" i="64"/>
  <c r="G33" i="64"/>
  <c r="F33" i="64"/>
  <c r="AM106" i="64"/>
  <c r="Q33" i="61" s="1"/>
  <c r="N42" i="64"/>
  <c r="F42" i="64"/>
  <c r="M42" i="64"/>
  <c r="E42" i="64"/>
  <c r="D42" i="64"/>
  <c r="O42" i="64" s="1"/>
  <c r="G42" i="64"/>
  <c r="D47" i="64"/>
  <c r="O47" i="64" s="1"/>
  <c r="G47" i="64"/>
  <c r="N47" i="64"/>
  <c r="F47" i="64"/>
  <c r="E47" i="64"/>
  <c r="M47" i="64"/>
  <c r="G91" i="64"/>
  <c r="O91" i="64" s="1"/>
  <c r="K61" i="64"/>
  <c r="U406" i="41" s="1"/>
  <c r="W57" i="64"/>
  <c r="D35" i="64"/>
  <c r="O35" i="64" s="1"/>
  <c r="G35" i="64"/>
  <c r="F35" i="64"/>
  <c r="E35" i="64"/>
  <c r="M35" i="64"/>
  <c r="F38" i="64"/>
  <c r="M38" i="64"/>
  <c r="E38" i="64"/>
  <c r="D38" i="64"/>
  <c r="G38" i="64"/>
  <c r="K56" i="64"/>
  <c r="U401" i="41" s="1"/>
  <c r="G86" i="64"/>
  <c r="O86" i="64" s="1"/>
  <c r="W56" i="64"/>
  <c r="F32" i="64"/>
  <c r="M32" i="64"/>
  <c r="E32" i="64"/>
  <c r="D32" i="64"/>
  <c r="O32" i="64" s="1"/>
  <c r="G32" i="64"/>
  <c r="AN120" i="64"/>
  <c r="O47" i="61" s="1"/>
  <c r="AK111" i="64"/>
  <c r="AK114" i="64"/>
  <c r="T30" i="64"/>
  <c r="AE69" i="64"/>
  <c r="U57" i="64"/>
  <c r="AK106" i="64"/>
  <c r="G40" i="64"/>
  <c r="N40" i="64"/>
  <c r="F40" i="64"/>
  <c r="M40" i="64"/>
  <c r="E40" i="64"/>
  <c r="D40" i="64"/>
  <c r="O40" i="64" s="1"/>
  <c r="N44" i="64"/>
  <c r="F44" i="64"/>
  <c r="M44" i="64"/>
  <c r="E44" i="64"/>
  <c r="D44" i="64"/>
  <c r="O44" i="64" s="1"/>
  <c r="G44" i="64"/>
  <c r="G36" i="64"/>
  <c r="N36" i="64"/>
  <c r="F36" i="64"/>
  <c r="M36" i="64"/>
  <c r="E36" i="64"/>
  <c r="D36" i="64"/>
  <c r="O36" i="64" s="1"/>
  <c r="AE70" i="64"/>
  <c r="AE67" i="64"/>
  <c r="U55" i="64"/>
  <c r="K37" i="64"/>
  <c r="J37" i="64"/>
  <c r="I37" i="64"/>
  <c r="L37" i="64"/>
  <c r="AF9" i="64"/>
  <c r="AH22" i="64"/>
  <c r="AH10" i="64"/>
  <c r="AH11" i="64"/>
  <c r="AH12" i="64"/>
  <c r="AH13" i="64"/>
  <c r="AH14" i="64"/>
  <c r="AH15" i="64"/>
  <c r="AH19" i="64"/>
  <c r="AH24" i="64"/>
  <c r="AH16" i="64"/>
  <c r="AH18" i="64"/>
  <c r="AH25" i="64"/>
  <c r="AH20" i="64"/>
  <c r="AH21" i="64"/>
  <c r="AH23" i="64"/>
  <c r="AH26" i="64"/>
  <c r="AH17" i="64"/>
  <c r="AN107" i="64"/>
  <c r="O34" i="61" s="1"/>
  <c r="AN109" i="64"/>
  <c r="O36" i="61" s="1"/>
  <c r="AN113" i="64"/>
  <c r="O40" i="61" s="1"/>
  <c r="AN115" i="64"/>
  <c r="O42" i="61" s="1"/>
  <c r="AG73" i="64"/>
  <c r="AG74" i="64" s="1"/>
  <c r="AG75" i="64" s="1"/>
  <c r="L84" i="64"/>
  <c r="K58" i="64"/>
  <c r="U403" i="41" s="1"/>
  <c r="G88" i="64"/>
  <c r="O88" i="64" s="1"/>
  <c r="AM111" i="64"/>
  <c r="AK109" i="64"/>
  <c r="AK118" i="64"/>
  <c r="AK123" i="64"/>
  <c r="D34" i="64"/>
  <c r="O34" i="64" s="1"/>
  <c r="G34" i="64"/>
  <c r="F34" i="64"/>
  <c r="E34" i="64"/>
  <c r="M34" i="64"/>
  <c r="G37" i="64"/>
  <c r="N37" i="64"/>
  <c r="F37" i="64"/>
  <c r="M37" i="64"/>
  <c r="E37" i="64"/>
  <c r="D37" i="64"/>
  <c r="O37" i="64" s="1"/>
  <c r="AE58" i="64"/>
  <c r="AE54" i="64"/>
  <c r="N46" i="64"/>
  <c r="F46" i="64"/>
  <c r="M46" i="64"/>
  <c r="E46" i="64"/>
  <c r="D46" i="64"/>
  <c r="O46" i="64" s="1"/>
  <c r="G46" i="64"/>
  <c r="AM113" i="64"/>
  <c r="V57" i="64"/>
  <c r="D31" i="64"/>
  <c r="O31" i="64" s="1"/>
  <c r="G31" i="64"/>
  <c r="N31" i="64"/>
  <c r="F31" i="64"/>
  <c r="E31" i="64"/>
  <c r="M31" i="64"/>
  <c r="AK116" i="64"/>
  <c r="AK120" i="64"/>
  <c r="G85" i="64"/>
  <c r="O85" i="64" s="1"/>
  <c r="K55" i="64"/>
  <c r="U400" i="41" s="1"/>
  <c r="AK112" i="64"/>
  <c r="V55" i="64"/>
  <c r="I33" i="64"/>
  <c r="N33" i="64" s="1"/>
  <c r="L33" i="64"/>
  <c r="O33" i="64"/>
  <c r="K33" i="64"/>
  <c r="J33" i="64"/>
  <c r="L34" i="64"/>
  <c r="K34" i="64"/>
  <c r="J34" i="64"/>
  <c r="I34" i="64"/>
  <c r="N34" i="64" s="1"/>
  <c r="J38" i="64"/>
  <c r="I38" i="64"/>
  <c r="N38" i="64" s="1"/>
  <c r="L38" i="64"/>
  <c r="O38" i="64"/>
  <c r="K38" i="64"/>
  <c r="AN108" i="64"/>
  <c r="O35" i="61" s="1"/>
  <c r="N39" i="64"/>
  <c r="F39" i="64"/>
  <c r="M39" i="64"/>
  <c r="E39" i="64"/>
  <c r="D39" i="64"/>
  <c r="O39" i="64" s="1"/>
  <c r="G39" i="64"/>
  <c r="D43" i="64"/>
  <c r="O43" i="64" s="1"/>
  <c r="G43" i="64"/>
  <c r="N43" i="64"/>
  <c r="F43" i="64"/>
  <c r="E43" i="64"/>
  <c r="M43" i="64"/>
  <c r="G84" i="64"/>
  <c r="K54" i="64"/>
  <c r="AF73" i="64"/>
  <c r="AF74" i="64" s="1"/>
  <c r="AF75" i="64" s="1"/>
  <c r="K84" i="64"/>
  <c r="W58" i="64"/>
  <c r="U60" i="64"/>
  <c r="U56" i="64"/>
  <c r="AN121" i="64"/>
  <c r="O48" i="61" s="1"/>
  <c r="J85" i="39"/>
  <c r="J86" i="39"/>
  <c r="J87" i="39"/>
  <c r="J88" i="39"/>
  <c r="J89" i="39"/>
  <c r="J90" i="39"/>
  <c r="J91" i="39"/>
  <c r="J92" i="39"/>
  <c r="J93" i="39"/>
  <c r="J94" i="39"/>
  <c r="J95" i="39"/>
  <c r="J96" i="39"/>
  <c r="J97" i="39"/>
  <c r="J98" i="39"/>
  <c r="J99" i="39"/>
  <c r="J100" i="39"/>
  <c r="J84" i="39"/>
  <c r="O17" i="61" l="1"/>
  <c r="T32" i="64"/>
  <c r="T34" i="64"/>
  <c r="T33" i="64"/>
  <c r="T37" i="64" s="1"/>
  <c r="AP429" i="41"/>
  <c r="U399" i="41"/>
  <c r="Q428" i="41"/>
  <c r="AH428" i="41" s="1"/>
  <c r="O22" i="61"/>
  <c r="H437" i="41"/>
  <c r="I438" i="41" s="1"/>
  <c r="O32" i="61"/>
  <c r="W109" i="64"/>
  <c r="N36" i="61" s="1"/>
  <c r="O18" i="61"/>
  <c r="O29" i="61"/>
  <c r="O21" i="61"/>
  <c r="O25" i="61"/>
  <c r="O26" i="61"/>
  <c r="O20" i="61"/>
  <c r="O19" i="61"/>
  <c r="O31" i="61"/>
  <c r="O28" i="61"/>
  <c r="O24" i="61"/>
  <c r="O16" i="61"/>
  <c r="O27" i="61"/>
  <c r="O30" i="61"/>
  <c r="W108" i="64"/>
  <c r="N35" i="61" s="1"/>
  <c r="W113" i="64"/>
  <c r="N40" i="61" s="1"/>
  <c r="W107" i="64"/>
  <c r="N34" i="61" s="1"/>
  <c r="W114" i="64"/>
  <c r="N41" i="61" s="1"/>
  <c r="O15" i="61"/>
  <c r="O23" i="61"/>
  <c r="T38" i="64"/>
  <c r="T36" i="64"/>
  <c r="Z123" i="64"/>
  <c r="Z122" i="64"/>
  <c r="Z121" i="64"/>
  <c r="Z120" i="64"/>
  <c r="Z119" i="64"/>
  <c r="Z118" i="64"/>
  <c r="Z117" i="64"/>
  <c r="Z116" i="64"/>
  <c r="Z115" i="64"/>
  <c r="Z114" i="64"/>
  <c r="Z113" i="64"/>
  <c r="Z112" i="64"/>
  <c r="Z111" i="64"/>
  <c r="Z110" i="64"/>
  <c r="Z109" i="64"/>
  <c r="Z108" i="64"/>
  <c r="Z107" i="64"/>
  <c r="Z106" i="64"/>
  <c r="AF54" i="64"/>
  <c r="AF58" i="64"/>
  <c r="H100" i="64"/>
  <c r="P100" i="64" s="1"/>
  <c r="G70" i="64"/>
  <c r="H99" i="64"/>
  <c r="P99" i="64" s="1"/>
  <c r="G69" i="64"/>
  <c r="AH393" i="41" s="1"/>
  <c r="H93" i="64"/>
  <c r="P93" i="64" s="1"/>
  <c r="G63" i="64"/>
  <c r="AH387" i="41" s="1"/>
  <c r="H86" i="64"/>
  <c r="P86" i="64" s="1"/>
  <c r="G56" i="64"/>
  <c r="AH380" i="41" s="1"/>
  <c r="F100" i="64"/>
  <c r="N100" i="64" s="1"/>
  <c r="F98" i="64"/>
  <c r="N98" i="64" s="1"/>
  <c r="F96" i="64"/>
  <c r="N96" i="64" s="1"/>
  <c r="F94" i="64"/>
  <c r="N94" i="64" s="1"/>
  <c r="F92" i="64"/>
  <c r="N92" i="64" s="1"/>
  <c r="F90" i="64"/>
  <c r="N90" i="64" s="1"/>
  <c r="F99" i="64"/>
  <c r="N99" i="64" s="1"/>
  <c r="F95" i="64"/>
  <c r="N95" i="64" s="1"/>
  <c r="F91" i="64"/>
  <c r="N91" i="64" s="1"/>
  <c r="F88" i="64"/>
  <c r="N88" i="64" s="1"/>
  <c r="F86" i="64"/>
  <c r="N86" i="64" s="1"/>
  <c r="F84" i="64"/>
  <c r="F97" i="64"/>
  <c r="N97" i="64" s="1"/>
  <c r="F93" i="64"/>
  <c r="N93" i="64" s="1"/>
  <c r="F89" i="64"/>
  <c r="N89" i="64" s="1"/>
  <c r="F87" i="64"/>
  <c r="N87" i="64" s="1"/>
  <c r="F85" i="64"/>
  <c r="N85" i="64" s="1"/>
  <c r="AF67" i="64"/>
  <c r="AF70" i="64"/>
  <c r="AE57" i="64"/>
  <c r="R33" i="64"/>
  <c r="R37" i="64" s="1"/>
  <c r="AF63" i="64"/>
  <c r="AI109" i="64"/>
  <c r="AI113" i="64"/>
  <c r="AI116" i="64"/>
  <c r="AI120" i="64"/>
  <c r="H97" i="64"/>
  <c r="P97" i="64" s="1"/>
  <c r="G67" i="64"/>
  <c r="AH391" i="41" s="1"/>
  <c r="H92" i="64"/>
  <c r="P92" i="64" s="1"/>
  <c r="G62" i="64"/>
  <c r="AH386" i="41" s="1"/>
  <c r="H89" i="64"/>
  <c r="P89" i="64" s="1"/>
  <c r="G59" i="64"/>
  <c r="AH383" i="41" s="1"/>
  <c r="H85" i="64"/>
  <c r="P85" i="64" s="1"/>
  <c r="G55" i="64"/>
  <c r="AH379" i="41" s="1"/>
  <c r="AF65" i="64"/>
  <c r="AF68" i="64"/>
  <c r="V31" i="64"/>
  <c r="W106" i="64"/>
  <c r="N33" i="61" s="1"/>
  <c r="V123" i="64"/>
  <c r="N32" i="61" s="1"/>
  <c r="V118" i="64"/>
  <c r="N27" i="61" s="1"/>
  <c r="W123" i="64"/>
  <c r="N50" i="61" s="1"/>
  <c r="V109" i="64"/>
  <c r="N18" i="61" s="1"/>
  <c r="V106" i="64"/>
  <c r="N15" i="61" s="1"/>
  <c r="V114" i="64"/>
  <c r="N23" i="61" s="1"/>
  <c r="V111" i="64"/>
  <c r="N20" i="61" s="1"/>
  <c r="W122" i="64"/>
  <c r="N49" i="61" s="1"/>
  <c r="W121" i="64"/>
  <c r="N48" i="61" s="1"/>
  <c r="V122" i="64"/>
  <c r="N31" i="61" s="1"/>
  <c r="V121" i="64"/>
  <c r="N30" i="61" s="1"/>
  <c r="V117" i="64"/>
  <c r="N26" i="61" s="1"/>
  <c r="V110" i="64"/>
  <c r="N19" i="61" s="1"/>
  <c r="V108" i="64"/>
  <c r="N17" i="61" s="1"/>
  <c r="W119" i="64"/>
  <c r="N46" i="61" s="1"/>
  <c r="W115" i="64"/>
  <c r="N42" i="61" s="1"/>
  <c r="V119" i="64"/>
  <c r="N28" i="61" s="1"/>
  <c r="V115" i="64"/>
  <c r="N24" i="61" s="1"/>
  <c r="V107" i="64"/>
  <c r="N16" i="61" s="1"/>
  <c r="W120" i="64"/>
  <c r="N47" i="61" s="1"/>
  <c r="V113" i="64"/>
  <c r="N22" i="61" s="1"/>
  <c r="W117" i="64"/>
  <c r="N44" i="61" s="1"/>
  <c r="V112" i="64"/>
  <c r="N21" i="61" s="1"/>
  <c r="W116" i="64"/>
  <c r="N43" i="61" s="1"/>
  <c r="V120" i="64"/>
  <c r="N29" i="61" s="1"/>
  <c r="V116" i="64"/>
  <c r="N25" i="61" s="1"/>
  <c r="W118" i="64"/>
  <c r="N45" i="61" s="1"/>
  <c r="AF66" i="64"/>
  <c r="Q3" i="64"/>
  <c r="AF64" i="64"/>
  <c r="AI106" i="64"/>
  <c r="AI110" i="64"/>
  <c r="AI114" i="64"/>
  <c r="AI117" i="64"/>
  <c r="AI121" i="64"/>
  <c r="AE56" i="64"/>
  <c r="AC73" i="64"/>
  <c r="AC74" i="64" s="1"/>
  <c r="Y57" i="64" s="1"/>
  <c r="AA57" i="64" s="1"/>
  <c r="AC57" i="64" s="1"/>
  <c r="AE60" i="64"/>
  <c r="AJ73" i="64"/>
  <c r="AJ74" i="64" s="1"/>
  <c r="AJ75" i="64" s="1"/>
  <c r="O84" i="64"/>
  <c r="T31" i="64"/>
  <c r="T35" i="64" s="1"/>
  <c r="H95" i="64"/>
  <c r="P95" i="64" s="1"/>
  <c r="G65" i="64"/>
  <c r="AH389" i="41" s="1"/>
  <c r="H90" i="64"/>
  <c r="P90" i="64" s="1"/>
  <c r="G60" i="64"/>
  <c r="AH384" i="41" s="1"/>
  <c r="H88" i="64"/>
  <c r="P88" i="64" s="1"/>
  <c r="G58" i="64"/>
  <c r="AH382" i="41" s="1"/>
  <c r="H84" i="64"/>
  <c r="P84" i="64" s="1"/>
  <c r="G54" i="64"/>
  <c r="AE55" i="64"/>
  <c r="AF69" i="64"/>
  <c r="W111" i="64"/>
  <c r="N38" i="61" s="1"/>
  <c r="R32" i="64"/>
  <c r="R34" i="64"/>
  <c r="W112" i="64"/>
  <c r="N39" i="61" s="1"/>
  <c r="AF59" i="64"/>
  <c r="AF62" i="64"/>
  <c r="AE61" i="64"/>
  <c r="AI107" i="64"/>
  <c r="AI111" i="64"/>
  <c r="AI118" i="64"/>
  <c r="AI122" i="64"/>
  <c r="AA120" i="64"/>
  <c r="AA116" i="64"/>
  <c r="AA114" i="64"/>
  <c r="AA113" i="64"/>
  <c r="AA112" i="64"/>
  <c r="AA111" i="64"/>
  <c r="AA110" i="64"/>
  <c r="AA109" i="64"/>
  <c r="AA108" i="64"/>
  <c r="AA123" i="64"/>
  <c r="AA119" i="64"/>
  <c r="AA115" i="64"/>
  <c r="AA122" i="64"/>
  <c r="AA118" i="64"/>
  <c r="AA121" i="64"/>
  <c r="AA117" i="64"/>
  <c r="AA107" i="64"/>
  <c r="AA106" i="64"/>
  <c r="H91" i="64"/>
  <c r="P91" i="64" s="1"/>
  <c r="G61" i="64"/>
  <c r="AH385" i="41" s="1"/>
  <c r="H94" i="64"/>
  <c r="P94" i="64" s="1"/>
  <c r="G64" i="64"/>
  <c r="AH388" i="41" s="1"/>
  <c r="H98" i="64"/>
  <c r="P98" i="64" s="1"/>
  <c r="G68" i="64"/>
  <c r="AH392" i="41" s="1"/>
  <c r="H87" i="64"/>
  <c r="P87" i="64" s="1"/>
  <c r="G57" i="64"/>
  <c r="AH381" i="41" s="1"/>
  <c r="H96" i="64"/>
  <c r="P96" i="64" s="1"/>
  <c r="G66" i="64"/>
  <c r="AH390" i="41" s="1"/>
  <c r="V30" i="64"/>
  <c r="R31" i="64"/>
  <c r="R35" i="64" s="1"/>
  <c r="O30" i="64"/>
  <c r="V32" i="64" s="1"/>
  <c r="AB123" i="64"/>
  <c r="AB122" i="64"/>
  <c r="AB121" i="64"/>
  <c r="AB120" i="64"/>
  <c r="AB119" i="64"/>
  <c r="AB118" i="64"/>
  <c r="AB117" i="64"/>
  <c r="AB116" i="64"/>
  <c r="AB115" i="64"/>
  <c r="AB111" i="64"/>
  <c r="AB114" i="64"/>
  <c r="AB110" i="64"/>
  <c r="AB113" i="64"/>
  <c r="AB109" i="64"/>
  <c r="AB107" i="64"/>
  <c r="AB106" i="64"/>
  <c r="AB112" i="64"/>
  <c r="AB108" i="64"/>
  <c r="AO104" i="64"/>
  <c r="AI108" i="64"/>
  <c r="AI112" i="64"/>
  <c r="AI115" i="64"/>
  <c r="AI119" i="64"/>
  <c r="AI123" i="64"/>
  <c r="E31" i="55"/>
  <c r="E53" i="55" s="1"/>
  <c r="E30" i="55"/>
  <c r="E52" i="55" s="1"/>
  <c r="E29" i="55"/>
  <c r="E51" i="55" s="1"/>
  <c r="E28" i="55"/>
  <c r="E50" i="55" s="1"/>
  <c r="E27" i="55"/>
  <c r="E49" i="55" s="1"/>
  <c r="E26" i="55"/>
  <c r="E48" i="55" s="1"/>
  <c r="E25" i="55"/>
  <c r="E47" i="55" s="1"/>
  <c r="E24" i="55"/>
  <c r="E46" i="55" s="1"/>
  <c r="E23" i="55"/>
  <c r="E45" i="55" s="1"/>
  <c r="E22" i="55"/>
  <c r="E44" i="55" s="1"/>
  <c r="E21" i="55"/>
  <c r="E43" i="55" s="1"/>
  <c r="E20" i="55"/>
  <c r="E42" i="55" s="1"/>
  <c r="E19" i="55"/>
  <c r="E41" i="55" s="1"/>
  <c r="E18" i="55"/>
  <c r="E40" i="55" s="1"/>
  <c r="E17" i="55"/>
  <c r="E39" i="55" s="1"/>
  <c r="E16" i="55"/>
  <c r="E38" i="55" s="1"/>
  <c r="E15" i="55"/>
  <c r="E37" i="55" s="1"/>
  <c r="E14" i="55"/>
  <c r="E36" i="55" s="1"/>
  <c r="S99" i="64" l="1"/>
  <c r="S122" i="64" s="1"/>
  <c r="S86" i="64"/>
  <c r="S109" i="64" s="1"/>
  <c r="Q424" i="41"/>
  <c r="AH424" i="41" s="1"/>
  <c r="AH378" i="41"/>
  <c r="Z55" i="64"/>
  <c r="AB55" i="64" s="1"/>
  <c r="AD55" i="64" s="1"/>
  <c r="S100" i="64"/>
  <c r="S123" i="64" s="1"/>
  <c r="AL104" i="64"/>
  <c r="R3" i="64" s="1"/>
  <c r="S93" i="64"/>
  <c r="S116" i="64" s="1"/>
  <c r="Y61" i="64"/>
  <c r="AA61" i="64" s="1"/>
  <c r="AC61" i="64" s="1"/>
  <c r="Z60" i="64"/>
  <c r="AB60" i="64" s="1"/>
  <c r="AD60" i="64" s="1"/>
  <c r="X33" i="64"/>
  <c r="AF61" i="64"/>
  <c r="R38" i="64"/>
  <c r="R36" i="64"/>
  <c r="Y60" i="64"/>
  <c r="AA60" i="64" s="1"/>
  <c r="AC60" i="64" s="1"/>
  <c r="AF56" i="64"/>
  <c r="Z61" i="64"/>
  <c r="AB61" i="64" s="1"/>
  <c r="AD61" i="64" s="1"/>
  <c r="S88" i="64"/>
  <c r="S111" i="64" s="1"/>
  <c r="S90" i="64"/>
  <c r="S113" i="64" s="1"/>
  <c r="S98" i="64"/>
  <c r="S121" i="64" s="1"/>
  <c r="X31" i="64"/>
  <c r="AF57" i="64"/>
  <c r="S85" i="64"/>
  <c r="S108" i="64" s="1"/>
  <c r="S97" i="64"/>
  <c r="S120" i="64" s="1"/>
  <c r="S91" i="64"/>
  <c r="S114" i="64" s="1"/>
  <c r="S92" i="64"/>
  <c r="S115" i="64" s="1"/>
  <c r="AF55" i="64"/>
  <c r="Z59" i="64"/>
  <c r="AB59" i="64" s="1"/>
  <c r="AD59" i="64" s="1"/>
  <c r="Y55" i="64"/>
  <c r="AA55" i="64" s="1"/>
  <c r="AC55" i="64" s="1"/>
  <c r="Z57" i="64"/>
  <c r="AB57" i="64" s="1"/>
  <c r="AD57" i="64" s="1"/>
  <c r="AF60" i="64"/>
  <c r="Y56" i="64"/>
  <c r="AA56" i="64" s="1"/>
  <c r="AC56" i="64" s="1"/>
  <c r="Z56" i="64"/>
  <c r="AB56" i="64" s="1"/>
  <c r="AD56" i="64" s="1"/>
  <c r="S87" i="64"/>
  <c r="S110" i="64" s="1"/>
  <c r="N84" i="64"/>
  <c r="S84" i="64" s="1"/>
  <c r="S107" i="64" s="1"/>
  <c r="AI73" i="64"/>
  <c r="AI74" i="64" s="1"/>
  <c r="AI75" i="64" s="1"/>
  <c r="S95" i="64"/>
  <c r="S118" i="64" s="1"/>
  <c r="S94" i="64"/>
  <c r="S117" i="64" s="1"/>
  <c r="AD123" i="64"/>
  <c r="AD122" i="64"/>
  <c r="AD121" i="64"/>
  <c r="AD120" i="64"/>
  <c r="AD119" i="64"/>
  <c r="AD118" i="64"/>
  <c r="AD117" i="64"/>
  <c r="AD116" i="64"/>
  <c r="AD115" i="64"/>
  <c r="AD114" i="64"/>
  <c r="AD113" i="64"/>
  <c r="AD112" i="64"/>
  <c r="AD111" i="64"/>
  <c r="AD110" i="64"/>
  <c r="AD109" i="64"/>
  <c r="AD108" i="64"/>
  <c r="AD107" i="64"/>
  <c r="AD106" i="64"/>
  <c r="AC75" i="64"/>
  <c r="Y105" i="64" s="1"/>
  <c r="Y106" i="64" s="1"/>
  <c r="Y107" i="64" s="1"/>
  <c r="Y108" i="64" s="1"/>
  <c r="Y109" i="64" s="1"/>
  <c r="Y110" i="64" s="1"/>
  <c r="Y111" i="64" s="1"/>
  <c r="Y112" i="64" s="1"/>
  <c r="Y113" i="64" s="1"/>
  <c r="Y114" i="64" s="1"/>
  <c r="Y115" i="64" s="1"/>
  <c r="Y116" i="64" s="1"/>
  <c r="Y117" i="64" s="1"/>
  <c r="Y118" i="64" s="1"/>
  <c r="Y119" i="64" s="1"/>
  <c r="Y120" i="64" s="1"/>
  <c r="Y121" i="64" s="1"/>
  <c r="Y122" i="64" s="1"/>
  <c r="Y123" i="64" s="1"/>
  <c r="Y64" i="64"/>
  <c r="AA64" i="64" s="1"/>
  <c r="AC64" i="64" s="1"/>
  <c r="Y59" i="64"/>
  <c r="AA59" i="64" s="1"/>
  <c r="AC59" i="64" s="1"/>
  <c r="Y66" i="64"/>
  <c r="AA66" i="64" s="1"/>
  <c r="AC66" i="64" s="1"/>
  <c r="Z62" i="64"/>
  <c r="AB62" i="64" s="1"/>
  <c r="AD62" i="64" s="1"/>
  <c r="Y68" i="64"/>
  <c r="AA68" i="64" s="1"/>
  <c r="AC68" i="64" s="1"/>
  <c r="Y69" i="64"/>
  <c r="AA69" i="64" s="1"/>
  <c r="AC69" i="64" s="1"/>
  <c r="Z68" i="64"/>
  <c r="AB68" i="64" s="1"/>
  <c r="AD68" i="64" s="1"/>
  <c r="Z58" i="64"/>
  <c r="AB58" i="64" s="1"/>
  <c r="AD58" i="64" s="1"/>
  <c r="Y63" i="64"/>
  <c r="AA63" i="64" s="1"/>
  <c r="AC63" i="64" s="1"/>
  <c r="Z64" i="64"/>
  <c r="AB64" i="64" s="1"/>
  <c r="AD64" i="64" s="1"/>
  <c r="Y65" i="64"/>
  <c r="AA65" i="64" s="1"/>
  <c r="AC65" i="64" s="1"/>
  <c r="Z66" i="64"/>
  <c r="AB66" i="64" s="1"/>
  <c r="AD66" i="64" s="1"/>
  <c r="Y70" i="64"/>
  <c r="AA70" i="64" s="1"/>
  <c r="AC70" i="64" s="1"/>
  <c r="Z65" i="64"/>
  <c r="AB65" i="64" s="1"/>
  <c r="AD65" i="64" s="1"/>
  <c r="Y58" i="64"/>
  <c r="AA58" i="64" s="1"/>
  <c r="AC58" i="64" s="1"/>
  <c r="Y54" i="64"/>
  <c r="AA54" i="64" s="1"/>
  <c r="AC54" i="64" s="1"/>
  <c r="Z70" i="64"/>
  <c r="AB70" i="64" s="1"/>
  <c r="AD70" i="64" s="1"/>
  <c r="Z69" i="64"/>
  <c r="AB69" i="64" s="1"/>
  <c r="AD69" i="64" s="1"/>
  <c r="Z67" i="64"/>
  <c r="AB67" i="64" s="1"/>
  <c r="AD67" i="64" s="1"/>
  <c r="Z63" i="64"/>
  <c r="AB63" i="64" s="1"/>
  <c r="AD63" i="64" s="1"/>
  <c r="Y67" i="64"/>
  <c r="AA67" i="64" s="1"/>
  <c r="AC67" i="64" s="1"/>
  <c r="Z54" i="64"/>
  <c r="AB54" i="64" s="1"/>
  <c r="AD54" i="64" s="1"/>
  <c r="Y62" i="64"/>
  <c r="AA62" i="64" s="1"/>
  <c r="AC62" i="64" s="1"/>
  <c r="X35" i="64"/>
  <c r="S89" i="64"/>
  <c r="S112" i="64" s="1"/>
  <c r="S96" i="64"/>
  <c r="S119" i="64" s="1"/>
  <c r="G170" i="59"/>
  <c r="G169" i="59"/>
  <c r="G171" i="59"/>
  <c r="G168" i="59"/>
  <c r="G87" i="59"/>
  <c r="G86" i="59"/>
  <c r="G85" i="59"/>
  <c r="G84" i="59"/>
  <c r="I174" i="60"/>
  <c r="I173" i="60"/>
  <c r="I172" i="60"/>
  <c r="I171" i="60"/>
  <c r="I90" i="60"/>
  <c r="I89" i="60"/>
  <c r="I91" i="60"/>
  <c r="I88" i="60"/>
  <c r="M162" i="60"/>
  <c r="M161" i="60"/>
  <c r="M160" i="60"/>
  <c r="M159" i="60"/>
  <c r="M158" i="60"/>
  <c r="M157" i="60"/>
  <c r="M156" i="60"/>
  <c r="M155" i="60"/>
  <c r="M154" i="60"/>
  <c r="M153" i="60"/>
  <c r="M152" i="60"/>
  <c r="M151" i="60"/>
  <c r="M150" i="60"/>
  <c r="M149" i="60"/>
  <c r="M148" i="60"/>
  <c r="M147" i="60"/>
  <c r="M160" i="59"/>
  <c r="M159" i="59"/>
  <c r="M158" i="59"/>
  <c r="M157" i="59"/>
  <c r="M156" i="59"/>
  <c r="M155" i="59"/>
  <c r="M154" i="59"/>
  <c r="M153" i="59"/>
  <c r="M152" i="59"/>
  <c r="M151" i="59"/>
  <c r="M150" i="59"/>
  <c r="M149" i="59"/>
  <c r="M148" i="59"/>
  <c r="M147" i="59"/>
  <c r="M146" i="59"/>
  <c r="M145" i="59"/>
  <c r="U146" i="60"/>
  <c r="Q146" i="60"/>
  <c r="I146" i="60"/>
  <c r="E146" i="60"/>
  <c r="B94" i="60"/>
  <c r="B137" i="60" s="1"/>
  <c r="B93" i="60"/>
  <c r="B136" i="60" s="1"/>
  <c r="B92" i="60"/>
  <c r="B135" i="60" s="1"/>
  <c r="A4" i="60"/>
  <c r="X37" i="64" l="1"/>
  <c r="AD74" i="64"/>
  <c r="AG57" i="64" s="1"/>
  <c r="AH57" i="64" s="1"/>
  <c r="AI57" i="64" s="1"/>
  <c r="J107" i="64"/>
  <c r="J120" i="64"/>
  <c r="J123" i="64"/>
  <c r="J116" i="64"/>
  <c r="J121" i="64"/>
  <c r="J117" i="64"/>
  <c r="J114" i="64"/>
  <c r="AC123" i="64"/>
  <c r="AC122" i="64"/>
  <c r="AC121" i="64"/>
  <c r="AC120" i="64"/>
  <c r="AC119" i="64"/>
  <c r="AC118" i="64"/>
  <c r="AC117" i="64"/>
  <c r="AC116" i="64"/>
  <c r="AC115" i="64"/>
  <c r="AC114" i="64"/>
  <c r="AC113" i="64"/>
  <c r="AC112" i="64"/>
  <c r="AC111" i="64"/>
  <c r="AC110" i="64"/>
  <c r="AC109" i="64"/>
  <c r="AC108" i="64"/>
  <c r="AC107" i="64"/>
  <c r="Q106" i="64" s="1"/>
  <c r="AC106" i="64"/>
  <c r="J109" i="64"/>
  <c r="X41" i="64"/>
  <c r="J108" i="64"/>
  <c r="AG55" i="64"/>
  <c r="AH55" i="64" s="1"/>
  <c r="AI55" i="64" s="1"/>
  <c r="AD75" i="64"/>
  <c r="AG70" i="64"/>
  <c r="AH70" i="64" s="1"/>
  <c r="AI70" i="64" s="1"/>
  <c r="AG58" i="64"/>
  <c r="AH58" i="64" s="1"/>
  <c r="AI58" i="64" s="1"/>
  <c r="AG64" i="64"/>
  <c r="AH64" i="64" s="1"/>
  <c r="AI64" i="64" s="1"/>
  <c r="AG59" i="64"/>
  <c r="AH59" i="64" s="1"/>
  <c r="AI59" i="64" s="1"/>
  <c r="AG62" i="64"/>
  <c r="AH62" i="64" s="1"/>
  <c r="AI62" i="64" s="1"/>
  <c r="AG54" i="64"/>
  <c r="AH54" i="64" s="1"/>
  <c r="AI54" i="64" s="1"/>
  <c r="AG65" i="64"/>
  <c r="AH65" i="64" s="1"/>
  <c r="AI65" i="64" s="1"/>
  <c r="AG68" i="64"/>
  <c r="AH68" i="64" s="1"/>
  <c r="AI68" i="64" s="1"/>
  <c r="AG66" i="64"/>
  <c r="AH66" i="64" s="1"/>
  <c r="AI66" i="64" s="1"/>
  <c r="J115" i="64"/>
  <c r="J111" i="64"/>
  <c r="J118" i="64"/>
  <c r="J119" i="64"/>
  <c r="X39" i="64"/>
  <c r="J122" i="64"/>
  <c r="J112" i="64"/>
  <c r="Y47" i="64"/>
  <c r="X122" i="64" s="1"/>
  <c r="Y45" i="64"/>
  <c r="X120" i="64" s="1"/>
  <c r="Y43" i="64"/>
  <c r="X118" i="64" s="1"/>
  <c r="Y41" i="64"/>
  <c r="X116" i="64" s="1"/>
  <c r="Y38" i="64"/>
  <c r="X113" i="64" s="1"/>
  <c r="Y37" i="64"/>
  <c r="X112" i="64" s="1"/>
  <c r="Y31" i="64"/>
  <c r="X106" i="64" s="1"/>
  <c r="Y39" i="64"/>
  <c r="X114" i="64" s="1"/>
  <c r="Y36" i="64"/>
  <c r="X111" i="64" s="1"/>
  <c r="Y35" i="64"/>
  <c r="X110" i="64" s="1"/>
  <c r="Y46" i="64"/>
  <c r="X121" i="64" s="1"/>
  <c r="Y44" i="64"/>
  <c r="X119" i="64" s="1"/>
  <c r="Y42" i="64"/>
  <c r="X117" i="64" s="1"/>
  <c r="Y34" i="64"/>
  <c r="X109" i="64" s="1"/>
  <c r="Y33" i="64"/>
  <c r="X108" i="64" s="1"/>
  <c r="Y40" i="64"/>
  <c r="X115" i="64" s="1"/>
  <c r="Y32" i="64"/>
  <c r="J113" i="64"/>
  <c r="AG61" i="64"/>
  <c r="AH61" i="64" s="1"/>
  <c r="AI61" i="64" s="1"/>
  <c r="J110" i="64"/>
  <c r="U144" i="59"/>
  <c r="Q144" i="59"/>
  <c r="I144" i="59"/>
  <c r="E144" i="59"/>
  <c r="B94" i="59"/>
  <c r="B137" i="59" s="1"/>
  <c r="B93" i="59"/>
  <c r="B136" i="59" s="1"/>
  <c r="B92" i="59"/>
  <c r="B135" i="59" s="1"/>
  <c r="AG56" i="64" l="1"/>
  <c r="AH56" i="64" s="1"/>
  <c r="AI56" i="64" s="1"/>
  <c r="AG63" i="64"/>
  <c r="AH63" i="64" s="1"/>
  <c r="AI63" i="64" s="1"/>
  <c r="AG69" i="64"/>
  <c r="AH69" i="64" s="1"/>
  <c r="AI69" i="64" s="1"/>
  <c r="AG67" i="64"/>
  <c r="AH67" i="64" s="1"/>
  <c r="AI67" i="64" s="1"/>
  <c r="AG60" i="64"/>
  <c r="AH60" i="64" s="1"/>
  <c r="AI60" i="64" s="1"/>
  <c r="X107" i="64"/>
  <c r="AF105" i="39"/>
  <c r="AK105" i="39" s="1"/>
  <c r="F13" i="55" s="1"/>
  <c r="G13" i="55" s="1"/>
  <c r="AD98" i="39"/>
  <c r="AE98" i="39" s="1"/>
  <c r="Z98" i="39"/>
  <c r="AA98" i="39" s="1"/>
  <c r="Y98" i="39"/>
  <c r="E13" i="55" l="1"/>
  <c r="E35" i="55" s="1"/>
  <c r="G16" i="61"/>
  <c r="G20" i="61"/>
  <c r="G24" i="61"/>
  <c r="G28" i="61"/>
  <c r="G32" i="61"/>
  <c r="G36" i="61"/>
  <c r="G40" i="61"/>
  <c r="G44" i="61"/>
  <c r="G48" i="61"/>
  <c r="G27" i="61"/>
  <c r="G39" i="61"/>
  <c r="G15" i="61"/>
  <c r="G17" i="61"/>
  <c r="G21" i="61"/>
  <c r="G25" i="61"/>
  <c r="G29" i="61"/>
  <c r="G33" i="61"/>
  <c r="G37" i="61"/>
  <c r="G41" i="61"/>
  <c r="G45" i="61"/>
  <c r="G49" i="61"/>
  <c r="G43" i="61"/>
  <c r="G18" i="61"/>
  <c r="G22" i="61"/>
  <c r="G26" i="61"/>
  <c r="G30" i="61"/>
  <c r="G34" i="61"/>
  <c r="G38" i="61"/>
  <c r="G42" i="61"/>
  <c r="G46" i="61"/>
  <c r="G50" i="61"/>
  <c r="G19" i="61"/>
  <c r="G23" i="61"/>
  <c r="G31" i="61"/>
  <c r="G35" i="61"/>
  <c r="G47" i="61"/>
  <c r="AN105" i="39"/>
  <c r="F35" i="55" s="1"/>
  <c r="G35" i="55" s="1"/>
  <c r="J79" i="39"/>
  <c r="U105" i="39" l="1"/>
  <c r="AN225" i="41" l="1"/>
  <c r="Y225" i="41"/>
  <c r="AH105" i="41"/>
  <c r="AB105" i="41"/>
  <c r="U105" i="41"/>
  <c r="N105" i="41"/>
  <c r="H105" i="41"/>
  <c r="AN84" i="41"/>
  <c r="AH84" i="41"/>
  <c r="AB84" i="41"/>
  <c r="U84" i="41"/>
  <c r="N84" i="41"/>
  <c r="H84" i="41"/>
  <c r="F12" i="41"/>
  <c r="F35" i="41" s="1"/>
  <c r="T9" i="41"/>
  <c r="N9" i="41"/>
  <c r="H9" i="41"/>
  <c r="B9" i="41"/>
  <c r="T8" i="41"/>
  <c r="N8" i="41"/>
  <c r="H8" i="41"/>
  <c r="B8" i="41"/>
  <c r="T7" i="41"/>
  <c r="N7" i="41"/>
  <c r="H7" i="41"/>
  <c r="B7" i="41"/>
  <c r="H5" i="41"/>
  <c r="AQ278" i="41"/>
  <c r="AL278" i="41"/>
  <c r="AG278" i="41"/>
  <c r="AB278" i="41"/>
  <c r="W278" i="41"/>
  <c r="R278" i="41"/>
  <c r="C278" i="41"/>
  <c r="AA226" i="41"/>
  <c r="AJ226" i="41" s="1"/>
  <c r="L231" i="41" s="1"/>
  <c r="R231" i="41" s="1"/>
  <c r="X149" i="41"/>
  <c r="J149" i="41"/>
  <c r="X148" i="41"/>
  <c r="J148" i="41"/>
  <c r="X147" i="41"/>
  <c r="J147" i="41"/>
  <c r="X146" i="41"/>
  <c r="J146" i="41"/>
  <c r="X145" i="41"/>
  <c r="J145" i="41"/>
  <c r="J144" i="41"/>
  <c r="AP143" i="41"/>
  <c r="M278" i="41" s="1"/>
  <c r="X143" i="41"/>
  <c r="J143" i="41"/>
  <c r="AP142" i="41"/>
  <c r="H278" i="41" s="1"/>
  <c r="X142" i="41"/>
  <c r="X141" i="41"/>
  <c r="J141" i="41"/>
  <c r="Z7" i="41" l="1"/>
  <c r="AF8" i="41"/>
  <c r="Z9" i="41"/>
  <c r="AF9" i="41"/>
  <c r="Z8" i="41"/>
  <c r="AF7" i="41"/>
  <c r="B8" i="60" l="1"/>
  <c r="B51" i="60" s="1"/>
  <c r="B7" i="60"/>
  <c r="B50" i="60" s="1"/>
  <c r="B6" i="60"/>
  <c r="B49" i="60" s="1"/>
  <c r="N76" i="60"/>
  <c r="N75" i="60"/>
  <c r="N74" i="60"/>
  <c r="N73" i="60"/>
  <c r="N72" i="60"/>
  <c r="N71" i="60"/>
  <c r="N70" i="60"/>
  <c r="N69" i="60"/>
  <c r="N68" i="60"/>
  <c r="N67" i="60"/>
  <c r="N66" i="60"/>
  <c r="N65" i="60"/>
  <c r="N64" i="60"/>
  <c r="N63" i="60"/>
  <c r="N62" i="60"/>
  <c r="N61" i="60"/>
  <c r="T60" i="60"/>
  <c r="Q60" i="60"/>
  <c r="K60" i="60"/>
  <c r="H60" i="60"/>
  <c r="E60" i="60"/>
  <c r="N74" i="59" l="1"/>
  <c r="N73" i="59"/>
  <c r="N72" i="59"/>
  <c r="N71" i="59"/>
  <c r="N70" i="59"/>
  <c r="N69" i="59"/>
  <c r="N68" i="59"/>
  <c r="N67" i="59"/>
  <c r="N66" i="59"/>
  <c r="N65" i="59"/>
  <c r="N64" i="59"/>
  <c r="N63" i="59"/>
  <c r="N62" i="59"/>
  <c r="N61" i="59"/>
  <c r="N60" i="59"/>
  <c r="N59" i="59"/>
  <c r="T58" i="59"/>
  <c r="Q58" i="59"/>
  <c r="K58" i="59"/>
  <c r="H58" i="59"/>
  <c r="E58" i="59"/>
  <c r="B8" i="59"/>
  <c r="B51" i="59" s="1"/>
  <c r="B7" i="59"/>
  <c r="B50" i="59" s="1"/>
  <c r="B6" i="59"/>
  <c r="B49" i="59" s="1"/>
  <c r="A4" i="5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O3" i="39"/>
  <c r="L3" i="39"/>
  <c r="K3" i="39"/>
  <c r="J3" i="39"/>
  <c r="I3" i="39"/>
  <c r="H3" i="39"/>
  <c r="F3" i="39"/>
  <c r="E3" i="39"/>
  <c r="D3" i="39"/>
  <c r="B3" i="39"/>
  <c r="D2" i="39"/>
  <c r="D9" i="39" l="1"/>
  <c r="E9" i="39"/>
  <c r="D17" i="39"/>
  <c r="E17" i="39"/>
  <c r="E21" i="39"/>
  <c r="D21" i="39"/>
  <c r="D25" i="39"/>
  <c r="E25" i="39"/>
  <c r="D16" i="39"/>
  <c r="E16" i="39"/>
  <c r="D24" i="39"/>
  <c r="E24" i="39"/>
  <c r="E10" i="39"/>
  <c r="D10" i="39"/>
  <c r="E14" i="39"/>
  <c r="D14" i="39"/>
  <c r="E18" i="39"/>
  <c r="D18" i="39"/>
  <c r="E22" i="39"/>
  <c r="D22" i="39"/>
  <c r="E26" i="39"/>
  <c r="D26" i="39"/>
  <c r="D12" i="39"/>
  <c r="E12" i="39"/>
  <c r="D20" i="39"/>
  <c r="E20" i="39"/>
  <c r="E13" i="39"/>
  <c r="D13" i="39"/>
  <c r="D11" i="39"/>
  <c r="E11" i="39"/>
  <c r="E15" i="39"/>
  <c r="D15" i="39"/>
  <c r="D19" i="39"/>
  <c r="E19" i="39"/>
  <c r="E23" i="39"/>
  <c r="D23" i="39"/>
  <c r="B10" i="60"/>
  <c r="B53" i="60" s="1"/>
  <c r="B96" i="59"/>
  <c r="B139" i="59" s="1"/>
  <c r="B96" i="60"/>
  <c r="B139" i="60" s="1"/>
  <c r="B10" i="59"/>
  <c r="K127" i="39"/>
  <c r="K128" i="39" s="1"/>
  <c r="A83" i="60"/>
  <c r="A174" i="60"/>
  <c r="A170" i="60"/>
  <c r="A165" i="60"/>
  <c r="A143" i="60"/>
  <c r="A138" i="60"/>
  <c r="A134" i="60"/>
  <c r="A130" i="60"/>
  <c r="A126" i="60"/>
  <c r="A122" i="60"/>
  <c r="A101" i="60"/>
  <c r="A97" i="60"/>
  <c r="A93" i="60"/>
  <c r="A89" i="60"/>
  <c r="A85" i="60"/>
  <c r="A79" i="60"/>
  <c r="A57" i="60"/>
  <c r="A52" i="60"/>
  <c r="A48" i="60"/>
  <c r="A44" i="60"/>
  <c r="A40" i="60"/>
  <c r="A36" i="60"/>
  <c r="A15" i="60"/>
  <c r="A11" i="60"/>
  <c r="A7" i="60"/>
  <c r="A6" i="60"/>
  <c r="A56" i="60"/>
  <c r="A167" i="60"/>
  <c r="A139" i="60"/>
  <c r="A131" i="60"/>
  <c r="A119" i="60"/>
  <c r="A94" i="60"/>
  <c r="A86" i="60"/>
  <c r="A59" i="60"/>
  <c r="A45" i="60"/>
  <c r="A37" i="60"/>
  <c r="A12" i="60"/>
  <c r="A144" i="60"/>
  <c r="A80" i="60"/>
  <c r="A173" i="60"/>
  <c r="A169" i="60"/>
  <c r="A164" i="60"/>
  <c r="A142" i="60"/>
  <c r="A137" i="60"/>
  <c r="A133" i="60"/>
  <c r="A129" i="60"/>
  <c r="A125" i="60"/>
  <c r="A121" i="60"/>
  <c r="A100" i="60"/>
  <c r="A96" i="60"/>
  <c r="A92" i="60"/>
  <c r="A88" i="60"/>
  <c r="A84" i="60"/>
  <c r="A78" i="60"/>
  <c r="A55" i="60"/>
  <c r="A51" i="60"/>
  <c r="A47" i="60"/>
  <c r="A43" i="60"/>
  <c r="A39" i="60"/>
  <c r="A35" i="60"/>
  <c r="A14" i="60"/>
  <c r="A10" i="60"/>
  <c r="A166" i="60"/>
  <c r="A171" i="60"/>
  <c r="A145" i="60"/>
  <c r="A135" i="60"/>
  <c r="A127" i="60"/>
  <c r="A123" i="60"/>
  <c r="A98" i="60"/>
  <c r="A90" i="60"/>
  <c r="A81" i="60"/>
  <c r="A49" i="60"/>
  <c r="A41" i="60"/>
  <c r="A33" i="60"/>
  <c r="A140" i="60"/>
  <c r="A58" i="60"/>
  <c r="A172" i="60"/>
  <c r="A168" i="60"/>
  <c r="A163" i="60"/>
  <c r="A141" i="60"/>
  <c r="A136" i="60"/>
  <c r="A132" i="60"/>
  <c r="A128" i="60"/>
  <c r="A124" i="60"/>
  <c r="A120" i="60"/>
  <c r="A99" i="60"/>
  <c r="A95" i="60"/>
  <c r="A91" i="60"/>
  <c r="A87" i="60"/>
  <c r="A82" i="60"/>
  <c r="A77" i="60"/>
  <c r="A54" i="60"/>
  <c r="A50" i="60"/>
  <c r="A46" i="60"/>
  <c r="A42" i="60"/>
  <c r="A38" i="60"/>
  <c r="A34" i="60"/>
  <c r="A13" i="60"/>
  <c r="A9" i="60"/>
  <c r="A53" i="60"/>
  <c r="A8" i="60"/>
  <c r="A131" i="59"/>
  <c r="A126" i="59"/>
  <c r="A170" i="59"/>
  <c r="A166" i="59"/>
  <c r="A162" i="59"/>
  <c r="A142" i="59"/>
  <c r="A138" i="59"/>
  <c r="A129" i="59"/>
  <c r="A121" i="59"/>
  <c r="A94" i="59"/>
  <c r="A98" i="59"/>
  <c r="A92" i="59"/>
  <c r="A84" i="59"/>
  <c r="A80" i="59"/>
  <c r="A76" i="59"/>
  <c r="A55" i="59"/>
  <c r="A51" i="59"/>
  <c r="A47" i="59"/>
  <c r="A43" i="59"/>
  <c r="A39" i="59"/>
  <c r="A35" i="59"/>
  <c r="A14" i="59"/>
  <c r="A9" i="59"/>
  <c r="A6" i="59"/>
  <c r="A132" i="59"/>
  <c r="A127" i="59"/>
  <c r="A169" i="59"/>
  <c r="A165" i="59"/>
  <c r="A161" i="59"/>
  <c r="A141" i="59"/>
  <c r="A137" i="59"/>
  <c r="A124" i="59"/>
  <c r="A120" i="59"/>
  <c r="A95" i="59"/>
  <c r="A99" i="59"/>
  <c r="A87" i="59"/>
  <c r="A83" i="59"/>
  <c r="A79" i="59"/>
  <c r="A75" i="59"/>
  <c r="A54" i="59"/>
  <c r="A50" i="59"/>
  <c r="A46" i="59"/>
  <c r="A42" i="59"/>
  <c r="A38" i="59"/>
  <c r="A34" i="59"/>
  <c r="A13" i="59"/>
  <c r="A10" i="59"/>
  <c r="A33" i="59"/>
  <c r="A125" i="59"/>
  <c r="A167" i="59"/>
  <c r="A143" i="59"/>
  <c r="A135" i="59"/>
  <c r="A93" i="59"/>
  <c r="A101" i="59"/>
  <c r="A81" i="59"/>
  <c r="A56" i="59"/>
  <c r="A48" i="59"/>
  <c r="A40" i="59"/>
  <c r="A15" i="59"/>
  <c r="A12" i="59"/>
  <c r="A130" i="59"/>
  <c r="A163" i="59"/>
  <c r="A122" i="59"/>
  <c r="A85" i="59"/>
  <c r="A52" i="59"/>
  <c r="A36" i="59"/>
  <c r="A168" i="59"/>
  <c r="A134" i="59"/>
  <c r="A119" i="59"/>
  <c r="A82" i="59"/>
  <c r="A49" i="59"/>
  <c r="A11" i="59"/>
  <c r="A128" i="59"/>
  <c r="A164" i="59"/>
  <c r="A140" i="59"/>
  <c r="A123" i="59"/>
  <c r="A96" i="59"/>
  <c r="A86" i="59"/>
  <c r="A78" i="59"/>
  <c r="A53" i="59"/>
  <c r="A45" i="59"/>
  <c r="A37" i="59"/>
  <c r="A7" i="59"/>
  <c r="A171" i="59"/>
  <c r="A139" i="59"/>
  <c r="A97" i="59"/>
  <c r="A77" i="59"/>
  <c r="A44" i="59"/>
  <c r="A8" i="59"/>
  <c r="A133" i="59"/>
  <c r="A136" i="59"/>
  <c r="A100" i="59"/>
  <c r="A57" i="59"/>
  <c r="A41" i="59"/>
  <c r="I97" i="39"/>
  <c r="Q97" i="39" s="1"/>
  <c r="I93" i="39"/>
  <c r="Q93" i="39" s="1"/>
  <c r="I89" i="39"/>
  <c r="Q89" i="39" s="1"/>
  <c r="I100" i="39"/>
  <c r="Q100" i="39" s="1"/>
  <c r="I96" i="39"/>
  <c r="I92" i="39"/>
  <c r="Q92" i="39" s="1"/>
  <c r="I88" i="39"/>
  <c r="Q88" i="39" s="1"/>
  <c r="I84" i="39"/>
  <c r="Q84" i="39" s="1"/>
  <c r="I94" i="39"/>
  <c r="Q94" i="39" s="1"/>
  <c r="I86" i="39"/>
  <c r="Q86" i="39" s="1"/>
  <c r="I85" i="39"/>
  <c r="Q85" i="39" s="1"/>
  <c r="I99" i="39"/>
  <c r="Q99" i="39" s="1"/>
  <c r="I95" i="39"/>
  <c r="Q95" i="39" s="1"/>
  <c r="I91" i="39"/>
  <c r="I87" i="39"/>
  <c r="Q87" i="39" s="1"/>
  <c r="I98" i="39"/>
  <c r="Q98" i="39" s="1"/>
  <c r="I90" i="39"/>
  <c r="Q90" i="39" s="1"/>
  <c r="B81" i="59"/>
  <c r="B168" i="60"/>
  <c r="B165" i="59"/>
  <c r="B85" i="60"/>
  <c r="X156" i="41"/>
  <c r="O157" i="41" s="1"/>
  <c r="T157" i="41" s="1"/>
  <c r="L162" i="41" s="1"/>
  <c r="Q162" i="41" s="1"/>
  <c r="Q91" i="39"/>
  <c r="Q96" i="39"/>
  <c r="AE73" i="39"/>
  <c r="AE74" i="39" s="1"/>
  <c r="AG105" i="39" s="1"/>
  <c r="J75" i="39"/>
  <c r="J77" i="39"/>
  <c r="J76" i="39"/>
  <c r="J78" i="39"/>
  <c r="T62" i="39"/>
  <c r="T54" i="39"/>
  <c r="C10" i="39"/>
  <c r="K18" i="39"/>
  <c r="Q18" i="39" s="1"/>
  <c r="J69" i="41"/>
  <c r="AK69" i="41"/>
  <c r="B69" i="41"/>
  <c r="AO24" i="41"/>
  <c r="U24" i="41"/>
  <c r="B24" i="41"/>
  <c r="AE24" i="41"/>
  <c r="F24" i="41"/>
  <c r="AB69" i="41"/>
  <c r="P24" i="41"/>
  <c r="S69" i="41"/>
  <c r="AJ24" i="41"/>
  <c r="Z24" i="41"/>
  <c r="K24" i="41"/>
  <c r="K26" i="39"/>
  <c r="Q26" i="39" s="1"/>
  <c r="J77" i="41"/>
  <c r="AE32" i="41"/>
  <c r="K32" i="41"/>
  <c r="AK77" i="41"/>
  <c r="B77" i="41"/>
  <c r="Z32" i="41"/>
  <c r="F32" i="41"/>
  <c r="P32" i="41"/>
  <c r="S77" i="41"/>
  <c r="AO32" i="41"/>
  <c r="U32" i="41"/>
  <c r="AJ32" i="41"/>
  <c r="AB77" i="41"/>
  <c r="B32" i="41"/>
  <c r="K16" i="39"/>
  <c r="Q16" i="39" s="1"/>
  <c r="AB67" i="41"/>
  <c r="S67" i="41"/>
  <c r="B67" i="41"/>
  <c r="AE22" i="41"/>
  <c r="K22" i="41"/>
  <c r="AO22" i="41"/>
  <c r="P22" i="41"/>
  <c r="F22" i="41"/>
  <c r="B22" i="41"/>
  <c r="AJ22" i="41"/>
  <c r="AK67" i="41"/>
  <c r="Z22" i="41"/>
  <c r="J67" i="41"/>
  <c r="U22" i="41"/>
  <c r="K24" i="39"/>
  <c r="Q24" i="39" s="1"/>
  <c r="AB75" i="41"/>
  <c r="AO30" i="41"/>
  <c r="U30" i="41"/>
  <c r="B30" i="41"/>
  <c r="S75" i="41"/>
  <c r="AJ30" i="41"/>
  <c r="P30" i="41"/>
  <c r="B75" i="41"/>
  <c r="Z30" i="41"/>
  <c r="J75" i="41"/>
  <c r="AE30" i="41"/>
  <c r="K30" i="41"/>
  <c r="F30" i="41"/>
  <c r="AK75" i="41"/>
  <c r="K10" i="39"/>
  <c r="Q10" i="39" s="1"/>
  <c r="J61" i="41"/>
  <c r="AK61" i="41"/>
  <c r="B61" i="41"/>
  <c r="AO16" i="41"/>
  <c r="U16" i="41"/>
  <c r="B16" i="41"/>
  <c r="P16" i="41"/>
  <c r="AB61" i="41"/>
  <c r="AJ16" i="41"/>
  <c r="F16" i="41"/>
  <c r="K16" i="41"/>
  <c r="S61" i="41"/>
  <c r="AE16" i="41"/>
  <c r="Z16" i="41"/>
  <c r="K14" i="39"/>
  <c r="Q14" i="39" s="1"/>
  <c r="J65" i="41"/>
  <c r="AK65" i="41"/>
  <c r="B65" i="41"/>
  <c r="S65" i="41"/>
  <c r="AO20" i="41"/>
  <c r="U20" i="41"/>
  <c r="B20" i="41"/>
  <c r="Z20" i="41"/>
  <c r="P20" i="41"/>
  <c r="AJ20" i="41"/>
  <c r="AE20" i="41"/>
  <c r="AB65" i="41"/>
  <c r="K20" i="41"/>
  <c r="F20" i="41"/>
  <c r="K22" i="39"/>
  <c r="Q22" i="39" s="1"/>
  <c r="J73" i="41"/>
  <c r="AE28" i="41"/>
  <c r="AK73" i="41"/>
  <c r="B73" i="41"/>
  <c r="Z28" i="41"/>
  <c r="F28" i="41"/>
  <c r="S73" i="41"/>
  <c r="AJ28" i="41"/>
  <c r="B28" i="41"/>
  <c r="P28" i="41"/>
  <c r="K28" i="41"/>
  <c r="U28" i="41"/>
  <c r="AO28" i="41"/>
  <c r="AB73" i="41"/>
  <c r="K11" i="39"/>
  <c r="Q11" i="39" s="1"/>
  <c r="AK62" i="41"/>
  <c r="B62" i="41"/>
  <c r="AB62" i="41"/>
  <c r="J62" i="41"/>
  <c r="AJ17" i="41"/>
  <c r="P17" i="41"/>
  <c r="S62" i="41"/>
  <c r="Z17" i="41"/>
  <c r="B17" i="41"/>
  <c r="U17" i="41"/>
  <c r="K17" i="41"/>
  <c r="F17" i="41"/>
  <c r="AO17" i="41"/>
  <c r="AE17" i="41"/>
  <c r="K15" i="39"/>
  <c r="Q15" i="39" s="1"/>
  <c r="AK66" i="41"/>
  <c r="B66" i="41"/>
  <c r="AB66" i="41"/>
  <c r="AJ21" i="41"/>
  <c r="P21" i="41"/>
  <c r="S66" i="41"/>
  <c r="AE21" i="41"/>
  <c r="F21" i="41"/>
  <c r="B21" i="41"/>
  <c r="AO21" i="41"/>
  <c r="J66" i="41"/>
  <c r="Z21" i="41"/>
  <c r="U21" i="41"/>
  <c r="K21" i="41"/>
  <c r="K19" i="39"/>
  <c r="Q19" i="39" s="1"/>
  <c r="AK70" i="41"/>
  <c r="B70" i="41"/>
  <c r="AB70" i="41"/>
  <c r="J70" i="41"/>
  <c r="AJ25" i="41"/>
  <c r="P25" i="41"/>
  <c r="AO25" i="41"/>
  <c r="K25" i="41"/>
  <c r="AE25" i="41"/>
  <c r="F25" i="41"/>
  <c r="Z25" i="41"/>
  <c r="S70" i="41"/>
  <c r="B25" i="41"/>
  <c r="U25" i="41"/>
  <c r="K23" i="39"/>
  <c r="Q23" i="39" s="1"/>
  <c r="AK74" i="41"/>
  <c r="B74" i="41"/>
  <c r="Z29" i="41"/>
  <c r="F29" i="41"/>
  <c r="AB74" i="41"/>
  <c r="AO29" i="41"/>
  <c r="U29" i="41"/>
  <c r="B29" i="41"/>
  <c r="AE29" i="41"/>
  <c r="P29" i="41"/>
  <c r="J74" i="41"/>
  <c r="S74" i="41"/>
  <c r="K29" i="41"/>
  <c r="AJ29" i="41"/>
  <c r="K12" i="39"/>
  <c r="Q12" i="39" s="1"/>
  <c r="AB63" i="41"/>
  <c r="S63" i="41"/>
  <c r="AK63" i="41"/>
  <c r="AE18" i="41"/>
  <c r="K18" i="41"/>
  <c r="AJ18" i="41"/>
  <c r="F18" i="41"/>
  <c r="Z18" i="41"/>
  <c r="J63" i="41"/>
  <c r="U18" i="41"/>
  <c r="P18" i="41"/>
  <c r="B18" i="41"/>
  <c r="B63" i="41"/>
  <c r="AO18" i="41"/>
  <c r="K20" i="39"/>
  <c r="Q20" i="39" s="1"/>
  <c r="AB71" i="41"/>
  <c r="S71" i="41"/>
  <c r="AK71" i="41"/>
  <c r="AE26" i="41"/>
  <c r="K26" i="41"/>
  <c r="B71" i="41"/>
  <c r="U26" i="41"/>
  <c r="P26" i="41"/>
  <c r="AJ26" i="41"/>
  <c r="B26" i="41"/>
  <c r="AO26" i="41"/>
  <c r="F26" i="41"/>
  <c r="J71" i="41"/>
  <c r="Z26" i="41"/>
  <c r="L12" i="39"/>
  <c r="C3" i="39"/>
  <c r="N3" i="39" s="1"/>
  <c r="K9" i="39"/>
  <c r="Q9" i="39" s="1"/>
  <c r="J60" i="41"/>
  <c r="B60" i="41"/>
  <c r="S60" i="41"/>
  <c r="Z15" i="41"/>
  <c r="F15" i="41"/>
  <c r="AJ15" i="41"/>
  <c r="K15" i="41"/>
  <c r="AE15" i="41"/>
  <c r="AB60" i="41"/>
  <c r="AO15" i="41"/>
  <c r="B15" i="41"/>
  <c r="U15" i="41"/>
  <c r="P15" i="41"/>
  <c r="K13" i="39"/>
  <c r="Q13" i="39" s="1"/>
  <c r="S64" i="41"/>
  <c r="J64" i="41"/>
  <c r="Z19" i="41"/>
  <c r="F19" i="41"/>
  <c r="AB64" i="41"/>
  <c r="AO19" i="41"/>
  <c r="P19" i="41"/>
  <c r="K19" i="41"/>
  <c r="AE19" i="41"/>
  <c r="AK64" i="41"/>
  <c r="U19" i="41"/>
  <c r="B64" i="41"/>
  <c r="AJ19" i="41"/>
  <c r="B19" i="41"/>
  <c r="K17" i="39"/>
  <c r="Q17" i="39" s="1"/>
  <c r="S68" i="41"/>
  <c r="J68" i="41"/>
  <c r="AB68" i="41"/>
  <c r="Z23" i="41"/>
  <c r="F23" i="41"/>
  <c r="AK68" i="41"/>
  <c r="U23" i="41"/>
  <c r="AO23" i="41"/>
  <c r="P23" i="41"/>
  <c r="K23" i="41"/>
  <c r="AE23" i="41"/>
  <c r="B23" i="41"/>
  <c r="B68" i="41"/>
  <c r="AJ23" i="41"/>
  <c r="K21" i="39"/>
  <c r="Q21" i="39" s="1"/>
  <c r="S72" i="41"/>
  <c r="J72" i="41"/>
  <c r="Z27" i="41"/>
  <c r="F27" i="41"/>
  <c r="AK72" i="41"/>
  <c r="AE27" i="41"/>
  <c r="B27" i="41"/>
  <c r="U27" i="41"/>
  <c r="AO27" i="41"/>
  <c r="K27" i="41"/>
  <c r="AB72" i="41"/>
  <c r="B72" i="41"/>
  <c r="P27" i="41"/>
  <c r="AJ27" i="41"/>
  <c r="K25" i="39"/>
  <c r="Q25" i="39" s="1"/>
  <c r="S76" i="41"/>
  <c r="AJ31" i="41"/>
  <c r="P31" i="41"/>
  <c r="J76" i="41"/>
  <c r="AE31" i="41"/>
  <c r="K31" i="41"/>
  <c r="AB76" i="41"/>
  <c r="U31" i="41"/>
  <c r="AO31" i="41"/>
  <c r="B31" i="41"/>
  <c r="AK76" i="41"/>
  <c r="Z31" i="41"/>
  <c r="B76" i="41"/>
  <c r="F31" i="41"/>
  <c r="C9" i="39"/>
  <c r="L9" i="39"/>
  <c r="L14" i="39"/>
  <c r="C18" i="39"/>
  <c r="C20" i="39"/>
  <c r="C21" i="39"/>
  <c r="L21" i="39"/>
  <c r="L22" i="39"/>
  <c r="L23" i="39"/>
  <c r="U24" i="39"/>
  <c r="L24" i="39"/>
  <c r="B53" i="39"/>
  <c r="I9" i="39"/>
  <c r="O9" i="39" s="1"/>
  <c r="T9" i="39" s="1"/>
  <c r="I10" i="39"/>
  <c r="O10" i="39" s="1"/>
  <c r="I11" i="39"/>
  <c r="O11" i="39" s="1"/>
  <c r="AF109" i="39"/>
  <c r="I12" i="39"/>
  <c r="O12" i="39" s="1"/>
  <c r="T12" i="39" s="1"/>
  <c r="I13" i="39"/>
  <c r="O13" i="39" s="1"/>
  <c r="AF111" i="39"/>
  <c r="I14" i="39"/>
  <c r="O14" i="39" s="1"/>
  <c r="I15" i="39"/>
  <c r="O15" i="39" s="1"/>
  <c r="I16" i="39"/>
  <c r="O16" i="39" s="1"/>
  <c r="I17" i="39"/>
  <c r="O17" i="39" s="1"/>
  <c r="AF115" i="39"/>
  <c r="I18" i="39"/>
  <c r="O18" i="39" s="1"/>
  <c r="I19" i="39"/>
  <c r="O19" i="39" s="1"/>
  <c r="AF117" i="39"/>
  <c r="I20" i="39"/>
  <c r="O20" i="39" s="1"/>
  <c r="I21" i="39"/>
  <c r="O21" i="39" s="1"/>
  <c r="AF119" i="39"/>
  <c r="I22" i="39"/>
  <c r="I23" i="39"/>
  <c r="O23" i="39" s="1"/>
  <c r="AF121" i="39"/>
  <c r="I24" i="39"/>
  <c r="O24" i="39" s="1"/>
  <c r="I25" i="39"/>
  <c r="O25" i="39" s="1"/>
  <c r="I26" i="39"/>
  <c r="O26" i="39" s="1"/>
  <c r="H9" i="39"/>
  <c r="N9" i="39" s="1"/>
  <c r="H11" i="39"/>
  <c r="N11" i="39" s="1"/>
  <c r="H14" i="39"/>
  <c r="N14" i="39" s="1"/>
  <c r="H16" i="39"/>
  <c r="N16" i="39" s="1"/>
  <c r="H18" i="39"/>
  <c r="N18" i="39" s="1"/>
  <c r="H20" i="39"/>
  <c r="N20" i="39" s="1"/>
  <c r="H23" i="39"/>
  <c r="N23" i="39" s="1"/>
  <c r="H24" i="39"/>
  <c r="N24" i="39" s="1"/>
  <c r="H25" i="39"/>
  <c r="N25" i="39" s="1"/>
  <c r="H26" i="39"/>
  <c r="N26" i="39" s="1"/>
  <c r="L11" i="39"/>
  <c r="M21" i="39"/>
  <c r="C22" i="39"/>
  <c r="M22" i="39"/>
  <c r="C23" i="39"/>
  <c r="M23" i="39"/>
  <c r="C24" i="39"/>
  <c r="M24" i="39"/>
  <c r="C26" i="39"/>
  <c r="F9" i="39"/>
  <c r="J9" i="39"/>
  <c r="P9" i="39" s="1"/>
  <c r="F10" i="39"/>
  <c r="J10" i="39"/>
  <c r="P10" i="39" s="1"/>
  <c r="F11" i="39"/>
  <c r="J11" i="39"/>
  <c r="P11" i="39" s="1"/>
  <c r="F12" i="39"/>
  <c r="J12" i="39"/>
  <c r="P12" i="39" s="1"/>
  <c r="F13" i="39"/>
  <c r="J13" i="39"/>
  <c r="P13" i="39" s="1"/>
  <c r="F14" i="39"/>
  <c r="J14" i="39"/>
  <c r="P14" i="39" s="1"/>
  <c r="F15" i="39"/>
  <c r="J15" i="39"/>
  <c r="P15" i="39" s="1"/>
  <c r="F16" i="39"/>
  <c r="J16" i="39"/>
  <c r="P16" i="39" s="1"/>
  <c r="F17" i="39"/>
  <c r="J17" i="39"/>
  <c r="P17" i="39" s="1"/>
  <c r="F18" i="39"/>
  <c r="J18" i="39"/>
  <c r="P18" i="39" s="1"/>
  <c r="F19" i="39"/>
  <c r="J19" i="39"/>
  <c r="P19" i="39" s="1"/>
  <c r="F20" i="39"/>
  <c r="J20" i="39"/>
  <c r="P20" i="39" s="1"/>
  <c r="F21" i="39"/>
  <c r="J21" i="39"/>
  <c r="P21" i="39" s="1"/>
  <c r="F22" i="39"/>
  <c r="J22" i="39"/>
  <c r="P22" i="39" s="1"/>
  <c r="F23" i="39"/>
  <c r="J23" i="39"/>
  <c r="P23" i="39" s="1"/>
  <c r="F24" i="39"/>
  <c r="J24" i="39"/>
  <c r="P24" i="39" s="1"/>
  <c r="F25" i="39"/>
  <c r="J25" i="39"/>
  <c r="P25" i="39" s="1"/>
  <c r="F26" i="39"/>
  <c r="J26" i="39"/>
  <c r="P26" i="39" s="1"/>
  <c r="H10" i="39"/>
  <c r="N10" i="39" s="1"/>
  <c r="H12" i="39"/>
  <c r="N12" i="39" s="1"/>
  <c r="H13" i="39"/>
  <c r="N13" i="39" s="1"/>
  <c r="H15" i="39"/>
  <c r="N15" i="39" s="1"/>
  <c r="H17" i="39"/>
  <c r="N17" i="39" s="1"/>
  <c r="H19" i="39"/>
  <c r="N19" i="39" s="1"/>
  <c r="H21" i="39"/>
  <c r="N21" i="39" s="1"/>
  <c r="H22" i="39"/>
  <c r="C11" i="39"/>
  <c r="C17" i="39"/>
  <c r="U21" i="39"/>
  <c r="U22" i="39"/>
  <c r="U23" i="39"/>
  <c r="V24" i="39"/>
  <c r="L26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U14" i="39"/>
  <c r="R14" i="39"/>
  <c r="P3" i="39"/>
  <c r="L127" i="39" s="1"/>
  <c r="R9" i="39"/>
  <c r="R11" i="39"/>
  <c r="M12" i="39"/>
  <c r="V12" i="39" s="1"/>
  <c r="L13" i="39"/>
  <c r="L15" i="39"/>
  <c r="C15" i="39"/>
  <c r="C16" i="39"/>
  <c r="C19" i="39"/>
  <c r="V25" i="39"/>
  <c r="R25" i="39"/>
  <c r="U25" i="39"/>
  <c r="M25" i="39"/>
  <c r="L25" i="39"/>
  <c r="C25" i="39"/>
  <c r="M9" i="39"/>
  <c r="U9" i="39" s="1"/>
  <c r="L10" i="39"/>
  <c r="C12" i="39"/>
  <c r="C13" i="39"/>
  <c r="C14" i="39"/>
  <c r="L18" i="39"/>
  <c r="L19" i="39"/>
  <c r="T70" i="39"/>
  <c r="T68" i="39"/>
  <c r="T64" i="39"/>
  <c r="T69" i="39"/>
  <c r="T65" i="39"/>
  <c r="T66" i="39"/>
  <c r="T59" i="39"/>
  <c r="T55" i="39"/>
  <c r="T63" i="39"/>
  <c r="T60" i="39"/>
  <c r="T56" i="39"/>
  <c r="T67" i="39"/>
  <c r="T58" i="39"/>
  <c r="T57" i="39"/>
  <c r="M16" i="39"/>
  <c r="L16" i="39"/>
  <c r="R16" i="39" s="1"/>
  <c r="L17" i="39"/>
  <c r="M17" i="39"/>
  <c r="T61" i="39"/>
  <c r="M14" i="39"/>
  <c r="V14" i="39" s="1"/>
  <c r="M18" i="39"/>
  <c r="L20" i="39"/>
  <c r="V20" i="39" s="1"/>
  <c r="R21" i="39"/>
  <c r="V21" i="39"/>
  <c r="R22" i="39"/>
  <c r="V22" i="39"/>
  <c r="R23" i="39"/>
  <c r="V23" i="39"/>
  <c r="R24" i="39"/>
  <c r="M20" i="39"/>
  <c r="V26" i="39"/>
  <c r="R26" i="39"/>
  <c r="U26" i="39"/>
  <c r="M26" i="39"/>
  <c r="B47" i="33"/>
  <c r="C47" i="33"/>
  <c r="D47" i="33"/>
  <c r="E47" i="33"/>
  <c r="F47" i="33"/>
  <c r="G47" i="33"/>
  <c r="H47" i="33"/>
  <c r="B48" i="33"/>
  <c r="C48" i="33"/>
  <c r="D48" i="33"/>
  <c r="E48" i="33"/>
  <c r="F48" i="33"/>
  <c r="G48" i="33"/>
  <c r="H48" i="33"/>
  <c r="B49" i="33"/>
  <c r="C49" i="33"/>
  <c r="D49" i="33"/>
  <c r="E49" i="33"/>
  <c r="F49" i="33"/>
  <c r="G49" i="33"/>
  <c r="H49" i="33"/>
  <c r="B50" i="33"/>
  <c r="C50" i="33"/>
  <c r="D50" i="33"/>
  <c r="E50" i="33"/>
  <c r="F50" i="33"/>
  <c r="G50" i="33"/>
  <c r="H50" i="33"/>
  <c r="B51" i="33"/>
  <c r="C51" i="33"/>
  <c r="D51" i="33"/>
  <c r="E51" i="33"/>
  <c r="F51" i="33"/>
  <c r="G51" i="33"/>
  <c r="H51" i="33"/>
  <c r="B52" i="33"/>
  <c r="C52" i="33"/>
  <c r="D52" i="33"/>
  <c r="E52" i="33"/>
  <c r="F52" i="33"/>
  <c r="G52" i="33"/>
  <c r="H52" i="33"/>
  <c r="C110" i="39" l="1"/>
  <c r="F37" i="61" s="1"/>
  <c r="F110" i="39"/>
  <c r="G110" i="39"/>
  <c r="C122" i="39"/>
  <c r="G122" i="39"/>
  <c r="F122" i="39"/>
  <c r="C112" i="39"/>
  <c r="F112" i="39"/>
  <c r="G112" i="39"/>
  <c r="C114" i="39"/>
  <c r="G114" i="39"/>
  <c r="F114" i="39"/>
  <c r="C121" i="39"/>
  <c r="G121" i="39"/>
  <c r="F121" i="39"/>
  <c r="C119" i="39"/>
  <c r="F119" i="39"/>
  <c r="G119" i="39"/>
  <c r="C117" i="39"/>
  <c r="G117" i="39"/>
  <c r="F117" i="39"/>
  <c r="G106" i="39"/>
  <c r="F106" i="39"/>
  <c r="K15" i="61" s="1"/>
  <c r="C107" i="39"/>
  <c r="F107" i="39"/>
  <c r="G107" i="39"/>
  <c r="C109" i="39"/>
  <c r="G109" i="39"/>
  <c r="F109" i="39"/>
  <c r="C108" i="39"/>
  <c r="G108" i="39"/>
  <c r="F108" i="39"/>
  <c r="C115" i="39"/>
  <c r="F24" i="61" s="1"/>
  <c r="F115" i="39"/>
  <c r="G115" i="39"/>
  <c r="C116" i="39"/>
  <c r="G116" i="39"/>
  <c r="F116" i="39"/>
  <c r="C123" i="39"/>
  <c r="F123" i="39"/>
  <c r="G123" i="39"/>
  <c r="C120" i="39"/>
  <c r="F120" i="39"/>
  <c r="G120" i="39"/>
  <c r="C111" i="39"/>
  <c r="F111" i="39"/>
  <c r="G111" i="39"/>
  <c r="C113" i="39"/>
  <c r="G113" i="39"/>
  <c r="F113" i="39"/>
  <c r="C118" i="39"/>
  <c r="F118" i="39"/>
  <c r="G118" i="39"/>
  <c r="F19" i="61"/>
  <c r="F39" i="61"/>
  <c r="F21" i="61"/>
  <c r="F23" i="61"/>
  <c r="F41" i="61"/>
  <c r="F46" i="61"/>
  <c r="F28" i="61"/>
  <c r="F44" i="61"/>
  <c r="F26" i="61"/>
  <c r="F36" i="61"/>
  <c r="F18" i="61"/>
  <c r="F42" i="61"/>
  <c r="F43" i="61"/>
  <c r="F25" i="61"/>
  <c r="F50" i="61"/>
  <c r="F32" i="61"/>
  <c r="F47" i="61"/>
  <c r="F29" i="61"/>
  <c r="F31" i="61"/>
  <c r="F49" i="61"/>
  <c r="F30" i="61"/>
  <c r="F48" i="61"/>
  <c r="F34" i="61"/>
  <c r="F16" i="61"/>
  <c r="F35" i="61"/>
  <c r="F17" i="61"/>
  <c r="F38" i="61"/>
  <c r="F20" i="61"/>
  <c r="F22" i="61"/>
  <c r="F40" i="61"/>
  <c r="F27" i="61"/>
  <c r="F45" i="61"/>
  <c r="B106" i="39"/>
  <c r="C106" i="39"/>
  <c r="AN106" i="39"/>
  <c r="AN109" i="39"/>
  <c r="AK106" i="39"/>
  <c r="AK111" i="39"/>
  <c r="AK119" i="39"/>
  <c r="AK123" i="39"/>
  <c r="AK120" i="39"/>
  <c r="AK118" i="39"/>
  <c r="AK108" i="39"/>
  <c r="AK113" i="39"/>
  <c r="AK121" i="39"/>
  <c r="AK122" i="39"/>
  <c r="AH106" i="39"/>
  <c r="AH108" i="39"/>
  <c r="AH112" i="39"/>
  <c r="AH116" i="39"/>
  <c r="AH120" i="39"/>
  <c r="AH114" i="39"/>
  <c r="AH122" i="39"/>
  <c r="AH115" i="39"/>
  <c r="AH123" i="39"/>
  <c r="AH109" i="39"/>
  <c r="AH113" i="39"/>
  <c r="AH117" i="39"/>
  <c r="AH121" i="39"/>
  <c r="AH110" i="39"/>
  <c r="AH118" i="39"/>
  <c r="AH107" i="39"/>
  <c r="AH111" i="39"/>
  <c r="AH119" i="39"/>
  <c r="AG106" i="39"/>
  <c r="AG107" i="39"/>
  <c r="AG109" i="39"/>
  <c r="AG113" i="39"/>
  <c r="AG117" i="39"/>
  <c r="AG121" i="39"/>
  <c r="AG110" i="39"/>
  <c r="AG114" i="39"/>
  <c r="AG118" i="39"/>
  <c r="AG122" i="39"/>
  <c r="AG111" i="39"/>
  <c r="AG115" i="39"/>
  <c r="AG119" i="39"/>
  <c r="AG123" i="39"/>
  <c r="AG108" i="39"/>
  <c r="AG112" i="39"/>
  <c r="AG116" i="39"/>
  <c r="AG120" i="39"/>
  <c r="S22" i="39"/>
  <c r="AE11" i="39"/>
  <c r="E85" i="39" s="1"/>
  <c r="P108" i="39"/>
  <c r="N108" i="39"/>
  <c r="R108" i="39"/>
  <c r="O108" i="39"/>
  <c r="AE14" i="39"/>
  <c r="E88" i="39" s="1"/>
  <c r="R111" i="39"/>
  <c r="P111" i="39"/>
  <c r="O111" i="39"/>
  <c r="N111" i="39"/>
  <c r="AE25" i="39"/>
  <c r="E99" i="39" s="1"/>
  <c r="N122" i="39"/>
  <c r="P122" i="39"/>
  <c r="R122" i="39"/>
  <c r="O122" i="39"/>
  <c r="AE16" i="39"/>
  <c r="E90" i="39" s="1"/>
  <c r="O113" i="39"/>
  <c r="R113" i="39"/>
  <c r="P113" i="39"/>
  <c r="N113" i="39"/>
  <c r="R123" i="39"/>
  <c r="N123" i="39"/>
  <c r="P123" i="39"/>
  <c r="O123" i="39"/>
  <c r="AE21" i="39"/>
  <c r="E95" i="39" s="1"/>
  <c r="N118" i="39"/>
  <c r="P118" i="39"/>
  <c r="K72" i="60" s="1"/>
  <c r="R118" i="39"/>
  <c r="O118" i="39"/>
  <c r="I55" i="39"/>
  <c r="H107" i="41" s="1"/>
  <c r="AE13" i="39"/>
  <c r="E87" i="39" s="1"/>
  <c r="N110" i="39"/>
  <c r="P110" i="39"/>
  <c r="R110" i="39"/>
  <c r="O110" i="39"/>
  <c r="AE15" i="39"/>
  <c r="E89" i="39" s="1"/>
  <c r="P112" i="39"/>
  <c r="N112" i="39"/>
  <c r="O112" i="39"/>
  <c r="R112" i="39"/>
  <c r="AE20" i="39"/>
  <c r="E94" i="39" s="1"/>
  <c r="O117" i="39"/>
  <c r="P117" i="39"/>
  <c r="N117" i="39"/>
  <c r="R117" i="39"/>
  <c r="R107" i="39"/>
  <c r="N107" i="39"/>
  <c r="E147" i="60" s="1"/>
  <c r="P107" i="39"/>
  <c r="O107" i="39"/>
  <c r="P120" i="39"/>
  <c r="N120" i="39"/>
  <c r="O120" i="39"/>
  <c r="R120" i="39"/>
  <c r="E108" i="39"/>
  <c r="AE12" i="39"/>
  <c r="E86" i="39" s="1"/>
  <c r="O109" i="39"/>
  <c r="N109" i="39"/>
  <c r="R109" i="39"/>
  <c r="P109" i="39"/>
  <c r="F55" i="39"/>
  <c r="AB86" i="41" s="1"/>
  <c r="AE19" i="39"/>
  <c r="E93" i="39" s="1"/>
  <c r="P116" i="39"/>
  <c r="O116" i="39"/>
  <c r="N116" i="39"/>
  <c r="R116" i="39"/>
  <c r="N114" i="39"/>
  <c r="R114" i="39"/>
  <c r="P114" i="39"/>
  <c r="O114" i="39"/>
  <c r="O121" i="39"/>
  <c r="P121" i="39"/>
  <c r="K73" i="59" s="1"/>
  <c r="N121" i="39"/>
  <c r="R121" i="39"/>
  <c r="R119" i="39"/>
  <c r="P119" i="39"/>
  <c r="K73" i="60" s="1"/>
  <c r="O119" i="39"/>
  <c r="N119" i="39"/>
  <c r="R115" i="39"/>
  <c r="O115" i="39"/>
  <c r="P115" i="39"/>
  <c r="N115" i="39"/>
  <c r="L128" i="39"/>
  <c r="M127" i="39"/>
  <c r="B123" i="39"/>
  <c r="AE26" i="39"/>
  <c r="E100" i="39" s="1"/>
  <c r="B120" i="39"/>
  <c r="AE23" i="39"/>
  <c r="E97" i="39" s="1"/>
  <c r="AB23" i="39"/>
  <c r="AA23" i="39"/>
  <c r="A160" i="60"/>
  <c r="A147" i="60"/>
  <c r="A155" i="60"/>
  <c r="A159" i="60"/>
  <c r="A106" i="60"/>
  <c r="A114" i="60"/>
  <c r="A150" i="60"/>
  <c r="A149" i="60"/>
  <c r="A105" i="60"/>
  <c r="A113" i="60"/>
  <c r="A152" i="60"/>
  <c r="A151" i="60"/>
  <c r="A108" i="60"/>
  <c r="A116" i="60"/>
  <c r="A154" i="60"/>
  <c r="A153" i="60"/>
  <c r="A107" i="60"/>
  <c r="A115" i="60"/>
  <c r="A156" i="60"/>
  <c r="A110" i="60"/>
  <c r="A112" i="60"/>
  <c r="A162" i="60"/>
  <c r="A161" i="60"/>
  <c r="A111" i="60"/>
  <c r="A148" i="60"/>
  <c r="A102" i="60"/>
  <c r="A118" i="60"/>
  <c r="A117" i="60"/>
  <c r="A104" i="60"/>
  <c r="A146" i="60"/>
  <c r="A103" i="60"/>
  <c r="A158" i="60"/>
  <c r="A157" i="60"/>
  <c r="A109" i="60"/>
  <c r="AB21" i="39"/>
  <c r="AA21" i="39"/>
  <c r="AB26" i="39"/>
  <c r="AA26" i="39"/>
  <c r="AB20" i="39"/>
  <c r="AA20" i="39"/>
  <c r="T25" i="39"/>
  <c r="AN122" i="39" s="1"/>
  <c r="Z25" i="39"/>
  <c r="T23" i="39"/>
  <c r="AN120" i="39" s="1"/>
  <c r="Z23" i="39"/>
  <c r="T21" i="39"/>
  <c r="AN118" i="39" s="1"/>
  <c r="Z21" i="39"/>
  <c r="T19" i="39"/>
  <c r="AN116" i="39" s="1"/>
  <c r="Z19" i="39"/>
  <c r="B102" i="60"/>
  <c r="B102" i="59"/>
  <c r="B107" i="39"/>
  <c r="AE10" i="39"/>
  <c r="E84" i="39" s="1"/>
  <c r="A29" i="60"/>
  <c r="A31" i="60"/>
  <c r="A63" i="60"/>
  <c r="A67" i="60"/>
  <c r="A71" i="60"/>
  <c r="A75" i="60"/>
  <c r="A18" i="60"/>
  <c r="A17" i="60"/>
  <c r="A28" i="60"/>
  <c r="A19" i="60"/>
  <c r="A60" i="60"/>
  <c r="A64" i="60"/>
  <c r="A68" i="60"/>
  <c r="A72" i="60"/>
  <c r="A76" i="60"/>
  <c r="A22" i="60"/>
  <c r="A21" i="60"/>
  <c r="A16" i="60"/>
  <c r="A32" i="60"/>
  <c r="A23" i="60"/>
  <c r="A61" i="60"/>
  <c r="A24" i="60"/>
  <c r="A66" i="60"/>
  <c r="A74" i="60"/>
  <c r="A70" i="60"/>
  <c r="A27" i="60"/>
  <c r="A69" i="60"/>
  <c r="A26" i="60"/>
  <c r="A25" i="60"/>
  <c r="A62" i="60"/>
  <c r="A30" i="60"/>
  <c r="A20" i="60"/>
  <c r="A65" i="60"/>
  <c r="A73" i="60"/>
  <c r="I61" i="39"/>
  <c r="H113" i="41" s="1"/>
  <c r="AE17" i="39"/>
  <c r="E91" i="39" s="1"/>
  <c r="AB19" i="39"/>
  <c r="AA19" i="39"/>
  <c r="B121" i="39"/>
  <c r="AE24" i="39"/>
  <c r="E98" i="39" s="1"/>
  <c r="B119" i="39"/>
  <c r="AE22" i="39"/>
  <c r="E96" i="39" s="1"/>
  <c r="AB25" i="39"/>
  <c r="AA25" i="39"/>
  <c r="AB18" i="39"/>
  <c r="AF106" i="39"/>
  <c r="J127" i="39"/>
  <c r="J128" i="39" s="1"/>
  <c r="N127" i="39" s="1"/>
  <c r="B115" i="39"/>
  <c r="AE18" i="39"/>
  <c r="E92" i="39" s="1"/>
  <c r="A61" i="59"/>
  <c r="A27" i="59"/>
  <c r="A22" i="59"/>
  <c r="A67" i="59"/>
  <c r="A23" i="59"/>
  <c r="A16" i="59"/>
  <c r="A17" i="59"/>
  <c r="A62" i="59"/>
  <c r="A28" i="59"/>
  <c r="A69" i="59"/>
  <c r="A19" i="59"/>
  <c r="A26" i="59"/>
  <c r="A31" i="59"/>
  <c r="A60" i="59"/>
  <c r="A21" i="59"/>
  <c r="A66" i="59"/>
  <c r="A32" i="59"/>
  <c r="A68" i="59"/>
  <c r="A18" i="59"/>
  <c r="A63" i="59"/>
  <c r="A72" i="59"/>
  <c r="A29" i="59"/>
  <c r="A74" i="59"/>
  <c r="A24" i="59"/>
  <c r="A65" i="59"/>
  <c r="A30" i="59"/>
  <c r="A58" i="59"/>
  <c r="A59" i="59"/>
  <c r="A64" i="59"/>
  <c r="A25" i="59"/>
  <c r="A70" i="59"/>
  <c r="A20" i="59"/>
  <c r="A71" i="59"/>
  <c r="A73" i="59"/>
  <c r="A145" i="59"/>
  <c r="A160" i="59"/>
  <c r="A109" i="59"/>
  <c r="A112" i="59"/>
  <c r="A155" i="59"/>
  <c r="A107" i="59"/>
  <c r="A150" i="59"/>
  <c r="A110" i="59"/>
  <c r="A153" i="59"/>
  <c r="A118" i="59"/>
  <c r="A117" i="59"/>
  <c r="A148" i="59"/>
  <c r="A116" i="59"/>
  <c r="A159" i="59"/>
  <c r="A111" i="59"/>
  <c r="A113" i="59"/>
  <c r="A152" i="59"/>
  <c r="A108" i="59"/>
  <c r="A151" i="59"/>
  <c r="A102" i="59"/>
  <c r="A103" i="59"/>
  <c r="A146" i="59"/>
  <c r="A106" i="59"/>
  <c r="A149" i="59"/>
  <c r="A156" i="59"/>
  <c r="A105" i="59"/>
  <c r="A104" i="59"/>
  <c r="A147" i="59"/>
  <c r="A115" i="59"/>
  <c r="A158" i="59"/>
  <c r="A144" i="59"/>
  <c r="A154" i="59"/>
  <c r="A114" i="59"/>
  <c r="A157" i="59"/>
  <c r="AB17" i="39"/>
  <c r="AB24" i="39"/>
  <c r="AA24" i="39"/>
  <c r="AB16" i="39"/>
  <c r="T26" i="39"/>
  <c r="Z26" i="39"/>
  <c r="T24" i="39"/>
  <c r="AN121" i="39" s="1"/>
  <c r="Z24" i="39"/>
  <c r="T20" i="39"/>
  <c r="AN117" i="39" s="1"/>
  <c r="Z20" i="39"/>
  <c r="B53" i="59"/>
  <c r="U122" i="39"/>
  <c r="AF122" i="39"/>
  <c r="B97" i="39"/>
  <c r="AF120" i="39"/>
  <c r="H42" i="39"/>
  <c r="L42" i="39" s="1"/>
  <c r="AF118" i="39"/>
  <c r="U116" i="39"/>
  <c r="AF116" i="39"/>
  <c r="U114" i="39"/>
  <c r="AF114" i="39"/>
  <c r="U112" i="39"/>
  <c r="AF112" i="39"/>
  <c r="B87" i="39"/>
  <c r="AF110" i="39"/>
  <c r="U108" i="39"/>
  <c r="AF108" i="39"/>
  <c r="U123" i="39"/>
  <c r="AF123" i="39"/>
  <c r="U113" i="39"/>
  <c r="AF113" i="39"/>
  <c r="U107" i="39"/>
  <c r="AF107" i="39"/>
  <c r="F67" i="39"/>
  <c r="AB98" i="41" s="1"/>
  <c r="W24" i="39"/>
  <c r="AG24" i="39" s="1"/>
  <c r="G98" i="39" s="1"/>
  <c r="O68" i="39"/>
  <c r="F66" i="39"/>
  <c r="AB97" i="41" s="1"/>
  <c r="R100" i="39"/>
  <c r="R96" i="39"/>
  <c r="R92" i="39"/>
  <c r="R88" i="39"/>
  <c r="R84" i="39"/>
  <c r="R87" i="39"/>
  <c r="R91" i="39"/>
  <c r="R93" i="39"/>
  <c r="R95" i="39"/>
  <c r="R97" i="39"/>
  <c r="R98" i="39"/>
  <c r="R85" i="39"/>
  <c r="R86" i="39"/>
  <c r="R99" i="39"/>
  <c r="R89" i="39"/>
  <c r="R90" i="39"/>
  <c r="R94" i="39"/>
  <c r="H44" i="39"/>
  <c r="J44" i="39" s="1"/>
  <c r="S68" i="39"/>
  <c r="X68" i="39" s="1"/>
  <c r="H121" i="39"/>
  <c r="M31" i="59" s="1"/>
  <c r="H66" i="39"/>
  <c r="AN97" i="41" s="1"/>
  <c r="I119" i="39"/>
  <c r="C62" i="39"/>
  <c r="H93" i="41" s="1"/>
  <c r="B65" i="39"/>
  <c r="I68" i="39"/>
  <c r="H120" i="41" s="1"/>
  <c r="P68" i="39"/>
  <c r="P66" i="39"/>
  <c r="D119" i="39"/>
  <c r="J28" i="61" s="1"/>
  <c r="H34" i="39"/>
  <c r="K34" i="39" s="1"/>
  <c r="B55" i="39"/>
  <c r="F68" i="39"/>
  <c r="AB99" i="41" s="1"/>
  <c r="I121" i="39"/>
  <c r="C66" i="39"/>
  <c r="H97" i="41" s="1"/>
  <c r="Q66" i="39"/>
  <c r="H119" i="39"/>
  <c r="K29" i="60" s="1"/>
  <c r="AE75" i="39"/>
  <c r="W105" i="39" s="1"/>
  <c r="I54" i="39"/>
  <c r="H106" i="41" s="1"/>
  <c r="AN106" i="41"/>
  <c r="AB11" i="39"/>
  <c r="Z11" i="39"/>
  <c r="F65" i="39"/>
  <c r="AB96" i="41" s="1"/>
  <c r="D70" i="39"/>
  <c r="AJ110" i="39"/>
  <c r="B110" i="39"/>
  <c r="AJ113" i="39"/>
  <c r="B113" i="39"/>
  <c r="I117" i="39"/>
  <c r="B117" i="39"/>
  <c r="C54" i="39"/>
  <c r="Q141" i="41" s="1"/>
  <c r="AH141" i="41" s="1"/>
  <c r="E267" i="41" s="1"/>
  <c r="C277" i="41" s="1"/>
  <c r="AJ112" i="39"/>
  <c r="A21" i="61" s="1"/>
  <c r="B112" i="39"/>
  <c r="B67" i="39"/>
  <c r="U120" i="39"/>
  <c r="B95" i="39"/>
  <c r="U118" i="39"/>
  <c r="H30" i="39"/>
  <c r="U106" i="39"/>
  <c r="S24" i="39"/>
  <c r="D68" i="39"/>
  <c r="N99" i="41" s="1"/>
  <c r="D121" i="39"/>
  <c r="J30" i="61" s="1"/>
  <c r="O66" i="39"/>
  <c r="E66" i="39"/>
  <c r="U97" i="41" s="1"/>
  <c r="K119" i="39"/>
  <c r="C61" i="39"/>
  <c r="H92" i="41" s="1"/>
  <c r="H32" i="39"/>
  <c r="K32" i="39" s="1"/>
  <c r="AJ116" i="39"/>
  <c r="B116" i="39"/>
  <c r="W10" i="39"/>
  <c r="AG10" i="39" s="1"/>
  <c r="AJ108" i="39"/>
  <c r="B108" i="39"/>
  <c r="AD24" i="39"/>
  <c r="D98" i="39" s="1"/>
  <c r="E68" i="39"/>
  <c r="U99" i="41" s="1"/>
  <c r="R68" i="39"/>
  <c r="W68" i="39" s="1"/>
  <c r="L68" i="39"/>
  <c r="AB120" i="41" s="1"/>
  <c r="K121" i="39"/>
  <c r="D66" i="39"/>
  <c r="N97" i="41" s="1"/>
  <c r="I66" i="39"/>
  <c r="H118" i="41" s="1"/>
  <c r="R66" i="39"/>
  <c r="AH118" i="41" s="1"/>
  <c r="C55" i="39"/>
  <c r="H86" i="41" s="1"/>
  <c r="AJ111" i="39"/>
  <c r="B111" i="39"/>
  <c r="S10" i="39"/>
  <c r="B85" i="39"/>
  <c r="B98" i="39"/>
  <c r="U121" i="39"/>
  <c r="B66" i="39"/>
  <c r="U119" i="39"/>
  <c r="H41" i="39"/>
  <c r="I41" i="39" s="1"/>
  <c r="U117" i="39"/>
  <c r="B62" i="39"/>
  <c r="U115" i="39"/>
  <c r="H35" i="39"/>
  <c r="J35" i="39" s="1"/>
  <c r="U111" i="39"/>
  <c r="H33" i="39"/>
  <c r="K33" i="39" s="1"/>
  <c r="U109" i="39"/>
  <c r="AJ118" i="39"/>
  <c r="B118" i="39"/>
  <c r="B85" i="41"/>
  <c r="B106" i="41" s="1"/>
  <c r="T11" i="39"/>
  <c r="AN108" i="39" s="1"/>
  <c r="AJ114" i="39"/>
  <c r="B114" i="39"/>
  <c r="B57" i="39"/>
  <c r="U110" i="39"/>
  <c r="N68" i="39"/>
  <c r="J66" i="39"/>
  <c r="N118" i="41" s="1"/>
  <c r="AJ109" i="39"/>
  <c r="B109" i="39"/>
  <c r="AJ122" i="39"/>
  <c r="B122" i="39"/>
  <c r="X11" i="39"/>
  <c r="D55" i="39"/>
  <c r="N86" i="41" s="1"/>
  <c r="S11" i="39"/>
  <c r="E121" i="39"/>
  <c r="J48" i="61" s="1"/>
  <c r="AJ121" i="39"/>
  <c r="E119" i="39"/>
  <c r="J46" i="61" s="1"/>
  <c r="AJ119" i="39"/>
  <c r="I62" i="39"/>
  <c r="H114" i="41" s="1"/>
  <c r="AJ115" i="39"/>
  <c r="AJ107" i="39"/>
  <c r="A16" i="61" s="1"/>
  <c r="S54" i="39"/>
  <c r="X54" i="39" s="1"/>
  <c r="E117" i="39"/>
  <c r="J44" i="61" s="1"/>
  <c r="AJ117" i="39"/>
  <c r="A26" i="61" s="1"/>
  <c r="O22" i="39"/>
  <c r="Z22" i="39" s="1"/>
  <c r="E106" i="39"/>
  <c r="J33" i="61" s="1"/>
  <c r="AJ106" i="39"/>
  <c r="N22" i="39"/>
  <c r="AJ123" i="39"/>
  <c r="A32" i="61" s="1"/>
  <c r="AJ120" i="39"/>
  <c r="A29" i="61" s="1"/>
  <c r="Z54" i="41"/>
  <c r="X17" i="39"/>
  <c r="S20" i="39"/>
  <c r="M27" i="39"/>
  <c r="M64" i="39"/>
  <c r="S64" i="39"/>
  <c r="X64" i="39" s="1"/>
  <c r="K117" i="39"/>
  <c r="M68" i="39"/>
  <c r="Q68" i="39"/>
  <c r="J68" i="39"/>
  <c r="N120" i="41" s="1"/>
  <c r="C68" i="39"/>
  <c r="H99" i="41" s="1"/>
  <c r="H68" i="39"/>
  <c r="AN99" i="41" s="1"/>
  <c r="AC22" i="39"/>
  <c r="C96" i="39" s="1"/>
  <c r="AD22" i="39"/>
  <c r="D96" i="39" s="1"/>
  <c r="L66" i="39"/>
  <c r="AB118" i="41" s="1"/>
  <c r="M66" i="39"/>
  <c r="N66" i="39"/>
  <c r="S18" i="39"/>
  <c r="I64" i="39"/>
  <c r="H116" i="41" s="1"/>
  <c r="D64" i="39"/>
  <c r="N95" i="41" s="1"/>
  <c r="K71" i="60"/>
  <c r="W11" i="39"/>
  <c r="AG11" i="39" s="1"/>
  <c r="F64" i="39"/>
  <c r="AB95" i="41" s="1"/>
  <c r="R64" i="39"/>
  <c r="P64" i="39"/>
  <c r="X18" i="39"/>
  <c r="X10" i="39"/>
  <c r="AE41" i="41"/>
  <c r="Z12" i="39"/>
  <c r="X24" i="39"/>
  <c r="AC23" i="39"/>
  <c r="C97" i="39" s="1"/>
  <c r="K38" i="41"/>
  <c r="B38" i="41"/>
  <c r="Z38" i="41"/>
  <c r="F38" i="41"/>
  <c r="AJ38" i="41" s="1"/>
  <c r="U38" i="41"/>
  <c r="P38" i="41"/>
  <c r="AO38" i="41" s="1"/>
  <c r="AE38" i="41"/>
  <c r="B48" i="41"/>
  <c r="K48" i="41"/>
  <c r="P48" i="41"/>
  <c r="U48" i="41"/>
  <c r="Z48" i="41"/>
  <c r="AE48" i="41"/>
  <c r="F48" i="41"/>
  <c r="AJ48" i="41" s="1"/>
  <c r="X212" i="41" s="1"/>
  <c r="AO48" i="41"/>
  <c r="H118" i="39"/>
  <c r="AN117" i="41"/>
  <c r="B96" i="41"/>
  <c r="B117" i="41" s="1"/>
  <c r="AE42" i="41"/>
  <c r="K42" i="41"/>
  <c r="F42" i="41"/>
  <c r="AJ42" i="41" s="1"/>
  <c r="B42" i="41"/>
  <c r="AO42" i="41"/>
  <c r="Z42" i="41"/>
  <c r="U42" i="41"/>
  <c r="P42" i="41"/>
  <c r="U44" i="41"/>
  <c r="AE44" i="41"/>
  <c r="K44" i="41"/>
  <c r="B44" i="41"/>
  <c r="F44" i="41"/>
  <c r="AJ44" i="41" s="1"/>
  <c r="P44" i="41"/>
  <c r="Z44" i="41"/>
  <c r="AO44" i="41"/>
  <c r="U55" i="41"/>
  <c r="AO55" i="41"/>
  <c r="AJ55" i="41"/>
  <c r="AE55" i="41"/>
  <c r="F55" i="41"/>
  <c r="P55" i="41"/>
  <c r="B55" i="41"/>
  <c r="Z55" i="41"/>
  <c r="K55" i="41"/>
  <c r="C67" i="39"/>
  <c r="H98" i="41" s="1"/>
  <c r="H65" i="39"/>
  <c r="AN96" i="41" s="1"/>
  <c r="I123" i="39"/>
  <c r="B64" i="39"/>
  <c r="B92" i="39"/>
  <c r="B84" i="41"/>
  <c r="B105" i="41" s="1"/>
  <c r="P50" i="41"/>
  <c r="AE50" i="41"/>
  <c r="Z50" i="41"/>
  <c r="B50" i="41"/>
  <c r="K50" i="41"/>
  <c r="AJ50" i="41"/>
  <c r="F50" i="41"/>
  <c r="AO50" i="41"/>
  <c r="U50" i="41"/>
  <c r="AD23" i="39"/>
  <c r="D97" i="39" s="1"/>
  <c r="E65" i="39"/>
  <c r="U96" i="41" s="1"/>
  <c r="W17" i="39"/>
  <c r="AG17" i="39" s="1"/>
  <c r="AC26" i="39"/>
  <c r="C100" i="39" s="1"/>
  <c r="E64" i="39"/>
  <c r="U95" i="41" s="1"/>
  <c r="W20" i="39"/>
  <c r="AG20" i="39" s="1"/>
  <c r="Q64" i="39"/>
  <c r="C64" i="39"/>
  <c r="H95" i="41" s="1"/>
  <c r="H64" i="39"/>
  <c r="AN95" i="41" s="1"/>
  <c r="AN115" i="41"/>
  <c r="B94" i="41"/>
  <c r="B115" i="41" s="1"/>
  <c r="Z17" i="39"/>
  <c r="Z9" i="39"/>
  <c r="AA11" i="39"/>
  <c r="AN113" i="41"/>
  <c r="B92" i="41"/>
  <c r="B113" i="41" s="1"/>
  <c r="O27" i="39"/>
  <c r="AC24" i="39"/>
  <c r="C98" i="39" s="1"/>
  <c r="B99" i="41"/>
  <c r="B120" i="41" s="1"/>
  <c r="AN120" i="41"/>
  <c r="B97" i="41"/>
  <c r="B118" i="41" s="1"/>
  <c r="AN118" i="41"/>
  <c r="B93" i="41"/>
  <c r="B114" i="41" s="1"/>
  <c r="AN114" i="41"/>
  <c r="AE51" i="41"/>
  <c r="AJ51" i="41"/>
  <c r="K51" i="41"/>
  <c r="P51" i="41"/>
  <c r="AO51" i="41"/>
  <c r="Z51" i="41"/>
  <c r="U51" i="41"/>
  <c r="F51" i="41"/>
  <c r="B51" i="41"/>
  <c r="B45" i="41"/>
  <c r="AE45" i="41"/>
  <c r="Z45" i="41"/>
  <c r="P45" i="41"/>
  <c r="U45" i="41"/>
  <c r="K45" i="41"/>
  <c r="AO45" i="41" s="1"/>
  <c r="F45" i="41"/>
  <c r="AJ45" i="41"/>
  <c r="AN119" i="41"/>
  <c r="B98" i="41"/>
  <c r="B119" i="41" s="1"/>
  <c r="K41" i="41"/>
  <c r="B41" i="41"/>
  <c r="U41" i="41"/>
  <c r="P41" i="41"/>
  <c r="F41" i="41"/>
  <c r="AJ41" i="41" s="1"/>
  <c r="Z41" i="41"/>
  <c r="AO41" i="41" s="1"/>
  <c r="U53" i="41"/>
  <c r="P53" i="41"/>
  <c r="AO53" i="41"/>
  <c r="AE53" i="41"/>
  <c r="Z53" i="41"/>
  <c r="F53" i="41"/>
  <c r="K53" i="41"/>
  <c r="B53" i="41"/>
  <c r="AJ53" i="41"/>
  <c r="AN109" i="41"/>
  <c r="B88" i="41"/>
  <c r="B109" i="41" s="1"/>
  <c r="AN111" i="41"/>
  <c r="B90" i="41"/>
  <c r="B111" i="41" s="1"/>
  <c r="P59" i="39"/>
  <c r="X20" i="39"/>
  <c r="B95" i="41"/>
  <c r="B116" i="41" s="1"/>
  <c r="AN116" i="41"/>
  <c r="X26" i="39"/>
  <c r="B96" i="39"/>
  <c r="E67" i="39"/>
  <c r="U98" i="41" s="1"/>
  <c r="E120" i="39"/>
  <c r="J47" i="61" s="1"/>
  <c r="S21" i="39"/>
  <c r="I118" i="39"/>
  <c r="B58" i="39"/>
  <c r="Q70" i="39"/>
  <c r="E123" i="39"/>
  <c r="J50" i="61" s="1"/>
  <c r="B89" i="41"/>
  <c r="B110" i="41" s="1"/>
  <c r="AN110" i="41"/>
  <c r="B87" i="41"/>
  <c r="B108" i="41" s="1"/>
  <c r="AN108" i="41"/>
  <c r="N64" i="39"/>
  <c r="AN121" i="41"/>
  <c r="B100" i="41"/>
  <c r="B121" i="41" s="1"/>
  <c r="AC20" i="39"/>
  <c r="C94" i="39" s="1"/>
  <c r="AD20" i="39"/>
  <c r="D94" i="39" s="1"/>
  <c r="J64" i="39"/>
  <c r="N116" i="41" s="1"/>
  <c r="O64" i="39"/>
  <c r="L64" i="39"/>
  <c r="AB116" i="41" s="1"/>
  <c r="D117" i="39"/>
  <c r="J26" i="61" s="1"/>
  <c r="H117" i="39"/>
  <c r="B91" i="41"/>
  <c r="B112" i="41" s="1"/>
  <c r="AN112" i="41"/>
  <c r="O60" i="39"/>
  <c r="AN107" i="41"/>
  <c r="B86" i="41"/>
  <c r="B107" i="41" s="1"/>
  <c r="AJ54" i="41"/>
  <c r="F54" i="41"/>
  <c r="K54" i="41"/>
  <c r="AE54" i="41"/>
  <c r="AO54" i="41"/>
  <c r="U54" i="41"/>
  <c r="B54" i="41"/>
  <c r="P54" i="41"/>
  <c r="K46" i="41"/>
  <c r="P46" i="41"/>
  <c r="U46" i="41"/>
  <c r="B46" i="41"/>
  <c r="F46" i="41"/>
  <c r="AJ46" i="41" s="1"/>
  <c r="AE46" i="41"/>
  <c r="AO46" i="41"/>
  <c r="Z46" i="41"/>
  <c r="K49" i="41"/>
  <c r="P49" i="41"/>
  <c r="F49" i="41"/>
  <c r="U49" i="41"/>
  <c r="Z49" i="41"/>
  <c r="B49" i="41"/>
  <c r="AE49" i="41"/>
  <c r="AJ49" i="41"/>
  <c r="AJ52" i="41"/>
  <c r="F52" i="41"/>
  <c r="AO52" i="41"/>
  <c r="Z52" i="41"/>
  <c r="K52" i="41"/>
  <c r="P52" i="41"/>
  <c r="B52" i="41"/>
  <c r="AE52" i="41"/>
  <c r="U52" i="41"/>
  <c r="P40" i="41"/>
  <c r="B40" i="41"/>
  <c r="K40" i="41"/>
  <c r="F40" i="41"/>
  <c r="AJ40" i="41" s="1"/>
  <c r="AE40" i="41"/>
  <c r="Z40" i="41"/>
  <c r="U40" i="41"/>
  <c r="AO40" i="41"/>
  <c r="U43" i="41"/>
  <c r="K43" i="41"/>
  <c r="Z43" i="41"/>
  <c r="P43" i="41"/>
  <c r="B43" i="41"/>
  <c r="F43" i="41"/>
  <c r="AO43" i="41" s="1"/>
  <c r="AE43" i="41"/>
  <c r="AJ43" i="41"/>
  <c r="Z39" i="41"/>
  <c r="K39" i="41"/>
  <c r="R178" i="41" s="1"/>
  <c r="AE39" i="41"/>
  <c r="O253" i="41" s="1"/>
  <c r="F39" i="41"/>
  <c r="U39" i="41"/>
  <c r="O251" i="41" s="1"/>
  <c r="B39" i="41"/>
  <c r="P39" i="41"/>
  <c r="AJ39" i="41"/>
  <c r="H166" i="41" s="1"/>
  <c r="J142" i="41" s="1"/>
  <c r="J150" i="41" s="1"/>
  <c r="AO39" i="41"/>
  <c r="AE47" i="41"/>
  <c r="B47" i="41"/>
  <c r="U47" i="41"/>
  <c r="K47" i="41"/>
  <c r="F47" i="41"/>
  <c r="AJ47" i="41" s="1"/>
  <c r="P47" i="41"/>
  <c r="Z47" i="41"/>
  <c r="AO47" i="41"/>
  <c r="H43" i="39"/>
  <c r="K43" i="39" s="1"/>
  <c r="H45" i="39"/>
  <c r="L45" i="39" s="1"/>
  <c r="S65" i="39"/>
  <c r="H67" i="39"/>
  <c r="AN98" i="41" s="1"/>
  <c r="L67" i="39"/>
  <c r="AB119" i="41" s="1"/>
  <c r="I67" i="39"/>
  <c r="H119" i="41" s="1"/>
  <c r="J67" i="39"/>
  <c r="N119" i="41" s="1"/>
  <c r="O67" i="39"/>
  <c r="D120" i="39"/>
  <c r="J29" i="61" s="1"/>
  <c r="H120" i="39"/>
  <c r="W21" i="39"/>
  <c r="AG21" i="39" s="1"/>
  <c r="N65" i="39"/>
  <c r="L65" i="39"/>
  <c r="AB117" i="41" s="1"/>
  <c r="I65" i="39"/>
  <c r="H117" i="41" s="1"/>
  <c r="E118" i="39"/>
  <c r="J45" i="61" s="1"/>
  <c r="B88" i="39"/>
  <c r="B86" i="39"/>
  <c r="S26" i="39"/>
  <c r="E70" i="39"/>
  <c r="H70" i="39"/>
  <c r="I70" i="39"/>
  <c r="C70" i="39"/>
  <c r="D123" i="39"/>
  <c r="J32" i="61" s="1"/>
  <c r="H123" i="39"/>
  <c r="B94" i="39"/>
  <c r="B68" i="39"/>
  <c r="S23" i="39"/>
  <c r="P67" i="39"/>
  <c r="M67" i="39"/>
  <c r="N67" i="39"/>
  <c r="S67" i="39"/>
  <c r="K120" i="39"/>
  <c r="J65" i="39"/>
  <c r="N117" i="41" s="1"/>
  <c r="AD21" i="39"/>
  <c r="D95" i="39" s="1"/>
  <c r="O65" i="39"/>
  <c r="P65" i="39"/>
  <c r="M65" i="39"/>
  <c r="D118" i="39"/>
  <c r="J27" i="61" s="1"/>
  <c r="B56" i="39"/>
  <c r="J70" i="39"/>
  <c r="AD26" i="39"/>
  <c r="D100" i="39" s="1"/>
  <c r="F70" i="39"/>
  <c r="M70" i="39"/>
  <c r="N70" i="39"/>
  <c r="O70" i="39"/>
  <c r="K123" i="39"/>
  <c r="H39" i="39"/>
  <c r="K39" i="39" s="1"/>
  <c r="AA10" i="39"/>
  <c r="S66" i="39"/>
  <c r="X22" i="39"/>
  <c r="X23" i="39"/>
  <c r="C65" i="39"/>
  <c r="H96" i="41" s="1"/>
  <c r="X21" i="39"/>
  <c r="D67" i="39"/>
  <c r="N98" i="41" s="1"/>
  <c r="W23" i="39"/>
  <c r="AG23" i="39" s="1"/>
  <c r="Q67" i="39"/>
  <c r="R67" i="39"/>
  <c r="W67" i="39" s="1"/>
  <c r="I120" i="39"/>
  <c r="AC21" i="39"/>
  <c r="C95" i="39" s="1"/>
  <c r="R65" i="39"/>
  <c r="W65" i="39" s="1"/>
  <c r="D65" i="39"/>
  <c r="N96" i="41" s="1"/>
  <c r="Q65" i="39"/>
  <c r="K118" i="39"/>
  <c r="P70" i="39"/>
  <c r="L70" i="39"/>
  <c r="R70" i="39"/>
  <c r="S70" i="39"/>
  <c r="V17" i="39"/>
  <c r="AC17" i="39"/>
  <c r="C91" i="39" s="1"/>
  <c r="U17" i="39"/>
  <c r="R17" i="39"/>
  <c r="AK114" i="39" s="1"/>
  <c r="S17" i="39"/>
  <c r="D61" i="39" s="1"/>
  <c r="N92" i="41" s="1"/>
  <c r="R19" i="39"/>
  <c r="AK116" i="39" s="1"/>
  <c r="V13" i="39"/>
  <c r="C37" i="39"/>
  <c r="Y16" i="39"/>
  <c r="V16" i="39"/>
  <c r="AA16" i="39"/>
  <c r="U12" i="39"/>
  <c r="Y26" i="39"/>
  <c r="C47" i="39"/>
  <c r="W26" i="39"/>
  <c r="AG26" i="39" s="1"/>
  <c r="G100" i="39" s="1"/>
  <c r="B89" i="39"/>
  <c r="H36" i="39"/>
  <c r="B59" i="39"/>
  <c r="F57" i="39"/>
  <c r="AB88" i="41" s="1"/>
  <c r="I57" i="39"/>
  <c r="H109" i="41" s="1"/>
  <c r="AD13" i="39"/>
  <c r="C57" i="39"/>
  <c r="H88" i="41" s="1"/>
  <c r="X13" i="39"/>
  <c r="S13" i="39"/>
  <c r="D57" i="39" s="1"/>
  <c r="N88" i="41" s="1"/>
  <c r="W13" i="39"/>
  <c r="T18" i="39"/>
  <c r="AN115" i="39" s="1"/>
  <c r="Z18" i="39"/>
  <c r="B90" i="39"/>
  <c r="H37" i="39"/>
  <c r="B60" i="39"/>
  <c r="C46" i="39"/>
  <c r="Y25" i="39"/>
  <c r="E116" i="39"/>
  <c r="J43" i="61" s="1"/>
  <c r="C63" i="39"/>
  <c r="H94" i="41" s="1"/>
  <c r="X19" i="39"/>
  <c r="I63" i="39"/>
  <c r="H115" i="41" s="1"/>
  <c r="W19" i="39"/>
  <c r="AG19" i="39" s="1"/>
  <c r="G93" i="39" s="1"/>
  <c r="S19" i="39"/>
  <c r="T15" i="39"/>
  <c r="AN112" i="39" s="1"/>
  <c r="Z15" i="39"/>
  <c r="M13" i="39"/>
  <c r="R13" i="39"/>
  <c r="AK110" i="39" s="1"/>
  <c r="C30" i="39"/>
  <c r="Y9" i="39"/>
  <c r="AB10" i="39"/>
  <c r="M15" i="39"/>
  <c r="U15" i="39" s="1"/>
  <c r="U20" i="39"/>
  <c r="Z13" i="39"/>
  <c r="T13" i="39"/>
  <c r="AN110" i="39" s="1"/>
  <c r="U16" i="39"/>
  <c r="B99" i="39"/>
  <c r="B69" i="39"/>
  <c r="H46" i="39"/>
  <c r="B93" i="39"/>
  <c r="B63" i="39"/>
  <c r="H40" i="39"/>
  <c r="D113" i="39"/>
  <c r="J22" i="61" s="1"/>
  <c r="I60" i="39"/>
  <c r="H112" i="41" s="1"/>
  <c r="D60" i="39"/>
  <c r="N91" i="41" s="1"/>
  <c r="F60" i="39"/>
  <c r="AB91" i="41" s="1"/>
  <c r="C60" i="39"/>
  <c r="H91" i="41" s="1"/>
  <c r="AC16" i="39"/>
  <c r="C90" i="39" s="1"/>
  <c r="W16" i="39"/>
  <c r="X16" i="39"/>
  <c r="AD16" i="39"/>
  <c r="D90" i="39" s="1"/>
  <c r="S16" i="39"/>
  <c r="R15" i="39"/>
  <c r="AK112" i="39" s="1"/>
  <c r="C44" i="39"/>
  <c r="Y23" i="39"/>
  <c r="C43" i="39"/>
  <c r="Y22" i="39"/>
  <c r="C42" i="39"/>
  <c r="Y21" i="39"/>
  <c r="AA17" i="39"/>
  <c r="Z14" i="39"/>
  <c r="T14" i="39"/>
  <c r="AN111" i="39" s="1"/>
  <c r="AA12" i="39"/>
  <c r="AB12" i="39"/>
  <c r="R10" i="39"/>
  <c r="AK107" i="39" s="1"/>
  <c r="Z16" i="39"/>
  <c r="T16" i="39"/>
  <c r="AN113" i="39" s="1"/>
  <c r="M19" i="39"/>
  <c r="U19" i="39" s="1"/>
  <c r="E112" i="39"/>
  <c r="J39" i="61" s="1"/>
  <c r="C59" i="39"/>
  <c r="H90" i="41" s="1"/>
  <c r="I59" i="39"/>
  <c r="H111" i="41" s="1"/>
  <c r="F59" i="39"/>
  <c r="AB90" i="41" s="1"/>
  <c r="X15" i="39"/>
  <c r="S15" i="39"/>
  <c r="D59" i="39" s="1"/>
  <c r="N90" i="41" s="1"/>
  <c r="AC15" i="39"/>
  <c r="C89" i="39" s="1"/>
  <c r="W15" i="39"/>
  <c r="AA13" i="39"/>
  <c r="AB13" i="39"/>
  <c r="C32" i="39"/>
  <c r="Y11" i="39"/>
  <c r="M10" i="39"/>
  <c r="V10" i="39" s="1"/>
  <c r="AA9" i="39"/>
  <c r="AB9" i="39"/>
  <c r="AB14" i="39"/>
  <c r="R12" i="39"/>
  <c r="AK109" i="39" s="1"/>
  <c r="AC11" i="39"/>
  <c r="T17" i="39"/>
  <c r="AN114" i="39" s="1"/>
  <c r="S9" i="39"/>
  <c r="AA18" i="39"/>
  <c r="AC10" i="39"/>
  <c r="B84" i="39"/>
  <c r="B54" i="39"/>
  <c r="H31" i="39"/>
  <c r="C45" i="39"/>
  <c r="Y24" i="39"/>
  <c r="R20" i="39"/>
  <c r="AK117" i="39" s="1"/>
  <c r="B100" i="39"/>
  <c r="B70" i="39"/>
  <c r="H47" i="39"/>
  <c r="V18" i="39"/>
  <c r="U18" i="39"/>
  <c r="R18" i="39"/>
  <c r="AK115" i="39" s="1"/>
  <c r="E111" i="39"/>
  <c r="J38" i="61" s="1"/>
  <c r="C58" i="39"/>
  <c r="H89" i="41" s="1"/>
  <c r="F58" i="39"/>
  <c r="AB89" i="41" s="1"/>
  <c r="I58" i="39"/>
  <c r="H110" i="41" s="1"/>
  <c r="W14" i="39"/>
  <c r="S14" i="39"/>
  <c r="D58" i="39" s="1"/>
  <c r="N89" i="41" s="1"/>
  <c r="AD14" i="39"/>
  <c r="AC14" i="39"/>
  <c r="C88" i="39" s="1"/>
  <c r="X14" i="39"/>
  <c r="E109" i="39"/>
  <c r="J36" i="61" s="1"/>
  <c r="I56" i="39"/>
  <c r="H108" i="41" s="1"/>
  <c r="E56" i="39"/>
  <c r="U87" i="41" s="1"/>
  <c r="AC12" i="39"/>
  <c r="C86" i="39" s="1"/>
  <c r="F56" i="39"/>
  <c r="AB87" i="41" s="1"/>
  <c r="AD12" i="39"/>
  <c r="D86" i="39" s="1"/>
  <c r="X12" i="39"/>
  <c r="W12" i="39"/>
  <c r="S12" i="39"/>
  <c r="D56" i="39" s="1"/>
  <c r="N87" i="41" s="1"/>
  <c r="C56" i="39"/>
  <c r="H87" i="41" s="1"/>
  <c r="M11" i="39"/>
  <c r="H122" i="39"/>
  <c r="E122" i="39"/>
  <c r="J49" i="61" s="1"/>
  <c r="K122" i="39"/>
  <c r="D122" i="39"/>
  <c r="J31" i="61" s="1"/>
  <c r="I122" i="39"/>
  <c r="Q69" i="39"/>
  <c r="M69" i="39"/>
  <c r="I69" i="39"/>
  <c r="H121" i="41" s="1"/>
  <c r="E69" i="39"/>
  <c r="U100" i="41" s="1"/>
  <c r="P69" i="39"/>
  <c r="L69" i="39"/>
  <c r="AB121" i="41" s="1"/>
  <c r="H69" i="39"/>
  <c r="AN100" i="41" s="1"/>
  <c r="D69" i="39"/>
  <c r="N100" i="41" s="1"/>
  <c r="S69" i="39"/>
  <c r="O69" i="39"/>
  <c r="C69" i="39"/>
  <c r="H100" i="41" s="1"/>
  <c r="N69" i="39"/>
  <c r="J69" i="39"/>
  <c r="N121" i="41" s="1"/>
  <c r="AC25" i="39"/>
  <c r="C99" i="39" s="1"/>
  <c r="F69" i="39"/>
  <c r="AB100" i="41" s="1"/>
  <c r="R69" i="39"/>
  <c r="W69" i="39" s="1"/>
  <c r="W25" i="39"/>
  <c r="AG25" i="39" s="1"/>
  <c r="G99" i="39" s="1"/>
  <c r="AD25" i="39"/>
  <c r="D99" i="39" s="1"/>
  <c r="S25" i="39"/>
  <c r="X25" i="39"/>
  <c r="B91" i="39"/>
  <c r="B61" i="39"/>
  <c r="H38" i="39"/>
  <c r="AB15" i="39"/>
  <c r="AA15" i="39"/>
  <c r="U13" i="39"/>
  <c r="Z10" i="39"/>
  <c r="T10" i="39"/>
  <c r="AN107" i="39" s="1"/>
  <c r="L27" i="39"/>
  <c r="K27" i="39"/>
  <c r="W18" i="39"/>
  <c r="AG18" i="39" s="1"/>
  <c r="G92" i="39" s="1"/>
  <c r="V9" i="39"/>
  <c r="C35" i="39"/>
  <c r="Y14" i="39"/>
  <c r="AA14" i="39"/>
  <c r="H46" i="33"/>
  <c r="G46" i="33"/>
  <c r="F46" i="33"/>
  <c r="E46" i="33"/>
  <c r="D46" i="33"/>
  <c r="C46" i="33"/>
  <c r="H45" i="33"/>
  <c r="G45" i="33"/>
  <c r="F45" i="33"/>
  <c r="E45" i="33"/>
  <c r="D45" i="33"/>
  <c r="C45" i="33"/>
  <c r="H44" i="33"/>
  <c r="G44" i="33"/>
  <c r="F44" i="33"/>
  <c r="E44" i="33"/>
  <c r="D44" i="33"/>
  <c r="C44" i="33"/>
  <c r="H43" i="33"/>
  <c r="G43" i="33"/>
  <c r="F43" i="33"/>
  <c r="E43" i="33"/>
  <c r="D43" i="33"/>
  <c r="C43" i="33"/>
  <c r="H42" i="33"/>
  <c r="G42" i="33"/>
  <c r="F42" i="33"/>
  <c r="E42" i="33"/>
  <c r="D42" i="33"/>
  <c r="C42" i="33"/>
  <c r="H41" i="33"/>
  <c r="G41" i="33"/>
  <c r="F41" i="33"/>
  <c r="E41" i="33"/>
  <c r="D41" i="33"/>
  <c r="C41" i="33"/>
  <c r="H40" i="33"/>
  <c r="G40" i="33"/>
  <c r="F40" i="33"/>
  <c r="E40" i="33"/>
  <c r="D40" i="33"/>
  <c r="C40" i="33"/>
  <c r="H39" i="33"/>
  <c r="G39" i="33"/>
  <c r="F39" i="33"/>
  <c r="E39" i="33"/>
  <c r="D39" i="33"/>
  <c r="C39" i="33"/>
  <c r="H38" i="33"/>
  <c r="G38" i="33"/>
  <c r="F38" i="33"/>
  <c r="E38" i="33"/>
  <c r="D38" i="33"/>
  <c r="C38" i="33"/>
  <c r="H37" i="33"/>
  <c r="G37" i="33"/>
  <c r="F37" i="33"/>
  <c r="E37" i="33"/>
  <c r="D37" i="33"/>
  <c r="C37" i="33"/>
  <c r="H36" i="33"/>
  <c r="G36" i="33"/>
  <c r="F36" i="33"/>
  <c r="E36" i="33"/>
  <c r="D36" i="33"/>
  <c r="C36" i="33"/>
  <c r="H35" i="33"/>
  <c r="G35" i="33"/>
  <c r="F35" i="33"/>
  <c r="E35" i="33"/>
  <c r="D35" i="33"/>
  <c r="C35" i="33"/>
  <c r="E29" i="33"/>
  <c r="D29" i="33"/>
  <c r="C29" i="33"/>
  <c r="E28" i="33"/>
  <c r="D28" i="33"/>
  <c r="C28" i="33"/>
  <c r="E27" i="33"/>
  <c r="D27" i="33"/>
  <c r="C27" i="33"/>
  <c r="B36" i="33"/>
  <c r="B37" i="33"/>
  <c r="B38" i="33"/>
  <c r="B39" i="33"/>
  <c r="B40" i="33"/>
  <c r="B41" i="33"/>
  <c r="B42" i="33"/>
  <c r="B43" i="33"/>
  <c r="B44" i="33"/>
  <c r="B45" i="33"/>
  <c r="B46" i="33"/>
  <c r="B35" i="33"/>
  <c r="B29" i="33"/>
  <c r="B28" i="33"/>
  <c r="B27" i="33"/>
  <c r="C20" i="33"/>
  <c r="B20" i="33"/>
  <c r="D20" i="33" s="1"/>
  <c r="B16" i="33"/>
  <c r="H12" i="33"/>
  <c r="Y190" i="41" s="1"/>
  <c r="G12" i="33"/>
  <c r="F12" i="33"/>
  <c r="E12" i="33"/>
  <c r="D12" i="33"/>
  <c r="C12" i="33"/>
  <c r="B12" i="33"/>
  <c r="F8" i="33"/>
  <c r="E8" i="33"/>
  <c r="D8" i="33"/>
  <c r="C8" i="33"/>
  <c r="B8" i="33"/>
  <c r="F15" i="61" l="1"/>
  <c r="F33" i="61"/>
  <c r="E17" i="61"/>
  <c r="E35" i="61"/>
  <c r="E49" i="61"/>
  <c r="E31" i="61"/>
  <c r="E41" i="61"/>
  <c r="E23" i="61"/>
  <c r="E45" i="61"/>
  <c r="E27" i="61"/>
  <c r="E20" i="61"/>
  <c r="E38" i="61"/>
  <c r="E48" i="61"/>
  <c r="E30" i="61"/>
  <c r="E16" i="61"/>
  <c r="E34" i="61"/>
  <c r="E32" i="61"/>
  <c r="E50" i="61"/>
  <c r="E40" i="61"/>
  <c r="E22" i="61"/>
  <c r="E24" i="61"/>
  <c r="E42" i="61"/>
  <c r="E26" i="61"/>
  <c r="E44" i="61"/>
  <c r="E37" i="61"/>
  <c r="E19" i="61"/>
  <c r="E36" i="61"/>
  <c r="E18" i="61"/>
  <c r="E25" i="61"/>
  <c r="E43" i="61"/>
  <c r="E21" i="61"/>
  <c r="E39" i="61"/>
  <c r="E28" i="61"/>
  <c r="E46" i="61"/>
  <c r="E29" i="61"/>
  <c r="E47" i="61"/>
  <c r="E33" i="61"/>
  <c r="E15" i="61"/>
  <c r="M123" i="39"/>
  <c r="M117" i="39"/>
  <c r="B69" i="59" s="1"/>
  <c r="M110" i="39"/>
  <c r="M118" i="39"/>
  <c r="M111" i="39"/>
  <c r="M121" i="39"/>
  <c r="B159" i="59" s="1"/>
  <c r="M109" i="39"/>
  <c r="M116" i="39"/>
  <c r="M112" i="39"/>
  <c r="M119" i="39"/>
  <c r="B159" i="60" s="1"/>
  <c r="M120" i="39"/>
  <c r="J104" i="60"/>
  <c r="J35" i="61"/>
  <c r="M106" i="39"/>
  <c r="M122" i="39"/>
  <c r="M114" i="39"/>
  <c r="M107" i="39"/>
  <c r="B59" i="59" s="1"/>
  <c r="M108" i="39"/>
  <c r="M113" i="39"/>
  <c r="M115" i="39"/>
  <c r="B69" i="60" s="1"/>
  <c r="AN123" i="39"/>
  <c r="W112" i="39"/>
  <c r="K39" i="61" s="1"/>
  <c r="B25" i="60"/>
  <c r="B29" i="60"/>
  <c r="J42" i="39"/>
  <c r="K42" i="39"/>
  <c r="L34" i="39"/>
  <c r="I18" i="59"/>
  <c r="I42" i="39"/>
  <c r="N42" i="39" s="1"/>
  <c r="B29" i="59"/>
  <c r="H18" i="60"/>
  <c r="B31" i="59"/>
  <c r="J104" i="59"/>
  <c r="A27" i="55"/>
  <c r="A28" i="61"/>
  <c r="A30" i="55"/>
  <c r="A31" i="61"/>
  <c r="A22" i="55"/>
  <c r="A23" i="61"/>
  <c r="A19" i="55"/>
  <c r="A20" i="61"/>
  <c r="J34" i="39"/>
  <c r="B17" i="59"/>
  <c r="B31" i="60"/>
  <c r="AH73" i="39"/>
  <c r="AH74" i="39" s="1"/>
  <c r="AH75" i="39" s="1"/>
  <c r="A14" i="55"/>
  <c r="A15" i="61"/>
  <c r="A24" i="55"/>
  <c r="A25" i="61"/>
  <c r="I34" i="39"/>
  <c r="A26" i="55"/>
  <c r="A27" i="61"/>
  <c r="A16" i="55"/>
  <c r="A17" i="61"/>
  <c r="A21" i="55"/>
  <c r="A22" i="61"/>
  <c r="B25" i="59"/>
  <c r="B17" i="60"/>
  <c r="A23" i="55"/>
  <c r="A24" i="61"/>
  <c r="A29" i="55"/>
  <c r="A30" i="61"/>
  <c r="A17" i="55"/>
  <c r="A18" i="61"/>
  <c r="A18" i="55"/>
  <c r="A19" i="61"/>
  <c r="X123" i="39"/>
  <c r="F118" i="60"/>
  <c r="F118" i="59"/>
  <c r="J105" i="60"/>
  <c r="J105" i="59"/>
  <c r="K67" i="39"/>
  <c r="U119" i="41" s="1"/>
  <c r="G97" i="39"/>
  <c r="R116" i="60"/>
  <c r="R116" i="59"/>
  <c r="F116" i="60"/>
  <c r="F116" i="59"/>
  <c r="B161" i="60"/>
  <c r="H16" i="60"/>
  <c r="J102" i="60"/>
  <c r="J102" i="59"/>
  <c r="B110" i="60"/>
  <c r="B110" i="59"/>
  <c r="B114" i="60"/>
  <c r="B114" i="59"/>
  <c r="B107" i="60"/>
  <c r="B107" i="59"/>
  <c r="B18" i="60"/>
  <c r="B104" i="60"/>
  <c r="B104" i="59"/>
  <c r="B109" i="60"/>
  <c r="B109" i="59"/>
  <c r="O29" i="60"/>
  <c r="N115" i="60"/>
  <c r="N115" i="59"/>
  <c r="B115" i="60"/>
  <c r="B115" i="59"/>
  <c r="C85" i="39"/>
  <c r="K85" i="39" s="1"/>
  <c r="R118" i="60"/>
  <c r="R118" i="59"/>
  <c r="J107" i="60"/>
  <c r="J107" i="59"/>
  <c r="F109" i="60"/>
  <c r="F109" i="59"/>
  <c r="J112" i="60"/>
  <c r="J112" i="59"/>
  <c r="E57" i="39"/>
  <c r="U88" i="41" s="1"/>
  <c r="D87" i="39"/>
  <c r="N116" i="60"/>
  <c r="N116" i="59"/>
  <c r="J114" i="60"/>
  <c r="J114" i="59"/>
  <c r="F113" i="60"/>
  <c r="F113" i="59"/>
  <c r="N114" i="60"/>
  <c r="N114" i="59"/>
  <c r="B145" i="59"/>
  <c r="K64" i="39"/>
  <c r="U116" i="41" s="1"/>
  <c r="G94" i="39"/>
  <c r="K61" i="39"/>
  <c r="U113" i="41" s="1"/>
  <c r="G91" i="39"/>
  <c r="H29" i="60"/>
  <c r="J115" i="60"/>
  <c r="J115" i="59"/>
  <c r="B105" i="60"/>
  <c r="B105" i="59"/>
  <c r="O31" i="60"/>
  <c r="N117" i="60"/>
  <c r="N117" i="59"/>
  <c r="E29" i="60"/>
  <c r="F115" i="60"/>
  <c r="F115" i="59"/>
  <c r="B111" i="60"/>
  <c r="B111" i="59"/>
  <c r="B103" i="60"/>
  <c r="B103" i="59"/>
  <c r="N118" i="60"/>
  <c r="N118" i="59"/>
  <c r="C84" i="39"/>
  <c r="K65" i="39"/>
  <c r="U117" i="41" s="1"/>
  <c r="G95" i="39"/>
  <c r="G85" i="39"/>
  <c r="O85" i="39" s="1"/>
  <c r="AB22" i="39"/>
  <c r="AA22" i="39"/>
  <c r="K54" i="39"/>
  <c r="Q149" i="41" s="1"/>
  <c r="AH149" i="41" s="1"/>
  <c r="T268" i="41" s="1"/>
  <c r="AQ277" i="41" s="1"/>
  <c r="G84" i="39"/>
  <c r="O84" i="39" s="1"/>
  <c r="E31" i="60"/>
  <c r="F117" i="60"/>
  <c r="F117" i="59"/>
  <c r="B113" i="60"/>
  <c r="B113" i="59"/>
  <c r="B106" i="60"/>
  <c r="B106" i="59"/>
  <c r="O127" i="39"/>
  <c r="P127" i="39"/>
  <c r="A48" i="34" s="1"/>
  <c r="B117" i="60"/>
  <c r="B117" i="59"/>
  <c r="F114" i="60"/>
  <c r="F114" i="59"/>
  <c r="J118" i="60"/>
  <c r="J118" i="59"/>
  <c r="E58" i="39"/>
  <c r="U89" i="41" s="1"/>
  <c r="D88" i="39"/>
  <c r="J108" i="60"/>
  <c r="J108" i="59"/>
  <c r="R114" i="60"/>
  <c r="R114" i="59"/>
  <c r="J116" i="60"/>
  <c r="J116" i="59"/>
  <c r="S27" i="60"/>
  <c r="R113" i="60"/>
  <c r="R113" i="59"/>
  <c r="I27" i="59"/>
  <c r="J113" i="60"/>
  <c r="J113" i="59"/>
  <c r="H31" i="60"/>
  <c r="J117" i="60"/>
  <c r="J117" i="59"/>
  <c r="B118" i="60"/>
  <c r="B118" i="59"/>
  <c r="S31" i="60"/>
  <c r="R117" i="60"/>
  <c r="R117" i="59"/>
  <c r="B112" i="60"/>
  <c r="B112" i="59"/>
  <c r="S29" i="60"/>
  <c r="R115" i="60"/>
  <c r="R115" i="59"/>
  <c r="B108" i="60"/>
  <c r="B108" i="59"/>
  <c r="O27" i="60"/>
  <c r="N113" i="60"/>
  <c r="N113" i="59"/>
  <c r="B116" i="60"/>
  <c r="B116" i="59"/>
  <c r="E71" i="60"/>
  <c r="E157" i="60"/>
  <c r="E155" i="59"/>
  <c r="E160" i="60"/>
  <c r="E158" i="59"/>
  <c r="I157" i="60"/>
  <c r="I155" i="59"/>
  <c r="K70" i="59"/>
  <c r="H71" i="59"/>
  <c r="I159" i="60"/>
  <c r="I157" i="59"/>
  <c r="H74" i="60"/>
  <c r="I160" i="60"/>
  <c r="I158" i="59"/>
  <c r="E158" i="60"/>
  <c r="E156" i="59"/>
  <c r="I158" i="60"/>
  <c r="I156" i="59"/>
  <c r="E75" i="60"/>
  <c r="E161" i="60"/>
  <c r="E159" i="59"/>
  <c r="E71" i="59"/>
  <c r="E159" i="60"/>
  <c r="E157" i="59"/>
  <c r="E162" i="60"/>
  <c r="E160" i="59"/>
  <c r="I162" i="60"/>
  <c r="I160" i="59"/>
  <c r="H73" i="59"/>
  <c r="I161" i="60"/>
  <c r="I159" i="59"/>
  <c r="K86" i="39"/>
  <c r="K89" i="39"/>
  <c r="K90" i="39"/>
  <c r="K95" i="39"/>
  <c r="L94" i="39"/>
  <c r="K98" i="39"/>
  <c r="M94" i="39"/>
  <c r="M95" i="39"/>
  <c r="O92" i="39"/>
  <c r="K88" i="39"/>
  <c r="L90" i="39"/>
  <c r="O93" i="39"/>
  <c r="K91" i="39"/>
  <c r="M96" i="39"/>
  <c r="L95" i="39"/>
  <c r="K94" i="39"/>
  <c r="L97" i="39"/>
  <c r="O98" i="39"/>
  <c r="O99" i="39"/>
  <c r="L99" i="39"/>
  <c r="L86" i="39"/>
  <c r="M97" i="39"/>
  <c r="L100" i="39"/>
  <c r="K97" i="39"/>
  <c r="L96" i="39"/>
  <c r="L98" i="39"/>
  <c r="M99" i="39"/>
  <c r="K99" i="39"/>
  <c r="O100" i="39"/>
  <c r="K100" i="39"/>
  <c r="M100" i="39"/>
  <c r="K96" i="39"/>
  <c r="M98" i="39"/>
  <c r="K68" i="39"/>
  <c r="U120" i="41" s="1"/>
  <c r="F21" i="55"/>
  <c r="F30" i="55"/>
  <c r="F39" i="55"/>
  <c r="AO117" i="39"/>
  <c r="L44" i="61" s="1"/>
  <c r="F47" i="55"/>
  <c r="F36" i="55"/>
  <c r="AO106" i="39"/>
  <c r="F26" i="55"/>
  <c r="F28" i="55"/>
  <c r="F19" i="55"/>
  <c r="F29" i="55"/>
  <c r="F16" i="55"/>
  <c r="F27" i="55"/>
  <c r="F14" i="55"/>
  <c r="F31" i="55"/>
  <c r="K31" i="60"/>
  <c r="K75" i="60"/>
  <c r="Q29" i="59"/>
  <c r="U68" i="39"/>
  <c r="AE68" i="39" s="1"/>
  <c r="AF68" i="39" s="1"/>
  <c r="K35" i="39"/>
  <c r="Q147" i="41"/>
  <c r="AH147" i="41" s="1"/>
  <c r="F268" i="41" s="1"/>
  <c r="AG277" i="41" s="1"/>
  <c r="E73" i="60"/>
  <c r="E29" i="59"/>
  <c r="I32" i="39"/>
  <c r="N32" i="39" s="1"/>
  <c r="Q31" i="59"/>
  <c r="AH120" i="41"/>
  <c r="J41" i="39"/>
  <c r="K44" i="39"/>
  <c r="K55" i="39"/>
  <c r="U107" i="41" s="1"/>
  <c r="AM114" i="39"/>
  <c r="K41" i="39"/>
  <c r="L35" i="39"/>
  <c r="L44" i="39"/>
  <c r="L32" i="39"/>
  <c r="H85" i="41"/>
  <c r="AM117" i="39"/>
  <c r="A25" i="55"/>
  <c r="L41" i="39"/>
  <c r="I35" i="39"/>
  <c r="N35" i="39" s="1"/>
  <c r="I44" i="39"/>
  <c r="N44" i="39" s="1"/>
  <c r="J32" i="39"/>
  <c r="AM120" i="39"/>
  <c r="A28" i="55"/>
  <c r="AM123" i="39"/>
  <c r="A31" i="55"/>
  <c r="AM107" i="39"/>
  <c r="A15" i="55"/>
  <c r="AM112" i="39"/>
  <c r="A20" i="55"/>
  <c r="AL123" i="39"/>
  <c r="L32" i="61" s="1"/>
  <c r="AL122" i="39"/>
  <c r="L31" i="61" s="1"/>
  <c r="AL121" i="39"/>
  <c r="L30" i="61" s="1"/>
  <c r="AO109" i="39"/>
  <c r="L36" i="61" s="1"/>
  <c r="AL120" i="39"/>
  <c r="L29" i="61" s="1"/>
  <c r="AL108" i="39"/>
  <c r="L17" i="61" s="1"/>
  <c r="AL111" i="39"/>
  <c r="L20" i="61" s="1"/>
  <c r="AL106" i="39"/>
  <c r="AL119" i="39"/>
  <c r="L28" i="61" s="1"/>
  <c r="AL118" i="39"/>
  <c r="L27" i="61" s="1"/>
  <c r="K71" i="59"/>
  <c r="M29" i="59"/>
  <c r="D108" i="39"/>
  <c r="J17" i="61" s="1"/>
  <c r="V68" i="39"/>
  <c r="T29" i="59"/>
  <c r="H27" i="60"/>
  <c r="AL113" i="39"/>
  <c r="L22" i="61" s="1"/>
  <c r="D106" i="39"/>
  <c r="J15" i="61" s="1"/>
  <c r="Q27" i="59"/>
  <c r="T31" i="59"/>
  <c r="AM109" i="39"/>
  <c r="D111" i="39"/>
  <c r="J20" i="61" s="1"/>
  <c r="L33" i="39"/>
  <c r="T286" i="41"/>
  <c r="V64" i="39"/>
  <c r="I31" i="59"/>
  <c r="B24" i="59"/>
  <c r="H72" i="59"/>
  <c r="E31" i="59"/>
  <c r="E73" i="59"/>
  <c r="B24" i="60"/>
  <c r="AM116" i="39"/>
  <c r="AM121" i="39"/>
  <c r="H75" i="60"/>
  <c r="I29" i="59"/>
  <c r="U66" i="39"/>
  <c r="AE66" i="39" s="1"/>
  <c r="AF66" i="39" s="1"/>
  <c r="AM106" i="39"/>
  <c r="AM113" i="39"/>
  <c r="B18" i="59"/>
  <c r="AM115" i="39"/>
  <c r="AM111" i="39"/>
  <c r="W66" i="39"/>
  <c r="J30" i="39"/>
  <c r="L30" i="39"/>
  <c r="K30" i="39"/>
  <c r="I30" i="39"/>
  <c r="N30" i="39" s="1"/>
  <c r="H73" i="60"/>
  <c r="AM108" i="39"/>
  <c r="I33" i="39"/>
  <c r="J33" i="39"/>
  <c r="AM110" i="39"/>
  <c r="V70" i="39"/>
  <c r="X70" i="39"/>
  <c r="AH116" i="41"/>
  <c r="W64" i="39"/>
  <c r="AM119" i="39"/>
  <c r="J45" i="39"/>
  <c r="V67" i="39"/>
  <c r="X67" i="39"/>
  <c r="I16" i="59"/>
  <c r="V69" i="39"/>
  <c r="X69" i="39"/>
  <c r="D62" i="39"/>
  <c r="N93" i="41" s="1"/>
  <c r="U70" i="39"/>
  <c r="AE70" i="39" s="1"/>
  <c r="AF70" i="39" s="1"/>
  <c r="W70" i="39"/>
  <c r="B27" i="59"/>
  <c r="AM122" i="39"/>
  <c r="T22" i="39"/>
  <c r="AN119" i="39" s="1"/>
  <c r="W22" i="39"/>
  <c r="AG22" i="39" s="1"/>
  <c r="G96" i="39" s="1"/>
  <c r="V66" i="39"/>
  <c r="X66" i="39"/>
  <c r="V65" i="39"/>
  <c r="X65" i="39"/>
  <c r="B27" i="60"/>
  <c r="AM118" i="39"/>
  <c r="E69" i="59"/>
  <c r="I39" i="39"/>
  <c r="K69" i="59"/>
  <c r="L39" i="39"/>
  <c r="T27" i="59"/>
  <c r="K45" i="39"/>
  <c r="J39" i="39"/>
  <c r="I45" i="39"/>
  <c r="N45" i="39" s="1"/>
  <c r="U64" i="39"/>
  <c r="AE64" i="39" s="1"/>
  <c r="AF64" i="39" s="1"/>
  <c r="E23" i="60"/>
  <c r="E23" i="59"/>
  <c r="B16" i="60"/>
  <c r="B16" i="59"/>
  <c r="H30" i="60"/>
  <c r="I30" i="59"/>
  <c r="B32" i="60"/>
  <c r="B32" i="59"/>
  <c r="H19" i="60"/>
  <c r="I19" i="59"/>
  <c r="S28" i="60"/>
  <c r="T28" i="59"/>
  <c r="U65" i="39"/>
  <c r="AE65" i="39" s="1"/>
  <c r="AF65" i="39" s="1"/>
  <c r="AH117" i="41"/>
  <c r="U67" i="39"/>
  <c r="AE67" i="39" s="1"/>
  <c r="AF67" i="39" s="1"/>
  <c r="AH119" i="41"/>
  <c r="E28" i="60"/>
  <c r="E28" i="59"/>
  <c r="H28" i="60"/>
  <c r="I28" i="59"/>
  <c r="O254" i="41"/>
  <c r="U253" i="41"/>
  <c r="E27" i="60"/>
  <c r="E27" i="59"/>
  <c r="E74" i="60"/>
  <c r="E72" i="59"/>
  <c r="H71" i="60"/>
  <c r="H69" i="59"/>
  <c r="E32" i="60"/>
  <c r="E32" i="59"/>
  <c r="K32" i="60"/>
  <c r="M32" i="59"/>
  <c r="B19" i="60"/>
  <c r="B19" i="59"/>
  <c r="E72" i="60"/>
  <c r="E70" i="59"/>
  <c r="O30" i="60"/>
  <c r="Q30" i="59"/>
  <c r="K27" i="60"/>
  <c r="M27" i="59"/>
  <c r="U69" i="39"/>
  <c r="AE69" i="39" s="1"/>
  <c r="AF69" i="39" s="1"/>
  <c r="AH121" i="41"/>
  <c r="S32" i="60"/>
  <c r="T32" i="59"/>
  <c r="K76" i="60"/>
  <c r="K74" i="59"/>
  <c r="B20" i="60"/>
  <c r="B20" i="59"/>
  <c r="H72" i="60"/>
  <c r="H70" i="59"/>
  <c r="W239" i="41"/>
  <c r="W240" i="41" s="1"/>
  <c r="M179" i="41"/>
  <c r="M178" i="41"/>
  <c r="AL167" i="41"/>
  <c r="AB168" i="41"/>
  <c r="Y191" i="41"/>
  <c r="AI190" i="41" s="1"/>
  <c r="L195" i="41" s="1"/>
  <c r="Q195" i="41" s="1"/>
  <c r="O28" i="60"/>
  <c r="Q28" i="59"/>
  <c r="B26" i="60"/>
  <c r="B26" i="59"/>
  <c r="E30" i="60"/>
  <c r="E30" i="59"/>
  <c r="AO49" i="41"/>
  <c r="Y211" i="41"/>
  <c r="AI211" i="41" s="1"/>
  <c r="L216" i="41" s="1"/>
  <c r="R216" i="41" s="1"/>
  <c r="E76" i="60"/>
  <c r="E74" i="59"/>
  <c r="B22" i="60"/>
  <c r="B22" i="59"/>
  <c r="O32" i="60"/>
  <c r="Q32" i="59"/>
  <c r="B21" i="60"/>
  <c r="B21" i="59"/>
  <c r="H22" i="60"/>
  <c r="I22" i="59"/>
  <c r="H26" i="60"/>
  <c r="I26" i="59"/>
  <c r="L43" i="39"/>
  <c r="H76" i="60"/>
  <c r="H74" i="59"/>
  <c r="H32" i="60"/>
  <c r="I32" i="59"/>
  <c r="H21" i="60"/>
  <c r="I21" i="59"/>
  <c r="B23" i="60"/>
  <c r="B23" i="59"/>
  <c r="I43" i="39"/>
  <c r="N43" i="39" s="1"/>
  <c r="B28" i="60"/>
  <c r="B28" i="59"/>
  <c r="K74" i="60"/>
  <c r="K72" i="59"/>
  <c r="B30" i="60"/>
  <c r="B30" i="59"/>
  <c r="S30" i="60"/>
  <c r="T30" i="59"/>
  <c r="K30" i="60"/>
  <c r="M30" i="59"/>
  <c r="O252" i="41"/>
  <c r="U251" i="41"/>
  <c r="B71" i="60"/>
  <c r="B71" i="59"/>
  <c r="B75" i="60"/>
  <c r="K28" i="60"/>
  <c r="M28" i="59"/>
  <c r="J43" i="39"/>
  <c r="K70" i="39"/>
  <c r="D37" i="39"/>
  <c r="O37" i="39" s="1"/>
  <c r="G37" i="39"/>
  <c r="M37" i="39"/>
  <c r="E37" i="39"/>
  <c r="F37" i="39"/>
  <c r="C40" i="39"/>
  <c r="Y19" i="39"/>
  <c r="K62" i="39"/>
  <c r="U114" i="41" s="1"/>
  <c r="Q27" i="39"/>
  <c r="AG12" i="39"/>
  <c r="G86" i="39" s="1"/>
  <c r="AG14" i="39"/>
  <c r="G88" i="39" s="1"/>
  <c r="AD18" i="39"/>
  <c r="D92" i="39" s="1"/>
  <c r="J47" i="39"/>
  <c r="I47" i="39"/>
  <c r="N47" i="39" s="1"/>
  <c r="L47" i="39"/>
  <c r="K47" i="39"/>
  <c r="D109" i="39"/>
  <c r="J18" i="61" s="1"/>
  <c r="Y12" i="39"/>
  <c r="C33" i="39"/>
  <c r="G32" i="39"/>
  <c r="F32" i="39"/>
  <c r="M32" i="39"/>
  <c r="E32" i="39"/>
  <c r="D32" i="39"/>
  <c r="O32" i="39" s="1"/>
  <c r="AG15" i="39"/>
  <c r="G89" i="39" s="1"/>
  <c r="C31" i="39"/>
  <c r="Y10" i="39"/>
  <c r="D107" i="39"/>
  <c r="J16" i="61" s="1"/>
  <c r="F54" i="39"/>
  <c r="M44" i="39"/>
  <c r="E44" i="39"/>
  <c r="D44" i="39"/>
  <c r="O44" i="39" s="1"/>
  <c r="F44" i="39"/>
  <c r="G44" i="39"/>
  <c r="D112" i="39"/>
  <c r="J21" i="61" s="1"/>
  <c r="C36" i="39"/>
  <c r="Y15" i="39"/>
  <c r="L40" i="39"/>
  <c r="K40" i="39"/>
  <c r="J40" i="39"/>
  <c r="I40" i="39"/>
  <c r="U10" i="39"/>
  <c r="AD10" i="39" s="1"/>
  <c r="K63" i="39"/>
  <c r="U115" i="41" s="1"/>
  <c r="AC19" i="39"/>
  <c r="C93" i="39" s="1"/>
  <c r="D63" i="39"/>
  <c r="N94" i="41" s="1"/>
  <c r="E115" i="39"/>
  <c r="J42" i="61" s="1"/>
  <c r="F47" i="39"/>
  <c r="M47" i="39"/>
  <c r="E47" i="39"/>
  <c r="G47" i="39"/>
  <c r="D47" i="39"/>
  <c r="O47" i="39" s="1"/>
  <c r="K69" i="39"/>
  <c r="U121" i="41" s="1"/>
  <c r="C41" i="39"/>
  <c r="Y20" i="39"/>
  <c r="E60" i="39"/>
  <c r="U91" i="41" s="1"/>
  <c r="K46" i="39"/>
  <c r="J46" i="39"/>
  <c r="L46" i="39"/>
  <c r="I46" i="39"/>
  <c r="N46" i="39" s="1"/>
  <c r="D45" i="39"/>
  <c r="O45" i="39" s="1"/>
  <c r="G45" i="39"/>
  <c r="F45" i="39"/>
  <c r="M45" i="39"/>
  <c r="E45" i="39"/>
  <c r="AC18" i="39"/>
  <c r="C92" i="39" s="1"/>
  <c r="F43" i="39"/>
  <c r="M43" i="39"/>
  <c r="E43" i="39"/>
  <c r="G43" i="39"/>
  <c r="D43" i="39"/>
  <c r="O43" i="39" s="1"/>
  <c r="V15" i="39"/>
  <c r="AD15" i="39" s="1"/>
  <c r="D89" i="39" s="1"/>
  <c r="E113" i="39"/>
  <c r="J40" i="61" s="1"/>
  <c r="C34" i="39"/>
  <c r="Y13" i="39"/>
  <c r="F63" i="39"/>
  <c r="AB94" i="41" s="1"/>
  <c r="G46" i="39"/>
  <c r="F46" i="39"/>
  <c r="D46" i="39"/>
  <c r="O46" i="39" s="1"/>
  <c r="M46" i="39"/>
  <c r="E46" i="39"/>
  <c r="L37" i="39"/>
  <c r="K37" i="39"/>
  <c r="J37" i="39"/>
  <c r="I37" i="39"/>
  <c r="N37" i="39" s="1"/>
  <c r="E110" i="39"/>
  <c r="J37" i="61" s="1"/>
  <c r="L36" i="39"/>
  <c r="K36" i="39"/>
  <c r="J36" i="39"/>
  <c r="I36" i="39"/>
  <c r="D54" i="39"/>
  <c r="V19" i="39"/>
  <c r="AD19" i="39" s="1"/>
  <c r="D93" i="39" s="1"/>
  <c r="C38" i="39"/>
  <c r="Y17" i="39"/>
  <c r="D114" i="39"/>
  <c r="J23" i="61" s="1"/>
  <c r="F61" i="39"/>
  <c r="AB92" i="41" s="1"/>
  <c r="K38" i="39"/>
  <c r="J38" i="39"/>
  <c r="L38" i="39"/>
  <c r="I38" i="39"/>
  <c r="D115" i="39"/>
  <c r="J24" i="61" s="1"/>
  <c r="C39" i="39"/>
  <c r="Y18" i="39"/>
  <c r="F62" i="39"/>
  <c r="AB93" i="41" s="1"/>
  <c r="M35" i="39"/>
  <c r="E35" i="39"/>
  <c r="D35" i="39"/>
  <c r="O35" i="39" s="1"/>
  <c r="F35" i="39"/>
  <c r="G35" i="39"/>
  <c r="E107" i="39"/>
  <c r="J34" i="61" s="1"/>
  <c r="U11" i="39"/>
  <c r="V11" i="39"/>
  <c r="I31" i="39"/>
  <c r="L31" i="39"/>
  <c r="J31" i="39"/>
  <c r="K31" i="39"/>
  <c r="T30" i="39"/>
  <c r="E114" i="39"/>
  <c r="J41" i="61" s="1"/>
  <c r="G42" i="39"/>
  <c r="F42" i="39"/>
  <c r="M42" i="39"/>
  <c r="E42" i="39"/>
  <c r="D42" i="39"/>
  <c r="O42" i="39" s="1"/>
  <c r="AG16" i="39"/>
  <c r="G90" i="39" s="1"/>
  <c r="M30" i="39"/>
  <c r="E30" i="39"/>
  <c r="D30" i="39"/>
  <c r="G30" i="39"/>
  <c r="F30" i="39"/>
  <c r="D116" i="39"/>
  <c r="J25" i="61" s="1"/>
  <c r="AG13" i="39"/>
  <c r="G87" i="39" s="1"/>
  <c r="AC13" i="39"/>
  <c r="C87" i="39" s="1"/>
  <c r="D110" i="39"/>
  <c r="J19" i="61" s="1"/>
  <c r="AD17" i="39"/>
  <c r="D91" i="39" s="1"/>
  <c r="B73" i="60" l="1"/>
  <c r="B73" i="59"/>
  <c r="B157" i="59"/>
  <c r="B67" i="59"/>
  <c r="B155" i="60"/>
  <c r="B153" i="59"/>
  <c r="L33" i="61"/>
  <c r="L15" i="61"/>
  <c r="B61" i="60"/>
  <c r="B147" i="60"/>
  <c r="AO123" i="39"/>
  <c r="L50" i="61" s="1"/>
  <c r="F53" i="55"/>
  <c r="AI108" i="39"/>
  <c r="H35" i="61" s="1"/>
  <c r="AI119" i="39"/>
  <c r="H46" i="61" s="1"/>
  <c r="AI118" i="39"/>
  <c r="H45" i="61" s="1"/>
  <c r="AI120" i="39"/>
  <c r="H47" i="61" s="1"/>
  <c r="AI107" i="39"/>
  <c r="H34" i="61" s="1"/>
  <c r="AI123" i="39"/>
  <c r="H50" i="61" s="1"/>
  <c r="AI114" i="39"/>
  <c r="H41" i="61" s="1"/>
  <c r="AI112" i="39"/>
  <c r="H39" i="61" s="1"/>
  <c r="AI116" i="39"/>
  <c r="H43" i="61" s="1"/>
  <c r="AI121" i="39"/>
  <c r="H48" i="61" s="1"/>
  <c r="AI109" i="39"/>
  <c r="H36" i="61" s="1"/>
  <c r="AI122" i="39"/>
  <c r="H49" i="61" s="1"/>
  <c r="AI115" i="39"/>
  <c r="H42" i="61" s="1"/>
  <c r="AI111" i="39"/>
  <c r="H38" i="61" s="1"/>
  <c r="AI110" i="39"/>
  <c r="H37" i="61" s="1"/>
  <c r="AI113" i="39"/>
  <c r="H40" i="61" s="1"/>
  <c r="AI117" i="39"/>
  <c r="H44" i="61" s="1"/>
  <c r="AI106" i="39"/>
  <c r="H33" i="61" s="1"/>
  <c r="V110" i="39"/>
  <c r="K19" i="61" s="1"/>
  <c r="V115" i="39"/>
  <c r="K24" i="61" s="1"/>
  <c r="W109" i="39"/>
  <c r="K36" i="61" s="1"/>
  <c r="W114" i="39"/>
  <c r="K41" i="61" s="1"/>
  <c r="V114" i="39"/>
  <c r="K23" i="61" s="1"/>
  <c r="W123" i="39"/>
  <c r="K50" i="61" s="1"/>
  <c r="W108" i="39"/>
  <c r="K35" i="61" s="1"/>
  <c r="V120" i="39"/>
  <c r="K29" i="61" s="1"/>
  <c r="W110" i="39"/>
  <c r="K37" i="61" s="1"/>
  <c r="V121" i="39"/>
  <c r="K30" i="61" s="1"/>
  <c r="V116" i="39"/>
  <c r="K25" i="61" s="1"/>
  <c r="V117" i="39"/>
  <c r="K26" i="61" s="1"/>
  <c r="V111" i="39"/>
  <c r="K20" i="61" s="1"/>
  <c r="W115" i="39"/>
  <c r="K42" i="61" s="1"/>
  <c r="W121" i="39"/>
  <c r="K48" i="61" s="1"/>
  <c r="W119" i="39"/>
  <c r="K46" i="61" s="1"/>
  <c r="W120" i="39"/>
  <c r="K47" i="61" s="1"/>
  <c r="W106" i="39"/>
  <c r="V122" i="39"/>
  <c r="K31" i="61" s="1"/>
  <c r="V113" i="39"/>
  <c r="K22" i="61" s="1"/>
  <c r="V112" i="39"/>
  <c r="K21" i="61" s="1"/>
  <c r="V123" i="39"/>
  <c r="K32" i="61" s="1"/>
  <c r="V107" i="39"/>
  <c r="K16" i="61" s="1"/>
  <c r="W107" i="39"/>
  <c r="K34" i="61" s="1"/>
  <c r="W117" i="39"/>
  <c r="K44" i="61" s="1"/>
  <c r="W111" i="39"/>
  <c r="K38" i="61" s="1"/>
  <c r="W116" i="39"/>
  <c r="K43" i="61" s="1"/>
  <c r="V118" i="39"/>
  <c r="K27" i="61" s="1"/>
  <c r="V109" i="39"/>
  <c r="K18" i="61" s="1"/>
  <c r="V108" i="39"/>
  <c r="K17" i="61" s="1"/>
  <c r="V119" i="39"/>
  <c r="K28" i="61" s="1"/>
  <c r="V106" i="39"/>
  <c r="W118" i="39"/>
  <c r="K45" i="61" s="1"/>
  <c r="W113" i="39"/>
  <c r="K40" i="61" s="1"/>
  <c r="W122" i="39"/>
  <c r="K49" i="61" s="1"/>
  <c r="AL109" i="39"/>
  <c r="L18" i="61" s="1"/>
  <c r="AL116" i="39"/>
  <c r="F44" i="55"/>
  <c r="F51" i="55"/>
  <c r="AO121" i="39"/>
  <c r="AO114" i="39"/>
  <c r="F24" i="55"/>
  <c r="F17" i="55"/>
  <c r="AL117" i="39"/>
  <c r="L26" i="61" s="1"/>
  <c r="AL107" i="39"/>
  <c r="L16" i="61" s="1"/>
  <c r="F25" i="55"/>
  <c r="AL114" i="39"/>
  <c r="AO116" i="39"/>
  <c r="F22" i="55"/>
  <c r="F15" i="55"/>
  <c r="F46" i="55"/>
  <c r="AO120" i="39"/>
  <c r="F18" i="55"/>
  <c r="F48" i="55"/>
  <c r="AL112" i="39"/>
  <c r="AO118" i="39"/>
  <c r="F20" i="55"/>
  <c r="AL110" i="39"/>
  <c r="AO107" i="39"/>
  <c r="AO108" i="39"/>
  <c r="L35" i="61" s="1"/>
  <c r="F38" i="55"/>
  <c r="AO115" i="39"/>
  <c r="L42" i="61" s="1"/>
  <c r="F50" i="55"/>
  <c r="F52" i="55"/>
  <c r="AO122" i="39"/>
  <c r="F45" i="55"/>
  <c r="F37" i="55"/>
  <c r="U106" i="41"/>
  <c r="A48" i="55"/>
  <c r="A45" i="61"/>
  <c r="A40" i="55"/>
  <c r="A37" i="61"/>
  <c r="A46" i="55"/>
  <c r="A43" i="61"/>
  <c r="AJ73" i="39"/>
  <c r="AJ74" i="39" s="1"/>
  <c r="AJ75" i="39" s="1"/>
  <c r="A45" i="55"/>
  <c r="A42" i="61"/>
  <c r="A53" i="55"/>
  <c r="A50" i="61"/>
  <c r="AB112" i="39"/>
  <c r="AB123" i="39"/>
  <c r="AB107" i="39"/>
  <c r="AB121" i="39"/>
  <c r="AB114" i="39"/>
  <c r="AB118" i="39"/>
  <c r="AB116" i="39"/>
  <c r="AB111" i="39"/>
  <c r="AB110" i="39"/>
  <c r="AB108" i="39"/>
  <c r="AB119" i="39"/>
  <c r="AB122" i="39"/>
  <c r="AB117" i="39"/>
  <c r="AB120" i="39"/>
  <c r="AB115" i="39"/>
  <c r="AB113" i="39"/>
  <c r="AB106" i="39"/>
  <c r="AB109" i="39"/>
  <c r="A43" i="55"/>
  <c r="A40" i="61"/>
  <c r="A37" i="55"/>
  <c r="A34" i="61"/>
  <c r="A50" i="55"/>
  <c r="A47" i="61"/>
  <c r="A44" i="55"/>
  <c r="A41" i="61"/>
  <c r="A52" i="55"/>
  <c r="A49" i="61"/>
  <c r="A49" i="55"/>
  <c r="A46" i="61"/>
  <c r="A38" i="55"/>
  <c r="A35" i="61"/>
  <c r="A51" i="55"/>
  <c r="A48" i="61"/>
  <c r="A42" i="55"/>
  <c r="A39" i="61"/>
  <c r="A47" i="55"/>
  <c r="A44" i="61"/>
  <c r="K84" i="39"/>
  <c r="AF73" i="39"/>
  <c r="AF74" i="39" s="1"/>
  <c r="AF75" i="39" s="1"/>
  <c r="A41" i="55"/>
  <c r="A38" i="61"/>
  <c r="A36" i="55"/>
  <c r="A33" i="61"/>
  <c r="A39" i="55"/>
  <c r="A36" i="61"/>
  <c r="H39" i="55"/>
  <c r="H47" i="55"/>
  <c r="H36" i="55"/>
  <c r="H27" i="55"/>
  <c r="H28" i="55"/>
  <c r="H29" i="55"/>
  <c r="H19" i="55"/>
  <c r="H30" i="55"/>
  <c r="H21" i="55"/>
  <c r="H26" i="55"/>
  <c r="H16" i="55"/>
  <c r="H31" i="55"/>
  <c r="H14" i="55"/>
  <c r="F43" i="55"/>
  <c r="F42" i="55"/>
  <c r="F41" i="55"/>
  <c r="F40" i="55"/>
  <c r="F112" i="60"/>
  <c r="F112" i="59"/>
  <c r="B68" i="60"/>
  <c r="B154" i="60"/>
  <c r="B152" i="59"/>
  <c r="B157" i="60"/>
  <c r="B155" i="59"/>
  <c r="J109" i="60"/>
  <c r="J109" i="59"/>
  <c r="B152" i="60"/>
  <c r="B150" i="59"/>
  <c r="B162" i="60"/>
  <c r="B160" i="59"/>
  <c r="E21" i="60"/>
  <c r="F107" i="60"/>
  <c r="F107" i="59"/>
  <c r="B146" i="60"/>
  <c r="B144" i="59"/>
  <c r="E18" i="60"/>
  <c r="F104" i="60"/>
  <c r="F104" i="59"/>
  <c r="B158" i="60"/>
  <c r="B156" i="59"/>
  <c r="F103" i="60"/>
  <c r="F103" i="59"/>
  <c r="F105" i="60"/>
  <c r="F105" i="59"/>
  <c r="F110" i="60"/>
  <c r="F110" i="59"/>
  <c r="B160" i="60"/>
  <c r="B158" i="59"/>
  <c r="B150" i="60"/>
  <c r="B148" i="59"/>
  <c r="F106" i="60"/>
  <c r="F106" i="59"/>
  <c r="B153" i="60"/>
  <c r="B151" i="59"/>
  <c r="J110" i="60"/>
  <c r="J110" i="59"/>
  <c r="F111" i="60"/>
  <c r="F111" i="59"/>
  <c r="J106" i="60"/>
  <c r="J106" i="59"/>
  <c r="F108" i="60"/>
  <c r="F108" i="59"/>
  <c r="J103" i="60"/>
  <c r="J103" i="59"/>
  <c r="J111" i="60"/>
  <c r="J111" i="59"/>
  <c r="D84" i="39"/>
  <c r="B151" i="60"/>
  <c r="B149" i="59"/>
  <c r="B156" i="60"/>
  <c r="B154" i="59"/>
  <c r="B149" i="60"/>
  <c r="B147" i="59"/>
  <c r="B60" i="59"/>
  <c r="B148" i="60"/>
  <c r="B146" i="59"/>
  <c r="E16" i="60"/>
  <c r="F102" i="60"/>
  <c r="F102" i="59"/>
  <c r="F23" i="55"/>
  <c r="O90" i="39"/>
  <c r="L92" i="39"/>
  <c r="O91" i="39"/>
  <c r="L91" i="39"/>
  <c r="O86" i="39"/>
  <c r="O94" i="39"/>
  <c r="L88" i="39"/>
  <c r="L87" i="39"/>
  <c r="O87" i="39"/>
  <c r="K92" i="39"/>
  <c r="L93" i="39"/>
  <c r="O88" i="39"/>
  <c r="L89" i="39"/>
  <c r="K93" i="39"/>
  <c r="K87" i="39"/>
  <c r="O89" i="39"/>
  <c r="O97" i="39"/>
  <c r="O95" i="39"/>
  <c r="E21" i="59"/>
  <c r="B66" i="59"/>
  <c r="B62" i="60"/>
  <c r="E16" i="59"/>
  <c r="K66" i="39"/>
  <c r="U118" i="41" s="1"/>
  <c r="E18" i="59"/>
  <c r="AO110" i="39"/>
  <c r="L37" i="61" s="1"/>
  <c r="AL115" i="39"/>
  <c r="L24" i="61" s="1"/>
  <c r="AO111" i="39"/>
  <c r="L38" i="61" s="1"/>
  <c r="AO113" i="39"/>
  <c r="L40" i="61" s="1"/>
  <c r="AO112" i="39"/>
  <c r="L39" i="61" s="1"/>
  <c r="AF253" i="41"/>
  <c r="T255" i="41" s="1"/>
  <c r="N169" i="41"/>
  <c r="L173" i="41" s="1"/>
  <c r="Q173" i="41" s="1"/>
  <c r="E19" i="60"/>
  <c r="E19" i="59"/>
  <c r="E25" i="60"/>
  <c r="E25" i="59"/>
  <c r="H20" i="60"/>
  <c r="I20" i="59"/>
  <c r="B76" i="60"/>
  <c r="B74" i="59"/>
  <c r="H17" i="60"/>
  <c r="I17" i="59"/>
  <c r="B63" i="60"/>
  <c r="B61" i="59"/>
  <c r="B60" i="60"/>
  <c r="B58" i="59"/>
  <c r="E26" i="60"/>
  <c r="E26" i="59"/>
  <c r="E24" i="60"/>
  <c r="E24" i="59"/>
  <c r="Q144" i="41"/>
  <c r="AH144" i="41" s="1"/>
  <c r="Z267" i="41" s="1"/>
  <c r="R277" i="41" s="1"/>
  <c r="AB85" i="41"/>
  <c r="AF251" i="41"/>
  <c r="N255" i="41" s="1"/>
  <c r="B74" i="60"/>
  <c r="B72" i="59"/>
  <c r="B64" i="60"/>
  <c r="B62" i="59"/>
  <c r="H24" i="60"/>
  <c r="I24" i="59"/>
  <c r="H25" i="60"/>
  <c r="I25" i="59"/>
  <c r="B66" i="60"/>
  <c r="B64" i="59"/>
  <c r="B67" i="60"/>
  <c r="B65" i="59"/>
  <c r="E20" i="60"/>
  <c r="E20" i="59"/>
  <c r="Q142" i="41"/>
  <c r="AH142" i="41" s="1"/>
  <c r="L267" i="41" s="1"/>
  <c r="H277" i="41" s="1"/>
  <c r="N85" i="41"/>
  <c r="H23" i="60"/>
  <c r="I23" i="59"/>
  <c r="E22" i="60"/>
  <c r="E22" i="59"/>
  <c r="E17" i="60"/>
  <c r="E17" i="59"/>
  <c r="B72" i="60"/>
  <c r="B70" i="59"/>
  <c r="B65" i="60"/>
  <c r="B63" i="59"/>
  <c r="B70" i="60"/>
  <c r="B68" i="59"/>
  <c r="AB178" i="41"/>
  <c r="P180" i="41" s="1"/>
  <c r="U180" i="41" s="1"/>
  <c r="L185" i="41" s="1"/>
  <c r="Q185" i="41" s="1"/>
  <c r="AF9" i="39"/>
  <c r="AH26" i="39"/>
  <c r="AH23" i="39"/>
  <c r="AH19" i="39"/>
  <c r="AH11" i="39"/>
  <c r="AH25" i="39"/>
  <c r="AH22" i="39"/>
  <c r="AH16" i="39"/>
  <c r="AH13" i="39"/>
  <c r="AH15" i="39"/>
  <c r="AH20" i="39"/>
  <c r="AH21" i="39"/>
  <c r="AH12" i="39"/>
  <c r="AH18" i="39"/>
  <c r="AH10" i="39"/>
  <c r="AH14" i="39"/>
  <c r="AH24" i="39"/>
  <c r="AH17" i="39"/>
  <c r="E59" i="39"/>
  <c r="U90" i="41" s="1"/>
  <c r="E63" i="39"/>
  <c r="U94" i="41" s="1"/>
  <c r="M31" i="39"/>
  <c r="E31" i="39"/>
  <c r="D31" i="39"/>
  <c r="O31" i="39" s="1"/>
  <c r="G31" i="39"/>
  <c r="N31" i="39"/>
  <c r="F31" i="39"/>
  <c r="E61" i="39"/>
  <c r="U92" i="41" s="1"/>
  <c r="G38" i="39"/>
  <c r="N38" i="39"/>
  <c r="F38" i="39"/>
  <c r="D38" i="39"/>
  <c r="O38" i="39" s="1"/>
  <c r="M38" i="39"/>
  <c r="E38" i="39"/>
  <c r="M34" i="39"/>
  <c r="E34" i="39"/>
  <c r="D34" i="39"/>
  <c r="O34" i="39" s="1"/>
  <c r="N34" i="39"/>
  <c r="F34" i="39"/>
  <c r="G34" i="39"/>
  <c r="D36" i="39"/>
  <c r="O36" i="39" s="1"/>
  <c r="G36" i="39"/>
  <c r="M36" i="39"/>
  <c r="E36" i="39"/>
  <c r="N36" i="39"/>
  <c r="F36" i="39"/>
  <c r="K58" i="39"/>
  <c r="U110" i="41" s="1"/>
  <c r="D40" i="39"/>
  <c r="O40" i="39" s="1"/>
  <c r="G40" i="39"/>
  <c r="M40" i="39"/>
  <c r="E40" i="39"/>
  <c r="N40" i="39"/>
  <c r="F40" i="39"/>
  <c r="E62" i="39"/>
  <c r="U93" i="41" s="1"/>
  <c r="E54" i="39"/>
  <c r="N33" i="39"/>
  <c r="F33" i="39"/>
  <c r="M33" i="39"/>
  <c r="E33" i="39"/>
  <c r="G33" i="39"/>
  <c r="D33" i="39"/>
  <c r="O33" i="39" s="1"/>
  <c r="K56" i="39"/>
  <c r="U108" i="41" s="1"/>
  <c r="K57" i="39"/>
  <c r="U109" i="41" s="1"/>
  <c r="N41" i="39"/>
  <c r="F41" i="39"/>
  <c r="M41" i="39"/>
  <c r="E41" i="39"/>
  <c r="G41" i="39"/>
  <c r="D41" i="39"/>
  <c r="O41" i="39" s="1"/>
  <c r="T32" i="39"/>
  <c r="O30" i="39"/>
  <c r="T34" i="39"/>
  <c r="R30" i="39"/>
  <c r="K60" i="39"/>
  <c r="U112" i="41" s="1"/>
  <c r="T33" i="39"/>
  <c r="T37" i="39" s="1"/>
  <c r="T31" i="39"/>
  <c r="T35" i="39" s="1"/>
  <c r="AD11" i="39"/>
  <c r="G39" i="39"/>
  <c r="N39" i="39"/>
  <c r="F39" i="39"/>
  <c r="D39" i="39"/>
  <c r="O39" i="39" s="1"/>
  <c r="M39" i="39"/>
  <c r="E39" i="39"/>
  <c r="K59" i="39"/>
  <c r="U111" i="41" s="1"/>
  <c r="H61" i="39"/>
  <c r="AN92" i="41" s="1"/>
  <c r="H54" i="39"/>
  <c r="H55" i="39"/>
  <c r="AN86" i="41" s="1"/>
  <c r="H62" i="39"/>
  <c r="AN93" i="41" s="1"/>
  <c r="H63" i="39"/>
  <c r="AN94" i="41" s="1"/>
  <c r="H59" i="39"/>
  <c r="AN90" i="41" s="1"/>
  <c r="H58" i="39"/>
  <c r="AN89" i="41" s="1"/>
  <c r="H60" i="39"/>
  <c r="AN91" i="41" s="1"/>
  <c r="H56" i="39"/>
  <c r="AN87" i="41" s="1"/>
  <c r="H57" i="39"/>
  <c r="AN88" i="41" s="1"/>
  <c r="H15" i="61" l="1"/>
  <c r="H20" i="61"/>
  <c r="H30" i="61"/>
  <c r="H32" i="61"/>
  <c r="H28" i="61"/>
  <c r="H26" i="61"/>
  <c r="H24" i="61"/>
  <c r="H25" i="61"/>
  <c r="H16" i="61"/>
  <c r="H17" i="61"/>
  <c r="H22" i="61"/>
  <c r="H31" i="61"/>
  <c r="H21" i="61"/>
  <c r="H29" i="61"/>
  <c r="H19" i="61"/>
  <c r="H18" i="61"/>
  <c r="H23" i="61"/>
  <c r="H27" i="61"/>
  <c r="K33" i="61"/>
  <c r="H48" i="55"/>
  <c r="L45" i="61"/>
  <c r="H37" i="55"/>
  <c r="L34" i="61"/>
  <c r="H20" i="55"/>
  <c r="L21" i="61"/>
  <c r="H22" i="55"/>
  <c r="L23" i="61"/>
  <c r="H50" i="55"/>
  <c r="L47" i="61"/>
  <c r="H46" i="55"/>
  <c r="L43" i="61"/>
  <c r="H51" i="55"/>
  <c r="L48" i="61"/>
  <c r="H18" i="55"/>
  <c r="L19" i="61"/>
  <c r="H52" i="55"/>
  <c r="L49" i="61"/>
  <c r="H44" i="55"/>
  <c r="L41" i="61"/>
  <c r="H24" i="55"/>
  <c r="L25" i="61"/>
  <c r="H53" i="55"/>
  <c r="G28" i="55"/>
  <c r="G18" i="55"/>
  <c r="G17" i="55"/>
  <c r="G16" i="55"/>
  <c r="G38" i="55"/>
  <c r="G44" i="55"/>
  <c r="G41" i="55"/>
  <c r="G31" i="55"/>
  <c r="G49" i="55"/>
  <c r="G19" i="55"/>
  <c r="G36" i="55"/>
  <c r="G27" i="55"/>
  <c r="G51" i="55"/>
  <c r="G14" i="55"/>
  <c r="G53" i="55"/>
  <c r="G29" i="55"/>
  <c r="G52" i="55"/>
  <c r="G22" i="55"/>
  <c r="G48" i="55"/>
  <c r="G39" i="55"/>
  <c r="G26" i="55"/>
  <c r="G30" i="55"/>
  <c r="G50" i="55"/>
  <c r="G40" i="55"/>
  <c r="G42" i="55"/>
  <c r="G21" i="55"/>
  <c r="G20" i="55"/>
  <c r="G43" i="55"/>
  <c r="G45" i="55"/>
  <c r="G47" i="55"/>
  <c r="G24" i="55"/>
  <c r="G15" i="55"/>
  <c r="G46" i="55"/>
  <c r="G23" i="55"/>
  <c r="G37" i="55"/>
  <c r="G25" i="55"/>
  <c r="H17" i="55"/>
  <c r="H25" i="55"/>
  <c r="H15" i="55"/>
  <c r="H38" i="55"/>
  <c r="H45" i="55"/>
  <c r="AD122" i="39"/>
  <c r="AD106" i="39"/>
  <c r="AD113" i="39"/>
  <c r="AD108" i="39"/>
  <c r="AD111" i="39"/>
  <c r="AD114" i="39"/>
  <c r="AD120" i="39"/>
  <c r="AD119" i="39"/>
  <c r="AD110" i="39"/>
  <c r="AD116" i="39"/>
  <c r="AD118" i="39"/>
  <c r="AD112" i="39"/>
  <c r="AD109" i="39"/>
  <c r="AD123" i="39"/>
  <c r="AD107" i="39"/>
  <c r="AD121" i="39"/>
  <c r="AD117" i="39"/>
  <c r="AD115" i="39"/>
  <c r="Z122" i="39"/>
  <c r="Z106" i="39"/>
  <c r="Z121" i="39"/>
  <c r="Z112" i="39"/>
  <c r="Z111" i="39"/>
  <c r="Z116" i="39"/>
  <c r="Z119" i="39"/>
  <c r="Z110" i="39"/>
  <c r="Z109" i="39"/>
  <c r="Z118" i="39"/>
  <c r="Z120" i="39"/>
  <c r="Z117" i="39"/>
  <c r="Z123" i="39"/>
  <c r="Z107" i="39"/>
  <c r="Z114" i="39"/>
  <c r="Z113" i="39"/>
  <c r="Z108" i="39"/>
  <c r="Z115" i="39"/>
  <c r="L84" i="39"/>
  <c r="H42" i="55"/>
  <c r="H43" i="55"/>
  <c r="H41" i="55"/>
  <c r="H23" i="55"/>
  <c r="F49" i="55"/>
  <c r="D85" i="39"/>
  <c r="L85" i="39" s="1"/>
  <c r="H89" i="39"/>
  <c r="P89" i="39" s="1"/>
  <c r="H87" i="39"/>
  <c r="P87" i="39" s="1"/>
  <c r="H91" i="39"/>
  <c r="P91" i="39" s="1"/>
  <c r="H99" i="39"/>
  <c r="P99" i="39" s="1"/>
  <c r="H98" i="39"/>
  <c r="P98" i="39" s="1"/>
  <c r="H85" i="39"/>
  <c r="P85" i="39" s="1"/>
  <c r="H88" i="39"/>
  <c r="P88" i="39" s="1"/>
  <c r="H95" i="39"/>
  <c r="P95" i="39" s="1"/>
  <c r="H90" i="39"/>
  <c r="P90" i="39" s="1"/>
  <c r="H93" i="39"/>
  <c r="P93" i="39" s="1"/>
  <c r="H92" i="39"/>
  <c r="P92" i="39" s="1"/>
  <c r="H100" i="39"/>
  <c r="P100" i="39" s="1"/>
  <c r="H86" i="39"/>
  <c r="P86" i="39" s="1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N85" i="39" s="1"/>
  <c r="F84" i="39"/>
  <c r="H84" i="39"/>
  <c r="P84" i="39" s="1"/>
  <c r="H94" i="39"/>
  <c r="P94" i="39" s="1"/>
  <c r="H96" i="39"/>
  <c r="P96" i="39" s="1"/>
  <c r="H97" i="39"/>
  <c r="P97" i="39" s="1"/>
  <c r="O96" i="39"/>
  <c r="Z255" i="41"/>
  <c r="S200" i="41" s="1"/>
  <c r="Z200" i="41" s="1"/>
  <c r="L206" i="41" s="1"/>
  <c r="Q206" i="41" s="1"/>
  <c r="AO119" i="39"/>
  <c r="L46" i="61" s="1"/>
  <c r="AL104" i="39"/>
  <c r="H40" i="55"/>
  <c r="G58" i="39"/>
  <c r="AH89" i="41" s="1"/>
  <c r="G60" i="39"/>
  <c r="AH91" i="41" s="1"/>
  <c r="G54" i="39"/>
  <c r="AH85" i="41" s="1"/>
  <c r="G66" i="39"/>
  <c r="AH97" i="41" s="1"/>
  <c r="G61" i="39"/>
  <c r="AH92" i="41" s="1"/>
  <c r="G62" i="39"/>
  <c r="AH93" i="41" s="1"/>
  <c r="G59" i="39"/>
  <c r="AH90" i="41" s="1"/>
  <c r="G69" i="39"/>
  <c r="AH100" i="41" s="1"/>
  <c r="G70" i="39"/>
  <c r="G65" i="39"/>
  <c r="AH96" i="41" s="1"/>
  <c r="G63" i="39"/>
  <c r="AH94" i="41" s="1"/>
  <c r="G64" i="39"/>
  <c r="AH95" i="41" s="1"/>
  <c r="G67" i="39"/>
  <c r="AH98" i="41" s="1"/>
  <c r="G68" i="39"/>
  <c r="AH99" i="41" s="1"/>
  <c r="G56" i="39"/>
  <c r="AH87" i="41" s="1"/>
  <c r="G57" i="39"/>
  <c r="AH88" i="41" s="1"/>
  <c r="G55" i="39"/>
  <c r="AH86" i="41" s="1"/>
  <c r="Q146" i="41"/>
  <c r="AN85" i="41"/>
  <c r="V30" i="39"/>
  <c r="Q143" i="41"/>
  <c r="AH143" i="41" s="1"/>
  <c r="S267" i="41" s="1"/>
  <c r="M277" i="41" s="1"/>
  <c r="U85" i="41"/>
  <c r="R32" i="39"/>
  <c r="R33" i="39"/>
  <c r="V31" i="39"/>
  <c r="R34" i="39"/>
  <c r="V32" i="39"/>
  <c r="E55" i="39"/>
  <c r="U86" i="41" s="1"/>
  <c r="R31" i="39"/>
  <c r="R35" i="39" s="1"/>
  <c r="T38" i="39"/>
  <c r="T36" i="39"/>
  <c r="H4" i="33"/>
  <c r="E4" i="33"/>
  <c r="C4" i="33"/>
  <c r="H3" i="33"/>
  <c r="E3" i="33"/>
  <c r="C3" i="33"/>
  <c r="E8" i="55"/>
  <c r="E7" i="55"/>
  <c r="E6" i="55"/>
  <c r="C8" i="56"/>
  <c r="C7" i="56"/>
  <c r="C6" i="56"/>
  <c r="R37" i="39" l="1"/>
  <c r="R38" i="39"/>
  <c r="AG73" i="39"/>
  <c r="AG74" i="39" s="1"/>
  <c r="AG75" i="39" s="1"/>
  <c r="H49" i="55"/>
  <c r="N84" i="39"/>
  <c r="AI73" i="39"/>
  <c r="AI74" i="39" s="1"/>
  <c r="AI75" i="39" s="1"/>
  <c r="N88" i="39"/>
  <c r="N94" i="39"/>
  <c r="N99" i="39"/>
  <c r="N86" i="39"/>
  <c r="N89" i="39"/>
  <c r="N95" i="39"/>
  <c r="N100" i="39"/>
  <c r="N91" i="39"/>
  <c r="N92" i="39"/>
  <c r="N90" i="39"/>
  <c r="N96" i="39"/>
  <c r="N98" i="39"/>
  <c r="N87" i="39"/>
  <c r="N93" i="39"/>
  <c r="N97" i="39"/>
  <c r="AO104" i="39"/>
  <c r="R3" i="39" s="1"/>
  <c r="A50" i="34" s="1"/>
  <c r="P257" i="41"/>
  <c r="U257" i="41" s="1"/>
  <c r="L262" i="41" s="1"/>
  <c r="R262" i="41" s="1"/>
  <c r="R36" i="39"/>
  <c r="Q145" i="41"/>
  <c r="AH145" i="41" s="1"/>
  <c r="AG267" i="41" s="1"/>
  <c r="W277" i="41" s="1"/>
  <c r="X33" i="39"/>
  <c r="X35" i="39"/>
  <c r="P37" i="59" s="1"/>
  <c r="X31" i="39"/>
  <c r="M37" i="60" l="1"/>
  <c r="I37" i="60"/>
  <c r="X39" i="39"/>
  <c r="AA113" i="39"/>
  <c r="AA116" i="39"/>
  <c r="AA119" i="39"/>
  <c r="AA118" i="39"/>
  <c r="AA111" i="39"/>
  <c r="AA107" i="39"/>
  <c r="AA117" i="39"/>
  <c r="AA123" i="39"/>
  <c r="AA106" i="39"/>
  <c r="AA109" i="39"/>
  <c r="AA112" i="39"/>
  <c r="AA115" i="39"/>
  <c r="AA114" i="39"/>
  <c r="AA121" i="39"/>
  <c r="AA108" i="39"/>
  <c r="AA110" i="39"/>
  <c r="AA120" i="39"/>
  <c r="AA122" i="39"/>
  <c r="AC123" i="39"/>
  <c r="AC119" i="39"/>
  <c r="AC115" i="39"/>
  <c r="AC111" i="39"/>
  <c r="AC107" i="39"/>
  <c r="Q106" i="39" s="1"/>
  <c r="AC117" i="39"/>
  <c r="AC109" i="39"/>
  <c r="AC122" i="39"/>
  <c r="AC118" i="39"/>
  <c r="AC114" i="39"/>
  <c r="AC110" i="39"/>
  <c r="AC106" i="39"/>
  <c r="AC121" i="39"/>
  <c r="AC113" i="39"/>
  <c r="AC120" i="39"/>
  <c r="AC116" i="39"/>
  <c r="AC112" i="39"/>
  <c r="AC108" i="39"/>
  <c r="Y44" i="39"/>
  <c r="X119" i="39" s="1"/>
  <c r="Y41" i="39"/>
  <c r="X116" i="39" s="1"/>
  <c r="Y43" i="39"/>
  <c r="X118" i="39" s="1"/>
  <c r="Y40" i="39"/>
  <c r="X115" i="39" s="1"/>
  <c r="Y45" i="39"/>
  <c r="X120" i="39" s="1"/>
  <c r="Y42" i="39"/>
  <c r="X117" i="39" s="1"/>
  <c r="Y47" i="39"/>
  <c r="X122" i="39" s="1"/>
  <c r="Y46" i="39"/>
  <c r="X121" i="39" s="1"/>
  <c r="Y39" i="39"/>
  <c r="X114" i="39" s="1"/>
  <c r="Y38" i="39"/>
  <c r="X113" i="39" s="1"/>
  <c r="X37" i="39"/>
  <c r="G38" i="60" s="1"/>
  <c r="S97" i="39"/>
  <c r="S120" i="39" s="1"/>
  <c r="S100" i="39"/>
  <c r="S123" i="39" s="1"/>
  <c r="S95" i="39"/>
  <c r="S118" i="39" s="1"/>
  <c r="S94" i="39"/>
  <c r="S117" i="39" s="1"/>
  <c r="S98" i="39"/>
  <c r="S121" i="39" s="1"/>
  <c r="S96" i="39"/>
  <c r="S119" i="39" s="1"/>
  <c r="S99" i="39"/>
  <c r="S122" i="39" s="1"/>
  <c r="X41" i="39"/>
  <c r="P38" i="60" s="1"/>
  <c r="I37" i="59"/>
  <c r="M37" i="59"/>
  <c r="P37" i="60"/>
  <c r="T37" i="60"/>
  <c r="T37" i="59"/>
  <c r="C37" i="60"/>
  <c r="G37" i="60"/>
  <c r="G37" i="59"/>
  <c r="C37" i="59"/>
  <c r="Y32" i="39"/>
  <c r="Y37" i="39"/>
  <c r="X112" i="39" s="1"/>
  <c r="Y31" i="39"/>
  <c r="X106" i="39" s="1"/>
  <c r="Y36" i="39"/>
  <c r="X111" i="39" s="1"/>
  <c r="Y35" i="39"/>
  <c r="X110" i="39" s="1"/>
  <c r="Y34" i="39"/>
  <c r="X109" i="39" s="1"/>
  <c r="Y33" i="39"/>
  <c r="X108" i="39" s="1"/>
  <c r="M38" i="59" l="1"/>
  <c r="M38" i="60"/>
  <c r="I38" i="60"/>
  <c r="C38" i="60"/>
  <c r="I38" i="59"/>
  <c r="T38" i="60"/>
  <c r="N238" i="41"/>
  <c r="AC239" i="41" s="1"/>
  <c r="AN239" i="41" s="1"/>
  <c r="L244" i="41" s="1"/>
  <c r="Q244" i="41" s="1"/>
  <c r="X107" i="39"/>
  <c r="G38" i="59"/>
  <c r="C38" i="59"/>
  <c r="T38" i="59"/>
  <c r="P38" i="59"/>
  <c r="J58" i="39"/>
  <c r="N110" i="41" s="1"/>
  <c r="H111" i="39"/>
  <c r="H116" i="39"/>
  <c r="J63" i="39"/>
  <c r="N115" i="41" s="1"/>
  <c r="H114" i="39"/>
  <c r="J61" i="39"/>
  <c r="N113" i="41" s="1"/>
  <c r="H106" i="39"/>
  <c r="H107" i="39"/>
  <c r="M84" i="39"/>
  <c r="S84" i="39" s="1"/>
  <c r="S107" i="39" s="1"/>
  <c r="J54" i="39"/>
  <c r="H113" i="39"/>
  <c r="J60" i="39"/>
  <c r="N112" i="41" s="1"/>
  <c r="H108" i="39"/>
  <c r="M85" i="39"/>
  <c r="S85" i="39" s="1"/>
  <c r="S108" i="39" s="1"/>
  <c r="J55" i="39"/>
  <c r="N107" i="41" s="1"/>
  <c r="H109" i="39"/>
  <c r="J56" i="39"/>
  <c r="N108" i="41" s="1"/>
  <c r="H110" i="39"/>
  <c r="J57" i="39"/>
  <c r="N109" i="41" s="1"/>
  <c r="H112" i="39"/>
  <c r="J59" i="39"/>
  <c r="N111" i="41" s="1"/>
  <c r="H115" i="39"/>
  <c r="J62" i="39"/>
  <c r="N114" i="41" s="1"/>
  <c r="M88" i="39" l="1"/>
  <c r="M91" i="39"/>
  <c r="M92" i="39"/>
  <c r="M93" i="39"/>
  <c r="M89" i="39"/>
  <c r="M87" i="39"/>
  <c r="M86" i="39"/>
  <c r="S86" i="39" s="1"/>
  <c r="S109" i="39" s="1"/>
  <c r="M90" i="39"/>
  <c r="K22" i="60"/>
  <c r="M22" i="59"/>
  <c r="N106" i="41"/>
  <c r="Q148" i="41"/>
  <c r="AH148" i="41" s="1"/>
  <c r="M268" i="41" s="1"/>
  <c r="AL277" i="41" s="1"/>
  <c r="K16" i="60"/>
  <c r="M16" i="59"/>
  <c r="K21" i="60"/>
  <c r="M21" i="59"/>
  <c r="K25" i="60"/>
  <c r="M25" i="59"/>
  <c r="K24" i="60"/>
  <c r="M24" i="59"/>
  <c r="K20" i="60"/>
  <c r="M20" i="59"/>
  <c r="K19" i="60"/>
  <c r="M19" i="59"/>
  <c r="K18" i="60"/>
  <c r="M18" i="59"/>
  <c r="K23" i="60"/>
  <c r="M23" i="59"/>
  <c r="K17" i="60"/>
  <c r="M17" i="59"/>
  <c r="K26" i="60"/>
  <c r="M26" i="59"/>
  <c r="M63" i="39"/>
  <c r="O63" i="39" s="1"/>
  <c r="Q63" i="39" s="1"/>
  <c r="L63" i="39"/>
  <c r="L58" i="39"/>
  <c r="M58" i="39"/>
  <c r="O58" i="39" s="1"/>
  <c r="Q58" i="39" s="1"/>
  <c r="L59" i="39"/>
  <c r="M59" i="39"/>
  <c r="O59" i="39" s="1"/>
  <c r="Q59" i="39" s="1"/>
  <c r="M55" i="39"/>
  <c r="O55" i="39" s="1"/>
  <c r="Q55" i="39" s="1"/>
  <c r="L55" i="39"/>
  <c r="L54" i="39"/>
  <c r="M54" i="39"/>
  <c r="O54" i="39" s="1"/>
  <c r="Q54" i="39" s="1"/>
  <c r="H283" i="41" s="1"/>
  <c r="AI286" i="41" s="1"/>
  <c r="L61" i="39"/>
  <c r="M61" i="39"/>
  <c r="O61" i="39" s="1"/>
  <c r="Q61" i="39" s="1"/>
  <c r="L62" i="39"/>
  <c r="M62" i="39"/>
  <c r="O62" i="39" s="1"/>
  <c r="Q62" i="39" s="1"/>
  <c r="L57" i="39"/>
  <c r="M57" i="39"/>
  <c r="O57" i="39" s="1"/>
  <c r="Q57" i="39" s="1"/>
  <c r="L56" i="39"/>
  <c r="M56" i="39"/>
  <c r="O56" i="39" s="1"/>
  <c r="Q56" i="39" s="1"/>
  <c r="M60" i="39"/>
  <c r="Q60" i="39" s="1"/>
  <c r="L60" i="39"/>
  <c r="S93" i="39" l="1"/>
  <c r="S116" i="39" s="1"/>
  <c r="S92" i="39"/>
  <c r="S115" i="39" s="1"/>
  <c r="S87" i="39"/>
  <c r="S110" i="39" s="1"/>
  <c r="S91" i="39"/>
  <c r="S114" i="39" s="1"/>
  <c r="S90" i="39"/>
  <c r="S113" i="39" s="1"/>
  <c r="S89" i="39"/>
  <c r="S112" i="39" s="1"/>
  <c r="S88" i="39"/>
  <c r="S111" i="39" s="1"/>
  <c r="N57" i="39"/>
  <c r="P57" i="39" s="1"/>
  <c r="AB109" i="41"/>
  <c r="N61" i="39"/>
  <c r="P61" i="39" s="1"/>
  <c r="AB113" i="41"/>
  <c r="N58" i="39"/>
  <c r="P58" i="39" s="1"/>
  <c r="AB110" i="41"/>
  <c r="N60" i="39"/>
  <c r="P60" i="39" s="1"/>
  <c r="AB112" i="41"/>
  <c r="N55" i="39"/>
  <c r="P55" i="39" s="1"/>
  <c r="AB107" i="41"/>
  <c r="N63" i="39"/>
  <c r="P63" i="39" s="1"/>
  <c r="AB115" i="41"/>
  <c r="N56" i="39"/>
  <c r="P56" i="39" s="1"/>
  <c r="AB108" i="41"/>
  <c r="N62" i="39"/>
  <c r="P62" i="39" s="1"/>
  <c r="AB114" i="41"/>
  <c r="N54" i="39"/>
  <c r="P54" i="39" s="1"/>
  <c r="AB106" i="41"/>
  <c r="N59" i="39"/>
  <c r="AB111" i="41"/>
  <c r="R61" i="39"/>
  <c r="W61" i="39" s="1"/>
  <c r="S61" i="39"/>
  <c r="R55" i="39"/>
  <c r="W55" i="39" s="1"/>
  <c r="V54" i="39"/>
  <c r="R62" i="39"/>
  <c r="W62" i="39" s="1"/>
  <c r="S62" i="39"/>
  <c r="R54" i="39"/>
  <c r="W54" i="39" s="1"/>
  <c r="S55" i="39"/>
  <c r="R57" i="39"/>
  <c r="W57" i="39" s="1"/>
  <c r="S57" i="39"/>
  <c r="R59" i="39"/>
  <c r="W59" i="39" s="1"/>
  <c r="R56" i="39"/>
  <c r="W56" i="39" s="1"/>
  <c r="R58" i="39"/>
  <c r="W58" i="39" s="1"/>
  <c r="S56" i="39"/>
  <c r="R60" i="39"/>
  <c r="W60" i="39" s="1"/>
  <c r="R63" i="39"/>
  <c r="W63" i="39" s="1"/>
  <c r="S60" i="39"/>
  <c r="S59" i="39"/>
  <c r="S58" i="39"/>
  <c r="S63" i="39"/>
  <c r="O42" i="59" l="1"/>
  <c r="R120" i="60"/>
  <c r="O120" i="59"/>
  <c r="R42" i="60"/>
  <c r="H51" i="61"/>
  <c r="V63" i="39"/>
  <c r="X63" i="39"/>
  <c r="V55" i="39"/>
  <c r="X55" i="39"/>
  <c r="V60" i="39"/>
  <c r="X60" i="39"/>
  <c r="V58" i="39"/>
  <c r="X58" i="39"/>
  <c r="V59" i="39"/>
  <c r="X59" i="39"/>
  <c r="V56" i="39"/>
  <c r="X56" i="39"/>
  <c r="V57" i="39"/>
  <c r="X57" i="39"/>
  <c r="V62" i="39"/>
  <c r="X62" i="39"/>
  <c r="V61" i="39"/>
  <c r="X61" i="39"/>
  <c r="U58" i="39"/>
  <c r="AE58" i="39" s="1"/>
  <c r="AF58" i="39" s="1"/>
  <c r="AH110" i="41"/>
  <c r="U57" i="39"/>
  <c r="AE57" i="39" s="1"/>
  <c r="AF57" i="39" s="1"/>
  <c r="AH109" i="41"/>
  <c r="U62" i="39"/>
  <c r="AE62" i="39" s="1"/>
  <c r="AF62" i="39" s="1"/>
  <c r="AH114" i="41"/>
  <c r="U61" i="39"/>
  <c r="AE61" i="39" s="1"/>
  <c r="AF61" i="39" s="1"/>
  <c r="AH113" i="41"/>
  <c r="U56" i="39"/>
  <c r="AE56" i="39" s="1"/>
  <c r="AF56" i="39" s="1"/>
  <c r="AH108" i="41"/>
  <c r="U63" i="39"/>
  <c r="AE63" i="39" s="1"/>
  <c r="AF63" i="39" s="1"/>
  <c r="AH115" i="41"/>
  <c r="U60" i="39"/>
  <c r="AE60" i="39" s="1"/>
  <c r="AF60" i="39" s="1"/>
  <c r="AH112" i="41"/>
  <c r="U59" i="39"/>
  <c r="AE59" i="39" s="1"/>
  <c r="AF59" i="39" s="1"/>
  <c r="AH111" i="41"/>
  <c r="U54" i="39"/>
  <c r="AE54" i="39" s="1"/>
  <c r="AF54" i="39" s="1"/>
  <c r="AH106" i="41"/>
  <c r="U55" i="39"/>
  <c r="AE55" i="39" s="1"/>
  <c r="AF55" i="39" s="1"/>
  <c r="AH107" i="41"/>
  <c r="Q3" i="39" l="1"/>
  <c r="C43" i="34" s="1"/>
  <c r="AC73" i="39"/>
  <c r="AC74" i="39" s="1"/>
  <c r="AC75" i="39" s="1"/>
  <c r="Y105" i="39" s="1"/>
  <c r="Y106" i="39" s="1"/>
  <c r="Y107" i="39" s="1"/>
  <c r="Y108" i="39" s="1"/>
  <c r="Y109" i="39" s="1"/>
  <c r="Y110" i="39" s="1"/>
  <c r="Y111" i="39" s="1"/>
  <c r="Y112" i="39" s="1"/>
  <c r="Y113" i="39" s="1"/>
  <c r="Y114" i="39" s="1"/>
  <c r="Y115" i="39" s="1"/>
  <c r="Y116" i="39" s="1"/>
  <c r="Y117" i="39" s="1"/>
  <c r="Y118" i="39" s="1"/>
  <c r="Y119" i="39" s="1"/>
  <c r="Y120" i="39" s="1"/>
  <c r="Y121" i="39" s="1"/>
  <c r="Y122" i="39" s="1"/>
  <c r="Y123" i="39" s="1"/>
  <c r="AD74" i="39" l="1"/>
  <c r="Y60" i="39"/>
  <c r="Z57" i="39"/>
  <c r="AB57" i="39" s="1"/>
  <c r="Y55" i="39"/>
  <c r="Z55" i="39"/>
  <c r="Y58" i="39"/>
  <c r="Z62" i="39"/>
  <c r="AB62" i="39" s="1"/>
  <c r="Z58" i="39"/>
  <c r="AB58" i="39" s="1"/>
  <c r="Y57" i="39"/>
  <c r="Y59" i="39"/>
  <c r="Y56" i="39"/>
  <c r="Z54" i="39"/>
  <c r="Z68" i="39"/>
  <c r="AB68" i="39" s="1"/>
  <c r="Y66" i="39"/>
  <c r="Y67" i="39"/>
  <c r="Y65" i="39"/>
  <c r="Z69" i="39"/>
  <c r="AB69" i="39" s="1"/>
  <c r="Z63" i="39"/>
  <c r="AB63" i="39" s="1"/>
  <c r="Y61" i="39"/>
  <c r="Z59" i="39"/>
  <c r="AB59" i="39" s="1"/>
  <c r="Y62" i="39"/>
  <c r="Z66" i="39"/>
  <c r="AB66" i="39" s="1"/>
  <c r="Z64" i="39"/>
  <c r="AB64" i="39" s="1"/>
  <c r="Y69" i="39"/>
  <c r="Y70" i="39"/>
  <c r="AA70" i="39" s="1"/>
  <c r="Y64" i="39"/>
  <c r="Z67" i="39"/>
  <c r="AB67" i="39" s="1"/>
  <c r="Y68" i="39"/>
  <c r="Z65" i="39"/>
  <c r="AB65" i="39" s="1"/>
  <c r="Z70" i="39"/>
  <c r="AB70" i="39" s="1"/>
  <c r="Z56" i="39"/>
  <c r="Y63" i="39"/>
  <c r="Z60" i="39"/>
  <c r="AB60" i="39" s="1"/>
  <c r="Y54" i="39"/>
  <c r="Z61" i="39"/>
  <c r="AB61" i="39" s="1"/>
  <c r="K111" i="39"/>
  <c r="A6" i="56"/>
  <c r="A7" i="56" s="1"/>
  <c r="A8" i="56" s="1"/>
  <c r="A9" i="56" s="1"/>
  <c r="AA64" i="39" l="1"/>
  <c r="AC64" i="39" s="1"/>
  <c r="J117" i="39" s="1"/>
  <c r="AA66" i="39"/>
  <c r="AC66" i="39" s="1"/>
  <c r="J119" i="39" s="1"/>
  <c r="AA59" i="39"/>
  <c r="AC59" i="39" s="1"/>
  <c r="J112" i="39" s="1"/>
  <c r="AA58" i="39"/>
  <c r="AC58" i="39" s="1"/>
  <c r="J111" i="39" s="1"/>
  <c r="AA60" i="39"/>
  <c r="AC60" i="39" s="1"/>
  <c r="J113" i="39" s="1"/>
  <c r="AA63" i="39"/>
  <c r="AC63" i="39" s="1"/>
  <c r="J116" i="39" s="1"/>
  <c r="AA68" i="39"/>
  <c r="AC68" i="39" s="1"/>
  <c r="J121" i="39" s="1"/>
  <c r="AA69" i="39"/>
  <c r="AC69" i="39" s="1"/>
  <c r="J122" i="39" s="1"/>
  <c r="AA65" i="39"/>
  <c r="AC65" i="39" s="1"/>
  <c r="J118" i="39" s="1"/>
  <c r="AA55" i="39"/>
  <c r="AC55" i="39" s="1"/>
  <c r="J108" i="39" s="1"/>
  <c r="AA61" i="39"/>
  <c r="AC61" i="39" s="1"/>
  <c r="J114" i="39" s="1"/>
  <c r="AA67" i="39"/>
  <c r="AC67" i="39" s="1"/>
  <c r="J120" i="39" s="1"/>
  <c r="AA62" i="39"/>
  <c r="AC62" i="39" s="1"/>
  <c r="J115" i="39" s="1"/>
  <c r="AA57" i="39"/>
  <c r="AC57" i="39" s="1"/>
  <c r="J110" i="39" s="1"/>
  <c r="AD75" i="39"/>
  <c r="AG65" i="39"/>
  <c r="AH65" i="39" s="1"/>
  <c r="AI65" i="39" s="1"/>
  <c r="AG70" i="39"/>
  <c r="AH70" i="39" s="1"/>
  <c r="AI70" i="39" s="1"/>
  <c r="AG69" i="39"/>
  <c r="AH69" i="39" s="1"/>
  <c r="AI69" i="39" s="1"/>
  <c r="AG68" i="39"/>
  <c r="AH68" i="39" s="1"/>
  <c r="AI68" i="39" s="1"/>
  <c r="AG64" i="39"/>
  <c r="AH64" i="39" s="1"/>
  <c r="AI64" i="39" s="1"/>
  <c r="AG66" i="39"/>
  <c r="AH66" i="39" s="1"/>
  <c r="AI66" i="39" s="1"/>
  <c r="AG67" i="39"/>
  <c r="AH67" i="39" s="1"/>
  <c r="AI67" i="39" s="1"/>
  <c r="AG60" i="39"/>
  <c r="AH60" i="39" s="1"/>
  <c r="AI60" i="39" s="1"/>
  <c r="AG54" i="39"/>
  <c r="AH54" i="39" s="1"/>
  <c r="AI54" i="39" s="1"/>
  <c r="AG62" i="39"/>
  <c r="AH62" i="39" s="1"/>
  <c r="AI62" i="39" s="1"/>
  <c r="AG59" i="39"/>
  <c r="AH59" i="39" s="1"/>
  <c r="AI59" i="39" s="1"/>
  <c r="AG61" i="39"/>
  <c r="AH61" i="39" s="1"/>
  <c r="AI61" i="39" s="1"/>
  <c r="AG58" i="39"/>
  <c r="AH58" i="39" s="1"/>
  <c r="AI58" i="39" s="1"/>
  <c r="AG56" i="39"/>
  <c r="AH56" i="39" s="1"/>
  <c r="AI56" i="39" s="1"/>
  <c r="AG55" i="39"/>
  <c r="AH55" i="39" s="1"/>
  <c r="AI55" i="39" s="1"/>
  <c r="AG63" i="39"/>
  <c r="AH63" i="39" s="1"/>
  <c r="AI63" i="39" s="1"/>
  <c r="AG57" i="39"/>
  <c r="AH57" i="39" s="1"/>
  <c r="AI57" i="39" s="1"/>
  <c r="AC70" i="39"/>
  <c r="J123" i="39" s="1"/>
  <c r="AD67" i="39"/>
  <c r="AD62" i="39"/>
  <c r="AD60" i="39"/>
  <c r="AD65" i="39"/>
  <c r="AD69" i="39"/>
  <c r="AD68" i="39"/>
  <c r="AD64" i="39"/>
  <c r="AD57" i="39"/>
  <c r="AD70" i="39"/>
  <c r="AD66" i="39"/>
  <c r="AD61" i="39"/>
  <c r="AD59" i="39"/>
  <c r="AD58" i="39"/>
  <c r="R107" i="60"/>
  <c r="R107" i="59"/>
  <c r="E156" i="60"/>
  <c r="E154" i="59"/>
  <c r="I149" i="60"/>
  <c r="I147" i="59"/>
  <c r="E151" i="60"/>
  <c r="E149" i="59"/>
  <c r="E148" i="60"/>
  <c r="E146" i="59"/>
  <c r="I153" i="60"/>
  <c r="I151" i="59"/>
  <c r="E149" i="60"/>
  <c r="E147" i="59"/>
  <c r="E152" i="60"/>
  <c r="E150" i="59"/>
  <c r="I151" i="60"/>
  <c r="I149" i="59"/>
  <c r="E153" i="60"/>
  <c r="E151" i="59"/>
  <c r="I152" i="60"/>
  <c r="I150" i="59"/>
  <c r="I156" i="60"/>
  <c r="I154" i="59"/>
  <c r="U156" i="60"/>
  <c r="U161" i="60"/>
  <c r="U158" i="60"/>
  <c r="U159" i="60"/>
  <c r="AB55" i="39"/>
  <c r="Q157" i="60"/>
  <c r="I113" i="39"/>
  <c r="AB56" i="39"/>
  <c r="K66" i="59"/>
  <c r="AB54" i="39"/>
  <c r="AA56" i="39"/>
  <c r="U162" i="60"/>
  <c r="E145" i="59"/>
  <c r="I111" i="39"/>
  <c r="I115" i="39"/>
  <c r="I112" i="39"/>
  <c r="U157" i="60"/>
  <c r="AA54" i="39"/>
  <c r="U160" i="60"/>
  <c r="K70" i="60"/>
  <c r="K68" i="59"/>
  <c r="E67" i="60"/>
  <c r="E65" i="59"/>
  <c r="E62" i="60"/>
  <c r="E60" i="59"/>
  <c r="H63" i="60"/>
  <c r="H61" i="59"/>
  <c r="H65" i="60"/>
  <c r="H63" i="59"/>
  <c r="K66" i="60"/>
  <c r="K64" i="59"/>
  <c r="E63" i="60"/>
  <c r="E61" i="59"/>
  <c r="H70" i="60"/>
  <c r="H68" i="59"/>
  <c r="E70" i="60"/>
  <c r="E68" i="59"/>
  <c r="K65" i="60"/>
  <c r="K63" i="59"/>
  <c r="K62" i="60"/>
  <c r="K60" i="59"/>
  <c r="E66" i="60"/>
  <c r="E64" i="59"/>
  <c r="H67" i="60"/>
  <c r="H65" i="59"/>
  <c r="K61" i="60"/>
  <c r="K59" i="59"/>
  <c r="S21" i="60"/>
  <c r="T21" i="59"/>
  <c r="E65" i="60"/>
  <c r="E63" i="59"/>
  <c r="H66" i="60"/>
  <c r="H64" i="59"/>
  <c r="U152" i="60"/>
  <c r="K115" i="39"/>
  <c r="I116" i="39"/>
  <c r="U147" i="60"/>
  <c r="I114" i="39"/>
  <c r="U155" i="60"/>
  <c r="I109" i="39"/>
  <c r="K110" i="39"/>
  <c r="U154" i="60"/>
  <c r="U150" i="60"/>
  <c r="AD63" i="39"/>
  <c r="K108" i="39"/>
  <c r="K106" i="39"/>
  <c r="I106" i="39"/>
  <c r="I108" i="39"/>
  <c r="U151" i="60"/>
  <c r="I110" i="39"/>
  <c r="U153" i="60"/>
  <c r="U148" i="60"/>
  <c r="U149" i="60"/>
  <c r="K112" i="39"/>
  <c r="Q29" i="61" l="1"/>
  <c r="Q47" i="61"/>
  <c r="Q31" i="61"/>
  <c r="Q49" i="61"/>
  <c r="Q20" i="61"/>
  <c r="Q38" i="61"/>
  <c r="Q32" i="61"/>
  <c r="Q50" i="61"/>
  <c r="Q23" i="61"/>
  <c r="Q41" i="61"/>
  <c r="Q30" i="61"/>
  <c r="Q48" i="61"/>
  <c r="Q21" i="61"/>
  <c r="Q39" i="61"/>
  <c r="Q19" i="61"/>
  <c r="Q37" i="61"/>
  <c r="Q17" i="61"/>
  <c r="Q35" i="61"/>
  <c r="Q25" i="61"/>
  <c r="Q43" i="61"/>
  <c r="Q28" i="61"/>
  <c r="Q46" i="61"/>
  <c r="Q24" i="61"/>
  <c r="Q42" i="61"/>
  <c r="Q27" i="61"/>
  <c r="Q45" i="61"/>
  <c r="Q22" i="61"/>
  <c r="Q40" i="61"/>
  <c r="Q26" i="61"/>
  <c r="Q44" i="61"/>
  <c r="K116" i="39"/>
  <c r="K114" i="39"/>
  <c r="T24" i="59" s="1"/>
  <c r="K113" i="39"/>
  <c r="R109" i="60" s="1"/>
  <c r="Q150" i="60"/>
  <c r="Q161" i="60"/>
  <c r="Q158" i="60"/>
  <c r="Q149" i="60"/>
  <c r="Q162" i="60"/>
  <c r="Q156" i="60"/>
  <c r="Q159" i="60"/>
  <c r="Q160" i="60"/>
  <c r="Q148" i="60"/>
  <c r="AC54" i="39"/>
  <c r="AC56" i="39"/>
  <c r="J109" i="39" s="1"/>
  <c r="AD56" i="39"/>
  <c r="AD54" i="39"/>
  <c r="AD55" i="39"/>
  <c r="R102" i="60"/>
  <c r="R102" i="59"/>
  <c r="N112" i="60"/>
  <c r="N112" i="59"/>
  <c r="N104" i="60"/>
  <c r="N104" i="59"/>
  <c r="R104" i="60"/>
  <c r="R104" i="59"/>
  <c r="R111" i="60"/>
  <c r="R111" i="59"/>
  <c r="R108" i="60"/>
  <c r="R108" i="59"/>
  <c r="N106" i="60"/>
  <c r="N106" i="59"/>
  <c r="R106" i="60"/>
  <c r="R106" i="59"/>
  <c r="N110" i="60"/>
  <c r="N110" i="59"/>
  <c r="Q22" i="59"/>
  <c r="N108" i="60"/>
  <c r="N108" i="59"/>
  <c r="O25" i="60"/>
  <c r="N111" i="60"/>
  <c r="N111" i="59"/>
  <c r="Q23" i="59"/>
  <c r="N109" i="60"/>
  <c r="N109" i="59"/>
  <c r="N102" i="60"/>
  <c r="N102" i="59"/>
  <c r="R112" i="60"/>
  <c r="R112" i="59"/>
  <c r="N105" i="60"/>
  <c r="N105" i="59"/>
  <c r="Q21" i="59"/>
  <c r="N107" i="60"/>
  <c r="N107" i="59"/>
  <c r="I154" i="60"/>
  <c r="I152" i="59"/>
  <c r="I155" i="60"/>
  <c r="I153" i="59"/>
  <c r="I148" i="60"/>
  <c r="I146" i="59"/>
  <c r="E154" i="60"/>
  <c r="E152" i="59"/>
  <c r="I147" i="60"/>
  <c r="I145" i="59"/>
  <c r="E155" i="60"/>
  <c r="E153" i="59"/>
  <c r="E150" i="60"/>
  <c r="E148" i="59"/>
  <c r="I150" i="60"/>
  <c r="I148" i="59"/>
  <c r="U145" i="59"/>
  <c r="U150" i="59"/>
  <c r="U159" i="59"/>
  <c r="U147" i="59"/>
  <c r="U155" i="59"/>
  <c r="U154" i="59"/>
  <c r="U146" i="59"/>
  <c r="U149" i="59"/>
  <c r="U148" i="59"/>
  <c r="U153" i="59"/>
  <c r="U157" i="59"/>
  <c r="U151" i="59"/>
  <c r="U152" i="59"/>
  <c r="U158" i="59"/>
  <c r="U160" i="59"/>
  <c r="U156" i="59"/>
  <c r="Q159" i="59"/>
  <c r="T70" i="59"/>
  <c r="T71" i="59"/>
  <c r="T72" i="59"/>
  <c r="T76" i="60"/>
  <c r="T73" i="59"/>
  <c r="T69" i="59"/>
  <c r="Q70" i="59"/>
  <c r="Q156" i="59"/>
  <c r="Q71" i="59"/>
  <c r="Q157" i="59"/>
  <c r="Q71" i="60"/>
  <c r="Q155" i="59"/>
  <c r="Q68" i="59"/>
  <c r="Q154" i="59"/>
  <c r="Q62" i="59"/>
  <c r="Q148" i="59"/>
  <c r="Q76" i="60"/>
  <c r="Q160" i="59"/>
  <c r="Q60" i="59"/>
  <c r="Q146" i="59"/>
  <c r="Q74" i="60"/>
  <c r="Q158" i="59"/>
  <c r="Q61" i="59"/>
  <c r="Q147" i="59"/>
  <c r="K68" i="60"/>
  <c r="Q147" i="60"/>
  <c r="Q73" i="59"/>
  <c r="Q75" i="60"/>
  <c r="Q151" i="60"/>
  <c r="Q153" i="60"/>
  <c r="Q154" i="60"/>
  <c r="Q152" i="60"/>
  <c r="Q155" i="60"/>
  <c r="Q73" i="60"/>
  <c r="O22" i="60"/>
  <c r="Q25" i="59"/>
  <c r="O23" i="60"/>
  <c r="Q70" i="60"/>
  <c r="O21" i="60"/>
  <c r="Q72" i="60"/>
  <c r="Q74" i="59"/>
  <c r="Q64" i="60"/>
  <c r="Q72" i="59"/>
  <c r="Q69" i="59"/>
  <c r="T74" i="59"/>
  <c r="T71" i="60"/>
  <c r="Q63" i="60"/>
  <c r="Q62" i="60"/>
  <c r="M146" i="60"/>
  <c r="T74" i="60"/>
  <c r="T72" i="60"/>
  <c r="T73" i="60"/>
  <c r="T75" i="60"/>
  <c r="K67" i="60"/>
  <c r="K65" i="59"/>
  <c r="E68" i="60"/>
  <c r="E66" i="59"/>
  <c r="H69" i="60"/>
  <c r="H67" i="59"/>
  <c r="H64" i="60"/>
  <c r="H62" i="59"/>
  <c r="O20" i="60"/>
  <c r="Q20" i="59"/>
  <c r="S16" i="60"/>
  <c r="T16" i="59"/>
  <c r="O19" i="60"/>
  <c r="Q19" i="59"/>
  <c r="O24" i="60"/>
  <c r="Q24" i="59"/>
  <c r="K63" i="60"/>
  <c r="K61" i="59"/>
  <c r="H68" i="60"/>
  <c r="H66" i="59"/>
  <c r="S18" i="60"/>
  <c r="T18" i="59"/>
  <c r="K64" i="60"/>
  <c r="K62" i="59"/>
  <c r="H62" i="60"/>
  <c r="H60" i="59"/>
  <c r="H61" i="60"/>
  <c r="H59" i="59"/>
  <c r="O26" i="60"/>
  <c r="Q26" i="59"/>
  <c r="E69" i="60"/>
  <c r="E67" i="59"/>
  <c r="O18" i="60"/>
  <c r="Q18" i="59"/>
  <c r="S22" i="60"/>
  <c r="T22" i="59"/>
  <c r="O16" i="60"/>
  <c r="Q16" i="59"/>
  <c r="S26" i="60"/>
  <c r="T26" i="59"/>
  <c r="S20" i="60"/>
  <c r="T20" i="59"/>
  <c r="K69" i="60"/>
  <c r="K67" i="59"/>
  <c r="E64" i="60"/>
  <c r="E62" i="59"/>
  <c r="S25" i="60"/>
  <c r="T25" i="59"/>
  <c r="T60" i="59"/>
  <c r="T62" i="60"/>
  <c r="T63" i="59"/>
  <c r="T65" i="60"/>
  <c r="T65" i="59"/>
  <c r="T67" i="60"/>
  <c r="T62" i="59"/>
  <c r="T64" i="60"/>
  <c r="T68" i="59"/>
  <c r="T70" i="60"/>
  <c r="E59" i="59"/>
  <c r="E61" i="60"/>
  <c r="T61" i="59"/>
  <c r="T63" i="60"/>
  <c r="T66" i="59"/>
  <c r="T68" i="60"/>
  <c r="T67" i="59"/>
  <c r="T69" i="60"/>
  <c r="T59" i="59"/>
  <c r="T61" i="60"/>
  <c r="T64" i="59"/>
  <c r="T66" i="60"/>
  <c r="S24" i="60" l="1"/>
  <c r="Q18" i="61"/>
  <c r="Q36" i="61"/>
  <c r="R110" i="59"/>
  <c r="I107" i="39"/>
  <c r="N103" i="59" s="1"/>
  <c r="J107" i="39"/>
  <c r="T23" i="59"/>
  <c r="R109" i="59"/>
  <c r="S23" i="60"/>
  <c r="R110" i="60"/>
  <c r="K109" i="39"/>
  <c r="R105" i="59" s="1"/>
  <c r="K107" i="39"/>
  <c r="R103" i="60" s="1"/>
  <c r="O17" i="60"/>
  <c r="N103" i="60"/>
  <c r="S17" i="60"/>
  <c r="Q17" i="59"/>
  <c r="T17" i="59"/>
  <c r="R103" i="59"/>
  <c r="S19" i="60"/>
  <c r="Q59" i="59"/>
  <c r="Q145" i="59"/>
  <c r="Q69" i="60"/>
  <c r="Q153" i="59"/>
  <c r="Q65" i="60"/>
  <c r="Q149" i="59"/>
  <c r="Q65" i="59"/>
  <c r="Q151" i="59"/>
  <c r="Q64" i="59"/>
  <c r="Q150" i="59"/>
  <c r="Q68" i="60"/>
  <c r="Q152" i="59"/>
  <c r="N58" i="59"/>
  <c r="M144" i="59"/>
  <c r="Q61" i="60"/>
  <c r="Q66" i="59"/>
  <c r="Q63" i="59"/>
  <c r="Q66" i="60"/>
  <c r="Q67" i="60"/>
  <c r="Q67" i="59"/>
  <c r="N60" i="60"/>
  <c r="Q16" i="61" l="1"/>
  <c r="Q34" i="61"/>
  <c r="R105" i="60"/>
  <c r="T19" i="59"/>
  <c r="B25" i="33"/>
  <c r="B32" i="33"/>
  <c r="B12" i="41" l="1"/>
  <c r="K32" i="33"/>
  <c r="B305" i="41" s="1"/>
  <c r="B5" i="41"/>
  <c r="K25" i="33"/>
  <c r="B298" i="41" s="1"/>
  <c r="B81" i="41"/>
  <c r="B102" i="41" s="1"/>
  <c r="B35" i="41"/>
  <c r="B58" i="41"/>
  <c r="AH146" i="41"/>
  <c r="B351" i="41" l="1"/>
  <c r="B328" i="41"/>
  <c r="B374" i="41"/>
  <c r="B395" i="41" s="1"/>
  <c r="AN267" i="41"/>
  <c r="AH150" i="41"/>
  <c r="AB277" i="41" l="1"/>
  <c r="E269" i="41"/>
  <c r="K283" i="41" l="1"/>
  <c r="Q283" i="41" s="1"/>
  <c r="H287" i="41" s="1"/>
  <c r="C276" i="41"/>
  <c r="C279" i="41" s="1"/>
  <c r="AP150" i="41" s="1"/>
  <c r="D270" i="41"/>
  <c r="V283" i="41" l="1"/>
  <c r="D288" i="41" l="1"/>
  <c r="I288" i="41"/>
</calcChain>
</file>

<file path=xl/sharedStrings.xml><?xml version="1.0" encoding="utf-8"?>
<sst xmlns="http://schemas.openxmlformats.org/spreadsheetml/2006/main" count="3568" uniqueCount="773">
  <si>
    <t>등록번호</t>
    <phoneticPr fontId="4" type="noConversion"/>
  </si>
  <si>
    <t>교정장소</t>
    <phoneticPr fontId="4" type="noConversion"/>
  </si>
  <si>
    <t>제작회사</t>
    <phoneticPr fontId="4" type="noConversion"/>
  </si>
  <si>
    <t>형식</t>
    <phoneticPr fontId="4" type="noConversion"/>
  </si>
  <si>
    <t>기기번호</t>
    <phoneticPr fontId="4" type="noConversion"/>
  </si>
  <si>
    <t>-</t>
    <phoneticPr fontId="4" type="noConversion"/>
  </si>
  <si>
    <t>1차</t>
    <phoneticPr fontId="4" type="noConversion"/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</si>
  <si>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</si>
  <si>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</si>
  <si>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</si>
  <si>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</si>
  <si>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</si>
  <si>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</si>
  <si>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</si>
  <si>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</si>
  <si>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</si>
  <si>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</si>
  <si>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</si>
  <si>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</si>
  <si>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</si>
  <si>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</si>
  <si>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</si>
  <si>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</si>
  <si>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</si>
  <si>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</si>
  <si>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</si>
  <si>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</si>
  <si>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</si>
  <si>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</si>
  <si>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</si>
  <si>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</si>
  <si>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</si>
  <si>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</si>
  <si>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</si>
  <si>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</si>
  <si>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</si>
  <si>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차기교정예정일자</t>
    <phoneticPr fontId="4" type="noConversion"/>
  </si>
  <si>
    <t>: 분해능에 의한 상대표준불확도</t>
    <phoneticPr fontId="4" type="noConversion"/>
  </si>
  <si>
    <t>■ 합성표준불확도 계산</t>
    <phoneticPr fontId="4" type="noConversion"/>
  </si>
  <si>
    <t>(</t>
    <phoneticPr fontId="4" type="noConversion"/>
  </si>
  <si>
    <t>직사각형</t>
    <phoneticPr fontId="4" type="noConversion"/>
  </si>
  <si>
    <t>■ 유효자유도</t>
    <phoneticPr fontId="4" type="noConversion"/>
  </si>
  <si>
    <t>+</t>
    <phoneticPr fontId="4" type="noConversion"/>
  </si>
  <si>
    <t>표시방식</t>
    <phoneticPr fontId="4" type="noConversion"/>
  </si>
  <si>
    <t>측정범위</t>
    <phoneticPr fontId="4" type="noConversion"/>
  </si>
  <si>
    <t>최소눈금</t>
    <phoneticPr fontId="4" type="noConversion"/>
  </si>
  <si>
    <t>단위</t>
    <phoneticPr fontId="4" type="noConversion"/>
  </si>
  <si>
    <t>증가</t>
    <phoneticPr fontId="4" type="noConversion"/>
  </si>
  <si>
    <t>: 전기식 힘 측정기 상대합성표준불확도</t>
  </si>
  <si>
    <t>측정방향</t>
    <phoneticPr fontId="4" type="noConversion"/>
  </si>
  <si>
    <t>A6. 자유도 :</t>
    <phoneticPr fontId="4" type="noConversion"/>
  </si>
  <si>
    <t>B5. 불확도 기여량 :</t>
    <phoneticPr fontId="4" type="noConversion"/>
  </si>
  <si>
    <t>B6. 자유도 :</t>
    <phoneticPr fontId="4" type="noConversion"/>
  </si>
  <si>
    <t xml:space="preserve">C1.  추정값 : </t>
    <phoneticPr fontId="4" type="noConversion"/>
  </si>
  <si>
    <t>C6. 자유도 :</t>
    <phoneticPr fontId="4" type="noConversion"/>
  </si>
  <si>
    <t>E1. 추정값 :</t>
    <phoneticPr fontId="4" type="noConversion"/>
  </si>
  <si>
    <t>E2. 상대표준 불확도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</si>
  <si>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</si>
  <si>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</si>
  <si>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</si>
  <si>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</si>
  <si>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상대표준 불확도 :</t>
    <phoneticPr fontId="4" type="noConversion"/>
  </si>
  <si>
    <t>F3. 확률분포 :</t>
    <phoneticPr fontId="4" type="noConversion"/>
  </si>
  <si>
    <t>F5. 불확도 기여량 :</t>
    <phoneticPr fontId="4" type="noConversion"/>
  </si>
  <si>
    <t>G2. 상대표준 불확도 :</t>
    <phoneticPr fontId="4" type="noConversion"/>
  </si>
  <si>
    <t>G3. 확률분포 :</t>
    <phoneticPr fontId="4" type="noConversion"/>
  </si>
  <si>
    <t>H6. 자유도 :</t>
    <phoneticPr fontId="4" type="noConversion"/>
  </si>
  <si>
    <t>I1. 추정값 :</t>
    <phoneticPr fontId="4" type="noConversion"/>
  </si>
  <si>
    <t>I3. 확률분포 :</t>
    <phoneticPr fontId="4" type="noConversion"/>
  </si>
  <si>
    <t>∞</t>
    <phoneticPr fontId="4" type="noConversion"/>
  </si>
  <si>
    <t>1차(0˚)</t>
    <phoneticPr fontId="4" type="noConversion"/>
  </si>
  <si>
    <t>2차(0˚)</t>
    <phoneticPr fontId="4" type="noConversion"/>
  </si>
  <si>
    <t>증가시
평균
순지시값</t>
    <phoneticPr fontId="4" type="noConversion"/>
  </si>
  <si>
    <t>감소시
평균
순지시값</t>
    <phoneticPr fontId="4" type="noConversion"/>
  </si>
  <si>
    <t>증가힘의
상대측정
불확도 (%)</t>
    <phoneticPr fontId="4" type="noConversion"/>
  </si>
  <si>
    <t>증가/감소힘의
상대측정
불확도 (%)</t>
    <phoneticPr fontId="4" type="noConversion"/>
  </si>
  <si>
    <t>■ 측정결과보고</t>
    <phoneticPr fontId="4" type="noConversion"/>
  </si>
  <si>
    <t>: 비회전시의 반복성(반복도)에 의한 상대표준불확도</t>
    <phoneticPr fontId="4" type="noConversion"/>
  </si>
  <si>
    <t>b</t>
    <phoneticPr fontId="4" type="noConversion"/>
  </si>
  <si>
    <t>fc</t>
    <phoneticPr fontId="4" type="noConversion"/>
  </si>
  <si>
    <t>i300</t>
    <phoneticPr fontId="4" type="noConversion"/>
  </si>
  <si>
    <t>i30</t>
    <phoneticPr fontId="4" type="noConversion"/>
  </si>
  <si>
    <t>K</t>
    <phoneticPr fontId="4" type="noConversion"/>
  </si>
  <si>
    <t>[보수적으로 0.01 %/℃ 적용한다._KASTO 17-20202-104 (9.8)]</t>
    <phoneticPr fontId="4" type="noConversion"/>
  </si>
  <si>
    <t>:</t>
    <phoneticPr fontId="4" type="noConversion"/>
  </si>
  <si>
    <t>온도계의 교정불확도 :</t>
    <phoneticPr fontId="4" type="noConversion"/>
  </si>
  <si>
    <t>,</t>
    <phoneticPr fontId="4" type="noConversion"/>
  </si>
  <si>
    <t>* Case B, Case D는 크립시험을 하지않는 경우 왕복오차를 3으로 나눠서 계산한다.</t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</si>
  <si>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</si>
  <si>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</si>
  <si>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</si>
  <si>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</si>
  <si>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</si>
  <si>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</si>
  <si>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</si>
  <si>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</si>
  <si>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CMC 검토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</si>
  <si>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교정대상기기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사양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</si>
  <si>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사용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인디게이터</t>
    </r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</si>
  <si>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영점출력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무부하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상태에서의</t>
    </r>
    <r>
      <rPr>
        <b/>
        <sz val="9"/>
        <rFont val="Tahoma"/>
        <family val="2"/>
      </rPr>
      <t xml:space="preserve"> 0</t>
    </r>
    <r>
      <rPr>
        <b/>
        <sz val="9"/>
        <rFont val="돋움"/>
        <family val="3"/>
        <charset val="129"/>
      </rPr>
      <t>점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출력값</t>
    </r>
    <r>
      <rPr>
        <b/>
        <sz val="9"/>
        <rFont val="Tahoma"/>
        <family val="2"/>
      </rPr>
      <t>)</t>
    </r>
    <phoneticPr fontId="4" type="noConversion"/>
  </si>
  <si>
    <r>
      <t xml:space="preserve">5. </t>
    </r>
    <r>
      <rPr>
        <b/>
        <sz val="9"/>
        <rFont val="돋움"/>
        <family val="3"/>
        <charset val="129"/>
      </rPr>
      <t>교정결과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</si>
  <si>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</si>
  <si>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</si>
  <si>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</si>
  <si>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</si>
  <si>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</si>
  <si>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</si>
  <si>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CMC</t>
    <phoneticPr fontId="4" type="noConversion"/>
  </si>
  <si>
    <t>SPAN</t>
    <phoneticPr fontId="4" type="noConversion"/>
  </si>
  <si>
    <t>채널</t>
    <phoneticPr fontId="4" type="noConversion"/>
  </si>
  <si>
    <t>최대용량</t>
    <phoneticPr fontId="4" type="noConversion"/>
  </si>
  <si>
    <t>분해능</t>
    <phoneticPr fontId="4" type="noConversion"/>
  </si>
  <si>
    <t>300초</t>
    <phoneticPr fontId="4" type="noConversion"/>
  </si>
  <si>
    <t>30초</t>
    <phoneticPr fontId="4" type="noConversion"/>
  </si>
  <si>
    <t>300초</t>
    <phoneticPr fontId="4" type="noConversion"/>
  </si>
  <si>
    <t>차이값</t>
    <phoneticPr fontId="4" type="noConversion"/>
  </si>
  <si>
    <r>
      <t xml:space="preserve">4. </t>
    </r>
    <r>
      <rPr>
        <b/>
        <sz val="9"/>
        <rFont val="돋움"/>
        <family val="3"/>
        <charset val="129"/>
      </rPr>
      <t>크립시험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무부하에서</t>
    </r>
    <r>
      <rPr>
        <b/>
        <sz val="9"/>
        <rFont val="Tahoma"/>
        <family val="2"/>
      </rPr>
      <t xml:space="preserve"> 30</t>
    </r>
    <r>
      <rPr>
        <b/>
        <sz val="9"/>
        <rFont val="돋움"/>
        <family val="3"/>
        <charset val="129"/>
      </rPr>
      <t>초와</t>
    </r>
    <r>
      <rPr>
        <b/>
        <sz val="9"/>
        <rFont val="Tahoma"/>
        <family val="2"/>
      </rPr>
      <t xml:space="preserve"> 300</t>
    </r>
    <r>
      <rPr>
        <b/>
        <sz val="9"/>
        <rFont val="돋움"/>
        <family val="3"/>
        <charset val="129"/>
      </rPr>
      <t>초의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값의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차이</t>
    </r>
    <r>
      <rPr>
        <b/>
        <sz val="9"/>
        <rFont val="Tahoma"/>
        <family val="2"/>
      </rPr>
      <t>)</t>
    </r>
    <phoneticPr fontId="4" type="noConversion"/>
  </si>
  <si>
    <r>
      <t>* Case B</t>
    </r>
    <r>
      <rPr>
        <b/>
        <u/>
        <sz val="9"/>
        <rFont val="돋움"/>
        <family val="3"/>
        <charset val="129"/>
      </rPr>
      <t>와</t>
    </r>
    <r>
      <rPr>
        <b/>
        <u/>
        <sz val="9"/>
        <rFont val="Tahoma"/>
        <family val="2"/>
      </rPr>
      <t xml:space="preserve"> D</t>
    </r>
    <r>
      <rPr>
        <b/>
        <u/>
        <sz val="9"/>
        <rFont val="돋움"/>
        <family val="3"/>
        <charset val="129"/>
      </rPr>
      <t>의</t>
    </r>
    <r>
      <rPr>
        <b/>
        <u/>
        <sz val="9"/>
        <rFont val="Tahoma"/>
        <family val="2"/>
      </rPr>
      <t xml:space="preserve"> </t>
    </r>
    <r>
      <rPr>
        <b/>
        <u/>
        <sz val="9"/>
        <rFont val="돋움"/>
        <family val="3"/>
        <charset val="129"/>
      </rPr>
      <t>경우</t>
    </r>
    <r>
      <rPr>
        <b/>
        <u/>
        <sz val="9"/>
        <rFont val="Tahoma"/>
        <family val="2"/>
      </rPr>
      <t xml:space="preserve"> </t>
    </r>
    <r>
      <rPr>
        <b/>
        <u/>
        <sz val="9"/>
        <rFont val="돋움"/>
        <family val="3"/>
        <charset val="129"/>
      </rPr>
      <t>크립시험을</t>
    </r>
    <r>
      <rPr>
        <b/>
        <u/>
        <sz val="9"/>
        <rFont val="Tahoma"/>
        <family val="2"/>
      </rPr>
      <t xml:space="preserve"> </t>
    </r>
    <r>
      <rPr>
        <b/>
        <u/>
        <sz val="9"/>
        <rFont val="돋움"/>
        <family val="3"/>
        <charset val="129"/>
      </rPr>
      <t>하지</t>
    </r>
    <r>
      <rPr>
        <b/>
        <u/>
        <sz val="9"/>
        <rFont val="Tahoma"/>
        <family val="2"/>
      </rPr>
      <t xml:space="preserve"> </t>
    </r>
    <r>
      <rPr>
        <b/>
        <u/>
        <sz val="9"/>
        <rFont val="돋움"/>
        <family val="3"/>
        <charset val="129"/>
      </rPr>
      <t>않음</t>
    </r>
    <r>
      <rPr>
        <b/>
        <u/>
        <sz val="9"/>
        <rFont val="Tahoma"/>
        <family val="2"/>
      </rPr>
      <t>.</t>
    </r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</si>
  <si>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</si>
  <si>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</si>
  <si>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</si>
  <si>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지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시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치</t>
    </r>
    <phoneticPr fontId="4" type="noConversion"/>
  </si>
  <si>
    <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지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시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치</t>
    </r>
    <phoneticPr fontId="4" type="noConversion"/>
  </si>
  <si>
    <r>
      <t>1차</t>
    </r>
    <r>
      <rPr>
        <b/>
        <sz val="9"/>
        <color theme="0"/>
        <rFont val="Tahoma"/>
        <family val="2"/>
      </rPr>
      <t>(0º)</t>
    </r>
    <phoneticPr fontId="4" type="noConversion"/>
  </si>
  <si>
    <r>
      <t>2차</t>
    </r>
    <r>
      <rPr>
        <b/>
        <sz val="9"/>
        <color theme="0"/>
        <rFont val="Tahoma"/>
        <family val="2"/>
      </rPr>
      <t>(0º)</t>
    </r>
    <phoneticPr fontId="4" type="noConversion"/>
  </si>
  <si>
    <t>증가</t>
    <phoneticPr fontId="4" type="noConversion"/>
  </si>
  <si>
    <t>감소</t>
    <phoneticPr fontId="4" type="noConversion"/>
  </si>
  <si>
    <t>증가</t>
    <phoneticPr fontId="4" type="noConversion"/>
  </si>
  <si>
    <t>감소</t>
    <phoneticPr fontId="4" type="noConversion"/>
  </si>
  <si>
    <r>
      <t>3차</t>
    </r>
    <r>
      <rPr>
        <b/>
        <sz val="9"/>
        <color theme="0"/>
        <rFont val="Tahoma"/>
        <family val="2"/>
      </rPr>
      <t>(120º)</t>
    </r>
    <phoneticPr fontId="4" type="noConversion"/>
  </si>
  <si>
    <r>
      <t>4차</t>
    </r>
    <r>
      <rPr>
        <b/>
        <sz val="9"/>
        <color theme="0"/>
        <rFont val="Tahoma"/>
        <family val="2"/>
      </rPr>
      <t>(240º)</t>
    </r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</si>
  <si>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사전부하</t>
    </r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</si>
  <si>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교정데이터</t>
    </r>
    <phoneticPr fontId="4" type="noConversion"/>
  </si>
  <si>
    <r>
      <t xml:space="preserve">불확도를
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>힘으로
(kN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</si>
  <si>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</si>
  <si>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</si>
  <si>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1"/>
        <scheme val="minor"/>
      </rPr>
      <t xml:space="preserve">왕복오차 </t>
    </r>
    <r>
      <rPr>
        <sz val="10"/>
        <rFont val="맑은 고딕"/>
        <family val="3"/>
        <charset val="129"/>
        <scheme val="minor"/>
      </rPr>
      <t>불확도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9</t>
    </r>
    <r>
      <rPr>
        <sz val="10"/>
        <rFont val="Times New Roman"/>
        <family val="1"/>
      </rPr>
      <t>) (</t>
    </r>
    <r>
      <rPr>
        <sz val="10"/>
        <rFont val="맑은 고딕"/>
        <family val="3"/>
        <charset val="129"/>
      </rPr>
      <t>증가</t>
    </r>
    <r>
      <rPr>
        <sz val="10"/>
        <rFont val="Times New Roman"/>
        <family val="1"/>
      </rPr>
      <t>/</t>
    </r>
    <r>
      <rPr>
        <sz val="10"/>
        <rFont val="맑은 고딕"/>
        <family val="3"/>
        <charset val="129"/>
      </rPr>
      <t>감소만적용</t>
    </r>
    <r>
      <rPr>
        <sz val="10"/>
        <rFont val="Times New Roman"/>
        <family val="1"/>
      </rPr>
      <t>)</t>
    </r>
    <phoneticPr fontId="4" type="noConversion"/>
  </si>
  <si>
    <r>
      <t>w</t>
    </r>
    <r>
      <rPr>
        <vertAlign val="subscript"/>
        <sz val="10"/>
        <rFont val="Times New Roman"/>
        <family val="1"/>
      </rPr>
      <t>2</t>
    </r>
    <phoneticPr fontId="4" type="noConversion"/>
  </si>
  <si>
    <r>
      <t>w</t>
    </r>
    <r>
      <rPr>
        <vertAlign val="subscript"/>
        <sz val="10"/>
        <rFont val="Times New Roman"/>
        <family val="1"/>
      </rPr>
      <t>3</t>
    </r>
    <phoneticPr fontId="4" type="noConversion"/>
  </si>
  <si>
    <r>
      <t>w</t>
    </r>
    <r>
      <rPr>
        <vertAlign val="subscript"/>
        <sz val="10"/>
        <rFont val="Times New Roman"/>
        <family val="1"/>
      </rPr>
      <t>5</t>
    </r>
    <phoneticPr fontId="4" type="noConversion"/>
  </si>
  <si>
    <r>
      <t>w</t>
    </r>
    <r>
      <rPr>
        <vertAlign val="subscript"/>
        <sz val="10"/>
        <rFont val="Times New Roman"/>
        <family val="1"/>
      </rPr>
      <t>7</t>
    </r>
    <phoneticPr fontId="4" type="noConversion"/>
  </si>
  <si>
    <r>
      <t>w</t>
    </r>
    <r>
      <rPr>
        <vertAlign val="subscript"/>
        <sz val="10"/>
        <rFont val="Times New Roman"/>
        <family val="1"/>
      </rPr>
      <t>8</t>
    </r>
    <phoneticPr fontId="4" type="noConversion"/>
  </si>
  <si>
    <r>
      <t>w</t>
    </r>
    <r>
      <rPr>
        <vertAlign val="subscript"/>
        <sz val="10"/>
        <rFont val="Times New Roman"/>
        <family val="1"/>
      </rPr>
      <t>9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</si>
  <si>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회전시의 반복성에 의한 상대표준 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2</t>
    </r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</si>
  <si>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</si>
  <si>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>-1 = 3 - 1 =</t>
    </r>
    <phoneticPr fontId="4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</si>
  <si>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비회전시의 반복성에 의한 상대표준 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3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</si>
  <si>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>-1 = 2 - 1 =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</si>
  <si>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분해능에 의한 상대표준 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4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</si>
  <si>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</si>
  <si>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힘측정기의 크립에 의한 상대표준 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5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</si>
  <si>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5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</si>
  <si>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영점 미복귀에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6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</si>
  <si>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교정시 온도변화에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7</t>
    </r>
    <phoneticPr fontId="4" type="noConversion"/>
  </si>
  <si>
    <t>=</t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</si>
  <si>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 내삽오차에 의한 상대표준 불확도,</t>
    </r>
    <r>
      <rPr>
        <b/>
        <i/>
        <sz val="10"/>
        <rFont val="Times New Roman"/>
        <family val="1"/>
      </rPr>
      <t xml:space="preserve"> w</t>
    </r>
    <r>
      <rPr>
        <b/>
        <vertAlign val="subscript"/>
        <sz val="10"/>
        <rFont val="Times New Roman"/>
        <family val="1"/>
      </rPr>
      <t>8</t>
    </r>
    <phoneticPr fontId="4" type="noConversion"/>
  </si>
  <si>
    <t>(Case A, Case B)</t>
  </si>
  <si>
    <t>※ 이 불확도 성분은 특정 교정점에서만 사용하는 기기의 경우 포함하지 않는다.</t>
    <phoneticPr fontId="4" type="noConversion"/>
  </si>
  <si>
    <r>
      <t>9. 왕복오차에 의한 상대표준불확도,</t>
    </r>
    <r>
      <rPr>
        <b/>
        <i/>
        <sz val="10"/>
        <rFont val="맑은 고딕"/>
        <family val="3"/>
        <charset val="129"/>
        <scheme val="major"/>
      </rPr>
      <t xml:space="preserve">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9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</si>
  <si>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9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</si>
  <si>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 xml:space="preserve"> +</t>
    </r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</si>
  <si>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phoneticPr fontId="4" type="noConversion"/>
  </si>
  <si>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=</t>
    </r>
    <phoneticPr fontId="4" type="noConversion"/>
  </si>
  <si>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=</t>
    </r>
    <phoneticPr fontId="4" type="noConversion"/>
  </si>
  <si>
    <t>번호</t>
  </si>
  <si>
    <t>등록번호</t>
  </si>
  <si>
    <t>기준기명(종류)</t>
  </si>
  <si>
    <t>단위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</si>
  <si>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</si>
  <si>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</si>
  <si>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</si>
  <si>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</si>
  <si>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</si>
  <si>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</si>
  <si>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</si>
  <si>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</si>
  <si>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</si>
  <si>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</si>
  <si>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</si>
  <si>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표시형식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</si>
  <si>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</si>
  <si>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</si>
  <si>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</si>
  <si>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</si>
  <si>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판정결과</t>
    <phoneticPr fontId="4" type="noConversion"/>
  </si>
  <si>
    <t>Spec</t>
    <phoneticPr fontId="4" type="noConversion"/>
  </si>
  <si>
    <t>Decision</t>
  </si>
  <si>
    <t>부록</t>
    <phoneticPr fontId="4" type="noConversion"/>
  </si>
  <si>
    <t>CALIBRATION RESULT</t>
    <phoneticPr fontId="4" type="noConversion"/>
  </si>
  <si>
    <t xml:space="preserve"> 성적서발급번호(Certificate No) :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</si>
  <si>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</si>
  <si>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제작회사</t>
    <phoneticPr fontId="4" type="noConversion"/>
  </si>
  <si>
    <t>사용인디케이터 Information</t>
    <phoneticPr fontId="4" type="noConversion"/>
  </si>
  <si>
    <t>형식</t>
    <phoneticPr fontId="4" type="noConversion"/>
  </si>
  <si>
    <t>기기번호</t>
    <phoneticPr fontId="4" type="noConversion"/>
  </si>
  <si>
    <t>채널</t>
    <phoneticPr fontId="4" type="noConversion"/>
  </si>
  <si>
    <t>SPAN</t>
    <phoneticPr fontId="4" type="noConversion"/>
  </si>
  <si>
    <t>최대용량</t>
    <phoneticPr fontId="4" type="noConversion"/>
  </si>
  <si>
    <t>최소눈금</t>
    <phoneticPr fontId="4" type="noConversion"/>
  </si>
  <si>
    <t>영점출력</t>
    <phoneticPr fontId="4" type="noConversion"/>
  </si>
  <si>
    <t>무부하30초</t>
    <phoneticPr fontId="4" type="noConversion"/>
  </si>
  <si>
    <t>무부하300초</t>
    <phoneticPr fontId="4" type="noConversion"/>
  </si>
  <si>
    <t>기준지시값</t>
    <phoneticPr fontId="4" type="noConversion"/>
  </si>
  <si>
    <t>교정점</t>
    <phoneticPr fontId="4" type="noConversion"/>
  </si>
  <si>
    <t>단위</t>
    <phoneticPr fontId="4" type="noConversion"/>
  </si>
  <si>
    <t>교정점(SI)</t>
    <phoneticPr fontId="4" type="noConversion"/>
  </si>
  <si>
    <t>단위(SI)</t>
    <phoneticPr fontId="4" type="noConversion"/>
  </si>
  <si>
    <t>3차 감소</t>
    <phoneticPr fontId="4" type="noConversion"/>
  </si>
  <si>
    <t>2차</t>
    <phoneticPr fontId="4" type="noConversion"/>
  </si>
  <si>
    <t>3차 증가</t>
    <phoneticPr fontId="4" type="noConversion"/>
  </si>
  <si>
    <t>4차 증가</t>
    <phoneticPr fontId="4" type="noConversion"/>
  </si>
  <si>
    <t>4차 감소</t>
    <phoneticPr fontId="4" type="noConversion"/>
  </si>
  <si>
    <t>최대용량</t>
  </si>
  <si>
    <t>교정시온도</t>
  </si>
  <si>
    <t>사용여부</t>
  </si>
  <si>
    <t>STANDARD CALIBRATION DATA</t>
    <phoneticPr fontId="4" type="noConversion"/>
  </si>
  <si>
    <t>측정방향</t>
    <phoneticPr fontId="4" type="noConversion"/>
  </si>
  <si>
    <r>
      <rPr>
        <b/>
        <sz val="9"/>
        <color indexed="9"/>
        <rFont val="돋움"/>
        <family val="3"/>
        <charset val="129"/>
      </rPr>
      <t>측정시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온도</t>
    </r>
    <phoneticPr fontId="4" type="noConversion"/>
  </si>
  <si>
    <r>
      <rPr>
        <b/>
        <sz val="9"/>
        <color indexed="9"/>
        <rFont val="돋움"/>
        <family val="3"/>
        <charset val="129"/>
      </rPr>
      <t>온도변화</t>
    </r>
    <phoneticPr fontId="4" type="noConversion"/>
  </si>
  <si>
    <r>
      <rPr>
        <b/>
        <sz val="9"/>
        <color indexed="9"/>
        <rFont val="돋움"/>
        <family val="3"/>
        <charset val="129"/>
      </rPr>
      <t>표준기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불확도</t>
    </r>
    <phoneticPr fontId="4" type="noConversion"/>
  </si>
  <si>
    <r>
      <rPr>
        <b/>
        <sz val="9"/>
        <color indexed="9"/>
        <rFont val="돋움"/>
        <family val="3"/>
        <charset val="129"/>
      </rPr>
      <t>온도변화계수</t>
    </r>
    <r>
      <rPr>
        <b/>
        <sz val="9"/>
        <color indexed="9"/>
        <rFont val="Tahoma"/>
        <family val="2"/>
      </rPr>
      <t>(%/</t>
    </r>
    <r>
      <rPr>
        <b/>
        <sz val="9"/>
        <color indexed="9"/>
        <rFont val="돋움"/>
        <family val="3"/>
        <charset val="129"/>
      </rPr>
      <t>℃</t>
    </r>
    <r>
      <rPr>
        <b/>
        <sz val="9"/>
        <color indexed="9"/>
        <rFont val="Tahoma"/>
        <family val="2"/>
      </rPr>
      <t>)</t>
    </r>
    <phoneticPr fontId="4" type="noConversion"/>
  </si>
  <si>
    <r>
      <rPr>
        <b/>
        <sz val="9"/>
        <color indexed="9"/>
        <rFont val="돋움"/>
        <family val="3"/>
        <charset val="129"/>
      </rPr>
      <t>분해능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</si>
  <si>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</si>
  <si>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color indexed="9"/>
        <rFont val="돋움"/>
        <family val="3"/>
        <charset val="129"/>
      </rPr>
      <t>기준기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교정시온도</t>
    </r>
    <phoneticPr fontId="4" type="noConversion"/>
  </si>
  <si>
    <r>
      <rPr>
        <b/>
        <sz val="9"/>
        <color indexed="9"/>
        <rFont val="돋움"/>
        <family val="3"/>
        <charset val="129"/>
      </rPr>
      <t>온도계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불확도</t>
    </r>
    <phoneticPr fontId="4" type="noConversion"/>
  </si>
  <si>
    <r>
      <rPr>
        <sz val="9"/>
        <color indexed="8"/>
        <rFont val="맑은 고딕"/>
        <family val="3"/>
        <charset val="129"/>
      </rPr>
      <t>자유도</t>
    </r>
  </si>
  <si>
    <r>
      <rPr>
        <sz val="9"/>
        <color indexed="8"/>
        <rFont val="맑은 고딕"/>
        <family val="3"/>
        <charset val="129"/>
      </rPr>
      <t>∞</t>
    </r>
  </si>
  <si>
    <r>
      <rPr>
        <b/>
        <sz val="9"/>
        <color theme="0"/>
        <rFont val="돋움"/>
        <family val="3"/>
        <charset val="129"/>
      </rPr>
      <t>증가</t>
    </r>
    <phoneticPr fontId="4" type="noConversion"/>
  </si>
  <si>
    <r>
      <rPr>
        <b/>
        <sz val="9"/>
        <color theme="0"/>
        <rFont val="돋움"/>
        <family val="3"/>
        <charset val="129"/>
      </rPr>
      <t>감소</t>
    </r>
    <phoneticPr fontId="4" type="noConversion"/>
  </si>
  <si>
    <t>ΔT</t>
    <phoneticPr fontId="4" type="noConversion"/>
  </si>
  <si>
    <t>b'</t>
    <phoneticPr fontId="4" type="noConversion"/>
  </si>
  <si>
    <t>ν</t>
    <phoneticPr fontId="4" type="noConversion"/>
  </si>
  <si>
    <t>f0</t>
    <phoneticPr fontId="4" type="noConversion"/>
  </si>
  <si>
    <t>XN</t>
    <phoneticPr fontId="4" type="noConversion"/>
  </si>
  <si>
    <t>Xa</t>
    <phoneticPr fontId="4" type="noConversion"/>
  </si>
  <si>
    <t>c</t>
    <phoneticPr fontId="4" type="noConversion"/>
  </si>
  <si>
    <t>w1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</si>
  <si>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</si>
  <si>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</si>
  <si>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</si>
  <si>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w8</t>
    <phoneticPr fontId="4" type="noConversion"/>
  </si>
  <si>
    <t>Wci (%)</t>
    <phoneticPr fontId="4" type="noConversion"/>
  </si>
  <si>
    <t>νeff</t>
    <phoneticPr fontId="4" type="noConversion"/>
  </si>
  <si>
    <t>Wi (%)</t>
    <phoneticPr fontId="4" type="noConversion"/>
  </si>
  <si>
    <r>
      <rPr>
        <sz val="9"/>
        <rFont val="돋움"/>
        <family val="3"/>
        <charset val="129"/>
      </rPr>
      <t>크립</t>
    </r>
    <phoneticPr fontId="4" type="noConversion"/>
  </si>
  <si>
    <r>
      <rPr>
        <sz val="9"/>
        <rFont val="돋움"/>
        <family val="3"/>
        <charset val="129"/>
      </rPr>
      <t>∞</t>
    </r>
    <phoneticPr fontId="4" type="noConversion"/>
  </si>
  <si>
    <r>
      <rPr>
        <sz val="9"/>
        <rFont val="돋움"/>
        <family val="3"/>
        <charset val="129"/>
      </rPr>
      <t>등급</t>
    </r>
    <phoneticPr fontId="4" type="noConversion"/>
  </si>
  <si>
    <r>
      <rPr>
        <sz val="9"/>
        <rFont val="돋움"/>
        <family val="3"/>
        <charset val="129"/>
      </rPr>
      <t>재현도</t>
    </r>
    <phoneticPr fontId="4" type="noConversion"/>
  </si>
  <si>
    <r>
      <rPr>
        <sz val="9"/>
        <rFont val="돋움"/>
        <family val="3"/>
        <charset val="129"/>
      </rPr>
      <t>반복도</t>
    </r>
    <phoneticPr fontId="4" type="noConversion"/>
  </si>
  <si>
    <r>
      <rPr>
        <sz val="9"/>
        <rFont val="돋움"/>
        <family val="3"/>
        <charset val="129"/>
      </rPr>
      <t>내삽</t>
    </r>
    <phoneticPr fontId="4" type="noConversion"/>
  </si>
  <si>
    <r>
      <rPr>
        <sz val="9"/>
        <rFont val="돋움"/>
        <family val="3"/>
        <charset val="129"/>
      </rPr>
      <t>영점</t>
    </r>
    <phoneticPr fontId="4" type="noConversion"/>
  </si>
  <si>
    <r>
      <rPr>
        <sz val="9"/>
        <rFont val="돋움"/>
        <family val="3"/>
        <charset val="129"/>
      </rPr>
      <t>왕복</t>
    </r>
    <phoneticPr fontId="4" type="noConversion"/>
  </si>
  <si>
    <r>
      <rPr>
        <b/>
        <sz val="9"/>
        <rFont val="돋움"/>
        <family val="3"/>
        <charset val="129"/>
      </rPr>
      <t>실하중</t>
    </r>
    <phoneticPr fontId="4" type="noConversion"/>
  </si>
  <si>
    <t>측정방법</t>
    <phoneticPr fontId="4" type="noConversion"/>
  </si>
  <si>
    <r>
      <rPr>
        <b/>
        <sz val="9"/>
        <color indexed="9"/>
        <rFont val="돋움"/>
        <family val="3"/>
        <charset val="129"/>
      </rPr>
      <t>측정방법</t>
    </r>
    <phoneticPr fontId="4" type="noConversion"/>
  </si>
  <si>
    <r>
      <rPr>
        <b/>
        <sz val="9"/>
        <color indexed="9"/>
        <rFont val="돋움"/>
        <family val="3"/>
        <charset val="129"/>
      </rPr>
      <t>데이터수</t>
    </r>
    <phoneticPr fontId="4" type="noConversion"/>
  </si>
  <si>
    <r>
      <rPr>
        <b/>
        <sz val="9"/>
        <color theme="0"/>
        <rFont val="돋움"/>
        <family val="3"/>
        <charset val="129"/>
      </rPr>
      <t>영점오차</t>
    </r>
    <phoneticPr fontId="4" type="noConversion"/>
  </si>
  <si>
    <t>Case B, D</t>
    <phoneticPr fontId="4" type="noConversion"/>
  </si>
  <si>
    <t>Case A, C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</si>
  <si>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교정곡선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4" type="noConversion"/>
  </si>
  <si>
    <r>
      <rPr>
        <b/>
        <sz val="9"/>
        <color theme="0"/>
        <rFont val="돋움"/>
        <family val="3"/>
        <charset val="129"/>
      </rPr>
      <t>교정곡선
계산</t>
    </r>
    <phoneticPr fontId="4" type="noConversion"/>
  </si>
  <si>
    <t>X</t>
    <phoneticPr fontId="4" type="noConversion"/>
  </si>
  <si>
    <t>X^2</t>
    <phoneticPr fontId="4" type="noConversion"/>
  </si>
  <si>
    <t>X^3</t>
    <phoneticPr fontId="4" type="noConversion"/>
  </si>
  <si>
    <t>X^4</t>
    <phoneticPr fontId="4" type="noConversion"/>
  </si>
  <si>
    <t>X^5</t>
    <phoneticPr fontId="4" type="noConversion"/>
  </si>
  <si>
    <t>F^2</t>
    <phoneticPr fontId="4" type="noConversion"/>
  </si>
  <si>
    <t>F^3</t>
    <phoneticPr fontId="4" type="noConversion"/>
  </si>
  <si>
    <t>F^4</t>
    <phoneticPr fontId="4" type="noConversion"/>
  </si>
  <si>
    <t>F^5</t>
    <phoneticPr fontId="4" type="noConversion"/>
  </si>
  <si>
    <t>XF, FX</t>
    <phoneticPr fontId="4" type="noConversion"/>
  </si>
  <si>
    <t>F^2X</t>
    <phoneticPr fontId="4" type="noConversion"/>
  </si>
  <si>
    <t>FX^2</t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</si>
  <si>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3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3</t>
    </r>
    <phoneticPr fontId="4" type="noConversion"/>
  </si>
  <si>
    <r>
      <rPr>
        <b/>
        <sz val="9"/>
        <color theme="0"/>
        <rFont val="돋움"/>
        <family val="3"/>
        <charset val="129"/>
      </rPr>
      <t>상대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측정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불확도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요인</t>
    </r>
    <r>
      <rPr>
        <b/>
        <sz val="9"/>
        <color theme="0"/>
        <rFont val="Tahoma"/>
        <family val="2"/>
      </rPr>
      <t>(%)</t>
    </r>
    <phoneticPr fontId="4" type="noConversion"/>
  </si>
  <si>
    <t>5% Rule ?</t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</si>
  <si>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r>
      <rPr>
        <b/>
        <sz val="9"/>
        <color theme="0"/>
        <rFont val="Tahoma"/>
        <family val="2"/>
      </rPr>
      <t>/</t>
    </r>
    <r>
      <rPr>
        <b/>
        <sz val="9"/>
        <color theme="0"/>
        <rFont val="돋움"/>
        <family val="3"/>
        <charset val="129"/>
      </rPr>
      <t>감소</t>
    </r>
    <phoneticPr fontId="4" type="noConversion"/>
  </si>
  <si>
    <r>
      <t xml:space="preserve">5% Rule </t>
    </r>
    <r>
      <rPr>
        <b/>
        <sz val="9"/>
        <color theme="0"/>
        <rFont val="돋움"/>
        <family val="3"/>
        <charset val="129"/>
      </rPr>
      <t>적용</t>
    </r>
    <phoneticPr fontId="4" type="noConversion"/>
  </si>
  <si>
    <r>
      <rPr>
        <b/>
        <sz val="9"/>
        <color theme="0"/>
        <rFont val="돋움"/>
        <family val="3"/>
        <charset val="129"/>
      </rPr>
      <t>힘교정기</t>
    </r>
    <phoneticPr fontId="4" type="noConversion"/>
  </si>
  <si>
    <r>
      <rPr>
        <b/>
        <sz val="9"/>
        <color theme="0"/>
        <rFont val="돋움"/>
        <family val="3"/>
        <charset val="129"/>
      </rPr>
      <t>재현도</t>
    </r>
    <phoneticPr fontId="4" type="noConversion"/>
  </si>
  <si>
    <r>
      <rPr>
        <b/>
        <sz val="9"/>
        <color theme="0"/>
        <rFont val="돋움"/>
        <family val="3"/>
        <charset val="129"/>
      </rPr>
      <t>반복도</t>
    </r>
    <r>
      <rPr>
        <b/>
        <sz val="9"/>
        <color theme="0"/>
        <rFont val="Tahoma"/>
        <family val="2"/>
      </rPr>
      <t/>
    </r>
    <phoneticPr fontId="4" type="noConversion"/>
  </si>
  <si>
    <r>
      <rPr>
        <b/>
        <sz val="9"/>
        <color theme="0"/>
        <rFont val="돋움"/>
        <family val="3"/>
        <charset val="129"/>
      </rPr>
      <t>분해능</t>
    </r>
    <phoneticPr fontId="4" type="noConversion"/>
  </si>
  <si>
    <r>
      <rPr>
        <b/>
        <sz val="9"/>
        <color theme="0"/>
        <rFont val="돋움"/>
        <family val="3"/>
        <charset val="129"/>
      </rPr>
      <t>유효자유도</t>
    </r>
    <phoneticPr fontId="4" type="noConversion"/>
  </si>
  <si>
    <t>%</t>
    <phoneticPr fontId="4" type="noConversion"/>
  </si>
  <si>
    <r>
      <rPr>
        <b/>
        <sz val="9"/>
        <color indexed="9"/>
        <rFont val="돋움"/>
        <family val="3"/>
        <charset val="129"/>
      </rPr>
      <t>소수점자리</t>
    </r>
    <phoneticPr fontId="4" type="noConversion"/>
  </si>
  <si>
    <r>
      <rPr>
        <b/>
        <sz val="9"/>
        <color indexed="9"/>
        <rFont val="돋움"/>
        <family val="3"/>
        <charset val="129"/>
      </rPr>
      <t>서식</t>
    </r>
    <phoneticPr fontId="4" type="noConversion"/>
  </si>
  <si>
    <r>
      <rPr>
        <b/>
        <sz val="9"/>
        <color indexed="9"/>
        <rFont val="돋움"/>
        <family val="3"/>
        <charset val="129"/>
      </rPr>
      <t>값</t>
    </r>
    <phoneticPr fontId="4" type="noConversion"/>
  </si>
  <si>
    <r>
      <t xml:space="preserve">4. </t>
    </r>
    <r>
      <rPr>
        <b/>
        <sz val="9"/>
        <rFont val="돋움"/>
        <family val="3"/>
        <charset val="129"/>
      </rPr>
      <t>등급결정</t>
    </r>
    <phoneticPr fontId="4" type="noConversion"/>
  </si>
  <si>
    <r>
      <rPr>
        <b/>
        <sz val="9"/>
        <color theme="0"/>
        <rFont val="돋움"/>
        <family val="3"/>
        <charset val="129"/>
      </rPr>
      <t>값</t>
    </r>
    <phoneticPr fontId="4" type="noConversion"/>
  </si>
  <si>
    <t>0</t>
    <phoneticPr fontId="4" type="noConversion"/>
  </si>
  <si>
    <r>
      <rPr>
        <b/>
        <sz val="9"/>
        <color theme="0"/>
        <rFont val="돋움"/>
        <family val="3"/>
        <charset val="129"/>
      </rPr>
      <t>소수점자리수</t>
    </r>
    <phoneticPr fontId="4" type="noConversion"/>
  </si>
  <si>
    <t>0.0</t>
    <phoneticPr fontId="4" type="noConversion"/>
  </si>
  <si>
    <r>
      <rPr>
        <b/>
        <sz val="9"/>
        <color theme="0"/>
        <rFont val="돋움"/>
        <family val="3"/>
        <charset val="129"/>
      </rPr>
      <t>서식</t>
    </r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</si>
  <si>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</si>
  <si>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</si>
  <si>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</si>
  <si>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</si>
  <si>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</si>
  <si>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교정값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4" type="noConversion"/>
  </si>
  <si>
    <r>
      <rPr>
        <b/>
        <sz val="9"/>
        <color theme="0"/>
        <rFont val="돋움"/>
        <family val="3"/>
        <charset val="129"/>
      </rPr>
      <t>측정</t>
    </r>
    <r>
      <rPr>
        <b/>
        <sz val="9"/>
        <color theme="0"/>
        <rFont val="Tahoma"/>
        <family val="2"/>
      </rPr>
      <t>?</t>
    </r>
    <phoneticPr fontId="4" type="noConversion"/>
  </si>
  <si>
    <r>
      <rPr>
        <b/>
        <sz val="9"/>
        <color theme="0"/>
        <rFont val="돋움"/>
        <family val="3"/>
        <charset val="129"/>
      </rPr>
      <t>사용</t>
    </r>
    <r>
      <rPr>
        <b/>
        <sz val="9"/>
        <color theme="0"/>
        <rFont val="Tahoma"/>
        <family val="2"/>
      </rPr>
      <t>?</t>
    </r>
    <phoneticPr fontId="4" type="noConversion"/>
  </si>
  <si>
    <r>
      <rPr>
        <b/>
        <sz val="9"/>
        <color theme="0"/>
        <rFont val="돋움"/>
        <family val="3"/>
        <charset val="129"/>
      </rPr>
      <t xml:space="preserve">실하중
</t>
    </r>
    <r>
      <rPr>
        <b/>
        <sz val="9"/>
        <color theme="0"/>
        <rFont val="Tahoma"/>
        <family val="2"/>
      </rPr>
      <t>(kN)</t>
    </r>
    <phoneticPr fontId="4" type="noConversion"/>
  </si>
  <si>
    <r>
      <rPr>
        <b/>
        <sz val="9"/>
        <color theme="0"/>
        <rFont val="돋움"/>
        <family val="3"/>
        <charset val="129"/>
      </rP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기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지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시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치</t>
    </r>
    <phoneticPr fontId="4" type="noConversion"/>
  </si>
  <si>
    <r>
      <rPr>
        <b/>
        <sz val="9"/>
        <color theme="0"/>
        <rFont val="돋움"/>
        <family val="3"/>
        <charset val="129"/>
      </rPr>
      <t>순지시값</t>
    </r>
    <phoneticPr fontId="4" type="noConversion"/>
  </si>
  <si>
    <t>b'</t>
    <phoneticPr fontId="4" type="noConversion"/>
  </si>
  <si>
    <t>ν</t>
    <phoneticPr fontId="4" type="noConversion"/>
  </si>
  <si>
    <r>
      <rPr>
        <b/>
        <sz val="9"/>
        <color theme="0"/>
        <rFont val="돋움"/>
        <family val="3"/>
        <charset val="129"/>
      </rPr>
      <t>증가시
순지시값
평균</t>
    </r>
    <phoneticPr fontId="4" type="noConversion"/>
  </si>
  <si>
    <r>
      <rPr>
        <b/>
        <sz val="9"/>
        <color theme="0"/>
        <rFont val="돋움"/>
        <family val="3"/>
        <charset val="129"/>
      </rPr>
      <t>감소시
순지시값
평균</t>
    </r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</si>
  <si>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r>
      <rPr>
        <b/>
        <sz val="9"/>
        <color theme="0"/>
        <rFont val="Tahoma"/>
        <family val="2"/>
      </rPr>
      <t>/</t>
    </r>
    <r>
      <rPr>
        <b/>
        <sz val="9"/>
        <color theme="0"/>
        <rFont val="돋움"/>
        <family val="3"/>
        <charset val="129"/>
      </rPr>
      <t>감소시
순지시값
평균</t>
    </r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</si>
  <si>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r>
      <rPr>
        <b/>
        <sz val="9"/>
        <color theme="0"/>
        <rFont val="Tahoma"/>
        <family val="2"/>
      </rPr>
      <t>/</t>
    </r>
    <r>
      <rPr>
        <b/>
        <sz val="9"/>
        <color theme="0"/>
        <rFont val="돋움"/>
        <family val="3"/>
        <charset val="129"/>
      </rPr>
      <t>감소시
순지시값</t>
    </r>
    <r>
      <rPr>
        <b/>
        <sz val="9"/>
        <color theme="0"/>
        <rFont val="Tahoma"/>
        <family val="2"/>
      </rPr>
      <t xml:space="preserve"> 
</t>
    </r>
    <r>
      <rPr>
        <b/>
        <sz val="9"/>
        <color theme="0"/>
        <rFont val="돋움"/>
        <family val="3"/>
        <charset val="129"/>
      </rPr>
      <t>표준편차</t>
    </r>
    <phoneticPr fontId="4" type="noConversion"/>
  </si>
  <si>
    <r>
      <rPr>
        <b/>
        <sz val="9"/>
        <color theme="0"/>
        <rFont val="돋움"/>
        <family val="3"/>
        <charset val="129"/>
      </rPr>
      <t>오차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계산</t>
    </r>
    <phoneticPr fontId="4" type="noConversion"/>
  </si>
  <si>
    <r>
      <t>1</t>
    </r>
    <r>
      <rPr>
        <b/>
        <sz val="9"/>
        <color theme="0"/>
        <rFont val="돋움"/>
        <family val="3"/>
        <charset val="129"/>
      </rPr>
      <t>차</t>
    </r>
    <r>
      <rPr>
        <b/>
        <sz val="9"/>
        <color theme="0"/>
        <rFont val="Tahoma"/>
        <family val="2"/>
      </rPr>
      <t>(0º)</t>
    </r>
    <phoneticPr fontId="4" type="noConversion"/>
  </si>
  <si>
    <r>
      <t>2</t>
    </r>
    <r>
      <rPr>
        <b/>
        <sz val="9"/>
        <color theme="0"/>
        <rFont val="돋움"/>
        <family val="3"/>
        <charset val="129"/>
      </rPr>
      <t>차</t>
    </r>
    <r>
      <rPr>
        <b/>
        <sz val="9"/>
        <color theme="0"/>
        <rFont val="Tahoma"/>
        <family val="2"/>
      </rPr>
      <t>(0º)</t>
    </r>
    <phoneticPr fontId="4" type="noConversion"/>
  </si>
  <si>
    <r>
      <t>3</t>
    </r>
    <r>
      <rPr>
        <b/>
        <sz val="9"/>
        <color theme="0"/>
        <rFont val="돋움"/>
        <family val="3"/>
        <charset val="129"/>
      </rPr>
      <t>차</t>
    </r>
    <r>
      <rPr>
        <b/>
        <sz val="9"/>
        <color theme="0"/>
        <rFont val="Tahoma"/>
        <family val="2"/>
      </rPr>
      <t>(120º)</t>
    </r>
    <phoneticPr fontId="4" type="noConversion"/>
  </si>
  <si>
    <r>
      <t>4</t>
    </r>
    <r>
      <rPr>
        <b/>
        <sz val="9"/>
        <color theme="0"/>
        <rFont val="돋움"/>
        <family val="3"/>
        <charset val="129"/>
      </rPr>
      <t>차</t>
    </r>
    <r>
      <rPr>
        <b/>
        <sz val="9"/>
        <color theme="0"/>
        <rFont val="Tahoma"/>
        <family val="2"/>
      </rPr>
      <t>(240º)</t>
    </r>
    <phoneticPr fontId="4" type="noConversion"/>
  </si>
  <si>
    <r>
      <t xml:space="preserve">r(1,3,5) </t>
    </r>
    <r>
      <rPr>
        <b/>
        <sz val="9"/>
        <color theme="0"/>
        <rFont val="돋움"/>
        <family val="3"/>
        <charset val="129"/>
      </rPr>
      <t>평균</t>
    </r>
    <phoneticPr fontId="4" type="noConversion"/>
  </si>
  <si>
    <r>
      <t xml:space="preserve">r(1,3,5) </t>
    </r>
    <r>
      <rPr>
        <b/>
        <sz val="9"/>
        <color theme="0"/>
        <rFont val="돋움"/>
        <family val="3"/>
        <charset val="129"/>
      </rPr>
      <t>표준편차</t>
    </r>
    <phoneticPr fontId="4" type="noConversion"/>
  </si>
  <si>
    <r>
      <t xml:space="preserve">r(4,6) </t>
    </r>
    <r>
      <rPr>
        <b/>
        <sz val="9"/>
        <color theme="0"/>
        <rFont val="돋움"/>
        <family val="3"/>
        <charset val="129"/>
      </rPr>
      <t>평균</t>
    </r>
    <phoneticPr fontId="4" type="noConversion"/>
  </si>
  <si>
    <t>x1-x2</t>
    <phoneticPr fontId="4" type="noConversion"/>
  </si>
  <si>
    <t>xwr</t>
    <phoneticPr fontId="4" type="noConversion"/>
  </si>
  <si>
    <t>ν1</t>
    <phoneticPr fontId="4" type="noConversion"/>
  </si>
  <si>
    <t>ν2</t>
    <phoneticPr fontId="4" type="noConversion"/>
  </si>
  <si>
    <r>
      <rPr>
        <b/>
        <sz val="9"/>
        <color theme="0"/>
        <rFont val="돋움"/>
        <family val="3"/>
        <charset val="129"/>
      </rPr>
      <t>상대재현도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오차</t>
    </r>
    <phoneticPr fontId="4" type="noConversion"/>
  </si>
  <si>
    <r>
      <rPr>
        <b/>
        <sz val="9"/>
        <color theme="0"/>
        <rFont val="돋움"/>
        <family val="3"/>
        <charset val="129"/>
      </rPr>
      <t>상대반복도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오차</t>
    </r>
    <phoneticPr fontId="4" type="noConversion"/>
  </si>
  <si>
    <r>
      <rPr>
        <b/>
        <sz val="9"/>
        <color theme="0"/>
        <rFont val="돋움"/>
        <family val="3"/>
        <charset val="129"/>
      </rPr>
      <t>상대내삽오차</t>
    </r>
    <phoneticPr fontId="4" type="noConversion"/>
  </si>
  <si>
    <r>
      <rPr>
        <b/>
        <sz val="9"/>
        <color theme="0"/>
        <rFont val="돋움"/>
        <family val="3"/>
        <charset val="129"/>
      </rPr>
      <t>상대영점오차</t>
    </r>
    <phoneticPr fontId="4" type="noConversion"/>
  </si>
  <si>
    <r>
      <rPr>
        <b/>
        <sz val="9"/>
        <color theme="0"/>
        <rFont val="돋움"/>
        <family val="3"/>
        <charset val="129"/>
      </rPr>
      <t>상대왕복오차</t>
    </r>
    <phoneticPr fontId="4" type="noConversion"/>
  </si>
  <si>
    <r>
      <rPr>
        <b/>
        <sz val="9"/>
        <color theme="0"/>
        <rFont val="돋움"/>
        <family val="3"/>
        <charset val="129"/>
      </rPr>
      <t>상대크립오차</t>
    </r>
    <phoneticPr fontId="4" type="noConversion"/>
  </si>
  <si>
    <t>F</t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</si>
  <si>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</si>
  <si>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</si>
  <si>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FX</t>
    </r>
    <phoneticPr fontId="4" type="noConversion"/>
  </si>
  <si>
    <t>a</t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</si>
  <si>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2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</si>
  <si>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2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</si>
  <si>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>X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</si>
  <si>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3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</si>
  <si>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3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</si>
  <si>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FX</t>
    </r>
    <r>
      <rPr>
        <vertAlign val="superscript"/>
        <sz val="9"/>
        <rFont val="Tahoma"/>
        <family val="2"/>
      </rPr>
      <t>2</t>
    </r>
    <phoneticPr fontId="4" type="noConversion"/>
  </si>
  <si>
    <t>b</t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</si>
  <si>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4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</si>
  <si>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4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</si>
  <si>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5</t>
    </r>
    <phoneticPr fontId="4" type="noConversion"/>
  </si>
  <si>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5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</si>
  <si>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</si>
  <si>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</si>
  <si>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3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</si>
  <si>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3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</si>
  <si>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t>a'</t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</si>
  <si>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4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</si>
  <si>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F</t>
    </r>
    <r>
      <rPr>
        <vertAlign val="superscript"/>
        <sz val="9"/>
        <rFont val="Tahoma"/>
        <family val="2"/>
      </rPr>
      <t>4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2</t>
    </r>
    <phoneticPr fontId="4" type="noConversion"/>
  </si>
  <si>
    <r>
      <t>(</t>
    </r>
    <r>
      <rPr>
        <sz val="9"/>
        <rFont val="돋움"/>
        <family val="3"/>
        <charset val="129"/>
      </rPr>
      <t>∑</t>
    </r>
    <r>
      <rPr>
        <sz val="9"/>
        <rFont val="Tahoma"/>
        <family val="2"/>
      </rPr>
      <t>X</t>
    </r>
    <r>
      <rPr>
        <vertAlign val="superscript"/>
        <sz val="9"/>
        <rFont val="Tahoma"/>
        <family val="2"/>
      </rPr>
      <t>3</t>
    </r>
    <r>
      <rPr>
        <sz val="9"/>
        <rFont val="Tahoma"/>
        <family val="2"/>
      </rPr>
      <t>)</t>
    </r>
    <r>
      <rPr>
        <vertAlign val="superscript"/>
        <sz val="9"/>
        <rFont val="Tahoma"/>
        <family val="2"/>
      </rPr>
      <t>3</t>
    </r>
    <phoneticPr fontId="4" type="noConversion"/>
  </si>
  <si>
    <t>c'</t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</si>
  <si>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4" type="noConversion"/>
  </si>
  <si>
    <r>
      <rPr>
        <b/>
        <sz val="9"/>
        <color theme="0"/>
        <rFont val="돋움"/>
        <family val="3"/>
        <charset val="129"/>
      </rPr>
      <t>합성표준</t>
    </r>
    <phoneticPr fontId="4" type="noConversion"/>
  </si>
  <si>
    <r>
      <rPr>
        <b/>
        <sz val="9"/>
        <color theme="0"/>
        <rFont val="돋움"/>
        <family val="3"/>
        <charset val="129"/>
      </rPr>
      <t>포함인자</t>
    </r>
    <phoneticPr fontId="4" type="noConversion"/>
  </si>
  <si>
    <r>
      <rPr>
        <b/>
        <sz val="9"/>
        <color theme="0"/>
        <rFont val="돋움"/>
        <family val="3"/>
        <charset val="129"/>
      </rPr>
      <t>측정불확도</t>
    </r>
    <phoneticPr fontId="4" type="noConversion"/>
  </si>
  <si>
    <r>
      <rPr>
        <b/>
        <sz val="9"/>
        <color theme="0"/>
        <rFont val="돋움"/>
        <family val="3"/>
        <charset val="129"/>
      </rPr>
      <t>결정</t>
    </r>
    <phoneticPr fontId="4" type="noConversion"/>
  </si>
  <si>
    <r>
      <rPr>
        <b/>
        <sz val="9"/>
        <color theme="0"/>
        <rFont val="돋움"/>
        <family val="3"/>
        <charset val="129"/>
      </rPr>
      <t>자리수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맞춤</t>
    </r>
    <phoneticPr fontId="4" type="noConversion"/>
  </si>
  <si>
    <r>
      <rPr>
        <b/>
        <sz val="9"/>
        <color theme="0"/>
        <rFont val="돋움"/>
        <family val="3"/>
        <charset val="129"/>
      </rPr>
      <t>최종</t>
    </r>
    <phoneticPr fontId="4" type="noConversion"/>
  </si>
  <si>
    <r>
      <rPr>
        <sz val="9"/>
        <color indexed="8"/>
        <rFont val="맑은 고딕"/>
        <family val="3"/>
        <charset val="129"/>
      </rPr>
      <t>신뢰수준</t>
    </r>
    <r>
      <rPr>
        <sz val="9"/>
        <color indexed="8"/>
        <rFont val="Tahoma"/>
        <family val="2"/>
      </rPr>
      <t>(%)</t>
    </r>
    <phoneticPr fontId="4" type="noConversion"/>
  </si>
  <si>
    <r>
      <rPr>
        <b/>
        <sz val="9"/>
        <color theme="0"/>
        <rFont val="돋움"/>
        <family val="3"/>
        <charset val="129"/>
      </rPr>
      <t>분해능</t>
    </r>
    <phoneticPr fontId="4" type="noConversion"/>
  </si>
  <si>
    <r>
      <rPr>
        <b/>
        <sz val="9"/>
        <color theme="0"/>
        <rFont val="돋움"/>
        <family val="3"/>
        <charset val="129"/>
      </rPr>
      <t>크립</t>
    </r>
    <phoneticPr fontId="4" type="noConversion"/>
  </si>
  <si>
    <r>
      <rPr>
        <b/>
        <sz val="9"/>
        <color theme="0"/>
        <rFont val="돋움"/>
        <family val="3"/>
        <charset val="129"/>
      </rPr>
      <t>영점</t>
    </r>
    <r>
      <rPr>
        <b/>
        <sz val="9"/>
        <color theme="0"/>
        <rFont val="Tahoma"/>
        <family val="2"/>
      </rPr>
      <t xml:space="preserve"> </t>
    </r>
    <r>
      <rPr>
        <b/>
        <sz val="9"/>
        <color theme="0"/>
        <rFont val="돋움"/>
        <family val="3"/>
        <charset val="129"/>
      </rPr>
      <t>미복귀</t>
    </r>
    <phoneticPr fontId="4" type="noConversion"/>
  </si>
  <si>
    <r>
      <rPr>
        <b/>
        <sz val="9"/>
        <color theme="0"/>
        <rFont val="돋움"/>
        <family val="3"/>
        <charset val="129"/>
      </rPr>
      <t>온도변화</t>
    </r>
    <phoneticPr fontId="4" type="noConversion"/>
  </si>
  <si>
    <r>
      <rPr>
        <b/>
        <sz val="9"/>
        <color theme="0"/>
        <rFont val="돋움"/>
        <family val="3"/>
        <charset val="129"/>
      </rPr>
      <t>내삽오차</t>
    </r>
    <phoneticPr fontId="4" type="noConversion"/>
  </si>
  <si>
    <r>
      <rPr>
        <b/>
        <sz val="9"/>
        <color theme="0"/>
        <rFont val="돋움"/>
        <family val="3"/>
        <charset val="129"/>
      </rPr>
      <t>왕복오차</t>
    </r>
    <phoneticPr fontId="4" type="noConversion"/>
  </si>
  <si>
    <t>k</t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</si>
  <si>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</si>
  <si>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r>
      <rPr>
        <b/>
        <sz val="9"/>
        <color theme="0"/>
        <rFont val="Tahoma"/>
        <family val="2"/>
      </rPr>
      <t>/</t>
    </r>
    <r>
      <rPr>
        <b/>
        <sz val="9"/>
        <color theme="0"/>
        <rFont val="돋움"/>
        <family val="3"/>
        <charset val="129"/>
      </rPr>
      <t>감소</t>
    </r>
    <phoneticPr fontId="4" type="noConversion"/>
  </si>
  <si>
    <t>w2</t>
    <phoneticPr fontId="4" type="noConversion"/>
  </si>
  <si>
    <t>w3</t>
    <phoneticPr fontId="4" type="noConversion"/>
  </si>
  <si>
    <t>w7</t>
    <phoneticPr fontId="4" type="noConversion"/>
  </si>
  <si>
    <t>w9</t>
    <phoneticPr fontId="4" type="noConversion"/>
  </si>
  <si>
    <t>증가/감소</t>
    <phoneticPr fontId="4" type="noConversion"/>
  </si>
  <si>
    <t>증가/감소</t>
    <phoneticPr fontId="4" type="noConversion"/>
  </si>
  <si>
    <t>-</t>
    <phoneticPr fontId="4" type="noConversion"/>
  </si>
  <si>
    <r>
      <rPr>
        <sz val="9"/>
        <rFont val="돋움"/>
        <family val="3"/>
        <charset val="129"/>
      </rPr>
      <t>∞</t>
    </r>
    <phoneticPr fontId="4" type="noConversion"/>
  </si>
  <si>
    <r>
      <rPr>
        <sz val="9"/>
        <rFont val="돋움"/>
        <family val="3"/>
        <charset val="129"/>
      </rPr>
      <t>실하중</t>
    </r>
    <phoneticPr fontId="4" type="noConversion"/>
  </si>
  <si>
    <r>
      <rPr>
        <sz val="9"/>
        <rFont val="돋움"/>
        <family val="3"/>
        <charset val="129"/>
      </rPr>
      <t>증가시</t>
    </r>
    <phoneticPr fontId="4" type="noConversion"/>
  </si>
  <si>
    <r>
      <rPr>
        <sz val="9"/>
        <rFont val="돋움"/>
        <family val="3"/>
        <charset val="129"/>
      </rPr>
      <t>감소시</t>
    </r>
    <phoneticPr fontId="4" type="noConversion"/>
  </si>
  <si>
    <r>
      <rPr>
        <sz val="9"/>
        <rFont val="돋움"/>
        <family val="3"/>
        <charset val="129"/>
      </rPr>
      <t>교정</t>
    </r>
    <phoneticPr fontId="4" type="noConversion"/>
  </si>
  <si>
    <r>
      <rPr>
        <sz val="9"/>
        <rFont val="돋움"/>
        <family val="3"/>
        <charset val="129"/>
      </rPr>
      <t>증가힘의</t>
    </r>
    <phoneticPr fontId="4" type="noConversion"/>
  </si>
  <si>
    <r>
      <rPr>
        <sz val="9"/>
        <rFont val="돋움"/>
        <family val="3"/>
        <charset val="129"/>
      </rPr>
      <t>증가</t>
    </r>
    <r>
      <rPr>
        <sz val="9"/>
        <rFont val="Tahoma"/>
        <family val="2"/>
      </rPr>
      <t>/</t>
    </r>
    <r>
      <rPr>
        <sz val="9"/>
        <rFont val="돋움"/>
        <family val="3"/>
        <charset val="129"/>
      </rPr>
      <t>감소힘의</t>
    </r>
    <phoneticPr fontId="4" type="noConversion"/>
  </si>
  <si>
    <r>
      <rPr>
        <sz val="9"/>
        <rFont val="돋움"/>
        <family val="3"/>
        <charset val="129"/>
      </rPr>
      <t>상대재현도</t>
    </r>
    <phoneticPr fontId="4" type="noConversion"/>
  </si>
  <si>
    <r>
      <rPr>
        <sz val="9"/>
        <rFont val="돋움"/>
        <family val="3"/>
        <charset val="129"/>
      </rPr>
      <t>상대내삽</t>
    </r>
    <phoneticPr fontId="4" type="noConversion"/>
  </si>
  <si>
    <r>
      <rPr>
        <sz val="9"/>
        <rFont val="돋움"/>
        <family val="3"/>
        <charset val="129"/>
      </rPr>
      <t>상대영점</t>
    </r>
    <phoneticPr fontId="4" type="noConversion"/>
  </si>
  <si>
    <r>
      <rPr>
        <sz val="9"/>
        <rFont val="돋움"/>
        <family val="3"/>
        <charset val="129"/>
      </rPr>
      <t>상대왕복</t>
    </r>
    <phoneticPr fontId="4" type="noConversion"/>
  </si>
  <si>
    <t>(kN)</t>
    <phoneticPr fontId="4" type="noConversion"/>
  </si>
  <si>
    <r>
      <rPr>
        <sz val="9"/>
        <rFont val="돋움"/>
        <family val="3"/>
        <charset val="129"/>
      </rPr>
      <t>평균</t>
    </r>
    <phoneticPr fontId="4" type="noConversion"/>
  </si>
  <si>
    <r>
      <rPr>
        <sz val="9"/>
        <rFont val="돋움"/>
        <family val="3"/>
        <charset val="129"/>
      </rPr>
      <t>곡선값</t>
    </r>
    <phoneticPr fontId="4" type="noConversion"/>
  </si>
  <si>
    <r>
      <rPr>
        <sz val="9"/>
        <rFont val="돋움"/>
        <family val="3"/>
        <charset val="129"/>
      </rPr>
      <t>상대측정</t>
    </r>
    <phoneticPr fontId="4" type="noConversion"/>
  </si>
  <si>
    <t>등급</t>
    <phoneticPr fontId="4" type="noConversion"/>
  </si>
  <si>
    <r>
      <rPr>
        <sz val="9"/>
        <rFont val="돋움"/>
        <family val="3"/>
        <charset val="129"/>
      </rPr>
      <t>순지시값</t>
    </r>
    <phoneticPr fontId="4" type="noConversion"/>
  </si>
  <si>
    <r>
      <rPr>
        <sz val="9"/>
        <rFont val="돋움"/>
        <family val="3"/>
        <charset val="129"/>
      </rPr>
      <t>불확도</t>
    </r>
    <r>
      <rPr>
        <sz val="9"/>
        <rFont val="Tahoma"/>
        <family val="2"/>
      </rPr>
      <t xml:space="preserve"> (%)</t>
    </r>
    <phoneticPr fontId="4" type="noConversion"/>
  </si>
  <si>
    <t>(%)</t>
    <phoneticPr fontId="4" type="noConversion"/>
  </si>
  <si>
    <t>실하중
(kN)</t>
  </si>
  <si>
    <t>교정
곡선값</t>
    <phoneticPr fontId="4" type="noConversion"/>
  </si>
  <si>
    <t>1. 교정곡선 계수 : 힘 기준의 경우 식(1)을 사용, 눈금 기준의 경우 식(2)를 사용</t>
    <phoneticPr fontId="4" type="noConversion"/>
  </si>
  <si>
    <t>위의 기기는 교정범위 내의 임의의 힘에 대해 식 (1)을 사용하여 교정곡선값을 구한다.</t>
    <phoneticPr fontId="4" type="noConversion"/>
  </si>
  <si>
    <t>순지시값을 이용하여 힘을 계산할 경우 식 (2)를 사용한다.</t>
    <phoneticPr fontId="4" type="noConversion"/>
  </si>
  <si>
    <t>교정의 측정불확도에는 힘 측정기의 장기적 특성 변화에 의한 불확도 성분을 포함하지 않는다.</t>
    <phoneticPr fontId="4" type="noConversion"/>
  </si>
  <si>
    <t>- 계속 -</t>
    <phoneticPr fontId="4" type="noConversion"/>
  </si>
  <si>
    <t>상대재현도
오차 (%)</t>
    <phoneticPr fontId="4" type="noConversion"/>
  </si>
  <si>
    <t>상대반복도
오차 (%)</t>
    <phoneticPr fontId="4" type="noConversion"/>
  </si>
  <si>
    <t>상대내삽
오차 (%)</t>
    <phoneticPr fontId="4" type="noConversion"/>
  </si>
  <si>
    <t>상대영점
오차 (%)</t>
    <phoneticPr fontId="4" type="noConversion"/>
  </si>
  <si>
    <t>상대왕복
오차 (%)</t>
    <phoneticPr fontId="4" type="noConversion"/>
  </si>
  <si>
    <t>등급</t>
    <phoneticPr fontId="4" type="noConversion"/>
  </si>
  <si>
    <t>2. 성적서에서 제시된 교정곡선을 사용해야 상대측정불확도, 내삽오차 및 등급이 유효하다.</t>
    <phoneticPr fontId="4" type="noConversion"/>
  </si>
  <si>
    <t>■ Indicator 사용조건</t>
    <phoneticPr fontId="4" type="noConversion"/>
  </si>
  <si>
    <t>- 제작회사 및 형식 :</t>
    <phoneticPr fontId="4" type="noConversion"/>
  </si>
  <si>
    <t>- 기기번호         :</t>
    <phoneticPr fontId="4" type="noConversion"/>
  </si>
  <si>
    <t>- Channel / SPAN   :</t>
    <phoneticPr fontId="4" type="noConversion"/>
  </si>
  <si>
    <t>1. HCT-CS-253-20202에 따라 "등급 결정 요건"과 최소교정하중을 고려하여</t>
    <phoneticPr fontId="4" type="noConversion"/>
  </si>
  <si>
    <t>Case D (교정곡선 사용, 증가/감소힘 사용)조건에서 등급을 결정하였다.</t>
    <phoneticPr fontId="4" type="noConversion"/>
  </si>
  <si>
    <t>- 최소눈금         :</t>
    <phoneticPr fontId="4" type="noConversion"/>
  </si>
  <si>
    <t>측정할 때는 증가힘의 상대측정불확도를 증가/감소힘 모두 측정할 경우에는 증가/감소힘의</t>
    <phoneticPr fontId="4" type="noConversion"/>
  </si>
  <si>
    <t>상대측정불확도를 사용한다.</t>
    <phoneticPr fontId="4" type="noConversion"/>
  </si>
  <si>
    <t>Actual load
(kN)</t>
    <phoneticPr fontId="4" type="noConversion"/>
  </si>
  <si>
    <t>Average reading
at
increase</t>
    <phoneticPr fontId="4" type="noConversion"/>
  </si>
  <si>
    <t>Average reading
at
decrease</t>
    <phoneticPr fontId="4" type="noConversion"/>
  </si>
  <si>
    <t>Calibration
curve value</t>
    <phoneticPr fontId="4" type="noConversion"/>
  </si>
  <si>
    <t>Relative measurement uncertainty</t>
    <phoneticPr fontId="4" type="noConversion"/>
  </si>
  <si>
    <t>increasing force (%)</t>
    <phoneticPr fontId="4" type="noConversion"/>
  </si>
  <si>
    <t>increase / decrease force (%)</t>
    <phoneticPr fontId="4" type="noConversion"/>
  </si>
  <si>
    <t>1. Calibration curve factor: Use equation (1) for force reference and equation (2) for scale reference.</t>
    <phoneticPr fontId="4" type="noConversion"/>
  </si>
  <si>
    <t>Where     is the net reading and     is the actual load.</t>
    <phoneticPr fontId="4" type="noConversion"/>
  </si>
  <si>
    <t>The instrument uses Equation (1) for any force within the calibration range, and Equation (2) is used to calculate the force using the net indication.</t>
  </si>
  <si>
    <t>The measurement uncertainty of the calibration does not include the component of uncertainty due to</t>
    <phoneticPr fontId="4" type="noConversion"/>
  </si>
  <si>
    <t>according to HCT-CS-253-20202. When measuring only increasing force, the relative measurement</t>
    <phoneticPr fontId="4" type="noConversion"/>
  </si>
  <si>
    <t>uncertainty of increasing force is used, and when measuring both increasing and decreasing force,</t>
    <phoneticPr fontId="4" type="noConversion"/>
  </si>
  <si>
    <t>the relative measurement uncertainty of increasing / decreasing force is used.</t>
    <phoneticPr fontId="4" type="noConversion"/>
  </si>
  <si>
    <t>long-term changes in the force measuring device. (Continued on next page)</t>
    <phoneticPr fontId="4" type="noConversion"/>
  </si>
  <si>
    <t>Actual load
(kN)</t>
    <phoneticPr fontId="4" type="noConversion"/>
  </si>
  <si>
    <t>Relative Repeatability Error (%)</t>
    <phoneticPr fontId="4" type="noConversion"/>
  </si>
  <si>
    <t>Relative interpolation error (%)</t>
    <phoneticPr fontId="4" type="noConversion"/>
  </si>
  <si>
    <t>Relative zero error (%)</t>
    <phoneticPr fontId="4" type="noConversion"/>
  </si>
  <si>
    <t>Relative Reproducibility Error (%)</t>
    <phoneticPr fontId="4" type="noConversion"/>
  </si>
  <si>
    <t>Relative reversibility error (%)</t>
    <phoneticPr fontId="4" type="noConversion"/>
  </si>
  <si>
    <t>Class</t>
    <phoneticPr fontId="4" type="noConversion"/>
  </si>
  <si>
    <t>1. In accordance with HCT-CS-253-20202, the rating was determined in Case D (using calibration curves,</t>
    <phoneticPr fontId="4" type="noConversion"/>
  </si>
  <si>
    <t>calibration load.</t>
    <phoneticPr fontId="4" type="noConversion"/>
  </si>
  <si>
    <t xml:space="preserve">2. Relative measurement uncertainty, interpolation errors, and ratings are valid only when </t>
    <phoneticPr fontId="4" type="noConversion"/>
  </si>
  <si>
    <t>the calibration curve given in the report is used.</t>
  </si>
  <si>
    <t>■ Condition of Indicator Use</t>
  </si>
  <si>
    <t>- Manufacturer and Model :</t>
    <phoneticPr fontId="4" type="noConversion"/>
  </si>
  <si>
    <t>- Serial Number          :</t>
    <phoneticPr fontId="4" type="noConversion"/>
  </si>
  <si>
    <t>- Resolution             :</t>
    <phoneticPr fontId="4" type="noConversion"/>
  </si>
  <si>
    <t>- Channel / SPAN         :</t>
    <phoneticPr fontId="4" type="noConversion"/>
  </si>
  <si>
    <t>■ 측정 결과</t>
    <phoneticPr fontId="4" type="noConversion"/>
  </si>
  <si>
    <t xml:space="preserve">1. 사전부하 측정결과 </t>
    <phoneticPr fontId="4" type="noConversion"/>
  </si>
  <si>
    <t xml:space="preserve">평균 </t>
    <phoneticPr fontId="4" type="noConversion"/>
  </si>
  <si>
    <t xml:space="preserve">표준편차 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</si>
  <si>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</si>
  <si>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</si>
  <si>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</si>
  <si>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 xml:space="preserve">2. 측정 결과 </t>
    <phoneticPr fontId="4" type="noConversion"/>
  </si>
  <si>
    <t>평균</t>
    <phoneticPr fontId="4" type="noConversion"/>
  </si>
  <si>
    <t>표준편차</t>
    <phoneticPr fontId="4" type="noConversion"/>
  </si>
  <si>
    <t>1차(0˚)</t>
    <phoneticPr fontId="4" type="noConversion"/>
  </si>
  <si>
    <t>2차(0˚)</t>
    <phoneticPr fontId="4" type="noConversion"/>
  </si>
  <si>
    <t>3차(120˚)</t>
    <phoneticPr fontId="4" type="noConversion"/>
  </si>
  <si>
    <t>3차(120˚)</t>
    <phoneticPr fontId="4" type="noConversion"/>
  </si>
  <si>
    <t>4차(240˚)</t>
    <phoneticPr fontId="4" type="noConversion"/>
  </si>
  <si>
    <t>증가</t>
    <phoneticPr fontId="4" type="noConversion"/>
  </si>
  <si>
    <t>감소</t>
    <phoneticPr fontId="4" type="noConversion"/>
  </si>
  <si>
    <t>2-1. 순지시값 계산</t>
    <phoneticPr fontId="4" type="noConversion"/>
  </si>
  <si>
    <t>3.교정곡선식</t>
    <phoneticPr fontId="4" type="noConversion"/>
  </si>
  <si>
    <t>평균값</t>
    <phoneticPr fontId="4" type="noConversion"/>
  </si>
  <si>
    <t>계산값</t>
    <phoneticPr fontId="4" type="noConversion"/>
  </si>
  <si>
    <t>편차</t>
    <phoneticPr fontId="4" type="noConversion"/>
  </si>
  <si>
    <t>내삽오차
(%)</t>
    <phoneticPr fontId="4" type="noConversion"/>
  </si>
  <si>
    <t>*교정곡선계수 : 성적서 참조</t>
    <phoneticPr fontId="4" type="noConversion"/>
  </si>
  <si>
    <t>4.불확도 계산</t>
    <phoneticPr fontId="4" type="noConversion"/>
  </si>
  <si>
    <r>
      <rPr>
        <sz val="10"/>
        <rFont val="맑은 고딕"/>
        <family val="3"/>
        <charset val="129"/>
      </rPr>
      <t xml:space="preserve">힘교정기
불확도
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</si>
  <si>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r>
      <t>재현도(회전에의한 반복도)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</si>
  <si>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반복도
(비회전시)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3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</si>
  <si>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분해능 
불확도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4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</si>
  <si>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크립 불확도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5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</si>
  <si>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영점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>미복귀 불확도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6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</si>
  <si>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온도변화
불확도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
</t>
    </r>
    <r>
      <rPr>
        <sz val="10"/>
        <rFont val="맑은 고딕"/>
        <family val="1"/>
        <scheme val="minor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7</t>
    </r>
    <r>
      <rPr>
        <sz val="10"/>
        <rFont val="맑은 고딕"/>
        <family val="1"/>
        <scheme val="minor"/>
      </rPr>
      <t>)</t>
    </r>
    <phoneticPr fontId="4" type="noConversion"/>
  </si>
  <si>
    <r>
      <t>내삽오차
불확도
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8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</si>
  <si>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상대합성</t>
    </r>
    <r>
      <rPr>
        <sz val="10"/>
        <rFont val="맑은 고딕"/>
        <family val="1"/>
        <scheme val="minor"/>
      </rPr>
      <t xml:space="preserve"> 
</t>
    </r>
    <r>
      <rPr>
        <sz val="10"/>
        <rFont val="맑은 고딕"/>
        <family val="3"/>
        <charset val="129"/>
        <scheme val="minor"/>
      </rPr>
      <t>불확도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
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c.i</t>
    </r>
    <r>
      <rPr>
        <sz val="10"/>
        <rFont val="Times New Roman"/>
        <family val="1"/>
      </rPr>
      <t xml:space="preserve">, </t>
    </r>
    <r>
      <rPr>
        <sz val="10"/>
        <rFont val="맑은 고딕"/>
        <family val="3"/>
        <charset val="129"/>
        <scheme val="minor"/>
      </rPr>
      <t>%</t>
    </r>
    <r>
      <rPr>
        <sz val="10"/>
        <rFont val="Times New Roman"/>
        <family val="1"/>
      </rPr>
      <t>)</t>
    </r>
    <phoneticPr fontId="4" type="noConversion"/>
  </si>
  <si>
    <r>
      <t>상대측정</t>
    </r>
    <r>
      <rPr>
        <sz val="10"/>
        <rFont val="맑은 고딕"/>
        <family val="1"/>
        <scheme val="minor"/>
      </rPr>
      <t xml:space="preserve"> 
</t>
    </r>
    <r>
      <rPr>
        <sz val="10"/>
        <rFont val="맑은 고딕"/>
        <family val="3"/>
        <charset val="129"/>
        <scheme val="minor"/>
      </rPr>
      <t>불확도
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,</t>
    </r>
    <r>
      <rPr>
        <sz val="10"/>
        <rFont val="맑은 고딕"/>
        <family val="3"/>
        <charset val="129"/>
        <scheme val="minor"/>
      </rPr>
      <t xml:space="preserve"> %</t>
    </r>
    <r>
      <rPr>
        <sz val="10"/>
        <rFont val="Times New Roman"/>
        <family val="1"/>
      </rPr>
      <t>)</t>
    </r>
    <phoneticPr fontId="4" type="noConversion"/>
  </si>
  <si>
    <t>■ 수학적 모델</t>
    <phoneticPr fontId="4" type="noConversion"/>
  </si>
  <si>
    <r>
      <t>w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</si>
  <si>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w</t>
    </r>
    <r>
      <rPr>
        <vertAlign val="subscript"/>
        <sz val="10"/>
        <rFont val="Times New Roman"/>
        <family val="1"/>
      </rPr>
      <t>1</t>
    </r>
    <phoneticPr fontId="4" type="noConversion"/>
  </si>
  <si>
    <t>: 힘 교정기의 상대표준불확도</t>
    <phoneticPr fontId="4" type="noConversion"/>
  </si>
  <si>
    <t>: 회전시의 반복성(재현도)에 의한 상대표준불확도</t>
    <phoneticPr fontId="4" type="noConversion"/>
  </si>
  <si>
    <r>
      <t>w</t>
    </r>
    <r>
      <rPr>
        <vertAlign val="subscript"/>
        <sz val="10"/>
        <rFont val="Times New Roman"/>
        <family val="1"/>
      </rPr>
      <t>4</t>
    </r>
    <phoneticPr fontId="4" type="noConversion"/>
  </si>
  <si>
    <r>
      <t>w</t>
    </r>
    <r>
      <rPr>
        <vertAlign val="subscript"/>
        <sz val="10"/>
        <rFont val="Times New Roman"/>
        <family val="1"/>
      </rPr>
      <t>5</t>
    </r>
    <phoneticPr fontId="4" type="noConversion"/>
  </si>
  <si>
    <t>: 힘 측정기의 크립에 의한 상대표준불확도</t>
    <phoneticPr fontId="4" type="noConversion"/>
  </si>
  <si>
    <r>
      <t>w</t>
    </r>
    <r>
      <rPr>
        <vertAlign val="subscript"/>
        <sz val="10"/>
        <rFont val="Times New Roman"/>
        <family val="1"/>
      </rPr>
      <t>6</t>
    </r>
    <phoneticPr fontId="4" type="noConversion"/>
  </si>
  <si>
    <r>
      <t>w</t>
    </r>
    <r>
      <rPr>
        <vertAlign val="subscript"/>
        <sz val="10"/>
        <rFont val="Times New Roman"/>
        <family val="1"/>
      </rPr>
      <t>6</t>
    </r>
    <phoneticPr fontId="4" type="noConversion"/>
  </si>
  <si>
    <t>: 영점 변화에 의한 상대표준불확도</t>
    <phoneticPr fontId="4" type="noConversion"/>
  </si>
  <si>
    <t>: 교정시 온도변화에 의한 상대표준불확도</t>
    <phoneticPr fontId="4" type="noConversion"/>
  </si>
  <si>
    <t>: 내삽오차에 의한 상대표준불확도</t>
    <phoneticPr fontId="4" type="noConversion"/>
  </si>
  <si>
    <t>: 왕복오차에 의한 상대표준불확도 (증가/감소힘 만 적용)</t>
    <phoneticPr fontId="4" type="noConversion"/>
  </si>
  <si>
    <t>■ 불확도 총괄표 [증가/감소힘]</t>
    <phoneticPr fontId="4" type="noConversion"/>
  </si>
  <si>
    <t>불확도 성분</t>
    <phoneticPr fontId="4" type="noConversion"/>
  </si>
  <si>
    <t>추정값</t>
    <phoneticPr fontId="4" type="noConversion"/>
  </si>
  <si>
    <t>상대표준불확도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</si>
  <si>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</si>
  <si>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</si>
  <si>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</si>
  <si>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</si>
  <si>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</si>
  <si>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</si>
  <si>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</si>
  <si>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</si>
  <si>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t>B</t>
    <phoneticPr fontId="4" type="noConversion"/>
  </si>
  <si>
    <r>
      <t>w</t>
    </r>
    <r>
      <rPr>
        <vertAlign val="subscript"/>
        <sz val="10"/>
        <rFont val="Times New Roman"/>
        <family val="1"/>
      </rPr>
      <t>2</t>
    </r>
    <phoneticPr fontId="4" type="noConversion"/>
  </si>
  <si>
    <t>C</t>
    <phoneticPr fontId="4" type="noConversion"/>
  </si>
  <si>
    <r>
      <t>w</t>
    </r>
    <r>
      <rPr>
        <vertAlign val="subscript"/>
        <sz val="10"/>
        <rFont val="Times New Roman"/>
        <family val="1"/>
      </rPr>
      <t>3</t>
    </r>
    <phoneticPr fontId="4" type="noConversion"/>
  </si>
  <si>
    <t>D</t>
    <phoneticPr fontId="4" type="noConversion"/>
  </si>
  <si>
    <t>삼각형</t>
    <phoneticPr fontId="4" type="noConversion"/>
  </si>
  <si>
    <t>∞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</si>
  <si>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</si>
  <si>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</si>
  <si>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</si>
  <si>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</si>
  <si>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</si>
  <si>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r>
      <t>w</t>
    </r>
    <r>
      <rPr>
        <vertAlign val="subscript"/>
        <sz val="10"/>
        <rFont val="Times New Roman"/>
        <family val="1"/>
      </rPr>
      <t>9</t>
    </r>
    <phoneticPr fontId="4" type="noConversion"/>
  </si>
  <si>
    <t>J</t>
    <phoneticPr fontId="4" type="noConversion"/>
  </si>
  <si>
    <t>-</t>
    <phoneticPr fontId="4" type="noConversion"/>
  </si>
  <si>
    <t>■ 표준불확도 성분의 계산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</si>
  <si>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힘 교정기의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1</t>
    </r>
    <phoneticPr fontId="4" type="noConversion"/>
  </si>
  <si>
    <t>A1. 추정값 :</t>
    <phoneticPr fontId="4" type="noConversion"/>
  </si>
  <si>
    <t>A2. 상대표준 불확도 :</t>
    <phoneticPr fontId="4" type="noConversion"/>
  </si>
  <si>
    <t>* 힘 교정기의 상대측정불확도를 포함인자로 나누어 계산함.</t>
    <phoneticPr fontId="4" type="noConversion"/>
  </si>
  <si>
    <t xml:space="preserve">  힘 교정기의 상대측정불확도 :</t>
    <phoneticPr fontId="4" type="noConversion"/>
  </si>
  <si>
    <r>
      <t xml:space="preserve">( 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=2)</t>
    </r>
    <phoneticPr fontId="4" type="noConversion"/>
  </si>
  <si>
    <t>=</t>
    <phoneticPr fontId="4" type="noConversion"/>
  </si>
  <si>
    <t>A3. 확률분포 :</t>
    <phoneticPr fontId="4" type="noConversion"/>
  </si>
  <si>
    <t>정규분포</t>
    <phoneticPr fontId="4" type="noConversion"/>
  </si>
  <si>
    <t>A4. 감도계수 :</t>
    <phoneticPr fontId="4" type="noConversion"/>
  </si>
  <si>
    <t>A5. 불확도 기여량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</si>
  <si>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</si>
  <si>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</si>
  <si>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 xml:space="preserve">B1.  추정값 : </t>
    <phoneticPr fontId="4" type="noConversion"/>
  </si>
  <si>
    <t xml:space="preserve">B2. 상대표준 불확도 : </t>
    <phoneticPr fontId="4" type="noConversion"/>
  </si>
  <si>
    <t>x</t>
    <phoneticPr fontId="4" type="noConversion"/>
  </si>
  <si>
    <t>x</t>
    <phoneticPr fontId="4" type="noConversion"/>
  </si>
  <si>
    <t>|</t>
    <phoneticPr fontId="4" type="noConversion"/>
  </si>
  <si>
    <t xml:space="preserve">B3. 확률분포 : </t>
    <phoneticPr fontId="4" type="noConversion"/>
  </si>
  <si>
    <t>t</t>
    <phoneticPr fontId="4" type="noConversion"/>
  </si>
  <si>
    <t>B4. 감도계수 :</t>
    <phoneticPr fontId="4" type="noConversion"/>
  </si>
  <si>
    <t>×</t>
    <phoneticPr fontId="4" type="noConversion"/>
  </si>
  <si>
    <t xml:space="preserve">C2. 상대표준 불확도 : </t>
    <phoneticPr fontId="4" type="noConversion"/>
  </si>
  <si>
    <r>
      <t>b'</t>
    </r>
    <r>
      <rPr>
        <sz val="10"/>
        <rFont val="맑은 고딕"/>
        <family val="3"/>
        <charset val="129"/>
        <scheme val="major"/>
      </rPr>
      <t>=</t>
    </r>
    <phoneticPr fontId="4" type="noConversion"/>
  </si>
  <si>
    <t xml:space="preserve">C3. 확률분포 : </t>
    <phoneticPr fontId="4" type="noConversion"/>
  </si>
  <si>
    <t>C4. 감도계수 :</t>
    <phoneticPr fontId="4" type="noConversion"/>
  </si>
  <si>
    <t>C5. 불확도 기여량 :</t>
    <phoneticPr fontId="4" type="noConversion"/>
  </si>
  <si>
    <t>D1. 추정값 :</t>
    <phoneticPr fontId="4" type="noConversion"/>
  </si>
  <si>
    <t>D2. 상대표준 불확도 :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</si>
  <si>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</si>
  <si>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</si>
  <si>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</si>
  <si>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D6. 자유도 :</t>
    <phoneticPr fontId="4" type="noConversion"/>
  </si>
  <si>
    <t>E3. 확률분포 :</t>
    <phoneticPr fontId="4" type="noConversion"/>
  </si>
  <si>
    <t>F4. 감도계수 :</t>
    <phoneticPr fontId="4" type="noConversion"/>
  </si>
  <si>
    <t>F6.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</si>
  <si>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6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</si>
  <si>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 xml:space="preserve">G1. 추정값 : </t>
    <phoneticPr fontId="4" type="noConversion"/>
  </si>
  <si>
    <t>[보수적으로 0.01 %/℃ 적용한다._KASTO 17-20202-104 (9.8)]</t>
    <phoneticPr fontId="4" type="noConversion"/>
  </si>
  <si>
    <r>
      <rPr>
        <i/>
        <sz val="10"/>
        <rFont val="맑은 고딕"/>
        <family val="3"/>
        <charset val="129"/>
        <scheme val="minor"/>
      </rPr>
      <t>Δ</t>
    </r>
    <r>
      <rPr>
        <i/>
        <sz val="10"/>
        <rFont val="Times New Roman"/>
        <family val="1"/>
      </rPr>
      <t>T</t>
    </r>
    <phoneticPr fontId="4" type="noConversion"/>
  </si>
  <si>
    <t>교정중의 온도변화와 온도계의 교정불확도의 합성값.</t>
    <phoneticPr fontId="4" type="noConversion"/>
  </si>
  <si>
    <t xml:space="preserve">교정중의 온도 변화 : </t>
    <phoneticPr fontId="4" type="noConversion"/>
  </si>
  <si>
    <t>직사각형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</si>
  <si>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</si>
  <si>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</si>
  <si>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</si>
  <si>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(w</t>
    </r>
    <r>
      <rPr>
        <vertAlign val="subscript"/>
        <sz val="10"/>
        <rFont val="Times New Roman"/>
        <family val="1"/>
      </rPr>
      <t>7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</si>
  <si>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H1. 추정값 :</t>
    <phoneticPr fontId="4" type="noConversion"/>
  </si>
  <si>
    <t>H2. 상대표준 불확도 :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</si>
  <si>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>=</t>
    </r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</si>
  <si>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</si>
  <si>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</si>
  <si>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</si>
  <si>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</si>
  <si>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I2. 상대표준 불확도 :</t>
    <phoneticPr fontId="4" type="noConversion"/>
  </si>
  <si>
    <r>
      <t>v</t>
    </r>
    <r>
      <rPr>
        <vertAlign val="subscript"/>
        <sz val="10"/>
        <rFont val="Times New Roman"/>
        <family val="1"/>
      </rPr>
      <t>1</t>
    </r>
    <phoneticPr fontId="4" type="noConversion"/>
  </si>
  <si>
    <r>
      <t>v</t>
    </r>
    <r>
      <rPr>
        <vertAlign val="subscript"/>
        <sz val="10"/>
        <rFont val="Times New Roman"/>
        <family val="1"/>
      </rPr>
      <t>2</t>
    </r>
    <phoneticPr fontId="4" type="noConversion"/>
  </si>
  <si>
    <t>v</t>
    <phoneticPr fontId="4" type="noConversion"/>
  </si>
  <si>
    <t>+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</si>
  <si>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</si>
  <si>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</si>
  <si>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</si>
  <si>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(</t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</si>
  <si>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 xml:space="preserve"> +</t>
    </r>
    <phoneticPr fontId="4" type="noConversion"/>
  </si>
  <si>
    <t>+</t>
    <phoneticPr fontId="4" type="noConversion"/>
  </si>
  <si>
    <t>■ 측정불확도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</si>
  <si>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  <phoneticPr fontId="4" type="noConversion"/>
  </si>
  <si>
    <t>=</t>
    <phoneticPr fontId="4" type="noConversion"/>
  </si>
  <si>
    <t>×</t>
    <phoneticPr fontId="4" type="noConversion"/>
  </si>
  <si>
    <r>
      <t>10</t>
    </r>
    <r>
      <rPr>
        <vertAlign val="superscript"/>
        <sz val="10"/>
        <rFont val="맑은 고딕"/>
        <family val="3"/>
        <charset val="129"/>
        <scheme val="major"/>
      </rPr>
      <t>-3</t>
    </r>
    <phoneticPr fontId="4" type="noConversion"/>
  </si>
  <si>
    <t>CMC초과?</t>
    <phoneticPr fontId="4" type="noConversion"/>
  </si>
  <si>
    <t>-</t>
    <phoneticPr fontId="4" type="noConversion"/>
  </si>
  <si>
    <r>
      <t xml:space="preserve">6. </t>
    </r>
    <r>
      <rPr>
        <b/>
        <sz val="9"/>
        <rFont val="돋움"/>
        <family val="3"/>
        <charset val="129"/>
      </rPr>
      <t>판정</t>
    </r>
    <phoneticPr fontId="4" type="noConversion"/>
  </si>
  <si>
    <t>사용?</t>
    <phoneticPr fontId="4" type="noConversion"/>
  </si>
  <si>
    <t>SPEC</t>
    <phoneticPr fontId="4" type="noConversion"/>
  </si>
  <si>
    <t>판정</t>
    <phoneticPr fontId="4" type="noConversion"/>
  </si>
  <si>
    <t>사용?</t>
    <phoneticPr fontId="4" type="noConversion"/>
  </si>
  <si>
    <t>하한</t>
    <phoneticPr fontId="4" type="noConversion"/>
  </si>
  <si>
    <t>상한</t>
    <phoneticPr fontId="4" type="noConversion"/>
  </si>
  <si>
    <t>범위</t>
    <phoneticPr fontId="4" type="noConversion"/>
  </si>
  <si>
    <t>● 증가시 평균 순지시값</t>
    <phoneticPr fontId="4" type="noConversion"/>
  </si>
  <si>
    <t>● 감소시 평균 순지시값</t>
    <phoneticPr fontId="4" type="noConversion"/>
  </si>
  <si>
    <t>실하중</t>
    <phoneticPr fontId="4" type="noConversion"/>
  </si>
  <si>
    <t>교정값</t>
    <phoneticPr fontId="4" type="noConversion"/>
  </si>
  <si>
    <t>Pass/Fail</t>
    <phoneticPr fontId="4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</si>
  <si>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4" type="noConversion"/>
  </si>
  <si>
    <r>
      <t>이며, 신뢰수준 약 95 %,</t>
    </r>
    <r>
      <rPr>
        <i/>
        <sz val="10"/>
        <rFont val="맑은 고딕"/>
        <family val="3"/>
        <charset val="129"/>
        <scheme val="minor"/>
      </rPr>
      <t xml:space="preserve"> k</t>
    </r>
    <r>
      <rPr>
        <sz val="10"/>
        <rFont val="맑은 고딕"/>
        <family val="3"/>
        <charset val="129"/>
        <scheme val="minor"/>
      </rPr>
      <t>=</t>
    </r>
    <phoneticPr fontId="4" type="noConversion"/>
  </si>
  <si>
    <t>일 때</t>
    <phoneticPr fontId="4" type="noConversion"/>
  </si>
  <si>
    <t xml:space="preserve">힘 측정기 처음 교정점에 대한 기기지시값은 </t>
    <phoneticPr fontId="4" type="noConversion"/>
  </si>
  <si>
    <t xml:space="preserve">측정불확도는 </t>
    <phoneticPr fontId="4" type="noConversion"/>
  </si>
  <si>
    <t>이다.</t>
    <phoneticPr fontId="4" type="noConversion"/>
  </si>
  <si>
    <t xml:space="preserve"> (</t>
    <phoneticPr fontId="4" type="noConversion"/>
  </si>
  <si>
    <t>±</t>
    <phoneticPr fontId="4" type="noConversion"/>
  </si>
  <si>
    <t>)</t>
    <phoneticPr fontId="4" type="noConversion"/>
  </si>
  <si>
    <t>실하중서식</t>
    <phoneticPr fontId="4" type="noConversion"/>
  </si>
  <si>
    <t>increasing / decreasing forces), taking into account the "Class requirements" and the minimum</t>
    <phoneticPr fontId="4" type="noConversion"/>
  </si>
  <si>
    <t>최소교정하중</t>
    <phoneticPr fontId="4" type="noConversion"/>
  </si>
  <si>
    <r>
      <t>Case D (</t>
    </r>
    <r>
      <rPr>
        <sz val="9"/>
        <color theme="0"/>
        <rFont val="돋움"/>
        <family val="3"/>
        <charset val="129"/>
      </rPr>
      <t>교정곡선</t>
    </r>
    <r>
      <rPr>
        <sz val="9"/>
        <color theme="0"/>
        <rFont val="Tahoma"/>
        <family val="2"/>
      </rPr>
      <t xml:space="preserve"> </t>
    </r>
    <r>
      <rPr>
        <sz val="9"/>
        <color theme="0"/>
        <rFont val="돋움"/>
        <family val="3"/>
        <charset val="129"/>
      </rPr>
      <t>사용</t>
    </r>
    <r>
      <rPr>
        <sz val="9"/>
        <color theme="0"/>
        <rFont val="Tahoma"/>
        <family val="2"/>
      </rPr>
      <t xml:space="preserve">, </t>
    </r>
    <r>
      <rPr>
        <sz val="9"/>
        <color theme="0"/>
        <rFont val="돋움"/>
        <family val="3"/>
        <charset val="129"/>
      </rPr>
      <t>증가</t>
    </r>
    <r>
      <rPr>
        <sz val="9"/>
        <color theme="0"/>
        <rFont val="Tahoma"/>
        <family val="2"/>
      </rPr>
      <t>/</t>
    </r>
    <r>
      <rPr>
        <sz val="9"/>
        <color theme="0"/>
        <rFont val="돋움"/>
        <family val="3"/>
        <charset val="129"/>
      </rPr>
      <t>감소힘</t>
    </r>
    <r>
      <rPr>
        <sz val="9"/>
        <color theme="0"/>
        <rFont val="Tahoma"/>
        <family val="2"/>
      </rPr>
      <t xml:space="preserve"> </t>
    </r>
    <r>
      <rPr>
        <sz val="9"/>
        <color theme="0"/>
        <rFont val="돋움"/>
        <family val="3"/>
        <charset val="129"/>
      </rPr>
      <t>사용</t>
    </r>
    <r>
      <rPr>
        <sz val="9"/>
        <color theme="0"/>
        <rFont val="Tahoma"/>
        <family val="2"/>
      </rPr>
      <t xml:space="preserve">) </t>
    </r>
    <r>
      <rPr>
        <sz val="9"/>
        <color theme="0"/>
        <rFont val="돋움"/>
        <family val="3"/>
        <charset val="129"/>
      </rPr>
      <t>조건에서</t>
    </r>
    <r>
      <rPr>
        <sz val="9"/>
        <color theme="0"/>
        <rFont val="Tahoma"/>
        <family val="2"/>
      </rPr>
      <t xml:space="preserve"> </t>
    </r>
    <r>
      <rPr>
        <sz val="9"/>
        <color theme="0"/>
        <rFont val="돋움"/>
        <family val="3"/>
        <charset val="129"/>
      </rPr>
      <t>등급</t>
    </r>
    <r>
      <rPr>
        <sz val="9"/>
        <color theme="0"/>
        <rFont val="Tahoma"/>
        <family val="2"/>
      </rPr>
      <t xml:space="preserve"> </t>
    </r>
    <r>
      <rPr>
        <sz val="9"/>
        <color theme="0"/>
        <rFont val="돋움"/>
        <family val="3"/>
        <charset val="129"/>
      </rPr>
      <t>결정</t>
    </r>
    <phoneticPr fontId="4" type="noConversion"/>
  </si>
  <si>
    <r>
      <rPr>
        <sz val="9"/>
        <rFont val="돋움"/>
        <family val="3"/>
        <charset val="129"/>
      </rPr>
      <t>재현도</t>
    </r>
    <phoneticPr fontId="4" type="noConversion"/>
  </si>
  <si>
    <r>
      <rPr>
        <sz val="9"/>
        <rFont val="돋움"/>
        <family val="3"/>
        <charset val="129"/>
      </rPr>
      <t>반복도</t>
    </r>
    <phoneticPr fontId="4" type="noConversion"/>
  </si>
  <si>
    <r>
      <rPr>
        <sz val="9"/>
        <rFont val="돋움"/>
        <family val="3"/>
        <charset val="129"/>
      </rPr>
      <t>내삽</t>
    </r>
    <phoneticPr fontId="4" type="noConversion"/>
  </si>
  <si>
    <r>
      <rPr>
        <sz val="9"/>
        <rFont val="돋움"/>
        <family val="3"/>
        <charset val="129"/>
      </rPr>
      <t>영점</t>
    </r>
    <phoneticPr fontId="4" type="noConversion"/>
  </si>
  <si>
    <r>
      <rPr>
        <sz val="9"/>
        <rFont val="돋움"/>
        <family val="3"/>
        <charset val="129"/>
      </rPr>
      <t>왕복</t>
    </r>
    <phoneticPr fontId="4" type="noConversion"/>
  </si>
  <si>
    <r>
      <rPr>
        <sz val="9"/>
        <rFont val="돋움"/>
        <family val="3"/>
        <charset val="129"/>
      </rPr>
      <t>크립</t>
    </r>
    <phoneticPr fontId="4" type="noConversion"/>
  </si>
  <si>
    <t>CMC</t>
    <phoneticPr fontId="4" type="noConversion"/>
  </si>
  <si>
    <t>개별등급</t>
    <phoneticPr fontId="4" type="noConversion"/>
  </si>
  <si>
    <r>
      <rPr>
        <b/>
        <sz val="9"/>
        <rFont val="돋움"/>
        <family val="3"/>
        <charset val="129"/>
      </rPr>
      <t>※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등급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결정조건</t>
    </r>
    <phoneticPr fontId="4" type="noConversion"/>
  </si>
  <si>
    <t>지시단위</t>
    <phoneticPr fontId="4" type="noConversion"/>
  </si>
  <si>
    <t>증가</t>
    <phoneticPr fontId="4" type="noConversion"/>
  </si>
  <si>
    <t>감소</t>
    <phoneticPr fontId="4" type="noConversion"/>
  </si>
  <si>
    <t>실하중</t>
    <phoneticPr fontId="4" type="noConversion"/>
  </si>
  <si>
    <t>mN</t>
    <phoneticPr fontId="4" type="noConversion"/>
  </si>
  <si>
    <t>cN</t>
    <phoneticPr fontId="4" type="noConversion"/>
  </si>
  <si>
    <t>N</t>
    <phoneticPr fontId="4" type="noConversion"/>
  </si>
  <si>
    <t>kN</t>
    <phoneticPr fontId="4" type="noConversion"/>
  </si>
  <si>
    <t>lbf</t>
    <phoneticPr fontId="4" type="noConversion"/>
  </si>
  <si>
    <t>gf</t>
    <phoneticPr fontId="4" type="noConversion"/>
  </si>
  <si>
    <t>kgf</t>
    <phoneticPr fontId="4" type="noConversion"/>
  </si>
  <si>
    <t>ton.f</t>
    <phoneticPr fontId="4" type="noConversion"/>
  </si>
  <si>
    <t>ozf</t>
    <phoneticPr fontId="4" type="noConversion"/>
  </si>
  <si>
    <t>div.</t>
    <phoneticPr fontId="4" type="noConversion"/>
  </si>
  <si>
    <t>1 kN</t>
    <phoneticPr fontId="4" type="noConversion"/>
  </si>
  <si>
    <t>-</t>
    <phoneticPr fontId="4" type="noConversion"/>
  </si>
  <si>
    <t>기기지시값</t>
    <phoneticPr fontId="4" type="noConversion"/>
  </si>
  <si>
    <t>사용중지?</t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</si>
  <si>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</si>
  <si>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4" type="noConversion"/>
  </si>
  <si>
    <r>
      <rPr>
        <sz val="10"/>
        <rFont val="돋움"/>
        <family val="3"/>
        <charset val="129"/>
      </rPr>
      <t>기본수수료</t>
    </r>
    <phoneticPr fontId="4" type="noConversion"/>
  </si>
  <si>
    <r>
      <rPr>
        <sz val="10"/>
        <rFont val="돋움"/>
        <family val="3"/>
        <charset val="129"/>
      </rPr>
      <t>추가수수료</t>
    </r>
    <phoneticPr fontId="4" type="noConversion"/>
  </si>
  <si>
    <r>
      <rPr>
        <sz val="10"/>
        <rFont val="돋움"/>
        <family val="3"/>
        <charset val="129"/>
      </rPr>
      <t>합계</t>
    </r>
    <phoneticPr fontId="4" type="noConversion"/>
  </si>
  <si>
    <t>압축</t>
    <phoneticPr fontId="4" type="noConversion"/>
  </si>
  <si>
    <t>인장</t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</si>
  <si>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</si>
  <si>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4" type="noConversion"/>
  </si>
  <si>
    <t>교정하중점</t>
    <phoneticPr fontId="4" type="noConversion"/>
  </si>
  <si>
    <t>기준값 (kN)</t>
    <phoneticPr fontId="4" type="noConversion"/>
  </si>
  <si>
    <t>추가교정점</t>
    <phoneticPr fontId="4" type="noConversion"/>
  </si>
  <si>
    <t>교정점</t>
    <phoneticPr fontId="4" type="noConversion"/>
  </si>
  <si>
    <t>추가수수료</t>
    <phoneticPr fontId="4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</si>
  <si>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4" type="noConversion"/>
  </si>
  <si>
    <t>추가 1 측정점 마다 20 % 추가, 인디케이터 재설정 시 10 % 추가</t>
    <phoneticPr fontId="4" type="noConversion"/>
  </si>
  <si>
    <t>압축 및 인장</t>
    <phoneticPr fontId="4" type="noConversion"/>
  </si>
  <si>
    <t>여기에서,</t>
    <phoneticPr fontId="4" type="noConversion"/>
  </si>
  <si>
    <t>: 실하중</t>
    <phoneticPr fontId="4" type="noConversion"/>
  </si>
  <si>
    <t>: 기기 순지시값,</t>
    <phoneticPr fontId="4" type="noConversion"/>
  </si>
  <si>
    <t>3. 교정시리즈 3, 4 및 5, 6에서 재설치하여 교정하였다.</t>
    <phoneticPr fontId="4" type="noConversion"/>
  </si>
  <si>
    <t>삭제</t>
    <phoneticPr fontId="4" type="noConversion"/>
  </si>
  <si>
    <t>Case B (교정곡선 미사용, 증가/감소힘 사용)조건에서 등급을 결정하였다.</t>
    <phoneticPr fontId="4" type="noConversion"/>
  </si>
  <si>
    <r>
      <t xml:space="preserve">5. </t>
    </r>
    <r>
      <rPr>
        <b/>
        <sz val="9"/>
        <rFont val="돋움"/>
        <family val="3"/>
        <charset val="129"/>
      </rPr>
      <t>성적서용</t>
    </r>
    <r>
      <rPr>
        <b/>
        <sz val="9"/>
        <rFont val="Tahoma"/>
        <family val="2"/>
      </rPr>
      <t xml:space="preserve"> (Case B, D)</t>
    </r>
    <phoneticPr fontId="4" type="noConversion"/>
  </si>
  <si>
    <t>2. The relative measurement uncertainty of the report is valid only at the calibration point.</t>
    <phoneticPr fontId="4" type="noConversion"/>
  </si>
  <si>
    <t>2. 교정하중점에서만 성적서의 상대측정불확도가 유효하다.</t>
    <phoneticPr fontId="4" type="noConversion"/>
  </si>
  <si>
    <t>3. Calibration was performed by 'reinstalling' the calibration series 3, 4, and 5, 6.</t>
    <phoneticPr fontId="4" type="noConversion"/>
  </si>
  <si>
    <t>1. In accordance with HCT-CS-253-20202, the rating was determined in Case B (using calibration curves,</t>
    <phoneticPr fontId="4" type="noConversion"/>
  </si>
  <si>
    <t>- Continued on next page -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</si>
  <si>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</si>
  <si>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</si>
  <si>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</si>
  <si>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</si>
  <si>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r>
      <rPr>
        <sz val="9"/>
        <rFont val="돋움"/>
        <family val="3"/>
        <charset val="129"/>
      </rPr>
      <t>지시값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서식</t>
    </r>
    <phoneticPr fontId="4" type="noConversion"/>
  </si>
  <si>
    <r>
      <rPr>
        <sz val="9"/>
        <rFont val="돋움"/>
        <family val="3"/>
        <charset val="129"/>
      </rPr>
      <t>감소시</t>
    </r>
    <phoneticPr fontId="4" type="noConversion"/>
  </si>
  <si>
    <r>
      <rPr>
        <sz val="9"/>
        <rFont val="돋움"/>
        <family val="3"/>
        <charset val="129"/>
      </rPr>
      <t>곡선값</t>
    </r>
    <phoneticPr fontId="4" type="noConversion"/>
  </si>
  <si>
    <t>재현도</t>
    <phoneticPr fontId="4" type="noConversion"/>
  </si>
  <si>
    <t>반복도</t>
    <phoneticPr fontId="4" type="noConversion"/>
  </si>
  <si>
    <t>내삽</t>
    <phoneticPr fontId="4" type="noConversion"/>
  </si>
  <si>
    <t>영점</t>
    <phoneticPr fontId="4" type="noConversion"/>
  </si>
  <si>
    <t>왕복</t>
    <phoneticPr fontId="4" type="noConversion"/>
  </si>
  <si>
    <t>재현도</t>
  </si>
  <si>
    <t>반복도</t>
  </si>
  <si>
    <t>내삽</t>
  </si>
  <si>
    <t>영점</t>
  </si>
  <si>
    <t>왕복</t>
  </si>
  <si>
    <r>
      <rPr>
        <sz val="9"/>
        <rFont val="돋움"/>
        <family val="3"/>
        <charset val="129"/>
      </rPr>
      <t>실하중</t>
    </r>
    <phoneticPr fontId="4" type="noConversion"/>
  </si>
  <si>
    <r>
      <rPr>
        <sz val="9"/>
        <rFont val="돋움"/>
        <family val="3"/>
        <charset val="129"/>
      </rPr>
      <t>상대반복도</t>
    </r>
    <phoneticPr fontId="4" type="noConversion"/>
  </si>
  <si>
    <t>(kN)</t>
    <phoneticPr fontId="4" type="noConversion"/>
  </si>
  <si>
    <r>
      <rPr>
        <sz val="9"/>
        <rFont val="돋움"/>
        <family val="3"/>
        <charset val="129"/>
      </rPr>
      <t>오차</t>
    </r>
    <phoneticPr fontId="4" type="noConversion"/>
  </si>
  <si>
    <t>-</t>
    <phoneticPr fontId="4" type="noConversion"/>
  </si>
  <si>
    <t>-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</si>
  <si>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</si>
  <si>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</si>
  <si>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</si>
  <si>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</si>
  <si>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</si>
  <si>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</si>
  <si>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</si>
  <si>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</si>
  <si>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Standard Value</t>
    <phoneticPr fontId="4" type="noConversion"/>
  </si>
  <si>
    <t>※ 신뢰수준 약 95 %,</t>
  </si>
  <si>
    <t>증가</t>
    <phoneticPr fontId="4" type="noConversion"/>
  </si>
  <si>
    <t>감소</t>
    <phoneticPr fontId="4" type="noConversion"/>
  </si>
  <si>
    <t>불확도(%)</t>
    <phoneticPr fontId="4" type="noConversion"/>
  </si>
  <si>
    <t>불확도(값)</t>
    <phoneticPr fontId="4" type="noConversion"/>
  </si>
  <si>
    <t>값</t>
    <phoneticPr fontId="4" type="noConversion"/>
  </si>
  <si>
    <t>소수점자리수</t>
    <phoneticPr fontId="4" type="noConversion"/>
  </si>
  <si>
    <t>자리수맞춤</t>
    <phoneticPr fontId="4" type="noConversion"/>
  </si>
  <si>
    <t>5% Rule ?</t>
    <phoneticPr fontId="4" type="noConversion"/>
  </si>
  <si>
    <t>최종</t>
    <phoneticPr fontId="4" type="noConversion"/>
  </si>
  <si>
    <r>
      <rPr>
        <b/>
        <sz val="9"/>
        <color theme="0"/>
        <rFont val="돋움"/>
        <family val="3"/>
        <charset val="129"/>
      </rPr>
      <t>증가</t>
    </r>
    <phoneticPr fontId="4" type="noConversion"/>
  </si>
  <si>
    <t>-</t>
    <phoneticPr fontId="4" type="noConversion"/>
  </si>
  <si>
    <t>-</t>
    <phoneticPr fontId="4" type="noConversion"/>
  </si>
  <si>
    <r>
      <rPr>
        <sz val="9"/>
        <rFont val="돋움"/>
        <family val="3"/>
        <charset val="129"/>
      </rPr>
      <t>증가시</t>
    </r>
    <phoneticPr fontId="4" type="noConversion"/>
  </si>
  <si>
    <t>불확도</t>
    <phoneticPr fontId="4" type="noConversion"/>
  </si>
  <si>
    <t>보정값</t>
    <phoneticPr fontId="4" type="noConversion"/>
  </si>
  <si>
    <t>보정값</t>
    <phoneticPr fontId="4" type="noConversion"/>
  </si>
  <si>
    <t>기준</t>
    <phoneticPr fontId="4" type="noConversion"/>
  </si>
  <si>
    <t>지시값</t>
    <phoneticPr fontId="4" type="noConversion"/>
  </si>
  <si>
    <r>
      <rPr>
        <sz val="9"/>
        <rFont val="돋움"/>
        <family val="3"/>
        <charset val="129"/>
      </rPr>
      <t>불확도</t>
    </r>
    <r>
      <rPr>
        <sz val="9"/>
        <rFont val="Tahoma"/>
        <family val="2"/>
      </rPr>
      <t xml:space="preserve"> (</t>
    </r>
    <r>
      <rPr>
        <sz val="9"/>
        <rFont val="돋움"/>
        <family val="3"/>
        <charset val="129"/>
      </rPr>
      <t>값</t>
    </r>
    <r>
      <rPr>
        <sz val="9"/>
        <rFont val="Tahoma"/>
        <family val="2"/>
      </rPr>
      <t>)</t>
    </r>
    <phoneticPr fontId="4" type="noConversion"/>
  </si>
  <si>
    <t>측정</t>
    <phoneticPr fontId="4" type="noConversion"/>
  </si>
  <si>
    <t>실하중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</si>
  <si>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</si>
  <si>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</si>
  <si>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</si>
  <si>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</si>
  <si>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</si>
  <si>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Correction
Value</t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</si>
  <si>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영점출력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무부하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상태에서의</t>
    </r>
    <r>
      <rPr>
        <b/>
        <sz val="9"/>
        <rFont val="Tahoma"/>
        <family val="2"/>
      </rPr>
      <t xml:space="preserve"> 0</t>
    </r>
    <r>
      <rPr>
        <b/>
        <sz val="9"/>
        <rFont val="돋움"/>
        <family val="3"/>
        <charset val="129"/>
      </rPr>
      <t>점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출력값</t>
    </r>
    <r>
      <rPr>
        <b/>
        <sz val="9"/>
        <rFont val="Tahoma"/>
        <family val="2"/>
      </rPr>
      <t xml:space="preserve">, 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4" type="noConversion"/>
  </si>
  <si>
    <r>
      <t xml:space="preserve">4. </t>
    </r>
    <r>
      <rPr>
        <b/>
        <sz val="9"/>
        <rFont val="돋움"/>
        <family val="3"/>
        <charset val="129"/>
      </rPr>
      <t>크립시험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무부하에서</t>
    </r>
    <r>
      <rPr>
        <b/>
        <sz val="9"/>
        <rFont val="Tahoma"/>
        <family val="2"/>
      </rPr>
      <t xml:space="preserve"> 30</t>
    </r>
    <r>
      <rPr>
        <b/>
        <sz val="9"/>
        <rFont val="돋움"/>
        <family val="3"/>
        <charset val="129"/>
      </rPr>
      <t>초와</t>
    </r>
    <r>
      <rPr>
        <b/>
        <sz val="9"/>
        <rFont val="Tahoma"/>
        <family val="2"/>
      </rPr>
      <t xml:space="preserve"> 300</t>
    </r>
    <r>
      <rPr>
        <b/>
        <sz val="9"/>
        <rFont val="돋움"/>
        <family val="3"/>
        <charset val="129"/>
      </rPr>
      <t>초의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값의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차이</t>
    </r>
    <r>
      <rPr>
        <b/>
        <sz val="9"/>
        <rFont val="Tahoma"/>
        <family val="2"/>
      </rPr>
      <t xml:space="preserve">, 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4" type="noConversion"/>
  </si>
  <si>
    <r>
      <t xml:space="preserve">5. </t>
    </r>
    <r>
      <rPr>
        <b/>
        <sz val="9"/>
        <rFont val="돋움"/>
        <family val="3"/>
        <charset val="129"/>
      </rPr>
      <t>교정결과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</si>
  <si>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사전부하</t>
    </r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</si>
  <si>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교정데이터</t>
    </r>
    <phoneticPr fontId="4" type="noConversion"/>
  </si>
  <si>
    <t>MEASURED VALUE (조정후)</t>
    <phoneticPr fontId="4" type="noConversion"/>
  </si>
  <si>
    <t>정규분포</t>
  </si>
  <si>
    <t>직사각형</t>
  </si>
  <si>
    <t>t</t>
    <phoneticPr fontId="4" type="noConversion"/>
  </si>
  <si>
    <t>t</t>
    <phoneticPr fontId="4" type="noConversion"/>
  </si>
  <si>
    <t>삼각형</t>
    <phoneticPr fontId="4" type="noConversion"/>
  </si>
  <si>
    <t>직사각형</t>
    <phoneticPr fontId="4" type="noConversion"/>
  </si>
  <si>
    <t>∞</t>
    <phoneticPr fontId="4" type="noConversion"/>
  </si>
  <si>
    <t>직사각형</t>
    <phoneticPr fontId="4" type="noConversion"/>
  </si>
  <si>
    <t>U &amp; r</t>
  </si>
  <si>
    <t>2. HCT-CS-253-20202에 따라 상대측정불확도(신뢰수준 약 95%,</t>
    <phoneticPr fontId="4" type="noConversion"/>
  </si>
  <si>
    <t>2. The relative measurement uncertainty (reliability level is about 95%,</t>
    <phoneticPr fontId="4" type="noConversion"/>
  </si>
  <si>
    <t>1. HCT-CS-253-20202에 따라 상대측정불확도(신뢰수준 약 95%,</t>
    <phoneticPr fontId="4" type="noConversion"/>
  </si>
  <si>
    <t>1. The relative measurement uncertainty (reliability level is about 95%,</t>
    <phoneticPr fontId="4" type="noConversion"/>
  </si>
  <si>
    <t>[Force Calibration (압축)]</t>
    <phoneticPr fontId="4" type="noConversion"/>
  </si>
  <si>
    <t>[Force Calibration (인장)]</t>
    <phoneticPr fontId="4" type="noConversion"/>
  </si>
  <si>
    <t>◆ 측정불확도 추정보고서 (압축)◆</t>
    <phoneticPr fontId="4" type="noConversion"/>
  </si>
  <si>
    <t>◆ 측정불확도 추정보고서 (압축, 조정후) ◆</t>
    <phoneticPr fontId="4" type="noConversion"/>
  </si>
  <si>
    <t>◆ 측정불확도 추정보고서 (인장)◆</t>
    <phoneticPr fontId="4" type="noConversion"/>
  </si>
  <si>
    <t>◆ 측정불확도 추정보고서 (인장, 조정후) ◆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</si>
  <si>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(</t>
    </r>
    <r>
      <rPr>
        <b/>
        <sz val="20"/>
        <rFont val="돋움"/>
        <family val="3"/>
        <charset val="129"/>
      </rPr>
      <t>압축</t>
    </r>
    <r>
      <rPr>
        <b/>
        <sz val="20"/>
        <rFont val="Tahoma"/>
        <family val="2"/>
      </rPr>
      <t>)</t>
    </r>
    <r>
      <rPr>
        <b/>
        <sz val="20"/>
        <rFont val="돋움"/>
        <family val="3"/>
        <charset val="129"/>
      </rPr>
      <t>◆</t>
    </r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</si>
  <si>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(</t>
    </r>
    <r>
      <rPr>
        <b/>
        <sz val="20"/>
        <rFont val="돋움"/>
        <family val="3"/>
        <charset val="129"/>
      </rPr>
      <t>인장</t>
    </r>
    <r>
      <rPr>
        <b/>
        <sz val="20"/>
        <rFont val="Tahoma"/>
        <family val="2"/>
      </rPr>
      <t>)</t>
    </r>
    <r>
      <rPr>
        <b/>
        <sz val="20"/>
        <rFont val="돋움"/>
        <family val="3"/>
        <charset val="129"/>
      </rPr>
      <t>◆</t>
    </r>
    <phoneticPr fontId="4" type="noConversion"/>
  </si>
  <si>
    <t>측정항목</t>
    <phoneticPr fontId="4" type="noConversion"/>
  </si>
  <si>
    <t>압축</t>
    <phoneticPr fontId="4" type="noConversion"/>
  </si>
  <si>
    <t>인장</t>
    <phoneticPr fontId="4" type="noConversion"/>
  </si>
  <si>
    <t>○ 압축방향 측정결과</t>
    <phoneticPr fontId="4" type="noConversion"/>
  </si>
  <si>
    <t>○ 인장방향 측정결과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</si>
</sst>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_ "/>
    <numFmt numFmtId="178" formatCode="0.0_ "/>
    <numFmt numFmtId="179" formatCode="0.0\ &quot;℃&quot;"/>
    <numFmt numFmtId="180" formatCode="0.000"/>
    <numFmt numFmtId="181" formatCode="_ * #,##0_ ;_ * \-#,##0_ ;_ * &quot;-&quot;_ ;_ @_ "/>
    <numFmt numFmtId="182" formatCode="_ * #,##0.00_ ;_ * \-#,##0.00_ ;_ * &quot;-&quot;??_ ;_ @_ "/>
    <numFmt numFmtId="183" formatCode="0.000\ 000"/>
    <numFmt numFmtId="184" formatCode="_ &quot;₩&quot;* #,##0.00_ ;_ &quot;₩&quot;* &quot;₩&quot;&quot;₩&quot;&quot;₩&quot;&quot;₩&quot;&quot;₩&quot;&quot;₩&quot;&quot;₩&quot;\-#,##0.00_ ;_ &quot;₩&quot;* &quot;-&quot;??_ ;_ @_ "/>
    <numFmt numFmtId="185" formatCode="&quot;₩&quot;#,##0;&quot;₩&quot;&quot;₩&quot;&quot;₩&quot;&quot;₩&quot;&quot;₩&quot;&quot;₩&quot;&quot;₩&quot;&quot;₩&quot;&quot;₩&quot;\-#,##0"/>
    <numFmt numFmtId="186" formatCode="_ * #,##0.00_ ;_ * &quot;₩&quot;&quot;₩&quot;&quot;₩&quot;&quot;₩&quot;&quot;₩&quot;&quot;₩&quot;&quot;₩&quot;\-#,##0.00_ ;_ * &quot;-&quot;??_ ;_ @_ "/>
    <numFmt numFmtId="187" formatCode="&quot;₩&quot;#,##0;[Red]&quot;₩&quot;&quot;₩&quot;&quot;₩&quot;&quot;₩&quot;&quot;₩&quot;&quot;₩&quot;&quot;₩&quot;&quot;₩&quot;&quot;₩&quot;\-#,##0"/>
    <numFmt numFmtId="188" formatCode="&quot;₩&quot;#,##0;&quot;₩&quot;&quot;₩&quot;&quot;₩&quot;&quot;₩&quot;&quot;₩&quot;&quot;₩&quot;&quot;₩&quot;&quot;₩&quot;\-#,##0"/>
    <numFmt numFmtId="189" formatCode="&quot;₩&quot;#,##0.00;&quot;₩&quot;&quot;₩&quot;&quot;₩&quot;&quot;₩&quot;&quot;₩&quot;&quot;₩&quot;&quot;₩&quot;&quot;₩&quot;\-#,##0.00"/>
    <numFmt numFmtId="190" formatCode="0_ "/>
    <numFmt numFmtId="191" formatCode="#\ ##0"/>
    <numFmt numFmtId="192" formatCode="################################"/>
    <numFmt numFmtId="193" formatCode="0.0_);[Red]\(0.0\)"/>
    <numFmt numFmtId="194" formatCode="0_);[Red]\(0\)"/>
    <numFmt numFmtId="195" formatCode="0\ &quot;％ R.H.&quot;"/>
    <numFmt numFmtId="196" formatCode="0.0\ &quot;hPa&quot;"/>
    <numFmt numFmtId="197" formatCode="yyyy&quot;년&quot;\ m&quot;월&quot;\ d&quot;일&quot;;@"/>
    <numFmt numFmtId="198" formatCode="0.00000_ "/>
    <numFmt numFmtId="199" formatCode="0.0"/>
    <numFmt numFmtId="200" formatCode="0.00.E+00"/>
    <numFmt numFmtId="201" formatCode="0.000\ 0"/>
    <numFmt numFmtId="202" formatCode="0.000\ 000\ &quot;N&quot;"/>
    <numFmt numFmtId="203" formatCode="0.000\ 00"/>
    <numFmt numFmtId="204" formatCode="0.00\ &quot;μm&quot;"/>
    <numFmt numFmtId="205" formatCode="0.00000_);[Red]\(0.00000\)"/>
    <numFmt numFmtId="206" formatCode="mm&quot;월&quot;\ dd&quot;일&quot;"/>
    <numFmt numFmtId="207" formatCode="#\ ###\ ###"/>
    <numFmt numFmtId="208" formatCode="&quot;(분해능 :&quot;\ 0.00\ &quot;Nm)&quot;"/>
    <numFmt numFmtId="209" formatCode="0.000\ 000\ E+00"/>
    <numFmt numFmtId="210" formatCode="0.000\ &quot;%&quot;"/>
    <numFmt numFmtId="211" formatCode="0.000\ &quot;Nm&quot;"/>
    <numFmt numFmtId="212" formatCode="0\ &quot;%&quot;"/>
    <numFmt numFmtId="213" formatCode="0.000_);[Red]\(0.000\)"/>
    <numFmt numFmtId="214" formatCode="#\ ##0.0"/>
    <numFmt numFmtId="215" formatCode="0.000\ 000E+00"/>
    <numFmt numFmtId="216" formatCode="###\ &quot; %&quot;"/>
    <numFmt numFmtId="217" formatCode="###\ &quot;%&quot;"/>
    <numFmt numFmtId="218" formatCode="0.00\ &quot;%/℃&quot;"/>
    <numFmt numFmtId="219" formatCode="_(* #,##0_);_(* \(#,##0\);_(* &quot;-&quot;_);_(@_)"/>
    <numFmt numFmtId="220" formatCode="0\ 000.0"/>
    <numFmt numFmtId="221" formatCode="0.0##\ #\ &quot;%&quot;"/>
    <numFmt numFmtId="222" formatCode="&quot;±&quot;0.00\ "/>
    <numFmt numFmtId="223" formatCode="&quot;±&quot;0.000"/>
    <numFmt numFmtId="224" formatCode="0&quot;)&quot;"/>
    <numFmt numFmtId="225" formatCode="0.0000\ &quot;%&quot;"/>
    <numFmt numFmtId="226" formatCode="General&quot; ℃&quot;"/>
    <numFmt numFmtId="227" formatCode="0.000000.E+00"/>
  </numFmts>
  <fonts count="11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b/>
      <sz val="20"/>
      <name val="돋움"/>
      <family val="3"/>
      <charset val="129"/>
    </font>
    <font>
      <sz val="12"/>
      <name val="뼻뮝"/>
      <family val="1"/>
      <charset val="129"/>
    </font>
    <font>
      <b/>
      <sz val="20"/>
      <name val="Tahoma"/>
      <family val="2"/>
    </font>
    <font>
      <sz val="12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sz val="10"/>
      <name val="Arial"/>
      <family val="2"/>
    </font>
    <font>
      <sz val="8"/>
      <name val="Arial"/>
      <family val="2"/>
    </font>
    <font>
      <sz val="10"/>
      <name val="Helv"/>
      <family val="2"/>
    </font>
    <font>
      <sz val="9"/>
      <name val="Tahoma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sz val="10"/>
      <name val="Times New Roman"/>
      <family val="1"/>
    </font>
    <font>
      <sz val="8"/>
      <name val="Tahoma"/>
      <family val="2"/>
    </font>
    <font>
      <sz val="8"/>
      <name val="맑은 고딕"/>
      <family val="3"/>
      <charset val="129"/>
    </font>
    <font>
      <sz val="11"/>
      <name val="Tahoma"/>
      <family val="2"/>
    </font>
    <font>
      <sz val="9"/>
      <name val="맑은 고딕"/>
      <family val="3"/>
      <charset val="129"/>
      <scheme val="minor"/>
    </font>
    <font>
      <b/>
      <sz val="8"/>
      <name val="Tahoma"/>
      <family val="2"/>
    </font>
    <font>
      <b/>
      <sz val="8"/>
      <name val="맑은 고딕"/>
      <family val="3"/>
      <charset val="129"/>
    </font>
    <font>
      <sz val="8"/>
      <name val="맑은 고딕"/>
      <family val="3"/>
      <charset val="129"/>
      <scheme val="major"/>
    </font>
    <font>
      <sz val="8"/>
      <color indexed="8"/>
      <name val="Tahom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ajor"/>
    </font>
    <font>
      <sz val="10"/>
      <name val="맑은 고딕"/>
      <family val="1"/>
      <scheme val="major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i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i/>
      <sz val="10"/>
      <name val="맑은 고딕"/>
      <family val="3"/>
      <charset val="129"/>
      <scheme val="minor"/>
    </font>
    <font>
      <b/>
      <u/>
      <sz val="9"/>
      <name val="돋움"/>
      <family val="3"/>
      <charset val="129"/>
    </font>
    <font>
      <sz val="8"/>
      <color indexed="10"/>
      <name val="Tahoma"/>
      <family val="2"/>
    </font>
    <font>
      <b/>
      <sz val="8"/>
      <name val="돋움"/>
      <family val="3"/>
      <charset val="129"/>
    </font>
    <font>
      <b/>
      <sz val="9"/>
      <name val="Tahoma"/>
      <family val="2"/>
    </font>
    <font>
      <b/>
      <u/>
      <sz val="9"/>
      <name val="Tahoma"/>
      <family val="2"/>
    </font>
    <font>
      <sz val="10"/>
      <name val="Tahoma"/>
      <family val="2"/>
    </font>
    <font>
      <sz val="9"/>
      <color indexed="8"/>
      <name val="Tahoma"/>
      <family val="2"/>
    </font>
    <font>
      <b/>
      <sz val="9"/>
      <color indexed="9"/>
      <name val="돋움"/>
      <family val="3"/>
      <charset val="129"/>
    </font>
    <font>
      <b/>
      <sz val="9"/>
      <color theme="0"/>
      <name val="돋움"/>
      <family val="3"/>
      <charset val="129"/>
    </font>
    <font>
      <b/>
      <sz val="9"/>
      <color theme="0"/>
      <name val="Tahoma"/>
      <family val="2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vertAlign val="subscript"/>
      <sz val="10"/>
      <name val="Times New Roman"/>
      <family val="1"/>
    </font>
    <font>
      <sz val="10"/>
      <name val="맑은 고딕"/>
      <family val="1"/>
      <scheme val="minor"/>
    </font>
    <font>
      <b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sz val="9"/>
      <color theme="1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rgb="FFFF0000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15"/>
      <name val="Arial Unicode MS"/>
      <family val="3"/>
      <charset val="129"/>
    </font>
    <font>
      <b/>
      <sz val="10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b/>
      <sz val="20"/>
      <name val="Felix Titling"/>
      <family val="5"/>
    </font>
    <font>
      <vertAlign val="superscript"/>
      <sz val="9"/>
      <name val="Arial Unicode MS"/>
      <family val="3"/>
      <charset val="129"/>
    </font>
    <font>
      <b/>
      <sz val="9"/>
      <color indexed="9"/>
      <name val="Tahoma"/>
      <family val="2"/>
    </font>
    <font>
      <sz val="9"/>
      <name val="돋움"/>
      <family val="3"/>
      <charset val="129"/>
    </font>
    <font>
      <sz val="9"/>
      <color theme="0"/>
      <name val="Tahoma"/>
      <family val="2"/>
    </font>
    <font>
      <sz val="9"/>
      <color theme="0"/>
      <name val="돋움"/>
      <family val="3"/>
      <charset val="129"/>
    </font>
    <font>
      <b/>
      <i/>
      <sz val="9"/>
      <color theme="0"/>
      <name val="Tahoma"/>
      <family val="2"/>
    </font>
    <font>
      <vertAlign val="superscript"/>
      <sz val="9"/>
      <name val="Tahoma"/>
      <family val="2"/>
    </font>
    <font>
      <b/>
      <sz val="9"/>
      <color rgb="FFFF0000"/>
      <name val="Tahoma"/>
      <family val="2"/>
    </font>
    <font>
      <b/>
      <sz val="16"/>
      <name val="Arial Unicode MS"/>
      <family val="3"/>
      <charset val="129"/>
    </font>
    <font>
      <sz val="9"/>
      <name val="맑은 고딕"/>
      <family val="3"/>
      <charset val="129"/>
    </font>
    <font>
      <sz val="9"/>
      <color rgb="FFFF0000"/>
      <name val="Tahoma"/>
      <family val="2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50">
    <xf numFmtId="0" fontId="0" fillId="0" borderId="0">
      <alignment vertical="center"/>
    </xf>
    <xf numFmtId="0" fontId="7" fillId="0" borderId="0"/>
    <xf numFmtId="0" fontId="3" fillId="0" borderId="0"/>
    <xf numFmtId="0" fontId="9" fillId="0" borderId="0"/>
    <xf numFmtId="9" fontId="3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/>
    <xf numFmtId="0" fontId="13" fillId="0" borderId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15" fillId="0" borderId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38" fontId="17" fillId="4" borderId="0" applyNumberFormat="0" applyBorder="0" applyAlignment="0" applyProtection="0"/>
    <xf numFmtId="10" fontId="17" fillId="5" borderId="1" applyNumberFormat="0" applyBorder="0" applyAlignment="0" applyProtection="0"/>
    <xf numFmtId="0" fontId="18" fillId="0" borderId="0"/>
    <xf numFmtId="0" fontId="16" fillId="0" borderId="0"/>
    <xf numFmtId="10" fontId="16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6" fillId="0" borderId="0">
      <alignment vertical="center"/>
    </xf>
    <xf numFmtId="0" fontId="3" fillId="0" borderId="0"/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5" borderId="22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" fillId="26" borderId="23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24" applyNumberFormat="0" applyAlignment="0" applyProtection="0">
      <alignment vertical="center"/>
    </xf>
    <xf numFmtId="0" fontId="16" fillId="0" borderId="0"/>
    <xf numFmtId="0" fontId="43" fillId="0" borderId="25" applyNumberFormat="0" applyFill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12" borderId="2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25" borderId="30" applyNumberFormat="0" applyAlignment="0" applyProtection="0">
      <alignment vertical="center"/>
    </xf>
    <xf numFmtId="0" fontId="3" fillId="0" borderId="0"/>
    <xf numFmtId="0" fontId="52" fillId="0" borderId="0">
      <alignment vertical="center"/>
    </xf>
    <xf numFmtId="0" fontId="3" fillId="0" borderId="0">
      <alignment vertical="center"/>
    </xf>
    <xf numFmtId="0" fontId="3" fillId="0" borderId="0"/>
    <xf numFmtId="0" fontId="53" fillId="0" borderId="0">
      <alignment vertical="center"/>
    </xf>
    <xf numFmtId="0" fontId="34" fillId="0" borderId="0">
      <alignment vertical="center"/>
    </xf>
    <xf numFmtId="0" fontId="3" fillId="0" borderId="0"/>
    <xf numFmtId="0" fontId="52" fillId="0" borderId="0">
      <alignment vertical="center"/>
    </xf>
    <xf numFmtId="0" fontId="3" fillId="0" borderId="0"/>
    <xf numFmtId="0" fontId="2" fillId="0" borderId="0">
      <alignment vertical="center"/>
    </xf>
    <xf numFmtId="0" fontId="45" fillId="12" borderId="33" applyNumberFormat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7" fillId="25" borderId="3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10" fontId="17" fillId="5" borderId="1" applyNumberFormat="0" applyBorder="0" applyAlignment="0" applyProtection="0"/>
    <xf numFmtId="0" fontId="37" fillId="25" borderId="33" applyNumberFormat="0" applyAlignment="0" applyProtection="0">
      <alignment vertical="center"/>
    </xf>
    <xf numFmtId="0" fontId="37" fillId="25" borderId="33" applyNumberFormat="0" applyAlignment="0" applyProtection="0">
      <alignment vertical="center"/>
    </xf>
    <xf numFmtId="0" fontId="37" fillId="25" borderId="33" applyNumberFormat="0" applyAlignment="0" applyProtection="0">
      <alignment vertical="center"/>
    </xf>
    <xf numFmtId="0" fontId="37" fillId="25" borderId="33" applyNumberFormat="0" applyAlignment="0" applyProtection="0">
      <alignment vertical="center"/>
    </xf>
    <xf numFmtId="0" fontId="37" fillId="25" borderId="33" applyNumberForma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0" fontId="3" fillId="26" borderId="34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219" fontId="3" fillId="0" borderId="0" applyFont="0" applyFill="0" applyBorder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44" fillId="0" borderId="35" applyNumberFormat="0" applyFill="0" applyAlignment="0" applyProtection="0">
      <alignment vertical="center"/>
    </xf>
    <xf numFmtId="0" fontId="45" fillId="12" borderId="33" applyNumberFormat="0" applyAlignment="0" applyProtection="0">
      <alignment vertical="center"/>
    </xf>
    <xf numFmtId="0" fontId="45" fillId="12" borderId="33" applyNumberFormat="0" applyAlignment="0" applyProtection="0">
      <alignment vertical="center"/>
    </xf>
    <xf numFmtId="0" fontId="45" fillId="12" borderId="33" applyNumberFormat="0" applyAlignment="0" applyProtection="0">
      <alignment vertical="center"/>
    </xf>
    <xf numFmtId="0" fontId="45" fillId="12" borderId="33" applyNumberFormat="0" applyAlignment="0" applyProtection="0">
      <alignment vertical="center"/>
    </xf>
    <xf numFmtId="0" fontId="45" fillId="12" borderId="33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86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17" fillId="5" borderId="74" applyNumberFormat="0" applyBorder="0" applyAlignment="0" applyProtection="0"/>
    <xf numFmtId="0" fontId="37" fillId="25" borderId="75" applyNumberFormat="0" applyAlignment="0" applyProtection="0">
      <alignment vertical="center"/>
    </xf>
    <xf numFmtId="0" fontId="3" fillId="26" borderId="73" applyNumberFormat="0" applyFont="0" applyAlignment="0" applyProtection="0">
      <alignment vertical="center"/>
    </xf>
    <xf numFmtId="0" fontId="44" fillId="0" borderId="76" applyNumberFormat="0" applyFill="0" applyAlignment="0" applyProtection="0">
      <alignment vertical="center"/>
    </xf>
    <xf numFmtId="0" fontId="45" fillId="12" borderId="75" applyNumberFormat="0" applyAlignment="0" applyProtection="0">
      <alignment vertical="center"/>
    </xf>
    <xf numFmtId="0" fontId="51" fillId="25" borderId="7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0" borderId="0"/>
  </cellStyleXfs>
  <cellXfs count="74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2" fillId="0" borderId="0" xfId="0" applyFont="1" applyBorder="1" applyAlignment="1">
      <alignment vertical="center"/>
    </xf>
    <xf numFmtId="176" fontId="20" fillId="0" borderId="0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right" vertical="center"/>
    </xf>
    <xf numFmtId="178" fontId="20" fillId="0" borderId="0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/>
    </xf>
    <xf numFmtId="0" fontId="19" fillId="0" borderId="0" xfId="0" applyFont="1" applyFill="1" applyBorder="1">
      <alignment vertical="center"/>
    </xf>
    <xf numFmtId="0" fontId="26" fillId="3" borderId="6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>
      <alignment vertical="center"/>
    </xf>
    <xf numFmtId="0" fontId="27" fillId="0" borderId="1" xfId="0" applyFont="1" applyFill="1" applyBorder="1" applyAlignment="1" applyProtection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0" fillId="0" borderId="0" xfId="0" applyNumberFormat="1" applyFont="1" applyBorder="1">
      <alignment vertical="center"/>
    </xf>
    <xf numFmtId="178" fontId="20" fillId="0" borderId="0" xfId="0" applyNumberFormat="1" applyFont="1" applyFill="1" applyBorder="1" applyAlignment="1">
      <alignment vertical="center" wrapText="1"/>
    </xf>
    <xf numFmtId="191" fontId="20" fillId="0" borderId="0" xfId="0" applyNumberFormat="1" applyFont="1" applyFill="1" applyBorder="1" applyAlignment="1">
      <alignment vertical="center" wrapText="1"/>
    </xf>
    <xf numFmtId="177" fontId="20" fillId="0" borderId="0" xfId="0" applyNumberFormat="1" applyFont="1" applyBorder="1" applyAlignment="1">
      <alignment vertical="center"/>
    </xf>
    <xf numFmtId="180" fontId="20" fillId="0" borderId="0" xfId="0" applyNumberFormat="1" applyFont="1" applyBorder="1" applyAlignment="1">
      <alignment vertical="center"/>
    </xf>
    <xf numFmtId="198" fontId="20" fillId="0" borderId="0" xfId="0" applyNumberFormat="1" applyFont="1" applyBorder="1" applyAlignment="1">
      <alignment vertical="center"/>
    </xf>
    <xf numFmtId="200" fontId="20" fillId="0" borderId="0" xfId="0" applyNumberFormat="1" applyFont="1" applyBorder="1" applyAlignment="1">
      <alignment vertical="center"/>
    </xf>
    <xf numFmtId="2" fontId="20" fillId="0" borderId="0" xfId="0" applyNumberFormat="1" applyFont="1" applyBorder="1" applyAlignment="1">
      <alignment horizontal="center" vertical="center"/>
    </xf>
    <xf numFmtId="11" fontId="20" fillId="0" borderId="0" xfId="0" applyNumberFormat="1" applyFont="1" applyBorder="1" applyAlignment="1">
      <alignment horizontal="center" vertical="center"/>
    </xf>
    <xf numFmtId="203" fontId="20" fillId="0" borderId="0" xfId="0" applyNumberFormat="1" applyFont="1" applyBorder="1" applyAlignment="1">
      <alignment vertical="center"/>
    </xf>
    <xf numFmtId="207" fontId="20" fillId="0" borderId="0" xfId="0" applyNumberFormat="1" applyFont="1" applyBorder="1" applyAlignment="1">
      <alignment vertical="center"/>
    </xf>
    <xf numFmtId="201" fontId="20" fillId="0" borderId="0" xfId="0" applyNumberFormat="1" applyFont="1" applyBorder="1" applyAlignment="1">
      <alignment vertical="center"/>
    </xf>
    <xf numFmtId="202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204" fontId="20" fillId="0" borderId="0" xfId="0" applyNumberFormat="1" applyFont="1" applyBorder="1" applyAlignment="1">
      <alignment vertical="center"/>
    </xf>
    <xf numFmtId="201" fontId="20" fillId="0" borderId="0" xfId="0" applyNumberFormat="1" applyFont="1" applyBorder="1" applyAlignment="1">
      <alignment horizontal="center" vertical="center"/>
    </xf>
    <xf numFmtId="178" fontId="20" fillId="0" borderId="37" xfId="0" applyNumberFormat="1" applyFont="1" applyFill="1" applyBorder="1" applyAlignment="1">
      <alignment vertical="center" wrapText="1"/>
    </xf>
    <xf numFmtId="191" fontId="20" fillId="0" borderId="37" xfId="0" applyNumberFormat="1" applyFont="1" applyFill="1" applyBorder="1" applyAlignment="1">
      <alignment vertical="center" wrapText="1"/>
    </xf>
    <xf numFmtId="0" fontId="20" fillId="0" borderId="2" xfId="0" applyFont="1" applyBorder="1">
      <alignment vertical="center"/>
    </xf>
    <xf numFmtId="0" fontId="20" fillId="0" borderId="31" xfId="0" applyFont="1" applyBorder="1" applyAlignment="1">
      <alignment vertical="center"/>
    </xf>
    <xf numFmtId="205" fontId="20" fillId="0" borderId="0" xfId="0" applyNumberFormat="1" applyFont="1" applyBorder="1" applyAlignment="1">
      <alignment vertical="center"/>
    </xf>
    <xf numFmtId="210" fontId="20" fillId="0" borderId="0" xfId="0" applyNumberFormat="1" applyFont="1" applyBorder="1" applyAlignment="1">
      <alignment vertical="center"/>
    </xf>
    <xf numFmtId="180" fontId="20" fillId="0" borderId="0" xfId="0" applyNumberFormat="1" applyFont="1" applyBorder="1" applyAlignment="1">
      <alignment horizontal="center" vertical="center" wrapText="1"/>
    </xf>
    <xf numFmtId="177" fontId="20" fillId="0" borderId="0" xfId="0" applyNumberFormat="1" applyFont="1" applyBorder="1" applyAlignment="1">
      <alignment horizontal="center" vertical="center" wrapText="1"/>
    </xf>
    <xf numFmtId="211" fontId="20" fillId="0" borderId="2" xfId="0" applyNumberFormat="1" applyFont="1" applyBorder="1" applyAlignment="1">
      <alignment vertical="center"/>
    </xf>
    <xf numFmtId="0" fontId="21" fillId="0" borderId="0" xfId="0" applyFont="1" applyBorder="1">
      <alignment vertical="center"/>
    </xf>
    <xf numFmtId="0" fontId="55" fillId="0" borderId="0" xfId="0" applyFont="1" applyBorder="1">
      <alignment vertical="center"/>
    </xf>
    <xf numFmtId="0" fontId="59" fillId="0" borderId="0" xfId="0" applyNumberFormat="1" applyFont="1" applyBorder="1" applyAlignment="1">
      <alignment vertical="center"/>
    </xf>
    <xf numFmtId="2" fontId="59" fillId="0" borderId="0" xfId="0" applyNumberFormat="1" applyFont="1" applyBorder="1" applyAlignment="1">
      <alignment vertical="center"/>
    </xf>
    <xf numFmtId="176" fontId="20" fillId="0" borderId="0" xfId="0" applyNumberFormat="1" applyFont="1" applyBorder="1" applyAlignment="1">
      <alignment horizontal="right" vertical="center"/>
    </xf>
    <xf numFmtId="176" fontId="20" fillId="0" borderId="0" xfId="0" applyNumberFormat="1" applyFont="1" applyBorder="1" applyAlignment="1">
      <alignment vertical="center"/>
    </xf>
    <xf numFmtId="183" fontId="20" fillId="0" borderId="0" xfId="0" applyNumberFormat="1" applyFont="1" applyBorder="1" applyAlignment="1">
      <alignment horizontal="center" vertical="center"/>
    </xf>
    <xf numFmtId="49" fontId="61" fillId="0" borderId="0" xfId="90" applyNumberFormat="1" applyFont="1" applyFill="1" applyBorder="1" applyAlignment="1">
      <alignment vertical="center"/>
    </xf>
    <xf numFmtId="0" fontId="61" fillId="0" borderId="0" xfId="90" applyNumberFormat="1" applyFont="1" applyFill="1" applyBorder="1" applyAlignment="1">
      <alignment vertical="center"/>
    </xf>
    <xf numFmtId="49" fontId="61" fillId="0" borderId="0" xfId="90" applyNumberFormat="1" applyFont="1" applyFill="1" applyAlignment="1">
      <alignment horizontal="center" vertical="center"/>
    </xf>
    <xf numFmtId="49" fontId="61" fillId="0" borderId="0" xfId="90" applyNumberFormat="1" applyFont="1" applyFill="1" applyBorder="1" applyAlignment="1">
      <alignment horizontal="center" vertical="center"/>
    </xf>
    <xf numFmtId="49" fontId="61" fillId="0" borderId="0" xfId="90" applyNumberFormat="1" applyFont="1" applyFill="1" applyBorder="1" applyAlignment="1">
      <alignment horizontal="left" vertical="center" indent="1"/>
    </xf>
    <xf numFmtId="49" fontId="61" fillId="0" borderId="0" xfId="76" applyNumberFormat="1" applyFont="1" applyFill="1" applyBorder="1" applyAlignment="1">
      <alignment horizontal="center" vertical="center"/>
    </xf>
    <xf numFmtId="0" fontId="61" fillId="0" borderId="0" xfId="76" applyNumberFormat="1" applyFont="1" applyFill="1" applyBorder="1" applyAlignment="1">
      <alignment vertical="center"/>
    </xf>
    <xf numFmtId="49" fontId="61" fillId="0" borderId="0" xfId="76" applyNumberFormat="1" applyFont="1" applyFill="1" applyBorder="1" applyAlignment="1">
      <alignment vertical="center"/>
    </xf>
    <xf numFmtId="0" fontId="61" fillId="0" borderId="0" xfId="76" applyNumberFormat="1" applyFont="1" applyFill="1" applyAlignment="1">
      <alignment horizontal="center" vertical="center"/>
    </xf>
    <xf numFmtId="49" fontId="61" fillId="0" borderId="0" xfId="76" applyNumberFormat="1" applyFont="1" applyFill="1" applyAlignment="1">
      <alignment horizontal="center" vertical="center"/>
    </xf>
    <xf numFmtId="49" fontId="61" fillId="0" borderId="0" xfId="91" applyNumberFormat="1" applyFont="1" applyFill="1" applyBorder="1" applyAlignment="1">
      <alignment vertical="center"/>
    </xf>
    <xf numFmtId="49" fontId="61" fillId="0" borderId="0" xfId="91" applyNumberFormat="1" applyFont="1" applyFill="1" applyBorder="1" applyAlignment="1">
      <alignment horizontal="right" vertical="center"/>
    </xf>
    <xf numFmtId="49" fontId="61" fillId="0" borderId="0" xfId="90" applyNumberFormat="1" applyFont="1" applyFill="1" applyBorder="1" applyAlignment="1">
      <alignment horizontal="left" vertical="center"/>
    </xf>
    <xf numFmtId="49" fontId="61" fillId="0" borderId="0" xfId="90" applyNumberFormat="1" applyFont="1" applyFill="1" applyAlignment="1">
      <alignment horizontal="left" vertical="center"/>
    </xf>
    <xf numFmtId="209" fontId="61" fillId="0" borderId="0" xfId="90" applyNumberFormat="1" applyFont="1" applyFill="1" applyBorder="1" applyAlignment="1">
      <alignment vertical="center"/>
    </xf>
    <xf numFmtId="176" fontId="20" fillId="0" borderId="0" xfId="0" applyNumberFormat="1" applyFont="1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20" fillId="0" borderId="0" xfId="0" applyFont="1" applyFill="1">
      <alignment vertical="center"/>
    </xf>
    <xf numFmtId="199" fontId="20" fillId="0" borderId="0" xfId="0" applyNumberFormat="1" applyFont="1" applyBorder="1" applyAlignment="1">
      <alignment vertical="center"/>
    </xf>
    <xf numFmtId="193" fontId="20" fillId="0" borderId="0" xfId="0" applyNumberFormat="1" applyFont="1" applyBorder="1" applyAlignment="1">
      <alignment vertical="center"/>
    </xf>
    <xf numFmtId="0" fontId="20" fillId="0" borderId="37" xfId="0" applyFont="1" applyBorder="1">
      <alignment vertical="center"/>
    </xf>
    <xf numFmtId="0" fontId="20" fillId="0" borderId="37" xfId="0" applyFont="1" applyBorder="1" applyAlignment="1">
      <alignment vertical="center"/>
    </xf>
    <xf numFmtId="191" fontId="20" fillId="0" borderId="0" xfId="0" applyNumberFormat="1" applyFont="1" applyBorder="1" applyAlignment="1">
      <alignment vertical="center"/>
    </xf>
    <xf numFmtId="49" fontId="61" fillId="0" borderId="0" xfId="90" applyNumberFormat="1" applyFont="1" applyFill="1" applyBorder="1" applyAlignment="1">
      <alignment vertical="center" wrapText="1"/>
    </xf>
    <xf numFmtId="215" fontId="61" fillId="0" borderId="0" xfId="90" applyNumberFormat="1" applyFont="1" applyFill="1" applyBorder="1" applyAlignment="1">
      <alignment vertical="center"/>
    </xf>
    <xf numFmtId="215" fontId="61" fillId="0" borderId="0" xfId="76" applyNumberFormat="1" applyFont="1" applyFill="1" applyAlignment="1">
      <alignment vertical="center"/>
    </xf>
    <xf numFmtId="201" fontId="59" fillId="0" borderId="0" xfId="0" applyNumberFormat="1" applyFont="1" applyBorder="1" applyAlignment="1">
      <alignment horizontal="center" vertical="center" wrapText="1"/>
    </xf>
    <xf numFmtId="201" fontId="59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 shrinkToFit="1"/>
    </xf>
    <xf numFmtId="0" fontId="24" fillId="0" borderId="0" xfId="0" applyFont="1" applyBorder="1">
      <alignment vertical="center"/>
    </xf>
    <xf numFmtId="209" fontId="61" fillId="0" borderId="0" xfId="90" applyNumberFormat="1" applyFont="1" applyFill="1" applyBorder="1" applyAlignment="1">
      <alignment horizontal="left" vertical="center"/>
    </xf>
    <xf numFmtId="0" fontId="61" fillId="0" borderId="0" xfId="76" applyNumberFormat="1" applyFont="1" applyFill="1" applyAlignment="1">
      <alignment vertical="center"/>
    </xf>
    <xf numFmtId="0" fontId="61" fillId="0" borderId="0" xfId="76" applyNumberFormat="1" applyFont="1" applyFill="1" applyAlignment="1">
      <alignment horizontal="left" vertical="center"/>
    </xf>
    <xf numFmtId="0" fontId="61" fillId="0" borderId="0" xfId="90" applyNumberFormat="1" applyFont="1" applyFill="1" applyBorder="1" applyAlignment="1">
      <alignment horizontal="left" vertical="center"/>
    </xf>
    <xf numFmtId="224" fontId="61" fillId="0" borderId="0" xfId="76" applyNumberFormat="1" applyFont="1" applyFill="1" applyAlignment="1">
      <alignment horizontal="left" vertical="center"/>
    </xf>
    <xf numFmtId="0" fontId="22" fillId="0" borderId="0" xfId="0" applyFont="1" applyBorder="1">
      <alignment vertical="center"/>
    </xf>
    <xf numFmtId="0" fontId="27" fillId="0" borderId="1" xfId="0" applyFont="1" applyFill="1" applyBorder="1" applyAlignment="1" applyProtection="1">
      <alignment horizontal="center" vertical="center" shrinkToFit="1"/>
    </xf>
    <xf numFmtId="0" fontId="26" fillId="0" borderId="1" xfId="0" applyFont="1" applyFill="1" applyBorder="1" applyAlignment="1" applyProtection="1">
      <alignment horizontal="center" vertical="center" shrinkToFit="1"/>
    </xf>
    <xf numFmtId="0" fontId="26" fillId="3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66" fillId="0" borderId="0" xfId="0" applyFont="1" applyFill="1" applyBorder="1">
      <alignment vertical="center"/>
    </xf>
    <xf numFmtId="179" fontId="26" fillId="5" borderId="1" xfId="0" applyNumberFormat="1" applyFont="1" applyFill="1" applyBorder="1" applyAlignment="1" applyProtection="1">
      <alignment horizontal="center" vertical="center" shrinkToFit="1"/>
    </xf>
    <xf numFmtId="195" fontId="26" fillId="5" borderId="1" xfId="0" applyNumberFormat="1" applyFont="1" applyFill="1" applyBorder="1" applyAlignment="1" applyProtection="1">
      <alignment horizontal="center" vertical="center" shrinkToFit="1"/>
    </xf>
    <xf numFmtId="196" fontId="26" fillId="0" borderId="1" xfId="0" applyNumberFormat="1" applyFont="1" applyFill="1" applyBorder="1" applyAlignment="1" applyProtection="1">
      <alignment horizontal="center" vertical="center" shrinkToFit="1"/>
    </xf>
    <xf numFmtId="0" fontId="19" fillId="0" borderId="0" xfId="0" applyFont="1" applyFill="1" applyBorder="1" applyAlignment="1">
      <alignment vertical="center"/>
    </xf>
    <xf numFmtId="0" fontId="33" fillId="5" borderId="1" xfId="0" applyFont="1" applyFill="1" applyBorder="1" applyAlignment="1" applyProtection="1">
      <alignment horizontal="center" vertical="center" shrinkToFit="1"/>
      <protection locked="0"/>
    </xf>
    <xf numFmtId="0" fontId="33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Fill="1" applyBorder="1">
      <alignment vertical="center"/>
    </xf>
    <xf numFmtId="14" fontId="19" fillId="0" borderId="0" xfId="0" applyNumberFormat="1" applyFont="1" applyFill="1" applyBorder="1">
      <alignment vertical="center"/>
    </xf>
    <xf numFmtId="0" fontId="19" fillId="29" borderId="0" xfId="0" applyFont="1" applyFill="1" applyBorder="1" applyProtection="1">
      <alignment vertical="center"/>
      <protection locked="0"/>
    </xf>
    <xf numFmtId="0" fontId="19" fillId="0" borderId="0" xfId="1" applyNumberFormat="1" applyFont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center" vertical="center"/>
    </xf>
    <xf numFmtId="0" fontId="68" fillId="0" borderId="0" xfId="1" applyNumberFormat="1" applyFont="1" applyFill="1" applyBorder="1" applyAlignment="1">
      <alignment horizontal="center" vertical="center"/>
    </xf>
    <xf numFmtId="0" fontId="68" fillId="0" borderId="0" xfId="1" quotePrefix="1" applyNumberFormat="1" applyFont="1" applyBorder="1" applyAlignment="1">
      <alignment horizontal="left" vertical="center"/>
    </xf>
    <xf numFmtId="0" fontId="19" fillId="0" borderId="0" xfId="1" applyNumberFormat="1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68" fillId="0" borderId="0" xfId="1" applyNumberFormat="1" applyFont="1" applyBorder="1" applyAlignment="1">
      <alignment horizontal="left" vertical="center"/>
    </xf>
    <xf numFmtId="0" fontId="69" fillId="0" borderId="0" xfId="1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vertical="center"/>
    </xf>
    <xf numFmtId="0" fontId="70" fillId="0" borderId="0" xfId="0" applyNumberFormat="1" applyFont="1" applyFill="1" applyBorder="1" applyAlignment="1">
      <alignment horizontal="center" vertical="center"/>
    </xf>
    <xf numFmtId="0" fontId="72" fillId="37" borderId="47" xfId="0" applyNumberFormat="1" applyFont="1" applyFill="1" applyBorder="1" applyAlignment="1">
      <alignment horizontal="center" vertical="center"/>
    </xf>
    <xf numFmtId="0" fontId="19" fillId="0" borderId="34" xfId="136" applyNumberFormat="1" applyFont="1" applyFill="1" applyBorder="1" applyAlignment="1">
      <alignment horizontal="center" vertical="center"/>
    </xf>
    <xf numFmtId="0" fontId="75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horizontal="left" vertical="center" indent="1"/>
    </xf>
    <xf numFmtId="0" fontId="21" fillId="0" borderId="0" xfId="0" applyFont="1" applyFill="1" applyBorder="1" applyAlignment="1">
      <alignment horizontal="left" vertical="center" indent="1"/>
    </xf>
    <xf numFmtId="0" fontId="20" fillId="0" borderId="0" xfId="0" applyNumberFormat="1" applyFont="1" applyBorder="1" applyAlignment="1">
      <alignment horizontal="center" vertical="center" wrapText="1"/>
    </xf>
    <xf numFmtId="193" fontId="20" fillId="0" borderId="0" xfId="0" applyNumberFormat="1" applyFont="1" applyBorder="1" applyAlignment="1">
      <alignment horizontal="center" vertical="center" wrapText="1"/>
    </xf>
    <xf numFmtId="213" fontId="20" fillId="0" borderId="0" xfId="0" applyNumberFormat="1" applyFont="1" applyBorder="1" applyAlignment="1">
      <alignment horizontal="center" vertical="center" wrapText="1"/>
    </xf>
    <xf numFmtId="191" fontId="20" fillId="0" borderId="0" xfId="0" applyNumberFormat="1" applyFont="1" applyFill="1" applyBorder="1" applyAlignment="1">
      <alignment horizontal="center" vertical="center" wrapText="1"/>
    </xf>
    <xf numFmtId="176" fontId="20" fillId="0" borderId="31" xfId="0" applyNumberFormat="1" applyFont="1" applyBorder="1" applyAlignment="1">
      <alignment vertical="center" wrapText="1"/>
    </xf>
    <xf numFmtId="190" fontId="20" fillId="0" borderId="0" xfId="0" applyNumberFormat="1" applyFont="1" applyBorder="1" applyAlignment="1">
      <alignment horizontal="center" vertical="center" wrapText="1"/>
    </xf>
    <xf numFmtId="176" fontId="20" fillId="0" borderId="31" xfId="0" applyNumberFormat="1" applyFont="1" applyBorder="1" applyAlignment="1">
      <alignment vertical="center"/>
    </xf>
    <xf numFmtId="19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180" fontId="20" fillId="0" borderId="0" xfId="0" applyNumberFormat="1" applyFont="1" applyFill="1" applyBorder="1" applyAlignment="1">
      <alignment horizontal="center" vertical="center" wrapText="1"/>
    </xf>
    <xf numFmtId="178" fontId="20" fillId="0" borderId="0" xfId="0" applyNumberFormat="1" applyFont="1" applyFill="1" applyBorder="1" applyAlignment="1">
      <alignment horizontal="center" vertical="center" wrapText="1"/>
    </xf>
    <xf numFmtId="208" fontId="20" fillId="0" borderId="0" xfId="0" applyNumberFormat="1" applyFont="1" applyBorder="1" applyAlignment="1">
      <alignment vertical="center"/>
    </xf>
    <xf numFmtId="190" fontId="59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176" fontId="21" fillId="0" borderId="0" xfId="0" applyNumberFormat="1" applyFont="1" applyBorder="1" applyAlignment="1">
      <alignment horizontal="left" vertical="center"/>
    </xf>
    <xf numFmtId="9" fontId="20" fillId="0" borderId="31" xfId="0" applyNumberFormat="1" applyFont="1" applyBorder="1" applyAlignment="1">
      <alignment vertical="center"/>
    </xf>
    <xf numFmtId="0" fontId="25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/>
    </xf>
    <xf numFmtId="199" fontId="20" fillId="0" borderId="37" xfId="0" applyNumberFormat="1" applyFont="1" applyBorder="1" applyAlignment="1">
      <alignment vertical="center"/>
    </xf>
    <xf numFmtId="0" fontId="25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vertical="center"/>
    </xf>
    <xf numFmtId="215" fontId="20" fillId="0" borderId="0" xfId="0" applyNumberFormat="1" applyFont="1" applyBorder="1" applyAlignment="1">
      <alignment vertical="center"/>
    </xf>
    <xf numFmtId="0" fontId="20" fillId="0" borderId="0" xfId="0" applyNumberFormat="1" applyFont="1" applyBorder="1" applyAlignment="1">
      <alignment vertical="center" shrinkToFit="1"/>
    </xf>
    <xf numFmtId="194" fontId="20" fillId="0" borderId="0" xfId="0" applyNumberFormat="1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5" fillId="0" borderId="0" xfId="0" applyNumberFormat="1" applyFont="1" applyBorder="1" applyAlignment="1">
      <alignment horizontal="right" vertical="center"/>
    </xf>
    <xf numFmtId="0" fontId="82" fillId="33" borderId="1" xfId="0" applyFont="1" applyFill="1" applyBorder="1">
      <alignment vertical="center"/>
    </xf>
    <xf numFmtId="0" fontId="29" fillId="0" borderId="0" xfId="0" applyFont="1">
      <alignment vertical="center"/>
    </xf>
    <xf numFmtId="0" fontId="83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84" fillId="0" borderId="0" xfId="0" applyFont="1" applyAlignment="1">
      <alignment horizontal="left" vertical="center"/>
    </xf>
    <xf numFmtId="0" fontId="76" fillId="0" borderId="0" xfId="0" applyFont="1" applyAlignment="1">
      <alignment vertical="center"/>
    </xf>
    <xf numFmtId="0" fontId="85" fillId="38" borderId="0" xfId="0" applyFont="1" applyFill="1" applyAlignment="1">
      <alignment horizontal="center" vertical="center" wrapText="1"/>
    </xf>
    <xf numFmtId="0" fontId="85" fillId="38" borderId="0" xfId="0" applyFont="1" applyFill="1" applyAlignment="1">
      <alignment horizontal="center" vertical="center"/>
    </xf>
    <xf numFmtId="0" fontId="85" fillId="38" borderId="1" xfId="0" applyFont="1" applyFill="1" applyBorder="1" applyAlignment="1">
      <alignment horizontal="center" vertical="center" wrapText="1"/>
    </xf>
    <xf numFmtId="49" fontId="77" fillId="0" borderId="1" xfId="0" applyNumberFormat="1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87" fillId="39" borderId="5" xfId="137" applyFont="1" applyFill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49" fontId="19" fillId="0" borderId="0" xfId="90" applyNumberFormat="1" applyFont="1" applyFill="1" applyAlignment="1">
      <alignment horizontal="left" vertical="center"/>
    </xf>
    <xf numFmtId="0" fontId="61" fillId="0" borderId="0" xfId="0" applyNumberFormat="1" applyFont="1">
      <alignment vertical="center"/>
    </xf>
    <xf numFmtId="0" fontId="61" fillId="0" borderId="0" xfId="90" applyNumberFormat="1" applyFont="1"/>
    <xf numFmtId="0" fontId="61" fillId="0" borderId="0" xfId="0" applyFont="1">
      <alignment vertical="center"/>
    </xf>
    <xf numFmtId="0" fontId="61" fillId="0" borderId="31" xfId="90" applyNumberFormat="1" applyFont="1" applyFill="1" applyBorder="1" applyAlignment="1">
      <alignment vertical="center"/>
    </xf>
    <xf numFmtId="0" fontId="61" fillId="0" borderId="31" xfId="90" applyNumberFormat="1" applyFont="1" applyFill="1" applyBorder="1" applyAlignment="1">
      <alignment horizontal="left" vertical="center"/>
    </xf>
    <xf numFmtId="0" fontId="61" fillId="0" borderId="31" xfId="90" applyNumberFormat="1" applyFont="1" applyFill="1" applyBorder="1" applyAlignment="1">
      <alignment horizontal="center" vertical="center"/>
    </xf>
    <xf numFmtId="49" fontId="19" fillId="0" borderId="0" xfId="90" applyNumberFormat="1" applyFont="1" applyFill="1" applyBorder="1" applyAlignment="1">
      <alignment horizontal="left" vertical="center"/>
    </xf>
    <xf numFmtId="0" fontId="61" fillId="0" borderId="0" xfId="0" applyFont="1" applyBorder="1" applyAlignment="1">
      <alignment vertical="center"/>
    </xf>
    <xf numFmtId="0" fontId="61" fillId="0" borderId="0" xfId="90" applyNumberFormat="1" applyFont="1" applyFill="1" applyAlignment="1">
      <alignment horizontal="center" vertical="center"/>
    </xf>
    <xf numFmtId="0" fontId="89" fillId="0" borderId="0" xfId="90" applyNumberFormat="1" applyFont="1" applyFill="1" applyAlignment="1">
      <alignment horizontal="left" vertical="center"/>
    </xf>
    <xf numFmtId="49" fontId="63" fillId="0" borderId="0" xfId="90" applyNumberFormat="1" applyFont="1" applyFill="1" applyAlignment="1">
      <alignment horizontal="left" vertical="center"/>
    </xf>
    <xf numFmtId="0" fontId="90" fillId="0" borderId="0" xfId="90" applyNumberFormat="1" applyFont="1" applyFill="1" applyAlignment="1">
      <alignment horizontal="left" vertical="center"/>
    </xf>
    <xf numFmtId="0" fontId="91" fillId="0" borderId="0" xfId="90" applyNumberFormat="1" applyFont="1" applyFill="1" applyAlignment="1">
      <alignment vertical="center"/>
    </xf>
    <xf numFmtId="0" fontId="92" fillId="0" borderId="0" xfId="90" applyNumberFormat="1" applyFont="1" applyFill="1" applyAlignment="1">
      <alignment vertical="center"/>
    </xf>
    <xf numFmtId="0" fontId="61" fillId="0" borderId="52" xfId="90" applyNumberFormat="1" applyFont="1" applyFill="1" applyBorder="1" applyAlignment="1">
      <alignment horizontal="center" vertical="center" wrapText="1"/>
    </xf>
    <xf numFmtId="0" fontId="61" fillId="0" borderId="19" xfId="90" applyNumberFormat="1" applyFont="1" applyFill="1" applyBorder="1" applyAlignment="1">
      <alignment horizontal="center" vertical="center"/>
    </xf>
    <xf numFmtId="0" fontId="61" fillId="0" borderId="18" xfId="90" applyNumberFormat="1" applyFont="1" applyFill="1" applyBorder="1" applyAlignment="1">
      <alignment horizontal="center" vertical="center"/>
    </xf>
    <xf numFmtId="0" fontId="61" fillId="0" borderId="20" xfId="90" applyNumberFormat="1" applyFont="1" applyFill="1" applyBorder="1" applyAlignment="1">
      <alignment horizontal="center" vertical="center"/>
    </xf>
    <xf numFmtId="0" fontId="90" fillId="0" borderId="0" xfId="90" applyNumberFormat="1" applyFont="1" applyFill="1" applyAlignment="1">
      <alignment vertical="center"/>
    </xf>
    <xf numFmtId="49" fontId="61" fillId="0" borderId="32" xfId="90" applyNumberFormat="1" applyFont="1" applyFill="1" applyBorder="1" applyAlignment="1">
      <alignment horizontal="center" vertical="center"/>
    </xf>
    <xf numFmtId="0" fontId="89" fillId="0" borderId="0" xfId="90" applyNumberFormat="1" applyFont="1" applyFill="1" applyAlignment="1">
      <alignment vertical="center"/>
    </xf>
    <xf numFmtId="0" fontId="61" fillId="35" borderId="0" xfId="90" applyNumberFormat="1" applyFont="1" applyFill="1" applyAlignment="1">
      <alignment horizontal="center" vertical="center"/>
    </xf>
    <xf numFmtId="0" fontId="61" fillId="35" borderId="32" xfId="90" applyNumberFormat="1" applyFont="1" applyFill="1" applyBorder="1" applyAlignment="1">
      <alignment horizontal="center" vertical="center"/>
    </xf>
    <xf numFmtId="0" fontId="61" fillId="35" borderId="0" xfId="90" applyNumberFormat="1" applyFont="1" applyFill="1" applyBorder="1" applyAlignment="1">
      <alignment horizontal="center" vertical="center"/>
    </xf>
    <xf numFmtId="0" fontId="93" fillId="0" borderId="31" xfId="138" applyNumberFormat="1" applyFont="1" applyFill="1" applyBorder="1" applyAlignment="1">
      <alignment horizontal="right" vertical="center"/>
    </xf>
    <xf numFmtId="0" fontId="61" fillId="0" borderId="31" xfId="90" applyNumberFormat="1" applyFont="1" applyFill="1" applyBorder="1" applyAlignment="1">
      <alignment horizontal="right" vertical="center"/>
    </xf>
    <xf numFmtId="49" fontId="19" fillId="0" borderId="0" xfId="90" applyNumberFormat="1" applyFont="1" applyFill="1" applyBorder="1" applyAlignment="1">
      <alignment vertical="center"/>
    </xf>
    <xf numFmtId="0" fontId="63" fillId="35" borderId="0" xfId="0" applyNumberFormat="1" applyFont="1" applyFill="1" applyBorder="1" applyAlignment="1">
      <alignment horizontal="left" vertical="center"/>
    </xf>
    <xf numFmtId="49" fontId="19" fillId="0" borderId="0" xfId="90" applyNumberFormat="1" applyFont="1" applyFill="1" applyAlignment="1">
      <alignment horizontal="center" vertical="center"/>
    </xf>
    <xf numFmtId="49" fontId="61" fillId="0" borderId="31" xfId="90" applyNumberFormat="1" applyFont="1" applyFill="1" applyBorder="1" applyAlignment="1">
      <alignment horizontal="left" vertical="center"/>
    </xf>
    <xf numFmtId="49" fontId="61" fillId="0" borderId="31" xfId="90" applyNumberFormat="1" applyFont="1" applyFill="1" applyBorder="1" applyAlignment="1">
      <alignment horizontal="center" vertical="center"/>
    </xf>
    <xf numFmtId="49" fontId="61" fillId="35" borderId="0" xfId="90" applyNumberFormat="1" applyFont="1" applyFill="1" applyAlignment="1">
      <alignment horizontal="center" vertical="center"/>
    </xf>
    <xf numFmtId="49" fontId="63" fillId="35" borderId="0" xfId="0" applyNumberFormat="1" applyFont="1" applyFill="1" applyBorder="1" applyAlignment="1">
      <alignment horizontal="right" vertical="center"/>
    </xf>
    <xf numFmtId="0" fontId="73" fillId="37" borderId="4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19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>
      <alignment vertical="center"/>
    </xf>
    <xf numFmtId="0" fontId="19" fillId="0" borderId="0" xfId="0" applyNumberFormat="1" applyFont="1" applyBorder="1">
      <alignment vertical="center"/>
    </xf>
    <xf numFmtId="0" fontId="68" fillId="0" borderId="0" xfId="0" applyNumberFormat="1" applyFont="1" applyBorder="1" applyAlignment="1">
      <alignment vertical="center"/>
    </xf>
    <xf numFmtId="0" fontId="71" fillId="0" borderId="0" xfId="0" applyNumberFormat="1" applyFont="1" applyBorder="1" applyAlignment="1">
      <alignment horizontal="center" vertical="center"/>
    </xf>
    <xf numFmtId="0" fontId="68" fillId="0" borderId="0" xfId="31" applyNumberFormat="1" applyFont="1" applyFill="1" applyBorder="1" applyAlignment="1">
      <alignment vertical="center"/>
    </xf>
    <xf numFmtId="0" fontId="19" fillId="0" borderId="0" xfId="1" applyNumberFormat="1" applyFont="1" applyFill="1" applyBorder="1" applyAlignment="1">
      <alignment vertical="center"/>
    </xf>
    <xf numFmtId="0" fontId="68" fillId="0" borderId="0" xfId="1" applyNumberFormat="1" applyFont="1" applyFill="1" applyBorder="1" applyAlignment="1">
      <alignment vertical="center"/>
    </xf>
    <xf numFmtId="0" fontId="19" fillId="0" borderId="0" xfId="1" applyNumberFormat="1" applyFont="1" applyFill="1" applyBorder="1" applyAlignment="1">
      <alignment horizontal="right" vertical="center"/>
    </xf>
    <xf numFmtId="0" fontId="19" fillId="0" borderId="0" xfId="0" applyNumberFormat="1" applyFont="1" applyBorder="1" applyAlignment="1">
      <alignment vertical="center"/>
    </xf>
    <xf numFmtId="0" fontId="19" fillId="0" borderId="0" xfId="1" applyNumberFormat="1" applyFont="1" applyFill="1" applyBorder="1" applyAlignment="1">
      <alignment horizontal="left" vertical="center"/>
    </xf>
    <xf numFmtId="0" fontId="19" fillId="0" borderId="34" xfId="0" applyNumberFormat="1" applyFont="1" applyFill="1" applyBorder="1" applyAlignment="1">
      <alignment horizontal="center" vertical="center"/>
    </xf>
    <xf numFmtId="0" fontId="96" fillId="37" borderId="34" xfId="0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197" fontId="68" fillId="0" borderId="0" xfId="0" applyNumberFormat="1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49" fontId="68" fillId="0" borderId="0" xfId="31" applyNumberFormat="1" applyFont="1" applyFill="1" applyBorder="1" applyAlignment="1">
      <alignment vertical="center"/>
    </xf>
    <xf numFmtId="0" fontId="68" fillId="0" borderId="45" xfId="1" applyNumberFormat="1" applyFont="1" applyBorder="1" applyAlignment="1">
      <alignment horizontal="left" vertical="center"/>
    </xf>
    <xf numFmtId="190" fontId="19" fillId="0" borderId="0" xfId="1" applyNumberFormat="1" applyFont="1" applyFill="1" applyBorder="1" applyAlignment="1">
      <alignment horizontal="center" vertical="center"/>
    </xf>
    <xf numFmtId="209" fontId="68" fillId="0" borderId="38" xfId="1" applyNumberFormat="1" applyFont="1" applyBorder="1" applyAlignment="1">
      <alignment horizontal="center" vertical="center" shrinkToFit="1"/>
    </xf>
    <xf numFmtId="180" fontId="68" fillId="0" borderId="13" xfId="1" applyNumberFormat="1" applyFont="1" applyBorder="1" applyAlignment="1">
      <alignment horizontal="center" vertical="center"/>
    </xf>
    <xf numFmtId="0" fontId="68" fillId="2" borderId="38" xfId="1" applyNumberFormat="1" applyFont="1" applyFill="1" applyBorder="1" applyAlignment="1">
      <alignment horizontal="center" vertical="center" shrinkToFit="1"/>
    </xf>
    <xf numFmtId="0" fontId="19" fillId="3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223" fontId="19" fillId="0" borderId="1" xfId="1" applyNumberFormat="1" applyFont="1" applyFill="1" applyBorder="1" applyAlignment="1">
      <alignment horizontal="center" vertical="center"/>
    </xf>
    <xf numFmtId="222" fontId="19" fillId="0" borderId="1" xfId="1" applyNumberFormat="1" applyFont="1" applyFill="1" applyBorder="1" applyAlignment="1">
      <alignment horizontal="center" vertical="center"/>
    </xf>
    <xf numFmtId="0" fontId="68" fillId="0" borderId="43" xfId="1" applyNumberFormat="1" applyFont="1" applyBorder="1" applyAlignment="1">
      <alignment horizontal="center" vertical="center"/>
    </xf>
    <xf numFmtId="0" fontId="19" fillId="0" borderId="9" xfId="1" applyNumberFormat="1" applyFont="1" applyFill="1" applyBorder="1" applyAlignment="1">
      <alignment horizontal="center" vertical="center"/>
    </xf>
    <xf numFmtId="0" fontId="71" fillId="31" borderId="1" xfId="0" applyFont="1" applyFill="1" applyBorder="1" applyAlignment="1">
      <alignment horizontal="center" vertical="center"/>
    </xf>
    <xf numFmtId="0" fontId="71" fillId="31" borderId="1" xfId="0" applyFont="1" applyFill="1" applyBorder="1" applyAlignment="1">
      <alignment horizontal="center" vertical="top" wrapText="1"/>
    </xf>
    <xf numFmtId="190" fontId="71" fillId="0" borderId="1" xfId="0" applyNumberFormat="1" applyFont="1" applyBorder="1" applyAlignment="1">
      <alignment horizontal="center" vertical="center" wrapText="1"/>
    </xf>
    <xf numFmtId="176" fontId="71" fillId="0" borderId="1" xfId="0" applyNumberFormat="1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68" fillId="0" borderId="44" xfId="1" applyNumberFormat="1" applyFont="1" applyBorder="1" applyAlignment="1">
      <alignment horizontal="center" vertical="center"/>
    </xf>
    <xf numFmtId="0" fontId="74" fillId="37" borderId="34" xfId="0" applyNumberFormat="1" applyFont="1" applyFill="1" applyBorder="1" applyAlignment="1">
      <alignment horizontal="center" vertical="center" wrapText="1"/>
    </xf>
    <xf numFmtId="1" fontId="19" fillId="29" borderId="34" xfId="0" applyNumberFormat="1" applyFont="1" applyFill="1" applyBorder="1" applyAlignment="1">
      <alignment horizontal="center" vertical="center"/>
    </xf>
    <xf numFmtId="2" fontId="19" fillId="0" borderId="34" xfId="0" applyNumberFormat="1" applyFont="1" applyFill="1" applyBorder="1" applyAlignment="1">
      <alignment horizontal="center" vertical="center"/>
    </xf>
    <xf numFmtId="1" fontId="19" fillId="0" borderId="34" xfId="0" applyNumberFormat="1" applyFont="1" applyFill="1" applyBorder="1" applyAlignment="1">
      <alignment horizontal="center" vertical="center"/>
    </xf>
    <xf numFmtId="180" fontId="19" fillId="0" borderId="34" xfId="0" applyNumberFormat="1" applyFont="1" applyFill="1" applyBorder="1" applyAlignment="1">
      <alignment horizontal="center" vertical="center"/>
    </xf>
    <xf numFmtId="0" fontId="68" fillId="2" borderId="39" xfId="1" applyNumberFormat="1" applyFont="1" applyFill="1" applyBorder="1" applyAlignment="1">
      <alignment horizontal="center" vertical="center"/>
    </xf>
    <xf numFmtId="1" fontId="19" fillId="0" borderId="1" xfId="1" applyNumberFormat="1" applyFont="1" applyBorder="1" applyAlignment="1">
      <alignment horizontal="center" vertical="center" shrinkToFit="1"/>
    </xf>
    <xf numFmtId="0" fontId="19" fillId="0" borderId="1" xfId="1" applyNumberFormat="1" applyFont="1" applyBorder="1" applyAlignment="1">
      <alignment horizontal="center" vertical="center" shrinkToFit="1"/>
    </xf>
    <xf numFmtId="200" fontId="19" fillId="33" borderId="1" xfId="1" applyNumberFormat="1" applyFont="1" applyFill="1" applyBorder="1" applyAlignment="1">
      <alignment horizontal="center" vertical="center" shrinkToFit="1"/>
    </xf>
    <xf numFmtId="200" fontId="19" fillId="34" borderId="1" xfId="1" applyNumberFormat="1" applyFont="1" applyFill="1" applyBorder="1" applyAlignment="1">
      <alignment horizontal="center" vertical="center" shrinkToFit="1"/>
    </xf>
    <xf numFmtId="49" fontId="19" fillId="0" borderId="34" xfId="0" applyNumberFormat="1" applyFont="1" applyFill="1" applyBorder="1" applyAlignment="1">
      <alignment horizontal="center" vertical="center"/>
    </xf>
    <xf numFmtId="49" fontId="61" fillId="0" borderId="0" xfId="76" applyNumberFormat="1" applyFont="1" applyFill="1" applyAlignment="1">
      <alignment horizontal="left" vertical="center"/>
    </xf>
    <xf numFmtId="0" fontId="74" fillId="37" borderId="60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00" fillId="37" borderId="60" xfId="0" applyNumberFormat="1" applyFont="1" applyFill="1" applyBorder="1" applyAlignment="1">
      <alignment horizontal="center" vertical="center" wrapText="1"/>
    </xf>
    <xf numFmtId="227" fontId="19" fillId="0" borderId="0" xfId="1" applyNumberFormat="1" applyFont="1" applyBorder="1" applyAlignment="1">
      <alignment horizontal="left" vertical="center"/>
    </xf>
    <xf numFmtId="0" fontId="19" fillId="40" borderId="1" xfId="1" applyNumberFormat="1" applyFont="1" applyFill="1" applyBorder="1" applyAlignment="1">
      <alignment horizontal="center" vertical="center"/>
    </xf>
    <xf numFmtId="0" fontId="68" fillId="2" borderId="40" xfId="1" applyNumberFormat="1" applyFont="1" applyFill="1" applyBorder="1" applyAlignment="1">
      <alignment horizontal="center" vertical="center"/>
    </xf>
    <xf numFmtId="2" fontId="19" fillId="0" borderId="0" xfId="1" applyNumberFormat="1" applyFont="1" applyBorder="1" applyAlignment="1">
      <alignment horizontal="left" vertical="center"/>
    </xf>
    <xf numFmtId="0" fontId="19" fillId="29" borderId="34" xfId="0" applyNumberFormat="1" applyFont="1" applyFill="1" applyBorder="1" applyAlignment="1">
      <alignment horizontal="center" vertical="center"/>
    </xf>
    <xf numFmtId="0" fontId="102" fillId="0" borderId="34" xfId="0" applyNumberFormat="1" applyFont="1" applyFill="1" applyBorder="1" applyAlignment="1">
      <alignment horizontal="center" vertical="center"/>
    </xf>
    <xf numFmtId="0" fontId="68" fillId="31" borderId="34" xfId="0" applyNumberFormat="1" applyFont="1" applyFill="1" applyBorder="1" applyAlignment="1">
      <alignment horizontal="center" vertical="center"/>
    </xf>
    <xf numFmtId="180" fontId="19" fillId="29" borderId="34" xfId="0" applyNumberFormat="1" applyFont="1" applyFill="1" applyBorder="1" applyAlignment="1">
      <alignment horizontal="center" vertical="center"/>
    </xf>
    <xf numFmtId="180" fontId="102" fillId="0" borderId="34" xfId="0" applyNumberFormat="1" applyFont="1" applyFill="1" applyBorder="1" applyAlignment="1">
      <alignment horizontal="center" vertical="center"/>
    </xf>
    <xf numFmtId="0" fontId="19" fillId="3" borderId="34" xfId="0" applyNumberFormat="1" applyFont="1" applyFill="1" applyBorder="1" applyAlignment="1">
      <alignment horizontal="center" vertical="center"/>
    </xf>
    <xf numFmtId="2" fontId="102" fillId="0" borderId="0" xfId="0" applyNumberFormat="1" applyFont="1" applyFill="1" applyBorder="1" applyAlignment="1">
      <alignment horizontal="center" vertical="center"/>
    </xf>
    <xf numFmtId="180" fontId="102" fillId="0" borderId="0" xfId="0" applyNumberFormat="1" applyFont="1" applyFill="1" applyBorder="1" applyAlignment="1">
      <alignment horizontal="center" vertical="center"/>
    </xf>
    <xf numFmtId="2" fontId="19" fillId="0" borderId="1" xfId="1" applyNumberFormat="1" applyFont="1" applyFill="1" applyBorder="1" applyAlignment="1">
      <alignment horizontal="center" vertical="center"/>
    </xf>
    <xf numFmtId="180" fontId="19" fillId="0" borderId="1" xfId="1" applyNumberFormat="1" applyFont="1" applyFill="1" applyBorder="1" applyAlignment="1">
      <alignment horizontal="center" vertical="center"/>
    </xf>
    <xf numFmtId="0" fontId="19" fillId="29" borderId="42" xfId="1" applyNumberFormat="1" applyFont="1" applyFill="1" applyBorder="1" applyAlignment="1">
      <alignment horizontal="center" vertical="center"/>
    </xf>
    <xf numFmtId="0" fontId="19" fillId="29" borderId="43" xfId="1" applyNumberFormat="1" applyFont="1" applyFill="1" applyBorder="1" applyAlignment="1">
      <alignment horizontal="center" vertical="center"/>
    </xf>
    <xf numFmtId="0" fontId="19" fillId="29" borderId="44" xfId="1" applyNumberFormat="1" applyFont="1" applyFill="1" applyBorder="1" applyAlignment="1">
      <alignment horizontal="center" vertical="center"/>
    </xf>
    <xf numFmtId="0" fontId="19" fillId="0" borderId="10" xfId="1" applyNumberFormat="1" applyFont="1" applyBorder="1" applyAlignment="1">
      <alignment horizontal="center" vertical="center"/>
    </xf>
    <xf numFmtId="0" fontId="19" fillId="0" borderId="11" xfId="1" applyNumberFormat="1" applyFont="1" applyBorder="1" applyAlignment="1">
      <alignment horizontal="center" vertical="center"/>
    </xf>
    <xf numFmtId="0" fontId="19" fillId="0" borderId="37" xfId="1" applyNumberFormat="1" applyFont="1" applyBorder="1" applyAlignment="1">
      <alignment horizontal="center" vertical="center"/>
    </xf>
    <xf numFmtId="0" fontId="19" fillId="0" borderId="17" xfId="1" applyNumberFormat="1" applyFont="1" applyBorder="1" applyAlignment="1">
      <alignment horizontal="center" vertical="center"/>
    </xf>
    <xf numFmtId="0" fontId="97" fillId="0" borderId="17" xfId="1" applyNumberFormat="1" applyFont="1" applyBorder="1" applyAlignment="1">
      <alignment horizontal="center" vertical="center"/>
    </xf>
    <xf numFmtId="0" fontId="19" fillId="0" borderId="3" xfId="1" applyNumberFormat="1" applyFont="1" applyBorder="1" applyAlignment="1">
      <alignment horizontal="center" vertical="center"/>
    </xf>
    <xf numFmtId="0" fontId="19" fillId="0" borderId="12" xfId="1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/>
    </xf>
    <xf numFmtId="1" fontId="19" fillId="0" borderId="1" xfId="1" applyNumberFormat="1" applyFont="1" applyBorder="1" applyAlignment="1">
      <alignment horizontal="center" vertical="center"/>
    </xf>
    <xf numFmtId="0" fontId="73" fillId="37" borderId="34" xfId="0" applyNumberFormat="1" applyFont="1" applyFill="1" applyBorder="1" applyAlignment="1">
      <alignment horizontal="center" vertical="center" wrapText="1"/>
    </xf>
    <xf numFmtId="0" fontId="61" fillId="0" borderId="0" xfId="0" applyFont="1" applyFill="1">
      <alignment vertical="center"/>
    </xf>
    <xf numFmtId="0" fontId="61" fillId="0" borderId="0" xfId="90" applyFont="1" applyFill="1"/>
    <xf numFmtId="0" fontId="61" fillId="0" borderId="0" xfId="90" applyNumberFormat="1" applyFont="1" applyFill="1"/>
    <xf numFmtId="0" fontId="61" fillId="0" borderId="0" xfId="0" applyFont="1" applyFill="1" applyBorder="1" applyAlignment="1">
      <alignment vertical="center"/>
    </xf>
    <xf numFmtId="176" fontId="63" fillId="0" borderId="0" xfId="0" applyNumberFormat="1" applyFont="1" applyFill="1" applyBorder="1" applyAlignment="1">
      <alignment vertical="center"/>
    </xf>
    <xf numFmtId="0" fontId="89" fillId="0" borderId="0" xfId="76" applyNumberFormat="1" applyFont="1" applyFill="1" applyAlignment="1">
      <alignment horizontal="center" vertical="center"/>
    </xf>
    <xf numFmtId="190" fontId="61" fillId="0" borderId="0" xfId="1" applyNumberFormat="1" applyFont="1" applyFill="1" applyBorder="1" applyAlignment="1">
      <alignment horizontal="center" vertical="center"/>
    </xf>
    <xf numFmtId="49" fontId="61" fillId="0" borderId="0" xfId="90" applyNumberFormat="1" applyFont="1" applyFill="1" applyBorder="1" applyAlignment="1">
      <alignment horizontal="right" vertical="center"/>
    </xf>
    <xf numFmtId="0" fontId="95" fillId="0" borderId="0" xfId="2" applyNumberFormat="1" applyFont="1" applyFill="1" applyBorder="1" applyAlignment="1">
      <alignment horizontal="left" vertical="top"/>
    </xf>
    <xf numFmtId="49" fontId="61" fillId="0" borderId="0" xfId="76" applyNumberFormat="1" applyFont="1" applyFill="1" applyAlignment="1">
      <alignment horizontal="left" vertical="center" indent="1"/>
    </xf>
    <xf numFmtId="214" fontId="61" fillId="0" borderId="0" xfId="1" applyNumberFormat="1" applyFont="1" applyFill="1" applyBorder="1" applyAlignment="1">
      <alignment horizontal="left" vertical="center" shrinkToFit="1"/>
    </xf>
    <xf numFmtId="176" fontId="61" fillId="0" borderId="0" xfId="0" applyNumberFormat="1" applyFont="1" applyFill="1" applyBorder="1" applyAlignment="1">
      <alignment vertical="center"/>
    </xf>
    <xf numFmtId="49" fontId="61" fillId="0" borderId="0" xfId="76" applyNumberFormat="1" applyFont="1" applyFill="1" applyAlignment="1">
      <alignment vertical="center"/>
    </xf>
    <xf numFmtId="49" fontId="19" fillId="0" borderId="31" xfId="90" applyNumberFormat="1" applyFont="1" applyFill="1" applyBorder="1" applyAlignment="1">
      <alignment horizontal="left" vertical="center"/>
    </xf>
    <xf numFmtId="49" fontId="61" fillId="0" borderId="32" xfId="76" applyNumberFormat="1" applyFont="1" applyFill="1" applyBorder="1" applyAlignment="1">
      <alignment horizontal="center" vertical="center"/>
    </xf>
    <xf numFmtId="214" fontId="61" fillId="0" borderId="32" xfId="1" applyNumberFormat="1" applyFont="1" applyFill="1" applyBorder="1" applyAlignment="1">
      <alignment horizontal="left" vertical="center" shrinkToFit="1"/>
    </xf>
    <xf numFmtId="190" fontId="61" fillId="0" borderId="32" xfId="1" applyNumberFormat="1" applyFont="1" applyFill="1" applyBorder="1" applyAlignment="1">
      <alignment horizontal="center" vertical="center"/>
    </xf>
    <xf numFmtId="49" fontId="61" fillId="0" borderId="32" xfId="76" applyNumberFormat="1" applyFont="1" applyFill="1" applyBorder="1" applyAlignment="1">
      <alignment horizontal="right" vertical="center"/>
    </xf>
    <xf numFmtId="49" fontId="61" fillId="0" borderId="0" xfId="76" applyNumberFormat="1" applyFont="1" applyFill="1" applyBorder="1" applyAlignment="1">
      <alignment horizontal="center" vertical="center"/>
    </xf>
    <xf numFmtId="199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1" fontId="20" fillId="0" borderId="3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10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NumberFormat="1" applyFont="1" applyBorder="1" applyAlignment="1">
      <alignment horizontal="center" vertical="center"/>
    </xf>
    <xf numFmtId="199" fontId="20" fillId="0" borderId="0" xfId="0" applyNumberFormat="1" applyFont="1" applyBorder="1" applyAlignment="1">
      <alignment horizontal="right" vertical="center"/>
    </xf>
    <xf numFmtId="0" fontId="20" fillId="0" borderId="0" xfId="0" quotePrefix="1" applyFont="1" applyBorder="1" applyAlignment="1">
      <alignment horizontal="left" vertical="center"/>
    </xf>
    <xf numFmtId="191" fontId="20" fillId="0" borderId="0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205" fontId="20" fillId="0" borderId="0" xfId="0" applyNumberFormat="1" applyFont="1" applyBorder="1" applyAlignment="1">
      <alignment horizontal="center" vertical="center"/>
    </xf>
    <xf numFmtId="206" fontId="20" fillId="0" borderId="0" xfId="0" quotePrefix="1" applyNumberFormat="1" applyFont="1" applyBorder="1" applyAlignment="1">
      <alignment vertical="center"/>
    </xf>
    <xf numFmtId="0" fontId="20" fillId="0" borderId="0" xfId="0" applyNumberFormat="1" applyFont="1" applyBorder="1" applyAlignment="1">
      <alignment vertical="center"/>
    </xf>
    <xf numFmtId="0" fontId="61" fillId="0" borderId="0" xfId="90" applyNumberFormat="1" applyFont="1" applyFill="1" applyBorder="1" applyAlignment="1">
      <alignment horizontal="center" vertical="center"/>
    </xf>
    <xf numFmtId="49" fontId="61" fillId="0" borderId="0" xfId="76" applyNumberFormat="1" applyFont="1" applyFill="1" applyBorder="1" applyAlignment="1">
      <alignment horizontal="left" vertical="center" indent="1"/>
    </xf>
    <xf numFmtId="0" fontId="61" fillId="0" borderId="0" xfId="90" applyNumberFormat="1" applyFont="1" applyFill="1" applyBorder="1" applyAlignment="1">
      <alignment vertical="center" wrapText="1"/>
    </xf>
    <xf numFmtId="0" fontId="61" fillId="0" borderId="0" xfId="90" applyNumberFormat="1" applyFont="1" applyFill="1" applyBorder="1" applyAlignment="1">
      <alignment horizontal="left" vertical="center" indent="1"/>
    </xf>
    <xf numFmtId="0" fontId="20" fillId="0" borderId="0" xfId="0" applyFont="1" applyBorder="1" applyAlignment="1">
      <alignment vertical="center"/>
    </xf>
    <xf numFmtId="0" fontId="72" fillId="37" borderId="3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70" fillId="0" borderId="0" xfId="0" applyFont="1">
      <alignment vertical="center"/>
    </xf>
    <xf numFmtId="0" fontId="104" fillId="2" borderId="11" xfId="0" applyFont="1" applyFill="1" applyBorder="1" applyAlignment="1">
      <alignment horizontal="center" vertical="center"/>
    </xf>
    <xf numFmtId="0" fontId="104" fillId="2" borderId="12" xfId="0" applyFont="1" applyFill="1" applyBorder="1" applyAlignment="1">
      <alignment horizontal="center" vertical="center"/>
    </xf>
    <xf numFmtId="0" fontId="105" fillId="29" borderId="34" xfId="0" applyNumberFormat="1" applyFont="1" applyFill="1" applyBorder="1" applyAlignment="1">
      <alignment horizontal="center" vertical="center"/>
    </xf>
    <xf numFmtId="1" fontId="19" fillId="3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97" fillId="0" borderId="0" xfId="1" applyNumberFormat="1" applyFont="1" applyBorder="1" applyAlignment="1">
      <alignment horizontal="center" vertical="center"/>
    </xf>
    <xf numFmtId="0" fontId="103" fillId="0" borderId="0" xfId="76" applyNumberFormat="1" applyFont="1" applyFill="1" applyBorder="1" applyAlignment="1">
      <alignment vertical="center"/>
    </xf>
    <xf numFmtId="0" fontId="97" fillId="30" borderId="1" xfId="1" applyNumberFormat="1" applyFont="1" applyFill="1" applyBorder="1" applyAlignment="1">
      <alignment horizontal="center" vertical="center"/>
    </xf>
    <xf numFmtId="0" fontId="102" fillId="0" borderId="1" xfId="1" applyNumberFormat="1" applyFont="1" applyFill="1" applyBorder="1" applyAlignment="1">
      <alignment horizontal="center" vertical="center"/>
    </xf>
    <xf numFmtId="2" fontId="102" fillId="0" borderId="1" xfId="1" applyNumberFormat="1" applyFont="1" applyFill="1" applyBorder="1" applyAlignment="1">
      <alignment horizontal="center" vertical="center"/>
    </xf>
    <xf numFmtId="180" fontId="102" fillId="0" borderId="1" xfId="1" applyNumberFormat="1" applyFont="1" applyFill="1" applyBorder="1" applyAlignment="1">
      <alignment horizontal="center" vertical="center"/>
    </xf>
    <xf numFmtId="223" fontId="102" fillId="0" borderId="1" xfId="1" applyNumberFormat="1" applyFont="1" applyFill="1" applyBorder="1" applyAlignment="1">
      <alignment horizontal="center" vertical="center"/>
    </xf>
    <xf numFmtId="222" fontId="102" fillId="0" borderId="1" xfId="1" applyNumberFormat="1" applyFont="1" applyFill="1" applyBorder="1" applyAlignment="1">
      <alignment horizontal="center" vertical="center"/>
    </xf>
    <xf numFmtId="49" fontId="102" fillId="0" borderId="1" xfId="1" applyNumberFormat="1" applyFont="1" applyFill="1" applyBorder="1" applyAlignment="1">
      <alignment horizontal="center" vertical="center"/>
    </xf>
    <xf numFmtId="0" fontId="19" fillId="30" borderId="9" xfId="1" applyNumberFormat="1" applyFont="1" applyFill="1" applyBorder="1" applyAlignment="1">
      <alignment horizontal="center" vertical="center"/>
    </xf>
    <xf numFmtId="0" fontId="19" fillId="30" borderId="39" xfId="1" applyNumberFormat="1" applyFont="1" applyFill="1" applyBorder="1" applyAlignment="1">
      <alignment horizontal="center" vertical="center"/>
    </xf>
    <xf numFmtId="0" fontId="19" fillId="30" borderId="67" xfId="1" applyNumberFormat="1" applyFont="1" applyFill="1" applyBorder="1" applyAlignment="1">
      <alignment horizontal="center" vertical="center"/>
    </xf>
    <xf numFmtId="0" fontId="97" fillId="30" borderId="40" xfId="1" applyNumberFormat="1" applyFont="1" applyFill="1" applyBorder="1" applyAlignment="1">
      <alignment horizontal="center" vertical="center"/>
    </xf>
    <xf numFmtId="0" fontId="19" fillId="0" borderId="38" xfId="1" applyNumberFormat="1" applyFont="1" applyFill="1" applyBorder="1" applyAlignment="1">
      <alignment horizontal="center" vertical="center"/>
    </xf>
    <xf numFmtId="176" fontId="19" fillId="0" borderId="68" xfId="1" applyNumberFormat="1" applyFont="1" applyFill="1" applyBorder="1" applyAlignment="1">
      <alignment horizontal="center" vertical="center"/>
    </xf>
    <xf numFmtId="0" fontId="61" fillId="0" borderId="53" xfId="90" applyNumberFormat="1" applyFont="1" applyFill="1" applyBorder="1" applyAlignment="1">
      <alignment horizontal="center" vertical="center" wrapText="1"/>
    </xf>
    <xf numFmtId="0" fontId="61" fillId="0" borderId="69" xfId="90" applyNumberFormat="1" applyFont="1" applyFill="1" applyBorder="1" applyAlignment="1">
      <alignment horizontal="center" vertical="center"/>
    </xf>
    <xf numFmtId="0" fontId="61" fillId="0" borderId="70" xfId="90" applyNumberFormat="1" applyFont="1" applyFill="1" applyBorder="1" applyAlignment="1">
      <alignment horizontal="center" vertical="center"/>
    </xf>
    <xf numFmtId="0" fontId="61" fillId="0" borderId="71" xfId="90" applyNumberFormat="1" applyFont="1" applyFill="1" applyBorder="1" applyAlignment="1">
      <alignment horizontal="center" vertical="center"/>
    </xf>
    <xf numFmtId="0" fontId="104" fillId="2" borderId="1" xfId="0" applyFont="1" applyFill="1" applyBorder="1" applyAlignment="1">
      <alignment horizontal="center" vertical="center"/>
    </xf>
    <xf numFmtId="49" fontId="104" fillId="2" borderId="12" xfId="0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1" fontId="61" fillId="0" borderId="19" xfId="90" applyNumberFormat="1" applyFont="1" applyFill="1" applyBorder="1" applyAlignment="1">
      <alignment horizontal="center" vertical="center"/>
    </xf>
    <xf numFmtId="49" fontId="61" fillId="0" borderId="55" xfId="90" applyNumberFormat="1" applyFont="1" applyFill="1" applyBorder="1" applyAlignment="1">
      <alignment horizontal="center" vertical="center"/>
    </xf>
    <xf numFmtId="0" fontId="82" fillId="33" borderId="72" xfId="0" applyFont="1" applyFill="1" applyBorder="1">
      <alignment vertical="center"/>
    </xf>
    <xf numFmtId="0" fontId="61" fillId="0" borderId="53" xfId="90" applyNumberFormat="1" applyFont="1" applyFill="1" applyBorder="1" applyAlignment="1">
      <alignment horizontal="center" vertical="center" wrapText="1"/>
    </xf>
    <xf numFmtId="0" fontId="106" fillId="0" borderId="0" xfId="0" applyNumberFormat="1" applyFont="1">
      <alignment vertical="center"/>
    </xf>
    <xf numFmtId="0" fontId="70" fillId="0" borderId="0" xfId="0" applyNumberFormat="1" applyFont="1">
      <alignment vertical="center"/>
    </xf>
    <xf numFmtId="49" fontId="70" fillId="0" borderId="79" xfId="0" applyNumberFormat="1" applyFont="1" applyBorder="1" applyAlignment="1">
      <alignment horizontal="center" vertical="center"/>
    </xf>
    <xf numFmtId="0" fontId="70" fillId="0" borderId="79" xfId="0" applyNumberFormat="1" applyFont="1" applyBorder="1" applyAlignment="1">
      <alignment horizontal="center" vertical="center"/>
    </xf>
    <xf numFmtId="41" fontId="70" fillId="0" borderId="79" xfId="148" applyFont="1" applyBorder="1" applyAlignment="1">
      <alignment horizontal="center" vertical="center"/>
    </xf>
    <xf numFmtId="41" fontId="70" fillId="0" borderId="12" xfId="148" applyFont="1" applyBorder="1" applyAlignment="1">
      <alignment vertical="center"/>
    </xf>
    <xf numFmtId="0" fontId="70" fillId="0" borderId="80" xfId="0" applyNumberFormat="1" applyFont="1" applyBorder="1" applyAlignment="1">
      <alignment horizontal="right" vertical="center"/>
    </xf>
    <xf numFmtId="0" fontId="5" fillId="0" borderId="81" xfId="0" applyNumberFormat="1" applyFont="1" applyBorder="1" applyAlignment="1">
      <alignment vertical="center"/>
    </xf>
    <xf numFmtId="0" fontId="70" fillId="0" borderId="80" xfId="0" applyNumberFormat="1" applyFont="1" applyBorder="1" applyAlignment="1">
      <alignment vertical="center"/>
    </xf>
    <xf numFmtId="0" fontId="70" fillId="0" borderId="81" xfId="0" applyNumberFormat="1" applyFont="1" applyBorder="1" applyAlignment="1">
      <alignment vertical="center"/>
    </xf>
    <xf numFmtId="0" fontId="19" fillId="0" borderId="0" xfId="136" quotePrefix="1" applyNumberFormat="1" applyFont="1" applyFill="1" applyBorder="1" applyAlignment="1">
      <alignment horizontal="center" vertical="center"/>
    </xf>
    <xf numFmtId="0" fontId="5" fillId="0" borderId="79" xfId="0" applyNumberFormat="1" applyFont="1" applyBorder="1" applyAlignment="1">
      <alignment horizontal="right" vertical="center"/>
    </xf>
    <xf numFmtId="0" fontId="5" fillId="0" borderId="79" xfId="0" applyNumberFormat="1" applyFont="1" applyBorder="1" applyAlignment="1">
      <alignment vertical="center"/>
    </xf>
    <xf numFmtId="0" fontId="5" fillId="0" borderId="79" xfId="0" applyNumberFormat="1" applyFont="1" applyBorder="1" applyAlignment="1">
      <alignment horizontal="center" vertical="center"/>
    </xf>
    <xf numFmtId="41" fontId="19" fillId="0" borderId="0" xfId="0" applyNumberFormat="1" applyFont="1" applyFill="1" applyBorder="1">
      <alignment vertical="center"/>
    </xf>
    <xf numFmtId="49" fontId="61" fillId="0" borderId="46" xfId="90" applyNumberFormat="1" applyFont="1" applyFill="1" applyBorder="1" applyAlignment="1">
      <alignment horizontal="center" vertical="center" wrapText="1"/>
    </xf>
    <xf numFmtId="49" fontId="61" fillId="0" borderId="0" xfId="76" applyNumberFormat="1" applyFont="1" applyFill="1" applyBorder="1" applyAlignment="1">
      <alignment horizontal="center" vertical="center"/>
    </xf>
    <xf numFmtId="0" fontId="68" fillId="0" borderId="44" xfId="1" applyNumberFormat="1" applyFont="1" applyBorder="1" applyAlignment="1">
      <alignment horizontal="center" vertical="center"/>
    </xf>
    <xf numFmtId="49" fontId="61" fillId="0" borderId="0" xfId="76" applyNumberFormat="1" applyFont="1" applyFill="1" applyBorder="1" applyAlignment="1">
      <alignment horizontal="center" vertical="center"/>
    </xf>
    <xf numFmtId="0" fontId="90" fillId="0" borderId="0" xfId="90" applyNumberFormat="1" applyFont="1" applyFill="1" applyAlignment="1">
      <alignment horizontal="center" vertical="center"/>
    </xf>
    <xf numFmtId="0" fontId="89" fillId="0" borderId="0" xfId="76" applyNumberFormat="1" applyFont="1" applyFill="1" applyBorder="1" applyAlignment="1">
      <alignment horizontal="center" vertical="center"/>
    </xf>
    <xf numFmtId="0" fontId="63" fillId="0" borderId="0" xfId="90" applyNumberFormat="1" applyFont="1" applyFill="1" applyAlignment="1">
      <alignment horizontal="center" vertical="center"/>
    </xf>
    <xf numFmtId="0" fontId="68" fillId="0" borderId="13" xfId="1" applyNumberFormat="1" applyFont="1" applyBorder="1" applyAlignment="1">
      <alignment horizontal="center" vertical="center"/>
    </xf>
    <xf numFmtId="209" fontId="68" fillId="0" borderId="88" xfId="1" applyNumberFormat="1" applyFont="1" applyBorder="1" applyAlignment="1">
      <alignment horizontal="center" vertical="center" shrinkToFit="1"/>
    </xf>
    <xf numFmtId="0" fontId="61" fillId="0" borderId="55" xfId="90" applyNumberFormat="1" applyFont="1" applyFill="1" applyBorder="1" applyAlignment="1">
      <alignment horizontal="center" vertical="center"/>
    </xf>
    <xf numFmtId="0" fontId="61" fillId="0" borderId="21" xfId="90" applyNumberFormat="1" applyFont="1" applyFill="1" applyBorder="1" applyAlignment="1">
      <alignment horizontal="center" vertical="center" wrapText="1"/>
    </xf>
    <xf numFmtId="0" fontId="19" fillId="0" borderId="74" xfId="1" applyNumberFormat="1" applyFont="1" applyFill="1" applyBorder="1" applyAlignment="1">
      <alignment horizontal="center" vertical="center"/>
    </xf>
    <xf numFmtId="0" fontId="19" fillId="0" borderId="89" xfId="1" applyNumberFormat="1" applyFont="1" applyFill="1" applyBorder="1" applyAlignment="1">
      <alignment horizontal="center" vertical="center"/>
    </xf>
    <xf numFmtId="0" fontId="19" fillId="0" borderId="78" xfId="1" applyNumberFormat="1" applyFont="1" applyFill="1" applyBorder="1" applyAlignment="1">
      <alignment horizontal="center" vertical="center"/>
    </xf>
    <xf numFmtId="176" fontId="19" fillId="0" borderId="90" xfId="1" applyNumberFormat="1" applyFont="1" applyFill="1" applyBorder="1" applyAlignment="1">
      <alignment horizontal="center" vertical="center"/>
    </xf>
    <xf numFmtId="0" fontId="19" fillId="0" borderId="8" xfId="1" applyNumberFormat="1" applyFont="1" applyBorder="1" applyAlignment="1">
      <alignment horizontal="left" vertical="center"/>
    </xf>
    <xf numFmtId="0" fontId="19" fillId="30" borderId="79" xfId="1" applyNumberFormat="1" applyFont="1" applyFill="1" applyBorder="1" applyAlignment="1">
      <alignment horizontal="center" vertical="center"/>
    </xf>
    <xf numFmtId="0" fontId="97" fillId="30" borderId="79" xfId="1" applyNumberFormat="1" applyFont="1" applyFill="1" applyBorder="1" applyAlignment="1">
      <alignment horizontal="center" vertical="center"/>
    </xf>
    <xf numFmtId="0" fontId="19" fillId="0" borderId="79" xfId="1" applyNumberFormat="1" applyFont="1" applyBorder="1" applyAlignment="1">
      <alignment horizontal="center" vertical="center"/>
    </xf>
    <xf numFmtId="0" fontId="74" fillId="37" borderId="73" xfId="0" applyNumberFormat="1" applyFont="1" applyFill="1" applyBorder="1" applyAlignment="1">
      <alignment horizontal="center" vertical="center" wrapText="1"/>
    </xf>
    <xf numFmtId="0" fontId="19" fillId="0" borderId="73" xfId="0" applyNumberFormat="1" applyFont="1" applyFill="1" applyBorder="1" applyAlignment="1">
      <alignment horizontal="center" vertical="center"/>
    </xf>
    <xf numFmtId="0" fontId="19" fillId="0" borderId="84" xfId="1" applyNumberFormat="1" applyFont="1" applyBorder="1" applyAlignment="1">
      <alignment horizontal="center" vertical="center"/>
    </xf>
    <xf numFmtId="0" fontId="19" fillId="0" borderId="78" xfId="1" applyNumberFormat="1" applyFont="1" applyBorder="1" applyAlignment="1">
      <alignment horizontal="center" vertical="center"/>
    </xf>
    <xf numFmtId="0" fontId="19" fillId="0" borderId="0" xfId="90" applyNumberFormat="1" applyFont="1" applyFill="1" applyAlignment="1">
      <alignment horizontal="left" vertical="center"/>
    </xf>
    <xf numFmtId="0" fontId="19" fillId="0" borderId="0" xfId="90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1" fillId="0" borderId="0" xfId="90" applyNumberFormat="1" applyFont="1" applyFill="1" applyAlignment="1">
      <alignment vertical="center"/>
    </xf>
    <xf numFmtId="49" fontId="63" fillId="0" borderId="0" xfId="90" applyNumberFormat="1" applyFont="1" applyFill="1" applyBorder="1" applyAlignment="1">
      <alignment vertical="center"/>
    </xf>
    <xf numFmtId="49" fontId="63" fillId="0" borderId="0" xfId="90" applyNumberFormat="1" applyFont="1" applyFill="1" applyBorder="1" applyAlignment="1">
      <alignment horizontal="center" vertical="center"/>
    </xf>
    <xf numFmtId="0" fontId="61" fillId="0" borderId="0" xfId="90" applyNumberFormat="1" applyFont="1" applyFill="1" applyAlignment="1">
      <alignment horizontal="right" vertical="center"/>
    </xf>
    <xf numFmtId="0" fontId="61" fillId="0" borderId="0" xfId="90" applyNumberFormat="1" applyFont="1" applyFill="1" applyAlignment="1">
      <alignment horizontal="left" vertical="center" indent="2"/>
    </xf>
    <xf numFmtId="0" fontId="61" fillId="0" borderId="0" xfId="90" applyNumberFormat="1" applyFont="1" applyFill="1" applyAlignment="1">
      <alignment horizontal="left" vertical="center"/>
    </xf>
    <xf numFmtId="1" fontId="61" fillId="0" borderId="0" xfId="90" applyNumberFormat="1" applyFont="1" applyFill="1" applyAlignment="1">
      <alignment horizontal="center" vertical="center"/>
    </xf>
    <xf numFmtId="0" fontId="109" fillId="0" borderId="91" xfId="0" applyNumberFormat="1" applyFont="1" applyFill="1" applyBorder="1" applyAlignment="1">
      <alignment horizontal="center" vertical="center"/>
    </xf>
    <xf numFmtId="0" fontId="19" fillId="0" borderId="92" xfId="1" applyNumberFormat="1" applyFont="1" applyBorder="1" applyAlignment="1">
      <alignment horizontal="center" vertical="center"/>
    </xf>
    <xf numFmtId="190" fontId="63" fillId="41" borderId="0" xfId="0" applyNumberFormat="1" applyFont="1" applyFill="1" applyAlignment="1">
      <alignment horizontal="center" vertical="center"/>
    </xf>
    <xf numFmtId="190" fontId="63" fillId="41" borderId="31" xfId="0" applyNumberFormat="1" applyFont="1" applyFill="1" applyBorder="1" applyAlignment="1">
      <alignment horizontal="center" vertical="center"/>
    </xf>
    <xf numFmtId="0" fontId="104" fillId="2" borderId="12" xfId="0" applyFont="1" applyFill="1" applyBorder="1" applyAlignment="1">
      <alignment horizontal="center" vertical="center"/>
    </xf>
    <xf numFmtId="0" fontId="19" fillId="30" borderId="94" xfId="1" applyNumberFormat="1" applyFont="1" applyFill="1" applyBorder="1" applyAlignment="1">
      <alignment horizontal="center" vertical="center"/>
    </xf>
    <xf numFmtId="0" fontId="97" fillId="29" borderId="92" xfId="1" applyNumberFormat="1" applyFont="1" applyFill="1" applyBorder="1" applyAlignment="1">
      <alignment horizontal="center" vertical="center"/>
    </xf>
    <xf numFmtId="0" fontId="97" fillId="0" borderId="84" xfId="1" applyNumberFormat="1" applyFont="1" applyBorder="1" applyAlignment="1">
      <alignment horizontal="center" vertical="center"/>
    </xf>
    <xf numFmtId="0" fontId="97" fillId="0" borderId="37" xfId="1" applyNumberFormat="1" applyFont="1" applyBorder="1" applyAlignment="1">
      <alignment horizontal="center" vertical="center"/>
    </xf>
    <xf numFmtId="190" fontId="108" fillId="41" borderId="31" xfId="149" applyNumberFormat="1" applyFont="1" applyFill="1" applyBorder="1" applyAlignment="1">
      <alignment horizontal="center" vertical="center" wrapText="1"/>
    </xf>
    <xf numFmtId="49" fontId="63" fillId="41" borderId="31" xfId="90" applyNumberFormat="1" applyFont="1" applyFill="1" applyBorder="1" applyAlignment="1">
      <alignment horizontal="center" vertical="center" wrapText="1"/>
    </xf>
    <xf numFmtId="0" fontId="73" fillId="37" borderId="47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99" fontId="20" fillId="0" borderId="0" xfId="0" applyNumberFormat="1" applyFont="1" applyBorder="1" applyAlignment="1">
      <alignment horizontal="right" vertical="center"/>
    </xf>
    <xf numFmtId="0" fontId="20" fillId="0" borderId="0" xfId="0" quotePrefix="1" applyFont="1" applyBorder="1" applyAlignment="1">
      <alignment horizontal="left" vertical="center"/>
    </xf>
    <xf numFmtId="0" fontId="104" fillId="2" borderId="11" xfId="0" applyFont="1" applyFill="1" applyBorder="1" applyAlignment="1">
      <alignment horizontal="center" vertical="center"/>
    </xf>
    <xf numFmtId="0" fontId="104" fillId="2" borderId="12" xfId="0" applyFont="1" applyFill="1" applyBorder="1" applyAlignment="1">
      <alignment horizontal="center" vertical="center"/>
    </xf>
    <xf numFmtId="0" fontId="19" fillId="30" borderId="94" xfId="1" applyNumberFormat="1" applyFont="1" applyFill="1" applyBorder="1" applyAlignment="1">
      <alignment horizontal="center" vertical="center"/>
    </xf>
    <xf numFmtId="0" fontId="74" fillId="37" borderId="60" xfId="0" applyNumberFormat="1" applyFont="1" applyFill="1" applyBorder="1" applyAlignment="1">
      <alignment horizontal="center" vertical="center" wrapText="1"/>
    </xf>
    <xf numFmtId="0" fontId="68" fillId="0" borderId="44" xfId="1" applyNumberFormat="1" applyFont="1" applyBorder="1" applyAlignment="1">
      <alignment horizontal="center" vertical="center"/>
    </xf>
    <xf numFmtId="49" fontId="77" fillId="0" borderId="92" xfId="0" applyNumberFormat="1" applyFont="1" applyBorder="1" applyAlignment="1">
      <alignment horizontal="center" vertical="center"/>
    </xf>
    <xf numFmtId="49" fontId="19" fillId="0" borderId="34" xfId="136" applyNumberFormat="1" applyFont="1" applyFill="1" applyBorder="1" applyAlignment="1">
      <alignment horizontal="center" vertical="center"/>
    </xf>
    <xf numFmtId="49" fontId="61" fillId="0" borderId="0" xfId="76" applyNumberFormat="1" applyFont="1" applyFill="1" applyAlignment="1">
      <alignment horizontal="center"/>
    </xf>
    <xf numFmtId="49" fontId="61" fillId="0" borderId="0" xfId="90" applyNumberFormat="1" applyFont="1" applyFill="1" applyBorder="1" applyAlignment="1">
      <alignment horizontal="left" indent="1"/>
    </xf>
    <xf numFmtId="49" fontId="61" fillId="0" borderId="0" xfId="76" applyNumberFormat="1" applyFont="1" applyFill="1" applyBorder="1" applyAlignment="1">
      <alignment horizontal="center" vertical="center"/>
    </xf>
    <xf numFmtId="0" fontId="73" fillId="37" borderId="47" xfId="0" applyNumberFormat="1" applyFont="1" applyFill="1" applyBorder="1" applyAlignment="1">
      <alignment horizontal="center" vertical="center"/>
    </xf>
    <xf numFmtId="0" fontId="59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10" fontId="20" fillId="0" borderId="0" xfId="0" applyNumberFormat="1" applyFont="1" applyBorder="1" applyAlignment="1">
      <alignment horizontal="center" vertical="center"/>
    </xf>
    <xf numFmtId="199" fontId="20" fillId="0" borderId="0" xfId="0" applyNumberFormat="1" applyFont="1" applyBorder="1" applyAlignment="1">
      <alignment horizontal="right" vertical="center"/>
    </xf>
    <xf numFmtId="0" fontId="20" fillId="0" borderId="0" xfId="0" quotePrefix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" fontId="20" fillId="0" borderId="3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31" xfId="0" applyFont="1" applyBorder="1" applyAlignment="1">
      <alignment horizontal="center" vertical="center"/>
    </xf>
    <xf numFmtId="199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205" fontId="20" fillId="0" borderId="0" xfId="0" applyNumberFormat="1" applyFont="1" applyBorder="1" applyAlignment="1">
      <alignment horizontal="center" vertical="center"/>
    </xf>
    <xf numFmtId="206" fontId="20" fillId="0" borderId="0" xfId="0" quotePrefix="1" applyNumberFormat="1" applyFont="1" applyBorder="1" applyAlignment="1">
      <alignment vertical="center"/>
    </xf>
    <xf numFmtId="0" fontId="20" fillId="0" borderId="0" xfId="0" applyNumberFormat="1" applyFont="1" applyBorder="1" applyAlignment="1">
      <alignment vertical="center"/>
    </xf>
    <xf numFmtId="191" fontId="20" fillId="0" borderId="0" xfId="0" applyNumberFormat="1" applyFont="1" applyBorder="1" applyAlignment="1">
      <alignment horizontal="center" vertical="center"/>
    </xf>
    <xf numFmtId="0" fontId="104" fillId="2" borderId="11" xfId="0" applyFont="1" applyFill="1" applyBorder="1" applyAlignment="1">
      <alignment horizontal="center" vertical="center"/>
    </xf>
    <xf numFmtId="0" fontId="104" fillId="2" borderId="12" xfId="0" applyFont="1" applyFill="1" applyBorder="1" applyAlignment="1">
      <alignment horizontal="center" vertical="center"/>
    </xf>
    <xf numFmtId="0" fontId="19" fillId="30" borderId="94" xfId="1" applyNumberFormat="1" applyFont="1" applyFill="1" applyBorder="1" applyAlignment="1">
      <alignment horizontal="center" vertical="center"/>
    </xf>
    <xf numFmtId="0" fontId="74" fillId="37" borderId="60" xfId="0" applyNumberFormat="1" applyFont="1" applyFill="1" applyBorder="1" applyAlignment="1">
      <alignment horizontal="center" vertical="center" wrapText="1"/>
    </xf>
    <xf numFmtId="0" fontId="68" fillId="0" borderId="44" xfId="1" applyNumberFormat="1" applyFont="1" applyBorder="1" applyAlignment="1">
      <alignment horizontal="center" vertical="center"/>
    </xf>
    <xf numFmtId="0" fontId="61" fillId="0" borderId="0" xfId="76" applyNumberFormat="1" applyFont="1" applyFill="1" applyAlignment="1">
      <alignment horizontal="left" vertical="center" indent="1"/>
    </xf>
    <xf numFmtId="0" fontId="89" fillId="0" borderId="0" xfId="90" applyNumberFormat="1" applyFont="1" applyFill="1" applyAlignment="1">
      <alignment horizontal="center" vertical="center"/>
    </xf>
    <xf numFmtId="49" fontId="61" fillId="0" borderId="96" xfId="90" applyNumberFormat="1" applyFont="1" applyFill="1" applyBorder="1" applyAlignment="1">
      <alignment vertical="center"/>
    </xf>
    <xf numFmtId="0" fontId="61" fillId="0" borderId="96" xfId="90" applyNumberFormat="1" applyFont="1" applyFill="1" applyBorder="1" applyAlignment="1">
      <alignment vertical="center"/>
    </xf>
    <xf numFmtId="0" fontId="90" fillId="0" borderId="0" xfId="90" applyNumberFormat="1" applyFont="1" applyFill="1" applyBorder="1" applyAlignment="1">
      <alignment vertical="center"/>
    </xf>
    <xf numFmtId="0" fontId="33" fillId="5" borderId="1" xfId="0" applyFont="1" applyFill="1" applyBorder="1" applyAlignment="1" applyProtection="1">
      <alignment horizontal="center" vertical="center" shrinkToFit="1"/>
      <protection locked="0"/>
    </xf>
    <xf numFmtId="0" fontId="26" fillId="5" borderId="1" xfId="0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Fill="1" applyBorder="1" applyAlignment="1" applyProtection="1">
      <alignment horizontal="left" vertical="center" shrinkToFit="1"/>
    </xf>
    <xf numFmtId="0" fontId="26" fillId="3" borderId="6" xfId="0" applyFont="1" applyFill="1" applyBorder="1" applyAlignment="1" applyProtection="1">
      <alignment horizontal="left" vertical="center" wrapText="1"/>
    </xf>
    <xf numFmtId="0" fontId="26" fillId="3" borderId="7" xfId="0" applyFont="1" applyFill="1" applyBorder="1" applyAlignment="1" applyProtection="1">
      <alignment horizontal="left" vertical="center" wrapText="1"/>
    </xf>
    <xf numFmtId="0" fontId="26" fillId="3" borderId="9" xfId="0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center" vertical="center" shrinkToFit="1"/>
    </xf>
    <xf numFmtId="0" fontId="26" fillId="0" borderId="1" xfId="0" applyFont="1" applyFill="1" applyBorder="1" applyAlignment="1" applyProtection="1">
      <alignment horizontal="center" vertical="center" shrinkToFit="1"/>
    </xf>
    <xf numFmtId="0" fontId="27" fillId="0" borderId="11" xfId="0" applyFont="1" applyFill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 shrinkToFit="1"/>
    </xf>
    <xf numFmtId="0" fontId="26" fillId="0" borderId="3" xfId="0" applyNumberFormat="1" applyFont="1" applyFill="1" applyBorder="1" applyAlignment="1" applyProtection="1">
      <alignment horizontal="center" vertical="center" shrinkToFit="1"/>
    </xf>
    <xf numFmtId="0" fontId="27" fillId="0" borderId="15" xfId="0" applyFont="1" applyFill="1" applyBorder="1" applyAlignment="1" applyProtection="1">
      <alignment horizontal="left" vertical="center" wrapText="1"/>
    </xf>
    <xf numFmtId="0" fontId="27" fillId="0" borderId="5" xfId="0" applyFont="1" applyFill="1" applyBorder="1" applyAlignment="1" applyProtection="1">
      <alignment horizontal="left" vertical="center"/>
    </xf>
    <xf numFmtId="0" fontId="27" fillId="0" borderId="16" xfId="0" applyFont="1" applyFill="1" applyBorder="1" applyAlignment="1" applyProtection="1">
      <alignment horizontal="left" vertical="center"/>
    </xf>
    <xf numFmtId="0" fontId="27" fillId="0" borderId="4" xfId="0" applyFont="1" applyFill="1" applyBorder="1" applyAlignment="1" applyProtection="1">
      <alignment horizontal="left" vertical="center"/>
    </xf>
    <xf numFmtId="49" fontId="26" fillId="0" borderId="1" xfId="0" applyNumberFormat="1" applyFont="1" applyFill="1" applyBorder="1" applyAlignment="1" applyProtection="1">
      <alignment horizontal="center" vertical="center" shrinkToFit="1"/>
    </xf>
    <xf numFmtId="49" fontId="26" fillId="0" borderId="1" xfId="0" applyNumberFormat="1" applyFont="1" applyFill="1" applyBorder="1" applyAlignment="1" applyProtection="1">
      <alignment vertical="center" shrinkToFit="1"/>
    </xf>
    <xf numFmtId="0" fontId="26" fillId="0" borderId="1" xfId="0" applyFont="1" applyFill="1" applyBorder="1" applyAlignment="1" applyProtection="1">
      <alignment vertical="center" shrinkToFit="1"/>
    </xf>
    <xf numFmtId="0" fontId="26" fillId="3" borderId="1" xfId="0" applyFont="1" applyFill="1" applyBorder="1" applyAlignment="1" applyProtection="1">
      <alignment horizontal="center" vertical="center" shrinkToFit="1"/>
      <protection locked="0"/>
    </xf>
    <xf numFmtId="0" fontId="26" fillId="3" borderId="1" xfId="0" applyFont="1" applyFill="1" applyBorder="1" applyAlignment="1" applyProtection="1">
      <alignment vertical="center" shrinkToFit="1"/>
      <protection locked="0"/>
    </xf>
    <xf numFmtId="0" fontId="27" fillId="3" borderId="14" xfId="0" applyFont="1" applyFill="1" applyBorder="1" applyAlignment="1" applyProtection="1">
      <alignment horizontal="left" vertical="center" wrapText="1"/>
    </xf>
    <xf numFmtId="0" fontId="27" fillId="3" borderId="9" xfId="0" applyFont="1" applyFill="1" applyBorder="1" applyAlignment="1" applyProtection="1">
      <alignment horizontal="left" vertical="center"/>
    </xf>
    <xf numFmtId="192" fontId="26" fillId="0" borderId="1" xfId="0" applyNumberFormat="1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10" fillId="0" borderId="6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center" vertical="center"/>
    </xf>
    <xf numFmtId="0" fontId="28" fillId="0" borderId="7" xfId="0" applyFont="1" applyFill="1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</xf>
    <xf numFmtId="0" fontId="0" fillId="0" borderId="9" xfId="0" applyFill="1" applyBorder="1" applyAlignment="1" applyProtection="1">
      <alignment vertical="center"/>
    </xf>
    <xf numFmtId="0" fontId="30" fillId="0" borderId="1" xfId="0" applyFont="1" applyFill="1" applyBorder="1" applyAlignment="1" applyProtection="1">
      <alignment horizontal="center" vertical="center" shrinkToFit="1"/>
    </xf>
    <xf numFmtId="0" fontId="32" fillId="0" borderId="10" xfId="0" applyFont="1" applyFill="1" applyBorder="1" applyAlignment="1" applyProtection="1">
      <alignment horizontal="left" vertical="center" wrapText="1"/>
      <protection locked="0"/>
    </xf>
    <xf numFmtId="0" fontId="32" fillId="0" borderId="32" xfId="0" applyFont="1" applyFill="1" applyBorder="1" applyAlignment="1" applyProtection="1">
      <alignment horizontal="left" vertical="center" wrapText="1"/>
      <protection locked="0"/>
    </xf>
    <xf numFmtId="0" fontId="32" fillId="0" borderId="5" xfId="0" applyFont="1" applyFill="1" applyBorder="1" applyAlignment="1" applyProtection="1">
      <alignment horizontal="left" vertical="center" wrapText="1"/>
      <protection locked="0"/>
    </xf>
    <xf numFmtId="0" fontId="32" fillId="0" borderId="37" xfId="0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0" fontId="32" fillId="0" borderId="2" xfId="0" applyFont="1" applyFill="1" applyBorder="1" applyAlignment="1" applyProtection="1">
      <alignment horizontal="left" vertical="center" wrapText="1"/>
      <protection locked="0"/>
    </xf>
    <xf numFmtId="0" fontId="32" fillId="0" borderId="3" xfId="0" applyFont="1" applyFill="1" applyBorder="1" applyAlignment="1" applyProtection="1">
      <alignment horizontal="left" vertical="center" wrapText="1"/>
      <protection locked="0"/>
    </xf>
    <xf numFmtId="0" fontId="32" fillId="0" borderId="31" xfId="0" applyFont="1" applyFill="1" applyBorder="1" applyAlignment="1" applyProtection="1">
      <alignment horizontal="left" vertical="center" wrapText="1"/>
      <protection locked="0"/>
    </xf>
    <xf numFmtId="0" fontId="32" fillId="0" borderId="4" xfId="0" applyFont="1" applyFill="1" applyBorder="1" applyAlignment="1" applyProtection="1">
      <alignment horizontal="left" vertical="center" wrapText="1"/>
      <protection locked="0"/>
    </xf>
    <xf numFmtId="0" fontId="32" fillId="0" borderId="1" xfId="0" applyFont="1" applyFill="1" applyBorder="1" applyAlignment="1">
      <alignment horizontal="center" vertical="center"/>
    </xf>
    <xf numFmtId="0" fontId="32" fillId="36" borderId="1" xfId="0" applyFont="1" applyFill="1" applyBorder="1" applyAlignment="1" applyProtection="1">
      <alignment horizontal="center" vertical="center"/>
      <protection locked="0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49" fontId="61" fillId="0" borderId="0" xfId="76" applyNumberFormat="1" applyFont="1" applyFill="1" applyBorder="1" applyAlignment="1">
      <alignment horizontal="center" vertical="center"/>
    </xf>
    <xf numFmtId="0" fontId="61" fillId="0" borderId="6" xfId="76" applyNumberFormat="1" applyFont="1" applyFill="1" applyBorder="1" applyAlignment="1">
      <alignment horizontal="center" vertical="center"/>
    </xf>
    <xf numFmtId="0" fontId="61" fillId="0" borderId="7" xfId="76" applyNumberFormat="1" applyFont="1" applyFill="1" applyBorder="1" applyAlignment="1">
      <alignment horizontal="center" vertical="center"/>
    </xf>
    <xf numFmtId="0" fontId="61" fillId="0" borderId="9" xfId="76" applyNumberFormat="1" applyFont="1" applyFill="1" applyBorder="1" applyAlignment="1">
      <alignment horizontal="center" vertical="center"/>
    </xf>
    <xf numFmtId="0" fontId="61" fillId="0" borderId="86" xfId="76" applyNumberFormat="1" applyFont="1" applyFill="1" applyBorder="1" applyAlignment="1">
      <alignment horizontal="center" vertical="center"/>
    </xf>
    <xf numFmtId="0" fontId="61" fillId="0" borderId="83" xfId="76" applyNumberFormat="1" applyFont="1" applyFill="1" applyBorder="1" applyAlignment="1">
      <alignment horizontal="center" vertical="center"/>
    </xf>
    <xf numFmtId="0" fontId="61" fillId="0" borderId="87" xfId="76" applyNumberFormat="1" applyFont="1" applyFill="1" applyBorder="1" applyAlignment="1">
      <alignment horizontal="center" vertical="center"/>
    </xf>
    <xf numFmtId="0" fontId="103" fillId="0" borderId="0" xfId="76" applyNumberFormat="1" applyFont="1" applyFill="1" applyBorder="1" applyAlignment="1">
      <alignment horizontal="center" vertical="center"/>
    </xf>
    <xf numFmtId="0" fontId="61" fillId="0" borderId="10" xfId="76" applyNumberFormat="1" applyFont="1" applyFill="1" applyBorder="1" applyAlignment="1">
      <alignment horizontal="center" vertical="center" wrapText="1"/>
    </xf>
    <xf numFmtId="0" fontId="61" fillId="0" borderId="32" xfId="76" applyNumberFormat="1" applyFont="1" applyFill="1" applyBorder="1" applyAlignment="1">
      <alignment horizontal="center" vertical="center" wrapText="1"/>
    </xf>
    <xf numFmtId="0" fontId="61" fillId="0" borderId="5" xfId="76" applyNumberFormat="1" applyFont="1" applyFill="1" applyBorder="1" applyAlignment="1">
      <alignment horizontal="center" vertical="center" wrapText="1"/>
    </xf>
    <xf numFmtId="0" fontId="61" fillId="0" borderId="3" xfId="76" applyNumberFormat="1" applyFont="1" applyFill="1" applyBorder="1" applyAlignment="1">
      <alignment horizontal="center" vertical="center" wrapText="1"/>
    </xf>
    <xf numFmtId="0" fontId="61" fillId="0" borderId="31" xfId="76" applyNumberFormat="1" applyFont="1" applyFill="1" applyBorder="1" applyAlignment="1">
      <alignment horizontal="center" vertical="center" wrapText="1"/>
    </xf>
    <xf numFmtId="0" fontId="61" fillId="0" borderId="4" xfId="76" applyNumberFormat="1" applyFont="1" applyFill="1" applyBorder="1" applyAlignment="1">
      <alignment horizontal="center" vertical="center" wrapText="1"/>
    </xf>
    <xf numFmtId="0" fontId="61" fillId="0" borderId="84" xfId="76" applyNumberFormat="1" applyFont="1" applyFill="1" applyBorder="1" applyAlignment="1">
      <alignment horizontal="center" vertical="center" wrapText="1"/>
    </xf>
    <xf numFmtId="0" fontId="61" fillId="0" borderId="82" xfId="76" applyNumberFormat="1" applyFont="1" applyFill="1" applyBorder="1" applyAlignment="1">
      <alignment horizontal="center" vertical="center" wrapText="1"/>
    </xf>
    <xf numFmtId="0" fontId="61" fillId="0" borderId="85" xfId="76" applyNumberFormat="1" applyFont="1" applyFill="1" applyBorder="1" applyAlignment="1">
      <alignment horizontal="center" vertical="center" wrapText="1"/>
    </xf>
    <xf numFmtId="1" fontId="61" fillId="0" borderId="6" xfId="76" applyNumberFormat="1" applyFont="1" applyFill="1" applyBorder="1" applyAlignment="1">
      <alignment horizontal="center" vertical="center"/>
    </xf>
    <xf numFmtId="1" fontId="61" fillId="0" borderId="7" xfId="76" applyNumberFormat="1" applyFont="1" applyFill="1" applyBorder="1" applyAlignment="1">
      <alignment horizontal="center" vertical="center"/>
    </xf>
    <xf numFmtId="1" fontId="61" fillId="0" borderId="9" xfId="76" applyNumberFormat="1" applyFont="1" applyFill="1" applyBorder="1" applyAlignment="1">
      <alignment horizontal="center" vertical="center"/>
    </xf>
    <xf numFmtId="0" fontId="61" fillId="0" borderId="37" xfId="76" applyNumberFormat="1" applyFont="1" applyFill="1" applyBorder="1" applyAlignment="1">
      <alignment horizontal="center" vertical="center" wrapText="1"/>
    </xf>
    <xf numFmtId="0" fontId="61" fillId="0" borderId="0" xfId="76" applyNumberFormat="1" applyFont="1" applyFill="1" applyBorder="1" applyAlignment="1">
      <alignment horizontal="center" vertical="center" wrapText="1"/>
    </xf>
    <xf numFmtId="0" fontId="61" fillId="0" borderId="2" xfId="76" applyNumberFormat="1" applyFont="1" applyFill="1" applyBorder="1" applyAlignment="1">
      <alignment horizontal="center" vertical="center" wrapText="1"/>
    </xf>
    <xf numFmtId="0" fontId="61" fillId="0" borderId="10" xfId="1" applyNumberFormat="1" applyFont="1" applyFill="1" applyBorder="1" applyAlignment="1">
      <alignment horizontal="center" vertical="center" wrapText="1"/>
    </xf>
    <xf numFmtId="0" fontId="61" fillId="0" borderId="32" xfId="1" applyNumberFormat="1" applyFont="1" applyFill="1" applyBorder="1" applyAlignment="1">
      <alignment horizontal="center" vertical="center" wrapText="1"/>
    </xf>
    <xf numFmtId="0" fontId="61" fillId="0" borderId="5" xfId="1" applyNumberFormat="1" applyFont="1" applyFill="1" applyBorder="1" applyAlignment="1">
      <alignment horizontal="center" vertical="center" wrapText="1"/>
    </xf>
    <xf numFmtId="0" fontId="61" fillId="0" borderId="37" xfId="1" applyNumberFormat="1" applyFont="1" applyFill="1" applyBorder="1" applyAlignment="1">
      <alignment horizontal="center" vertical="center" wrapText="1"/>
    </xf>
    <xf numFmtId="0" fontId="61" fillId="0" borderId="0" xfId="1" applyNumberFormat="1" applyFont="1" applyFill="1" applyBorder="1" applyAlignment="1">
      <alignment horizontal="center" vertical="center" wrapText="1"/>
    </xf>
    <xf numFmtId="0" fontId="61" fillId="0" borderId="2" xfId="1" applyNumberFormat="1" applyFont="1" applyFill="1" applyBorder="1" applyAlignment="1">
      <alignment horizontal="center" vertical="center" wrapText="1"/>
    </xf>
    <xf numFmtId="0" fontId="61" fillId="0" borderId="3" xfId="1" applyNumberFormat="1" applyFont="1" applyFill="1" applyBorder="1" applyAlignment="1">
      <alignment horizontal="center" vertical="center" wrapText="1"/>
    </xf>
    <xf numFmtId="0" fontId="61" fillId="0" borderId="31" xfId="1" applyNumberFormat="1" applyFont="1" applyFill="1" applyBorder="1" applyAlignment="1">
      <alignment horizontal="center" vertical="center" wrapText="1"/>
    </xf>
    <xf numFmtId="0" fontId="61" fillId="0" borderId="4" xfId="1" applyNumberFormat="1" applyFont="1" applyFill="1" applyBorder="1" applyAlignment="1">
      <alignment horizontal="center" vertical="center" wrapText="1"/>
    </xf>
    <xf numFmtId="0" fontId="61" fillId="0" borderId="84" xfId="1" applyNumberFormat="1" applyFont="1" applyFill="1" applyBorder="1" applyAlignment="1">
      <alignment horizontal="center" vertical="center" wrapText="1"/>
    </xf>
    <xf numFmtId="0" fontId="61" fillId="0" borderId="82" xfId="1" applyNumberFormat="1" applyFont="1" applyFill="1" applyBorder="1" applyAlignment="1">
      <alignment horizontal="center" vertical="center" wrapText="1"/>
    </xf>
    <xf numFmtId="0" fontId="61" fillId="0" borderId="85" xfId="1" applyNumberFormat="1" applyFont="1" applyFill="1" applyBorder="1" applyAlignment="1">
      <alignment horizontal="center" vertical="center" wrapText="1"/>
    </xf>
    <xf numFmtId="227" fontId="61" fillId="0" borderId="0" xfId="2" applyNumberFormat="1" applyFont="1" applyFill="1" applyBorder="1" applyAlignment="1">
      <alignment horizontal="right"/>
    </xf>
    <xf numFmtId="0" fontId="60" fillId="0" borderId="0" xfId="90" applyFont="1" applyFill="1" applyAlignment="1">
      <alignment horizontal="center" wrapText="1"/>
    </xf>
    <xf numFmtId="0" fontId="103" fillId="0" borderId="0" xfId="76" applyNumberFormat="1" applyFont="1" applyFill="1" applyBorder="1" applyAlignment="1">
      <alignment horizontal="center" vertical="center" wrapText="1"/>
    </xf>
    <xf numFmtId="1" fontId="61" fillId="0" borderId="86" xfId="76" applyNumberFormat="1" applyFont="1" applyFill="1" applyBorder="1" applyAlignment="1">
      <alignment horizontal="center" vertical="center"/>
    </xf>
    <xf numFmtId="0" fontId="61" fillId="0" borderId="6" xfId="1" applyNumberFormat="1" applyFont="1" applyFill="1" applyBorder="1" applyAlignment="1">
      <alignment horizontal="center" vertical="center" wrapText="1"/>
    </xf>
    <xf numFmtId="0" fontId="61" fillId="0" borderId="7" xfId="1" applyNumberFormat="1" applyFont="1" applyFill="1" applyBorder="1" applyAlignment="1">
      <alignment horizontal="center" vertical="center" wrapText="1"/>
    </xf>
    <xf numFmtId="0" fontId="61" fillId="0" borderId="9" xfId="1" applyNumberFormat="1" applyFont="1" applyFill="1" applyBorder="1" applyAlignment="1">
      <alignment horizontal="center" vertical="center" wrapText="1"/>
    </xf>
    <xf numFmtId="49" fontId="61" fillId="0" borderId="0" xfId="90" applyNumberFormat="1" applyFont="1" applyFill="1" applyBorder="1" applyAlignment="1">
      <alignment horizontal="left" vertical="center" wrapText="1" indent="1"/>
    </xf>
    <xf numFmtId="49" fontId="94" fillId="0" borderId="0" xfId="139" applyNumberFormat="1" applyFont="1" applyFill="1" applyBorder="1" applyAlignment="1">
      <alignment horizontal="center" vertical="center" wrapText="1"/>
    </xf>
    <xf numFmtId="0" fontId="63" fillId="41" borderId="0" xfId="0" applyNumberFormat="1" applyFont="1" applyFill="1" applyAlignment="1">
      <alignment horizontal="center" vertical="center"/>
    </xf>
    <xf numFmtId="49" fontId="63" fillId="41" borderId="0" xfId="90" applyNumberFormat="1" applyFont="1" applyFill="1" applyBorder="1" applyAlignment="1">
      <alignment horizontal="center" vertical="center"/>
    </xf>
    <xf numFmtId="49" fontId="63" fillId="41" borderId="31" xfId="90" applyNumberFormat="1" applyFont="1" applyFill="1" applyBorder="1" applyAlignment="1">
      <alignment horizontal="center" vertical="center"/>
    </xf>
    <xf numFmtId="190" fontId="63" fillId="41" borderId="0" xfId="0" applyNumberFormat="1" applyFont="1" applyFill="1" applyBorder="1" applyAlignment="1">
      <alignment horizontal="center" vertical="center" wrapText="1"/>
    </xf>
    <xf numFmtId="190" fontId="63" fillId="41" borderId="31" xfId="0" applyNumberFormat="1" applyFont="1" applyFill="1" applyBorder="1" applyAlignment="1">
      <alignment horizontal="center" vertical="center" wrapText="1"/>
    </xf>
    <xf numFmtId="0" fontId="60" fillId="0" borderId="0" xfId="90" applyNumberFormat="1" applyFont="1" applyAlignment="1">
      <alignment horizontal="center" wrapText="1"/>
    </xf>
    <xf numFmtId="49" fontId="63" fillId="41" borderId="0" xfId="0" applyNumberFormat="1" applyFont="1" applyFill="1" applyBorder="1" applyAlignment="1">
      <alignment horizontal="center" vertical="center"/>
    </xf>
    <xf numFmtId="49" fontId="63" fillId="41" borderId="31" xfId="0" applyNumberFormat="1" applyFont="1" applyFill="1" applyBorder="1" applyAlignment="1">
      <alignment horizontal="center" vertical="center"/>
    </xf>
    <xf numFmtId="190" fontId="63" fillId="41" borderId="0" xfId="0" applyNumberFormat="1" applyFont="1" applyFill="1" applyAlignment="1">
      <alignment horizontal="center" vertical="center"/>
    </xf>
    <xf numFmtId="190" fontId="63" fillId="41" borderId="31" xfId="0" applyNumberFormat="1" applyFont="1" applyFill="1" applyBorder="1" applyAlignment="1">
      <alignment horizontal="center" vertical="center"/>
    </xf>
    <xf numFmtId="190" fontId="108" fillId="41" borderId="0" xfId="149" applyNumberFormat="1" applyFont="1" applyFill="1" applyBorder="1" applyAlignment="1">
      <alignment horizontal="center" vertical="center" wrapText="1"/>
    </xf>
    <xf numFmtId="190" fontId="108" fillId="41" borderId="31" xfId="149" applyNumberFormat="1" applyFont="1" applyFill="1" applyBorder="1" applyAlignment="1">
      <alignment horizontal="center" vertical="center" wrapText="1"/>
    </xf>
    <xf numFmtId="190" fontId="108" fillId="41" borderId="0" xfId="149" applyNumberFormat="1" applyFont="1" applyFill="1" applyBorder="1" applyAlignment="1">
      <alignment horizontal="center" vertical="center"/>
    </xf>
    <xf numFmtId="190" fontId="108" fillId="41" borderId="31" xfId="149" applyNumberFormat="1" applyFont="1" applyFill="1" applyBorder="1" applyAlignment="1">
      <alignment horizontal="center" vertical="center"/>
    </xf>
    <xf numFmtId="0" fontId="63" fillId="41" borderId="0" xfId="0" applyNumberFormat="1" applyFont="1" applyFill="1" applyBorder="1" applyAlignment="1">
      <alignment horizontal="center" vertical="center"/>
    </xf>
    <xf numFmtId="0" fontId="63" fillId="41" borderId="31" xfId="0" applyNumberFormat="1" applyFont="1" applyFill="1" applyBorder="1" applyAlignment="1">
      <alignment horizontal="center" vertical="center"/>
    </xf>
    <xf numFmtId="190" fontId="61" fillId="41" borderId="0" xfId="0" applyNumberFormat="1" applyFont="1" applyFill="1" applyBorder="1" applyAlignment="1">
      <alignment horizontal="center" vertical="center"/>
    </xf>
    <xf numFmtId="190" fontId="61" fillId="41" borderId="31" xfId="0" applyNumberFormat="1" applyFont="1" applyFill="1" applyBorder="1" applyAlignment="1">
      <alignment horizontal="center" vertical="center"/>
    </xf>
    <xf numFmtId="190" fontId="63" fillId="41" borderId="0" xfId="0" applyNumberFormat="1" applyFont="1" applyFill="1" applyBorder="1" applyAlignment="1">
      <alignment horizontal="center" vertical="center"/>
    </xf>
    <xf numFmtId="0" fontId="60" fillId="0" borderId="0" xfId="90" applyFont="1" applyAlignment="1">
      <alignment horizontal="center" wrapText="1"/>
    </xf>
    <xf numFmtId="0" fontId="61" fillId="0" borderId="54" xfId="90" applyNumberFormat="1" applyFont="1" applyFill="1" applyBorder="1" applyAlignment="1">
      <alignment horizontal="center" vertical="center" wrapText="1"/>
    </xf>
    <xf numFmtId="0" fontId="61" fillId="0" borderId="56" xfId="90" applyNumberFormat="1" applyFont="1" applyFill="1" applyBorder="1" applyAlignment="1">
      <alignment horizontal="center" vertical="center" wrapText="1"/>
    </xf>
    <xf numFmtId="0" fontId="73" fillId="37" borderId="48" xfId="0" applyNumberFormat="1" applyFont="1" applyFill="1" applyBorder="1" applyAlignment="1">
      <alignment horizontal="center" vertical="center"/>
    </xf>
    <xf numFmtId="0" fontId="73" fillId="37" borderId="49" xfId="0" applyNumberFormat="1" applyFont="1" applyFill="1" applyBorder="1" applyAlignment="1">
      <alignment horizontal="center" vertical="center"/>
    </xf>
    <xf numFmtId="0" fontId="73" fillId="37" borderId="47" xfId="0" applyNumberFormat="1" applyFont="1" applyFill="1" applyBorder="1" applyAlignment="1">
      <alignment horizontal="center" vertical="center" wrapText="1"/>
    </xf>
    <xf numFmtId="0" fontId="73" fillId="37" borderId="50" xfId="0" applyNumberFormat="1" applyFont="1" applyFill="1" applyBorder="1" applyAlignment="1">
      <alignment horizontal="center" vertical="center" wrapText="1"/>
    </xf>
    <xf numFmtId="0" fontId="73" fillId="37" borderId="51" xfId="0" applyNumberFormat="1" applyFont="1" applyFill="1" applyBorder="1" applyAlignment="1">
      <alignment horizontal="center" vertical="center"/>
    </xf>
    <xf numFmtId="0" fontId="73" fillId="37" borderId="47" xfId="0" applyNumberFormat="1" applyFont="1" applyFill="1" applyBorder="1" applyAlignment="1">
      <alignment horizontal="center" vertical="center"/>
    </xf>
    <xf numFmtId="0" fontId="73" fillId="37" borderId="50" xfId="0" applyNumberFormat="1" applyFont="1" applyFill="1" applyBorder="1" applyAlignment="1">
      <alignment horizontal="center" vertical="center"/>
    </xf>
    <xf numFmtId="0" fontId="19" fillId="0" borderId="48" xfId="136" applyNumberFormat="1" applyFont="1" applyFill="1" applyBorder="1" applyAlignment="1">
      <alignment horizontal="center" vertical="center"/>
    </xf>
    <xf numFmtId="0" fontId="19" fillId="0" borderId="49" xfId="136" applyNumberFormat="1" applyFont="1" applyFill="1" applyBorder="1" applyAlignment="1">
      <alignment horizontal="center" vertical="center"/>
    </xf>
    <xf numFmtId="0" fontId="59" fillId="0" borderId="0" xfId="0" applyNumberFormat="1" applyFont="1" applyBorder="1" applyAlignment="1">
      <alignment horizontal="center" vertical="center"/>
    </xf>
    <xf numFmtId="2" fontId="59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10" fontId="20" fillId="0" borderId="0" xfId="0" applyNumberFormat="1" applyFont="1" applyBorder="1" applyAlignment="1">
      <alignment horizontal="center" vertical="center"/>
    </xf>
    <xf numFmtId="199" fontId="20" fillId="0" borderId="0" xfId="0" applyNumberFormat="1" applyFont="1" applyBorder="1" applyAlignment="1">
      <alignment horizontal="right" vertical="center"/>
    </xf>
    <xf numFmtId="0" fontId="20" fillId="0" borderId="0" xfId="0" quotePrefix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210" fontId="20" fillId="0" borderId="6" xfId="0" applyNumberFormat="1" applyFont="1" applyBorder="1" applyAlignment="1">
      <alignment horizontal="center" vertical="center"/>
    </xf>
    <xf numFmtId="210" fontId="20" fillId="0" borderId="7" xfId="0" applyNumberFormat="1" applyFont="1" applyBorder="1" applyAlignment="1">
      <alignment horizontal="center" vertical="center"/>
    </xf>
    <xf numFmtId="210" fontId="20" fillId="0" borderId="9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0" fillId="0" borderId="6" xfId="4" applyNumberFormat="1" applyFont="1" applyBorder="1" applyAlignment="1">
      <alignment horizontal="center" vertical="center"/>
    </xf>
    <xf numFmtId="0" fontId="20" fillId="0" borderId="7" xfId="4" applyNumberFormat="1" applyFont="1" applyBorder="1" applyAlignment="1">
      <alignment horizontal="center" vertical="center"/>
    </xf>
    <xf numFmtId="0" fontId="20" fillId="0" borderId="9" xfId="4" applyNumberFormat="1" applyFont="1" applyBorder="1" applyAlignment="1">
      <alignment horizontal="center" vertical="center"/>
    </xf>
    <xf numFmtId="0" fontId="20" fillId="0" borderId="6" xfId="0" applyNumberFormat="1" applyFont="1" applyBorder="1" applyAlignment="1">
      <alignment horizontal="center" vertical="center"/>
    </xf>
    <xf numFmtId="0" fontId="20" fillId="0" borderId="7" xfId="0" applyNumberFormat="1" applyFont="1" applyBorder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191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0" fontId="20" fillId="0" borderId="9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10" fontId="20" fillId="0" borderId="6" xfId="0" applyNumberFormat="1" applyFont="1" applyFill="1" applyBorder="1" applyAlignment="1">
      <alignment horizontal="center" vertical="center"/>
    </xf>
    <xf numFmtId="210" fontId="20" fillId="0" borderId="7" xfId="0" applyNumberFormat="1" applyFont="1" applyFill="1" applyBorder="1" applyAlignment="1">
      <alignment horizontal="center" vertical="center"/>
    </xf>
    <xf numFmtId="210" fontId="20" fillId="0" borderId="9" xfId="0" applyNumberFormat="1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80" fontId="59" fillId="0" borderId="1" xfId="0" applyNumberFormat="1" applyFont="1" applyBorder="1" applyAlignment="1">
      <alignment horizontal="center" vertical="center"/>
    </xf>
    <xf numFmtId="0" fontId="59" fillId="0" borderId="1" xfId="0" applyNumberFormat="1" applyFont="1" applyBorder="1" applyAlignment="1">
      <alignment horizontal="center" vertical="center" wrapText="1"/>
    </xf>
    <xf numFmtId="180" fontId="59" fillId="0" borderId="1" xfId="0" applyNumberFormat="1" applyFont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178" fontId="59" fillId="2" borderId="1" xfId="0" applyNumberFormat="1" applyFont="1" applyFill="1" applyBorder="1" applyAlignment="1">
      <alignment horizontal="center" vertical="center" wrapText="1"/>
    </xf>
    <xf numFmtId="180" fontId="59" fillId="0" borderId="41" xfId="0" applyNumberFormat="1" applyFont="1" applyBorder="1" applyAlignment="1">
      <alignment horizontal="center" vertical="center"/>
    </xf>
    <xf numFmtId="0" fontId="59" fillId="0" borderId="41" xfId="0" applyNumberFormat="1" applyFont="1" applyBorder="1" applyAlignment="1">
      <alignment horizontal="center" vertical="center" wrapText="1"/>
    </xf>
    <xf numFmtId="180" fontId="59" fillId="0" borderId="41" xfId="0" applyNumberFormat="1" applyFont="1" applyBorder="1" applyAlignment="1">
      <alignment horizontal="center" vertical="center" wrapText="1"/>
    </xf>
    <xf numFmtId="0" fontId="59" fillId="2" borderId="41" xfId="0" applyFont="1" applyFill="1" applyBorder="1" applyAlignment="1">
      <alignment horizontal="center" vertical="center" wrapText="1"/>
    </xf>
    <xf numFmtId="178" fontId="59" fillId="2" borderId="41" xfId="0" applyNumberFormat="1" applyFont="1" applyFill="1" applyBorder="1" applyAlignment="1">
      <alignment horizontal="center" vertical="center" wrapText="1"/>
    </xf>
    <xf numFmtId="0" fontId="25" fillId="2" borderId="41" xfId="0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176" fontId="20" fillId="2" borderId="10" xfId="0" applyNumberFormat="1" applyFont="1" applyFill="1" applyBorder="1" applyAlignment="1">
      <alignment horizontal="center" vertical="center" wrapText="1"/>
    </xf>
    <xf numFmtId="176" fontId="20" fillId="2" borderId="32" xfId="0" applyNumberFormat="1" applyFont="1" applyFill="1" applyBorder="1" applyAlignment="1">
      <alignment horizontal="center" vertical="center" wrapText="1"/>
    </xf>
    <xf numFmtId="176" fontId="20" fillId="2" borderId="5" xfId="0" applyNumberFormat="1" applyFont="1" applyFill="1" applyBorder="1" applyAlignment="1">
      <alignment horizontal="center" vertical="center" wrapText="1"/>
    </xf>
    <xf numFmtId="176" fontId="20" fillId="2" borderId="3" xfId="0" applyNumberFormat="1" applyFont="1" applyFill="1" applyBorder="1" applyAlignment="1">
      <alignment horizontal="center" vertical="center" wrapText="1"/>
    </xf>
    <xf numFmtId="176" fontId="20" fillId="2" borderId="31" xfId="0" applyNumberFormat="1" applyFont="1" applyFill="1" applyBorder="1" applyAlignment="1">
      <alignment horizontal="center" vertical="center" wrapText="1"/>
    </xf>
    <xf numFmtId="176" fontId="20" fillId="2" borderId="4" xfId="0" applyNumberFormat="1" applyFont="1" applyFill="1" applyBorder="1" applyAlignment="1">
      <alignment horizontal="center" vertical="center" wrapText="1"/>
    </xf>
    <xf numFmtId="0" fontId="20" fillId="6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07" fontId="20" fillId="0" borderId="32" xfId="0" applyNumberFormat="1" applyFont="1" applyBorder="1" applyAlignment="1">
      <alignment horizontal="center" vertical="center"/>
    </xf>
    <xf numFmtId="191" fontId="20" fillId="0" borderId="0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center" vertical="center" wrapText="1"/>
    </xf>
    <xf numFmtId="0" fontId="20" fillId="0" borderId="7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20" fillId="0" borderId="94" xfId="0" applyNumberFormat="1" applyFont="1" applyBorder="1" applyAlignment="1">
      <alignment horizontal="center" vertical="center" wrapText="1"/>
    </xf>
    <xf numFmtId="0" fontId="20" fillId="0" borderId="93" xfId="0" applyNumberFormat="1" applyFont="1" applyBorder="1" applyAlignment="1">
      <alignment horizontal="center" vertical="center" wrapText="1"/>
    </xf>
    <xf numFmtId="0" fontId="20" fillId="0" borderId="95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/>
    </xf>
    <xf numFmtId="180" fontId="20" fillId="0" borderId="31" xfId="0" applyNumberFormat="1" applyFont="1" applyBorder="1" applyAlignment="1">
      <alignment horizontal="center"/>
    </xf>
    <xf numFmtId="208" fontId="20" fillId="0" borderId="31" xfId="0" applyNumberFormat="1" applyFont="1" applyBorder="1" applyAlignment="1">
      <alignment horizontal="right" vertical="center"/>
    </xf>
    <xf numFmtId="178" fontId="20" fillId="2" borderId="10" xfId="0" applyNumberFormat="1" applyFont="1" applyFill="1" applyBorder="1" applyAlignment="1">
      <alignment horizontal="center" vertical="center" wrapText="1"/>
    </xf>
    <xf numFmtId="178" fontId="20" fillId="2" borderId="32" xfId="0" applyNumberFormat="1" applyFont="1" applyFill="1" applyBorder="1" applyAlignment="1">
      <alignment horizontal="center" vertical="center"/>
    </xf>
    <xf numFmtId="178" fontId="20" fillId="2" borderId="5" xfId="0" applyNumberFormat="1" applyFont="1" applyFill="1" applyBorder="1" applyAlignment="1">
      <alignment horizontal="center" vertical="center"/>
    </xf>
    <xf numFmtId="178" fontId="20" fillId="2" borderId="3" xfId="0" applyNumberFormat="1" applyFont="1" applyFill="1" applyBorder="1" applyAlignment="1">
      <alignment horizontal="center" vertical="center"/>
    </xf>
    <xf numFmtId="178" fontId="20" fillId="2" borderId="31" xfId="0" applyNumberFormat="1" applyFont="1" applyFill="1" applyBorder="1" applyAlignment="1">
      <alignment horizontal="center" vertical="center"/>
    </xf>
    <xf numFmtId="178" fontId="20" fillId="2" borderId="4" xfId="0" applyNumberFormat="1" applyFont="1" applyFill="1" applyBorder="1" applyAlignment="1">
      <alignment horizontal="center" vertical="center"/>
    </xf>
    <xf numFmtId="178" fontId="20" fillId="2" borderId="6" xfId="0" applyNumberFormat="1" applyFont="1" applyFill="1" applyBorder="1" applyAlignment="1">
      <alignment horizontal="center" vertical="center" wrapText="1"/>
    </xf>
    <xf numFmtId="178" fontId="20" fillId="2" borderId="7" xfId="0" applyNumberFormat="1" applyFont="1" applyFill="1" applyBorder="1" applyAlignment="1">
      <alignment horizontal="center" vertical="center" wrapText="1"/>
    </xf>
    <xf numFmtId="178" fontId="20" fillId="2" borderId="9" xfId="0" applyNumberFormat="1" applyFont="1" applyFill="1" applyBorder="1" applyAlignment="1">
      <alignment horizontal="center" vertical="center" wrapText="1"/>
    </xf>
    <xf numFmtId="207" fontId="20" fillId="0" borderId="0" xfId="0" applyNumberFormat="1" applyFont="1" applyBorder="1" applyAlignment="1">
      <alignment horizontal="center" vertical="center"/>
    </xf>
    <xf numFmtId="180" fontId="20" fillId="0" borderId="31" xfId="0" applyNumberFormat="1" applyFont="1" applyBorder="1" applyAlignment="1">
      <alignment horizontal="center" vertical="center"/>
    </xf>
    <xf numFmtId="210" fontId="20" fillId="0" borderId="0" xfId="0" applyNumberFormat="1" applyFont="1" applyBorder="1" applyAlignment="1">
      <alignment horizontal="center" vertical="center" shrinkToFit="1"/>
    </xf>
    <xf numFmtId="180" fontId="20" fillId="0" borderId="7" xfId="0" applyNumberFormat="1" applyFont="1" applyBorder="1" applyAlignment="1">
      <alignment horizontal="center"/>
    </xf>
    <xf numFmtId="191" fontId="20" fillId="0" borderId="0" xfId="0" applyNumberFormat="1" applyFont="1" applyBorder="1" applyAlignment="1">
      <alignment horizontal="center" vertical="center"/>
    </xf>
    <xf numFmtId="1" fontId="20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210" fontId="20" fillId="0" borderId="31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210" fontId="20" fillId="0" borderId="0" xfId="0" applyNumberFormat="1" applyFont="1" applyBorder="1" applyAlignment="1">
      <alignment horizontal="left" vertical="center"/>
    </xf>
    <xf numFmtId="193" fontId="20" fillId="0" borderId="32" xfId="0" applyNumberFormat="1" applyFont="1" applyBorder="1" applyAlignment="1">
      <alignment horizontal="center" vertical="center"/>
    </xf>
    <xf numFmtId="212" fontId="20" fillId="0" borderId="0" xfId="0" applyNumberFormat="1" applyFont="1" applyBorder="1" applyAlignment="1">
      <alignment horizontal="center" vertical="center"/>
    </xf>
    <xf numFmtId="193" fontId="20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99" fontId="22" fillId="0" borderId="0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199" fontId="22" fillId="0" borderId="2" xfId="0" applyNumberFormat="1" applyFont="1" applyBorder="1" applyAlignment="1">
      <alignment horizontal="center" vertical="center"/>
    </xf>
    <xf numFmtId="1" fontId="20" fillId="0" borderId="3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99" fontId="20" fillId="0" borderId="32" xfId="0" applyNumberFormat="1" applyFont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right" vertical="center"/>
    </xf>
    <xf numFmtId="199" fontId="20" fillId="0" borderId="31" xfId="0" applyNumberFormat="1" applyFont="1" applyBorder="1" applyAlignment="1">
      <alignment horizontal="center" vertical="center"/>
    </xf>
    <xf numFmtId="2" fontId="20" fillId="0" borderId="31" xfId="0" applyNumberFormat="1" applyFont="1" applyBorder="1" applyAlignment="1">
      <alignment horizontal="center" vertical="center"/>
    </xf>
    <xf numFmtId="225" fontId="20" fillId="0" borderId="0" xfId="0" applyNumberFormat="1" applyFont="1" applyBorder="1" applyAlignment="1">
      <alignment horizontal="center" vertical="center"/>
    </xf>
    <xf numFmtId="226" fontId="20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218" fontId="20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90" fontId="20" fillId="0" borderId="0" xfId="0" applyNumberFormat="1" applyFont="1" applyBorder="1" applyAlignment="1">
      <alignment horizontal="center" vertical="center"/>
    </xf>
    <xf numFmtId="220" fontId="20" fillId="0" borderId="37" xfId="0" applyNumberFormat="1" applyFont="1" applyBorder="1" applyAlignment="1">
      <alignment horizontal="center" vertical="center"/>
    </xf>
    <xf numFmtId="220" fontId="20" fillId="0" borderId="0" xfId="0" applyNumberFormat="1" applyFont="1" applyBorder="1" applyAlignment="1">
      <alignment horizontal="center" vertical="center"/>
    </xf>
    <xf numFmtId="220" fontId="20" fillId="0" borderId="2" xfId="0" applyNumberFormat="1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199" fontId="20" fillId="0" borderId="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90" fontId="20" fillId="0" borderId="31" xfId="0" applyNumberFormat="1" applyFont="1" applyBorder="1" applyAlignment="1">
      <alignment horizontal="center" vertical="center" shrinkToFit="1"/>
    </xf>
    <xf numFmtId="0" fontId="20" fillId="0" borderId="31" xfId="0" applyNumberFormat="1" applyFont="1" applyBorder="1" applyAlignment="1">
      <alignment horizontal="center" vertical="center" shrinkToFit="1"/>
    </xf>
    <xf numFmtId="1" fontId="20" fillId="0" borderId="31" xfId="0" applyNumberFormat="1" applyFont="1" applyBorder="1" applyAlignment="1">
      <alignment horizontal="center" vertical="center" shrinkToFit="1"/>
    </xf>
    <xf numFmtId="216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 shrinkToFit="1"/>
    </xf>
    <xf numFmtId="0" fontId="20" fillId="0" borderId="0" xfId="0" applyNumberFormat="1" applyFont="1" applyBorder="1" applyAlignment="1">
      <alignment horizontal="center" vertical="center" shrinkToFit="1"/>
    </xf>
    <xf numFmtId="1" fontId="20" fillId="0" borderId="0" xfId="0" applyNumberFormat="1" applyFont="1" applyBorder="1" applyAlignment="1">
      <alignment horizontal="center" vertical="center" shrinkToFit="1"/>
    </xf>
    <xf numFmtId="217" fontId="20" fillId="0" borderId="0" xfId="0" applyNumberFormat="1" applyFont="1" applyBorder="1" applyAlignment="1">
      <alignment horizontal="center" vertical="center" shrinkToFit="1"/>
    </xf>
    <xf numFmtId="206" fontId="20" fillId="0" borderId="0" xfId="0" quotePrefix="1" applyNumberFormat="1" applyFont="1" applyBorder="1" applyAlignment="1">
      <alignment vertical="center"/>
    </xf>
    <xf numFmtId="0" fontId="20" fillId="0" borderId="0" xfId="0" applyNumberFormat="1" applyFont="1" applyBorder="1" applyAlignment="1">
      <alignment vertical="center"/>
    </xf>
    <xf numFmtId="221" fontId="20" fillId="0" borderId="0" xfId="0" applyNumberFormat="1" applyFont="1" applyBorder="1" applyAlignment="1">
      <alignment horizontal="center" vertical="center"/>
    </xf>
    <xf numFmtId="221" fontId="20" fillId="0" borderId="31" xfId="0" applyNumberFormat="1" applyFont="1" applyBorder="1" applyAlignment="1">
      <alignment horizontal="center" vertical="center"/>
    </xf>
    <xf numFmtId="203" fontId="20" fillId="0" borderId="0" xfId="0" applyNumberFormat="1" applyFont="1" applyBorder="1" applyAlignment="1">
      <alignment horizontal="center" vertical="center"/>
    </xf>
    <xf numFmtId="193" fontId="20" fillId="0" borderId="0" xfId="0" applyNumberFormat="1" applyFont="1" applyBorder="1" applyAlignment="1">
      <alignment horizontal="right" vertical="center"/>
    </xf>
    <xf numFmtId="205" fontId="20" fillId="0" borderId="0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41" fontId="5" fillId="0" borderId="78" xfId="148" applyFont="1" applyBorder="1" applyAlignment="1">
      <alignment horizontal="center" vertical="center" wrapText="1"/>
    </xf>
    <xf numFmtId="41" fontId="5" fillId="0" borderId="17" xfId="148" applyFont="1" applyBorder="1" applyAlignment="1">
      <alignment horizontal="center" vertical="center" wrapText="1"/>
    </xf>
    <xf numFmtId="41" fontId="5" fillId="0" borderId="12" xfId="148" applyFont="1" applyBorder="1" applyAlignment="1">
      <alignment horizontal="center" vertical="center" wrapText="1"/>
    </xf>
    <xf numFmtId="0" fontId="104" fillId="2" borderId="11" xfId="0" applyFont="1" applyFill="1" applyBorder="1" applyAlignment="1">
      <alignment horizontal="center" vertical="center"/>
    </xf>
    <xf numFmtId="0" fontId="104" fillId="2" borderId="12" xfId="0" applyFont="1" applyFill="1" applyBorder="1" applyAlignment="1">
      <alignment horizontal="center" vertical="center"/>
    </xf>
    <xf numFmtId="0" fontId="104" fillId="2" borderId="6" xfId="0" applyFont="1" applyFill="1" applyBorder="1" applyAlignment="1">
      <alignment horizontal="center" vertical="center"/>
    </xf>
    <xf numFmtId="0" fontId="104" fillId="2" borderId="7" xfId="0" applyFont="1" applyFill="1" applyBorder="1" applyAlignment="1">
      <alignment horizontal="center" vertical="center"/>
    </xf>
    <xf numFmtId="0" fontId="104" fillId="2" borderId="9" xfId="0" applyFont="1" applyFill="1" applyBorder="1" applyAlignment="1">
      <alignment horizontal="center" vertical="center"/>
    </xf>
    <xf numFmtId="0" fontId="74" fillId="37" borderId="58" xfId="0" applyNumberFormat="1" applyFont="1" applyFill="1" applyBorder="1" applyAlignment="1">
      <alignment horizontal="center" vertical="center" wrapText="1"/>
    </xf>
    <xf numFmtId="0" fontId="70" fillId="0" borderId="80" xfId="0" applyNumberFormat="1" applyFont="1" applyBorder="1" applyAlignment="1">
      <alignment horizontal="center" vertical="center"/>
    </xf>
    <xf numFmtId="0" fontId="70" fillId="0" borderId="81" xfId="0" applyNumberFormat="1" applyFont="1" applyBorder="1" applyAlignment="1">
      <alignment horizontal="center" vertical="center"/>
    </xf>
    <xf numFmtId="0" fontId="68" fillId="0" borderId="42" xfId="1" applyNumberFormat="1" applyFont="1" applyBorder="1" applyAlignment="1">
      <alignment horizontal="center" vertical="center"/>
    </xf>
    <xf numFmtId="0" fontId="68" fillId="0" borderId="44" xfId="1" applyNumberFormat="1" applyFont="1" applyBorder="1" applyAlignment="1">
      <alignment horizontal="center" vertical="center"/>
    </xf>
    <xf numFmtId="0" fontId="98" fillId="32" borderId="65" xfId="1" applyNumberFormat="1" applyFont="1" applyFill="1" applyBorder="1" applyAlignment="1">
      <alignment horizontal="center" vertical="center"/>
    </xf>
    <xf numFmtId="0" fontId="98" fillId="32" borderId="32" xfId="1" applyNumberFormat="1" applyFont="1" applyFill="1" applyBorder="1" applyAlignment="1">
      <alignment horizontal="center" vertical="center"/>
    </xf>
    <xf numFmtId="0" fontId="98" fillId="32" borderId="66" xfId="1" applyNumberFormat="1" applyFont="1" applyFill="1" applyBorder="1" applyAlignment="1">
      <alignment horizontal="center" vertical="center"/>
    </xf>
    <xf numFmtId="0" fontId="97" fillId="3" borderId="6" xfId="1" applyNumberFormat="1" applyFont="1" applyFill="1" applyBorder="1" applyAlignment="1">
      <alignment horizontal="center" vertical="center"/>
    </xf>
    <xf numFmtId="0" fontId="97" fillId="3" borderId="7" xfId="1" applyNumberFormat="1" applyFont="1" applyFill="1" applyBorder="1" applyAlignment="1">
      <alignment horizontal="center" vertical="center"/>
    </xf>
    <xf numFmtId="0" fontId="97" fillId="3" borderId="9" xfId="1" applyNumberFormat="1" applyFont="1" applyFill="1" applyBorder="1" applyAlignment="1">
      <alignment horizontal="center" vertical="center"/>
    </xf>
    <xf numFmtId="0" fontId="74" fillId="37" borderId="48" xfId="0" applyNumberFormat="1" applyFont="1" applyFill="1" applyBorder="1" applyAlignment="1">
      <alignment horizontal="center" vertical="center" wrapText="1"/>
    </xf>
    <xf numFmtId="0" fontId="74" fillId="37" borderId="49" xfId="0" applyNumberFormat="1" applyFont="1" applyFill="1" applyBorder="1" applyAlignment="1">
      <alignment horizontal="center" vertical="center" wrapText="1"/>
    </xf>
    <xf numFmtId="0" fontId="19" fillId="0" borderId="42" xfId="1" applyNumberFormat="1" applyFont="1" applyBorder="1" applyAlignment="1">
      <alignment horizontal="center" vertical="center"/>
    </xf>
    <xf numFmtId="0" fontId="19" fillId="0" borderId="44" xfId="1" applyNumberFormat="1" applyFont="1" applyBorder="1" applyAlignment="1">
      <alignment horizontal="center" vertical="center"/>
    </xf>
    <xf numFmtId="0" fontId="97" fillId="30" borderId="11" xfId="1" applyNumberFormat="1" applyFont="1" applyFill="1" applyBorder="1" applyAlignment="1">
      <alignment horizontal="center" vertical="center"/>
    </xf>
    <xf numFmtId="0" fontId="19" fillId="30" borderId="12" xfId="1" applyNumberFormat="1" applyFont="1" applyFill="1" applyBorder="1" applyAlignment="1">
      <alignment horizontal="center" vertical="center"/>
    </xf>
    <xf numFmtId="0" fontId="19" fillId="30" borderId="94" xfId="1" applyNumberFormat="1" applyFont="1" applyFill="1" applyBorder="1" applyAlignment="1">
      <alignment horizontal="center" vertical="center"/>
    </xf>
    <xf numFmtId="0" fontId="19" fillId="30" borderId="93" xfId="1" applyNumberFormat="1" applyFont="1" applyFill="1" applyBorder="1" applyAlignment="1">
      <alignment horizontal="center" vertical="center"/>
    </xf>
    <xf numFmtId="0" fontId="19" fillId="30" borderId="95" xfId="1" applyNumberFormat="1" applyFont="1" applyFill="1" applyBorder="1" applyAlignment="1">
      <alignment horizontal="center" vertical="center"/>
    </xf>
    <xf numFmtId="0" fontId="71" fillId="31" borderId="1" xfId="0" applyFont="1" applyFill="1" applyBorder="1" applyAlignment="1">
      <alignment horizontal="center" vertical="center" wrapText="1"/>
    </xf>
    <xf numFmtId="0" fontId="74" fillId="37" borderId="47" xfId="0" applyNumberFormat="1" applyFont="1" applyFill="1" applyBorder="1" applyAlignment="1">
      <alignment horizontal="center" vertical="center" wrapText="1"/>
    </xf>
    <xf numFmtId="0" fontId="73" fillId="37" borderId="48" xfId="0" applyNumberFormat="1" applyFont="1" applyFill="1" applyBorder="1" applyAlignment="1">
      <alignment horizontal="center" vertical="center" wrapText="1"/>
    </xf>
    <xf numFmtId="0" fontId="74" fillId="37" borderId="59" xfId="0" applyNumberFormat="1" applyFont="1" applyFill="1" applyBorder="1" applyAlignment="1">
      <alignment horizontal="center" vertical="center" wrapText="1"/>
    </xf>
    <xf numFmtId="0" fontId="74" fillId="37" borderId="63" xfId="0" applyNumberFormat="1" applyFont="1" applyFill="1" applyBorder="1" applyAlignment="1">
      <alignment horizontal="center" vertical="center" wrapText="1"/>
    </xf>
    <xf numFmtId="0" fontId="74" fillId="37" borderId="62" xfId="0" applyNumberFormat="1" applyFont="1" applyFill="1" applyBorder="1" applyAlignment="1">
      <alignment horizontal="center" vertical="center" wrapText="1"/>
    </xf>
    <xf numFmtId="0" fontId="74" fillId="37" borderId="64" xfId="0" applyNumberFormat="1" applyFont="1" applyFill="1" applyBorder="1" applyAlignment="1">
      <alignment horizontal="center" vertical="center" wrapText="1"/>
    </xf>
    <xf numFmtId="0" fontId="74" fillId="37" borderId="51" xfId="0" applyNumberFormat="1" applyFont="1" applyFill="1" applyBorder="1" applyAlignment="1">
      <alignment horizontal="center" vertical="center" wrapText="1"/>
    </xf>
    <xf numFmtId="0" fontId="100" fillId="37" borderId="48" xfId="0" applyNumberFormat="1" applyFont="1" applyFill="1" applyBorder="1" applyAlignment="1">
      <alignment horizontal="center" vertical="center" wrapText="1"/>
    </xf>
    <xf numFmtId="0" fontId="100" fillId="37" borderId="49" xfId="0" applyNumberFormat="1" applyFont="1" applyFill="1" applyBorder="1" applyAlignment="1">
      <alignment horizontal="center" vertical="center" wrapText="1"/>
    </xf>
    <xf numFmtId="0" fontId="74" fillId="37" borderId="50" xfId="0" applyNumberFormat="1" applyFont="1" applyFill="1" applyBorder="1" applyAlignment="1">
      <alignment horizontal="center" vertical="center" wrapText="1"/>
    </xf>
    <xf numFmtId="0" fontId="74" fillId="37" borderId="57" xfId="0" applyNumberFormat="1" applyFont="1" applyFill="1" applyBorder="1" applyAlignment="1">
      <alignment horizontal="center" vertical="center" wrapText="1"/>
    </xf>
    <xf numFmtId="0" fontId="74" fillId="37" borderId="61" xfId="0" applyNumberFormat="1" applyFont="1" applyFill="1" applyBorder="1" applyAlignment="1">
      <alignment horizontal="center" vertical="center" wrapText="1"/>
    </xf>
    <xf numFmtId="0" fontId="74" fillId="37" borderId="60" xfId="0" applyNumberFormat="1" applyFont="1" applyFill="1" applyBorder="1" applyAlignment="1">
      <alignment horizontal="center" vertical="center" wrapText="1"/>
    </xf>
  </cellXfs>
  <cellStyles count="150">
    <cellStyle name="??&amp;O?&amp;H?_x0008__x000f__x0007_?_x0007__x0001__x0001_" xfId="5"/>
    <cellStyle name="??&amp;O?&amp;H?_x0008_??_x0007__x0001__x0001_" xfId="6"/>
    <cellStyle name="æØè [0.00]_PRODUCT DETAIL Q1" xfId="7"/>
    <cellStyle name="æØè_PRODUCT DETAIL Q1" xfId="8"/>
    <cellStyle name="ÊÝ [0.00]_PRODUCT DETAIL Q1" xfId="9"/>
    <cellStyle name="ÊÝ_PRODUCT DETAIL Q1" xfId="10"/>
    <cellStyle name="W?_BOOKSHIP" xfId="11"/>
    <cellStyle name="W_BOOKSHIP" xfId="12"/>
    <cellStyle name="20% - 강조색1 2" xfId="32"/>
    <cellStyle name="20% - 강조색2 2" xfId="33"/>
    <cellStyle name="20% - 강조색3 2" xfId="34"/>
    <cellStyle name="20% - 강조색4 2" xfId="35"/>
    <cellStyle name="20% - 강조색5 2" xfId="36"/>
    <cellStyle name="20% - 강조색6 2" xfId="37"/>
    <cellStyle name="40% - 강조색1 2" xfId="38"/>
    <cellStyle name="40% - 강조색2 2" xfId="39"/>
    <cellStyle name="40% - 강조색3 2" xfId="40"/>
    <cellStyle name="40% - 강조색4 2" xfId="41"/>
    <cellStyle name="40% - 강조색5 2" xfId="42"/>
    <cellStyle name="40% - 강조색6 2" xfId="43"/>
    <cellStyle name="60% - 강조색1 2" xfId="44"/>
    <cellStyle name="60% - 강조색2 2" xfId="45"/>
    <cellStyle name="60% - 강조색3 2" xfId="46"/>
    <cellStyle name="60% - 강조색4 2" xfId="47"/>
    <cellStyle name="60% - 강조색5 2" xfId="48"/>
    <cellStyle name="60% - 강조색6 2" xfId="49"/>
    <cellStyle name="ÅëÈ­ [0]_¸ÅÃâ" xfId="13"/>
    <cellStyle name="ÅëÈ­_¸ÅÃâ" xfId="14"/>
    <cellStyle name="ÄÞ¸¶ [0]_¸ÅÃâ" xfId="15"/>
    <cellStyle name="ÄÞ¸¶_¸ÅÃâ" xfId="16"/>
    <cellStyle name="Ç¥ÁØ_(Á¤º¸ºÎ¹®)¿ùº°ÀÎ¿ø°èÈ¹" xfId="17"/>
    <cellStyle name="Comma [0]_ SG&amp;A Bridge " xfId="18"/>
    <cellStyle name="Comma_ SG&amp;A Bridge " xfId="19"/>
    <cellStyle name="Currency [0]_ SG&amp;A Bridge " xfId="20"/>
    <cellStyle name="Currency_ SG&amp;A Bridge " xfId="21"/>
    <cellStyle name="Grey" xfId="22"/>
    <cellStyle name="Input [yellow]" xfId="23"/>
    <cellStyle name="Input [yellow] 2" xfId="93"/>
    <cellStyle name="Input [yellow] 2 2" xfId="94"/>
    <cellStyle name="Input [yellow] 3" xfId="95"/>
    <cellStyle name="Input [yellow] 3 2" xfId="96"/>
    <cellStyle name="Input [yellow] 3 3" xfId="142"/>
    <cellStyle name="Input [yellow] 4" xfId="97"/>
    <cellStyle name="Input [yellow] 4 2" xfId="98"/>
    <cellStyle name="Input [yellow] 5" xfId="99"/>
    <cellStyle name="Input [yellow] 6" xfId="100"/>
    <cellStyle name="Normal - Style1" xfId="24"/>
    <cellStyle name="Normal_ SG&amp;A Bridge " xfId="25"/>
    <cellStyle name="Percent [2]" xfId="26"/>
    <cellStyle name="강조색1 2" xfId="51"/>
    <cellStyle name="강조색2 2" xfId="52"/>
    <cellStyle name="강조색3 2" xfId="53"/>
    <cellStyle name="강조색4 2" xfId="54"/>
    <cellStyle name="강조색5 2" xfId="55"/>
    <cellStyle name="강조색6 2" xfId="56"/>
    <cellStyle name="경고문 2" xfId="57"/>
    <cellStyle name="계산 2" xfId="58"/>
    <cellStyle name="계산 2 2" xfId="101"/>
    <cellStyle name="계산 3" xfId="89"/>
    <cellStyle name="계산 3 2" xfId="102"/>
    <cellStyle name="계산 3 3" xfId="143"/>
    <cellStyle name="계산 4" xfId="103"/>
    <cellStyle name="계산 5" xfId="104"/>
    <cellStyle name="계산 6" xfId="105"/>
    <cellStyle name="나쁨 2" xfId="59"/>
    <cellStyle name="뒤에 오는 하이퍼링크_불확도(OPM)" xfId="60"/>
    <cellStyle name="메모 2" xfId="61"/>
    <cellStyle name="메모 2 2" xfId="106"/>
    <cellStyle name="메모 2 3" xfId="107"/>
    <cellStyle name="메모 2 4" xfId="108"/>
    <cellStyle name="메모 3" xfId="88"/>
    <cellStyle name="메모 3 2" xfId="109"/>
    <cellStyle name="메모 3 3" xfId="144"/>
    <cellStyle name="메모 4" xfId="110"/>
    <cellStyle name="메모 4 2" xfId="111"/>
    <cellStyle name="메모 5" xfId="112"/>
    <cellStyle name="메모 6" xfId="113"/>
    <cellStyle name="메모 7" xfId="114"/>
    <cellStyle name="백분율" xfId="4" builtinId="5"/>
    <cellStyle name="백분율 2" xfId="115"/>
    <cellStyle name="보통 2" xfId="62"/>
    <cellStyle name="뷭?_BOOKSHIP" xfId="3"/>
    <cellStyle name="설명 텍스트 2" xfId="63"/>
    <cellStyle name="셀 확인 2" xfId="64"/>
    <cellStyle name="쉼표 [0]" xfId="148" builtinId="6"/>
    <cellStyle name="쉼표 [0] 2" xfId="116"/>
    <cellStyle name="쉼표 [0] 2 2" xfId="141"/>
    <cellStyle name="쉼표 [0] 3" xfId="140"/>
    <cellStyle name="스타일 1" xfId="65"/>
    <cellStyle name="연결된 셀 2" xfId="66"/>
    <cellStyle name="요약 2" xfId="67"/>
    <cellStyle name="요약 2 2" xfId="117"/>
    <cellStyle name="요약 3" xfId="87"/>
    <cellStyle name="요약 3 2" xfId="118"/>
    <cellStyle name="요약 3 3" xfId="145"/>
    <cellStyle name="요약 4" xfId="119"/>
    <cellStyle name="요약 5" xfId="120"/>
    <cellStyle name="요약 6" xfId="121"/>
    <cellStyle name="입력 2" xfId="68"/>
    <cellStyle name="입력 2 2" xfId="122"/>
    <cellStyle name="입력 3" xfId="86"/>
    <cellStyle name="입력 3 2" xfId="123"/>
    <cellStyle name="입력 3 3" xfId="146"/>
    <cellStyle name="입력 4" xfId="124"/>
    <cellStyle name="입력 5" xfId="125"/>
    <cellStyle name="입력 6" xfId="126"/>
    <cellStyle name="제목 1 2" xfId="70"/>
    <cellStyle name="제목 2 2" xfId="71"/>
    <cellStyle name="제목 3 2" xfId="72"/>
    <cellStyle name="제목 4 2" xfId="73"/>
    <cellStyle name="제목 5" xfId="69"/>
    <cellStyle name="좋음 2" xfId="74"/>
    <cellStyle name="출력 2" xfId="75"/>
    <cellStyle name="출력 2 2" xfId="127"/>
    <cellStyle name="출력 3" xfId="50"/>
    <cellStyle name="출력 3 2" xfId="128"/>
    <cellStyle name="출력 3 3" xfId="147"/>
    <cellStyle name="출력 4" xfId="129"/>
    <cellStyle name="출력 5" xfId="130"/>
    <cellStyle name="출력 6" xfId="131"/>
    <cellStyle name="콤마 [0]_  갑 지  " xfId="27"/>
    <cellStyle name="콤마_  갑 지  " xfId="28"/>
    <cellStyle name="표준" xfId="0" builtinId="0" customBuiltin="1"/>
    <cellStyle name="표준 2" xfId="76"/>
    <cellStyle name="표준 2 2" xfId="30"/>
    <cellStyle name="표준 2 2 2" xfId="77"/>
    <cellStyle name="표준 2 3" xfId="132"/>
    <cellStyle name="표준 2 3 2" xfId="133"/>
    <cellStyle name="표준 3" xfId="29"/>
    <cellStyle name="표준 3 2" xfId="79"/>
    <cellStyle name="표준 3 3" xfId="80"/>
    <cellStyle name="표준 3 4" xfId="78"/>
    <cellStyle name="표준 4" xfId="81"/>
    <cellStyle name="표준 5" xfId="82"/>
    <cellStyle name="표준 6" xfId="83"/>
    <cellStyle name="표준 7" xfId="84"/>
    <cellStyle name="표준 8" xfId="85"/>
    <cellStyle name="표준 8 2" xfId="92"/>
    <cellStyle name="표준 8 3" xfId="134"/>
    <cellStyle name="표준 9" xfId="135"/>
    <cellStyle name="표준_AGLIENT 34401A(12.22)" xfId="136"/>
    <cellStyle name="표준_ESS-2000" xfId="90"/>
    <cellStyle name="표준_R3267" xfId="1"/>
    <cellStyle name="표준_RawData 양식" xfId="31"/>
    <cellStyle name="표준_Sheet1" xfId="137"/>
    <cellStyle name="표준_test" xfId="2"/>
    <cellStyle name="표준_교정결과" xfId="149"/>
    <cellStyle name="표준_교정성적서(KOLAS有)" xfId="91"/>
    <cellStyle name="표준_영문Reg004-X" xfId="139"/>
    <cellStyle name="표준_최신샘플" xfId="138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7.emf"/><Relationship Id="rId18" Type="http://schemas.openxmlformats.org/officeDocument/2006/relationships/image" Target="../media/image22.emf"/><Relationship Id="rId26" Type="http://schemas.openxmlformats.org/officeDocument/2006/relationships/image" Target="../media/image30.emf"/><Relationship Id="rId3" Type="http://schemas.openxmlformats.org/officeDocument/2006/relationships/image" Target="../media/image7.emf"/><Relationship Id="rId21" Type="http://schemas.openxmlformats.org/officeDocument/2006/relationships/image" Target="../media/image25.emf"/><Relationship Id="rId7" Type="http://schemas.openxmlformats.org/officeDocument/2006/relationships/image" Target="../media/image11.emf"/><Relationship Id="rId12" Type="http://schemas.openxmlformats.org/officeDocument/2006/relationships/image" Target="../media/image16.emf"/><Relationship Id="rId17" Type="http://schemas.openxmlformats.org/officeDocument/2006/relationships/image" Target="../media/image21.emf"/><Relationship Id="rId25" Type="http://schemas.openxmlformats.org/officeDocument/2006/relationships/image" Target="../media/image29.emf"/><Relationship Id="rId2" Type="http://schemas.openxmlformats.org/officeDocument/2006/relationships/image" Target="../media/image6.emf"/><Relationship Id="rId16" Type="http://schemas.openxmlformats.org/officeDocument/2006/relationships/image" Target="../media/image20.emf"/><Relationship Id="rId20" Type="http://schemas.openxmlformats.org/officeDocument/2006/relationships/image" Target="../media/image24.emf"/><Relationship Id="rId29" Type="http://schemas.openxmlformats.org/officeDocument/2006/relationships/image" Target="../media/image33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24" Type="http://schemas.openxmlformats.org/officeDocument/2006/relationships/image" Target="../media/image28.emf"/><Relationship Id="rId5" Type="http://schemas.openxmlformats.org/officeDocument/2006/relationships/image" Target="../media/image9.emf"/><Relationship Id="rId15" Type="http://schemas.openxmlformats.org/officeDocument/2006/relationships/image" Target="../media/image19.emf"/><Relationship Id="rId23" Type="http://schemas.openxmlformats.org/officeDocument/2006/relationships/image" Target="../media/image27.emf"/><Relationship Id="rId28" Type="http://schemas.openxmlformats.org/officeDocument/2006/relationships/image" Target="../media/image32.emf"/><Relationship Id="rId10" Type="http://schemas.openxmlformats.org/officeDocument/2006/relationships/image" Target="../media/image14.emf"/><Relationship Id="rId19" Type="http://schemas.openxmlformats.org/officeDocument/2006/relationships/image" Target="../media/image23.emf"/><Relationship Id="rId31" Type="http://schemas.openxmlformats.org/officeDocument/2006/relationships/image" Target="../media/image35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8.emf"/><Relationship Id="rId22" Type="http://schemas.openxmlformats.org/officeDocument/2006/relationships/image" Target="../media/image26.emf"/><Relationship Id="rId27" Type="http://schemas.openxmlformats.org/officeDocument/2006/relationships/image" Target="../media/image31.emf"/><Relationship Id="rId30" Type="http://schemas.openxmlformats.org/officeDocument/2006/relationships/image" Target="../media/image3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33</xdr:row>
      <xdr:rowOff>9525</xdr:rowOff>
    </xdr:from>
    <xdr:to>
      <xdr:col>4</xdr:col>
      <xdr:colOff>9525</xdr:colOff>
      <xdr:row>33</xdr:row>
      <xdr:rowOff>171450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475" y="4705350"/>
          <a:ext cx="95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561975</xdr:colOff>
      <xdr:row>34</xdr:row>
      <xdr:rowOff>9525</xdr:rowOff>
    </xdr:from>
    <xdr:to>
      <xdr:col>4</xdr:col>
      <xdr:colOff>9525</xdr:colOff>
      <xdr:row>34</xdr:row>
      <xdr:rowOff>171450</xdr:rowOff>
    </xdr:to>
    <xdr:pic>
      <xdr:nvPicPr>
        <xdr:cNvPr id="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33475" y="4848225"/>
          <a:ext cx="95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2</xdr:col>
      <xdr:colOff>12667</xdr:colOff>
      <xdr:row>34</xdr:row>
      <xdr:rowOff>13176</xdr:rowOff>
    </xdr:from>
    <xdr:to>
      <xdr:col>10</xdr:col>
      <xdr:colOff>246667</xdr:colOff>
      <xdr:row>34</xdr:row>
      <xdr:rowOff>188545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7992" y="68997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𝑎𝐹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𝑏𝐹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𝑐𝐹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(1)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7992" y="68997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𝑋=𝑎𝐹+〖𝑏𝐹〗^2+〖𝑐𝐹〗^3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12</xdr:col>
      <xdr:colOff>12667</xdr:colOff>
      <xdr:row>34</xdr:row>
      <xdr:rowOff>13176</xdr:rowOff>
    </xdr:from>
    <xdr:to>
      <xdr:col>20</xdr:col>
      <xdr:colOff>246667</xdr:colOff>
      <xdr:row>34</xdr:row>
      <xdr:rowOff>188545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3565492" y="68997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(2)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3565492" y="68997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𝐹=𝑎^′ 𝑋+〖𝑏^′ 𝑋〗^2+〖𝑐^′ 𝑋〗^3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155543</xdr:colOff>
      <xdr:row>35</xdr:row>
      <xdr:rowOff>22701</xdr:rowOff>
    </xdr:from>
    <xdr:to>
      <xdr:col>4</xdr:col>
      <xdr:colOff>281860</xdr:colOff>
      <xdr:row>36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422368" y="7099776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22368" y="7099776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9</xdr:col>
      <xdr:colOff>155543</xdr:colOff>
      <xdr:row>35</xdr:row>
      <xdr:rowOff>22701</xdr:rowOff>
    </xdr:from>
    <xdr:to>
      <xdr:col>9</xdr:col>
      <xdr:colOff>279103</xdr:colOff>
      <xdr:row>36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851118" y="7099776"/>
              <a:ext cx="123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851118" y="7099776"/>
              <a:ext cx="123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41243</xdr:colOff>
      <xdr:row>36</xdr:row>
      <xdr:rowOff>32226</xdr:rowOff>
    </xdr:from>
    <xdr:to>
      <xdr:col>3</xdr:col>
      <xdr:colOff>14025</xdr:colOff>
      <xdr:row>37</xdr:row>
      <xdr:rowOff>13953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736568" y="72998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36568" y="72998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39069</xdr:colOff>
      <xdr:row>36</xdr:row>
      <xdr:rowOff>27374</xdr:rowOff>
    </xdr:from>
    <xdr:to>
      <xdr:col>9</xdr:col>
      <xdr:colOff>9525</xdr:colOff>
      <xdr:row>37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44889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44889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39069</xdr:colOff>
      <xdr:row>36</xdr:row>
      <xdr:rowOff>27374</xdr:rowOff>
    </xdr:from>
    <xdr:to>
      <xdr:col>16</xdr:col>
      <xdr:colOff>9525</xdr:colOff>
      <xdr:row>37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44914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44914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12668</xdr:colOff>
      <xdr:row>37</xdr:row>
      <xdr:rowOff>32226</xdr:rowOff>
    </xdr:from>
    <xdr:to>
      <xdr:col>3</xdr:col>
      <xdr:colOff>18408</xdr:colOff>
      <xdr:row>38</xdr:row>
      <xdr:rowOff>13953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707993" y="7490301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707993" y="7490301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10494</xdr:colOff>
      <xdr:row>37</xdr:row>
      <xdr:rowOff>27374</xdr:rowOff>
    </xdr:from>
    <xdr:to>
      <xdr:col>8</xdr:col>
      <xdr:colOff>266700</xdr:colOff>
      <xdr:row>38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42031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42031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10494</xdr:colOff>
      <xdr:row>37</xdr:row>
      <xdr:rowOff>27374</xdr:rowOff>
    </xdr:from>
    <xdr:to>
      <xdr:col>15</xdr:col>
      <xdr:colOff>266700</xdr:colOff>
      <xdr:row>38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42056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42056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13</xdr:col>
      <xdr:colOff>124794</xdr:colOff>
      <xdr:row>41</xdr:row>
      <xdr:rowOff>17849</xdr:rowOff>
    </xdr:from>
    <xdr:to>
      <xdr:col>14</xdr:col>
      <xdr:colOff>95250</xdr:colOff>
      <xdr:row>41</xdr:row>
      <xdr:rowOff>174367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63369" y="8237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63369" y="8237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13</xdr:col>
      <xdr:colOff>124794</xdr:colOff>
      <xdr:row>119</xdr:row>
      <xdr:rowOff>17849</xdr:rowOff>
    </xdr:from>
    <xdr:to>
      <xdr:col>14</xdr:col>
      <xdr:colOff>95250</xdr:colOff>
      <xdr:row>119</xdr:row>
      <xdr:rowOff>174367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963369" y="23096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963369" y="23096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3</xdr:col>
      <xdr:colOff>581025</xdr:colOff>
      <xdr:row>205</xdr:row>
      <xdr:rowOff>9525</xdr:rowOff>
    </xdr:from>
    <xdr:to>
      <xdr:col>4</xdr:col>
      <xdr:colOff>9525</xdr:colOff>
      <xdr:row>205</xdr:row>
      <xdr:rowOff>171450</xdr:rowOff>
    </xdr:to>
    <xdr:pic>
      <xdr:nvPicPr>
        <xdr:cNvPr id="1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6825" y="67056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561975</xdr:colOff>
      <xdr:row>206</xdr:row>
      <xdr:rowOff>9525</xdr:rowOff>
    </xdr:from>
    <xdr:to>
      <xdr:col>4</xdr:col>
      <xdr:colOff>9525</xdr:colOff>
      <xdr:row>206</xdr:row>
      <xdr:rowOff>171450</xdr:rowOff>
    </xdr:to>
    <xdr:pic>
      <xdr:nvPicPr>
        <xdr:cNvPr id="1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66825" y="68961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2</xdr:col>
      <xdr:colOff>12667</xdr:colOff>
      <xdr:row>206</xdr:row>
      <xdr:rowOff>13176</xdr:rowOff>
    </xdr:from>
    <xdr:to>
      <xdr:col>10</xdr:col>
      <xdr:colOff>246667</xdr:colOff>
      <xdr:row>206</xdr:row>
      <xdr:rowOff>188545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707992" y="406182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𝑎𝐹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𝑏𝐹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𝑐𝐹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(1)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707992" y="406182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𝑋=𝑎𝐹+〖𝑏𝐹〗^2+〖𝑐𝐹〗^3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12</xdr:col>
      <xdr:colOff>12667</xdr:colOff>
      <xdr:row>206</xdr:row>
      <xdr:rowOff>13176</xdr:rowOff>
    </xdr:from>
    <xdr:to>
      <xdr:col>20</xdr:col>
      <xdr:colOff>246667</xdr:colOff>
      <xdr:row>206</xdr:row>
      <xdr:rowOff>188545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3565492" y="406182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(2)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3565492" y="40618251"/>
              <a:ext cx="2520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𝐹=𝑎^′ 𝑋+〖𝑏^′ 𝑋〗^2+〖𝑐^′ 𝑋〗^3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155543</xdr:colOff>
      <xdr:row>207</xdr:row>
      <xdr:rowOff>22701</xdr:rowOff>
    </xdr:from>
    <xdr:to>
      <xdr:col>4</xdr:col>
      <xdr:colOff>281860</xdr:colOff>
      <xdr:row>208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422368" y="7099776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422368" y="7099776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9</xdr:col>
      <xdr:colOff>155543</xdr:colOff>
      <xdr:row>207</xdr:row>
      <xdr:rowOff>22701</xdr:rowOff>
    </xdr:from>
    <xdr:to>
      <xdr:col>9</xdr:col>
      <xdr:colOff>279103</xdr:colOff>
      <xdr:row>208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851118" y="7099776"/>
              <a:ext cx="123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851118" y="7099776"/>
              <a:ext cx="123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41243</xdr:colOff>
      <xdr:row>208</xdr:row>
      <xdr:rowOff>32226</xdr:rowOff>
    </xdr:from>
    <xdr:to>
      <xdr:col>3</xdr:col>
      <xdr:colOff>14025</xdr:colOff>
      <xdr:row>209</xdr:row>
      <xdr:rowOff>13953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736568" y="72998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736568" y="72998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39069</xdr:colOff>
      <xdr:row>208</xdr:row>
      <xdr:rowOff>27374</xdr:rowOff>
    </xdr:from>
    <xdr:to>
      <xdr:col>9</xdr:col>
      <xdr:colOff>9525</xdr:colOff>
      <xdr:row>209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244889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244889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39069</xdr:colOff>
      <xdr:row>208</xdr:row>
      <xdr:rowOff>27374</xdr:rowOff>
    </xdr:from>
    <xdr:to>
      <xdr:col>16</xdr:col>
      <xdr:colOff>9525</xdr:colOff>
      <xdr:row>209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444914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449144" y="72949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12668</xdr:colOff>
      <xdr:row>209</xdr:row>
      <xdr:rowOff>32226</xdr:rowOff>
    </xdr:from>
    <xdr:to>
      <xdr:col>3</xdr:col>
      <xdr:colOff>18408</xdr:colOff>
      <xdr:row>210</xdr:row>
      <xdr:rowOff>13953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707993" y="7490301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707993" y="7490301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10494</xdr:colOff>
      <xdr:row>209</xdr:row>
      <xdr:rowOff>27374</xdr:rowOff>
    </xdr:from>
    <xdr:to>
      <xdr:col>8</xdr:col>
      <xdr:colOff>266700</xdr:colOff>
      <xdr:row>210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42031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42031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10494</xdr:colOff>
      <xdr:row>209</xdr:row>
      <xdr:rowOff>27374</xdr:rowOff>
    </xdr:from>
    <xdr:to>
      <xdr:col>15</xdr:col>
      <xdr:colOff>266700</xdr:colOff>
      <xdr:row>210</xdr:row>
      <xdr:rowOff>9101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42056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420569" y="7485449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13</xdr:col>
      <xdr:colOff>124794</xdr:colOff>
      <xdr:row>213</xdr:row>
      <xdr:rowOff>17849</xdr:rowOff>
    </xdr:from>
    <xdr:to>
      <xdr:col>14</xdr:col>
      <xdr:colOff>95250</xdr:colOff>
      <xdr:row>213</xdr:row>
      <xdr:rowOff>174367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3963369" y="8237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3963369" y="8237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13</xdr:col>
      <xdr:colOff>124794</xdr:colOff>
      <xdr:row>291</xdr:row>
      <xdr:rowOff>17849</xdr:rowOff>
    </xdr:from>
    <xdr:to>
      <xdr:col>14</xdr:col>
      <xdr:colOff>95250</xdr:colOff>
      <xdr:row>291</xdr:row>
      <xdr:rowOff>174367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3963369" y="23096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3963369" y="23096924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35</xdr:row>
          <xdr:rowOff>19050</xdr:rowOff>
        </xdr:from>
        <xdr:to>
          <xdr:col>3</xdr:col>
          <xdr:colOff>180975</xdr:colOff>
          <xdr:row>35</xdr:row>
          <xdr:rowOff>180975</xdr:rowOff>
        </xdr:to>
        <xdr:sp macro="" textlink="">
          <xdr:nvSpPr>
            <xdr:cNvPr id="46083" name="Object 3" hidden="1">
              <a:extLst>
                <a:ext uri="{63B3BB69-23CF-44E3-9099-C40C66FF867C}">
                  <a14:compatExt spid="_x0000_s46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180975</xdr:colOff>
          <xdr:row>35</xdr:row>
          <xdr:rowOff>19050</xdr:rowOff>
        </xdr:from>
        <xdr:to>
          <xdr:col>9</xdr:col>
          <xdr:colOff>57150</xdr:colOff>
          <xdr:row>35</xdr:row>
          <xdr:rowOff>180975</xdr:rowOff>
        </xdr:to>
        <xdr:sp macro="" textlink="">
          <xdr:nvSpPr>
            <xdr:cNvPr id="46084" name="Object 4" hidden="1">
              <a:extLst>
                <a:ext uri="{63B3BB69-23CF-44E3-9099-C40C66FF867C}">
                  <a14:compatExt spid="_x0000_s46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581025</xdr:colOff>
      <xdr:row>33</xdr:row>
      <xdr:rowOff>9525</xdr:rowOff>
    </xdr:from>
    <xdr:to>
      <xdr:col>4</xdr:col>
      <xdr:colOff>9525</xdr:colOff>
      <xdr:row>33</xdr:row>
      <xdr:rowOff>171450</xdr:rowOff>
    </xdr:to>
    <xdr:pic>
      <xdr:nvPicPr>
        <xdr:cNvPr id="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6825" y="67056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561975</xdr:colOff>
      <xdr:row>34</xdr:row>
      <xdr:rowOff>9525</xdr:rowOff>
    </xdr:from>
    <xdr:to>
      <xdr:col>4</xdr:col>
      <xdr:colOff>9525</xdr:colOff>
      <xdr:row>34</xdr:row>
      <xdr:rowOff>171450</xdr:rowOff>
    </xdr:to>
    <xdr:pic>
      <xdr:nvPicPr>
        <xdr:cNvPr id="1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66825" y="68961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16</xdr:col>
      <xdr:colOff>114300</xdr:colOff>
      <xdr:row>41</xdr:row>
      <xdr:rowOff>19050</xdr:rowOff>
    </xdr:from>
    <xdr:to>
      <xdr:col>17</xdr:col>
      <xdr:colOff>84756</xdr:colOff>
      <xdr:row>41</xdr:row>
      <xdr:rowOff>175568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810125" y="8239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810125" y="8239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2</xdr:col>
      <xdr:colOff>9524</xdr:colOff>
      <xdr:row>34</xdr:row>
      <xdr:rowOff>9525</xdr:rowOff>
    </xdr:from>
    <xdr:to>
      <xdr:col>10</xdr:col>
      <xdr:colOff>243524</xdr:colOff>
      <xdr:row>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704849" y="6896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𝑎𝐹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𝑏𝐹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𝑐𝐹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(1)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704849" y="6896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𝑋=𝑎𝐹+〖𝑏𝐹〗^2+〖𝑐𝐹〗^3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12</xdr:col>
      <xdr:colOff>9524</xdr:colOff>
      <xdr:row>34</xdr:row>
      <xdr:rowOff>9525</xdr:rowOff>
    </xdr:from>
    <xdr:to>
      <xdr:col>20</xdr:col>
      <xdr:colOff>243524</xdr:colOff>
      <xdr:row>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3562349" y="6896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(2)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3562349" y="6896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𝐹=𝑎^′ 𝑋+〖𝑏^′ 𝑋〗^2+〖𝑐^′ 𝑋〗^3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38100</xdr:colOff>
      <xdr:row>36</xdr:row>
      <xdr:rowOff>28575</xdr:rowOff>
    </xdr:from>
    <xdr:to>
      <xdr:col>3</xdr:col>
      <xdr:colOff>10882</xdr:colOff>
      <xdr:row>37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73342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73342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35926</xdr:colOff>
      <xdr:row>36</xdr:row>
      <xdr:rowOff>23723</xdr:rowOff>
    </xdr:from>
    <xdr:to>
      <xdr:col>9</xdr:col>
      <xdr:colOff>6382</xdr:colOff>
      <xdr:row>37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44575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44575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35926</xdr:colOff>
      <xdr:row>36</xdr:row>
      <xdr:rowOff>23723</xdr:rowOff>
    </xdr:from>
    <xdr:to>
      <xdr:col>16</xdr:col>
      <xdr:colOff>6382</xdr:colOff>
      <xdr:row>37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444600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44600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37</xdr:row>
      <xdr:rowOff>28575</xdr:rowOff>
    </xdr:from>
    <xdr:to>
      <xdr:col>3</xdr:col>
      <xdr:colOff>15265</xdr:colOff>
      <xdr:row>38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04850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04850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7351</xdr:colOff>
      <xdr:row>37</xdr:row>
      <xdr:rowOff>23723</xdr:rowOff>
    </xdr:from>
    <xdr:to>
      <xdr:col>8</xdr:col>
      <xdr:colOff>263557</xdr:colOff>
      <xdr:row>38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41717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1717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7351</xdr:colOff>
      <xdr:row>37</xdr:row>
      <xdr:rowOff>23723</xdr:rowOff>
    </xdr:from>
    <xdr:to>
      <xdr:col>15</xdr:col>
      <xdr:colOff>263557</xdr:colOff>
      <xdr:row>38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41742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41742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16</xdr:col>
      <xdr:colOff>123825</xdr:colOff>
      <xdr:row>119</xdr:row>
      <xdr:rowOff>19050</xdr:rowOff>
    </xdr:from>
    <xdr:to>
      <xdr:col>17</xdr:col>
      <xdr:colOff>94281</xdr:colOff>
      <xdr:row>119</xdr:row>
      <xdr:rowOff>175568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819650" y="23098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819650" y="23098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209</xdr:row>
          <xdr:rowOff>19050</xdr:rowOff>
        </xdr:from>
        <xdr:to>
          <xdr:col>3</xdr:col>
          <xdr:colOff>180975</xdr:colOff>
          <xdr:row>209</xdr:row>
          <xdr:rowOff>180975</xdr:rowOff>
        </xdr:to>
        <xdr:sp macro="" textlink="">
          <xdr:nvSpPr>
            <xdr:cNvPr id="46085" name="Object 5" hidden="1">
              <a:extLst>
                <a:ext uri="{63B3BB69-23CF-44E3-9099-C40C66FF867C}">
                  <a14:compatExt spid="_x0000_s46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180975</xdr:colOff>
          <xdr:row>209</xdr:row>
          <xdr:rowOff>19050</xdr:rowOff>
        </xdr:from>
        <xdr:to>
          <xdr:col>9</xdr:col>
          <xdr:colOff>57150</xdr:colOff>
          <xdr:row>209</xdr:row>
          <xdr:rowOff>180975</xdr:rowOff>
        </xdr:to>
        <xdr:sp macro="" textlink="">
          <xdr:nvSpPr>
            <xdr:cNvPr id="46086" name="Object 6" hidden="1">
              <a:extLst>
                <a:ext uri="{63B3BB69-23CF-44E3-9099-C40C66FF867C}">
                  <a14:compatExt spid="_x0000_s46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581025</xdr:colOff>
      <xdr:row>207</xdr:row>
      <xdr:rowOff>9525</xdr:rowOff>
    </xdr:from>
    <xdr:to>
      <xdr:col>4</xdr:col>
      <xdr:colOff>9525</xdr:colOff>
      <xdr:row>207</xdr:row>
      <xdr:rowOff>171450</xdr:rowOff>
    </xdr:to>
    <xdr:pic>
      <xdr:nvPicPr>
        <xdr:cNvPr id="2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6825" y="67056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561975</xdr:colOff>
      <xdr:row>208</xdr:row>
      <xdr:rowOff>9525</xdr:rowOff>
    </xdr:from>
    <xdr:to>
      <xdr:col>4</xdr:col>
      <xdr:colOff>9525</xdr:colOff>
      <xdr:row>208</xdr:row>
      <xdr:rowOff>171450</xdr:rowOff>
    </xdr:to>
    <xdr:pic>
      <xdr:nvPicPr>
        <xdr:cNvPr id="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66825" y="6896100"/>
          <a:ext cx="9525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>
    <xdr:from>
      <xdr:col>16</xdr:col>
      <xdr:colOff>114300</xdr:colOff>
      <xdr:row>215</xdr:row>
      <xdr:rowOff>19050</xdr:rowOff>
    </xdr:from>
    <xdr:to>
      <xdr:col>17</xdr:col>
      <xdr:colOff>84756</xdr:colOff>
      <xdr:row>215</xdr:row>
      <xdr:rowOff>175568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810125" y="8239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810125" y="8239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2</xdr:col>
      <xdr:colOff>9524</xdr:colOff>
      <xdr:row>208</xdr:row>
      <xdr:rowOff>9525</xdr:rowOff>
    </xdr:from>
    <xdr:to>
      <xdr:col>10</xdr:col>
      <xdr:colOff>243524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704849" y="40043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𝑎𝐹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𝑏𝐹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𝑐𝐹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(1)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704849" y="40043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𝑋=𝑎𝐹+〖𝑏𝐹〗^2+〖𝑐𝐹〗^3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12</xdr:col>
      <xdr:colOff>9524</xdr:colOff>
      <xdr:row>208</xdr:row>
      <xdr:rowOff>9525</xdr:rowOff>
    </xdr:from>
    <xdr:to>
      <xdr:col>20</xdr:col>
      <xdr:colOff>243524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3562349" y="40043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 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⋯⋯⋯</m:t>
                  </m:r>
                </m:oMath>
              </a14:m>
              <a:r>
                <a:rPr lang="en-US" altLang="ko-KR" sz="1100"/>
                <a:t>(2)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3562349" y="40043100"/>
              <a:ext cx="25200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𝐹=𝑎^′ 𝑋+〖𝑏^′ 𝑋〗^2+〖𝑐^′ 𝑋〗^3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</a:t>
              </a:r>
              <a:r>
                <a:rPr lang="en-US" altLang="ko-KR" sz="1100"/>
                <a:t>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38100</xdr:colOff>
      <xdr:row>210</xdr:row>
      <xdr:rowOff>28575</xdr:rowOff>
    </xdr:from>
    <xdr:to>
      <xdr:col>3</xdr:col>
      <xdr:colOff>10882</xdr:colOff>
      <xdr:row>211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73342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73342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35926</xdr:colOff>
      <xdr:row>210</xdr:row>
      <xdr:rowOff>23723</xdr:rowOff>
    </xdr:from>
    <xdr:to>
      <xdr:col>9</xdr:col>
      <xdr:colOff>6382</xdr:colOff>
      <xdr:row>211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44575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44575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35926</xdr:colOff>
      <xdr:row>210</xdr:row>
      <xdr:rowOff>23723</xdr:rowOff>
    </xdr:from>
    <xdr:to>
      <xdr:col>16</xdr:col>
      <xdr:colOff>6382</xdr:colOff>
      <xdr:row>211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444600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4446001" y="72912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211</xdr:row>
      <xdr:rowOff>28575</xdr:rowOff>
    </xdr:from>
    <xdr:to>
      <xdr:col>3</xdr:col>
      <xdr:colOff>15265</xdr:colOff>
      <xdr:row>212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704850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704850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7351</xdr:colOff>
      <xdr:row>211</xdr:row>
      <xdr:rowOff>23723</xdr:rowOff>
    </xdr:from>
    <xdr:to>
      <xdr:col>8</xdr:col>
      <xdr:colOff>263557</xdr:colOff>
      <xdr:row>212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41717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41717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15</xdr:col>
      <xdr:colOff>7351</xdr:colOff>
      <xdr:row>211</xdr:row>
      <xdr:rowOff>23723</xdr:rowOff>
    </xdr:from>
    <xdr:to>
      <xdr:col>15</xdr:col>
      <xdr:colOff>263557</xdr:colOff>
      <xdr:row>212</xdr:row>
      <xdr:rowOff>5450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41742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417426" y="7481798"/>
              <a:ext cx="256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𝑐′=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16</xdr:col>
      <xdr:colOff>123825</xdr:colOff>
      <xdr:row>293</xdr:row>
      <xdr:rowOff>19050</xdr:rowOff>
    </xdr:from>
    <xdr:to>
      <xdr:col>17</xdr:col>
      <xdr:colOff>94281</xdr:colOff>
      <xdr:row>293</xdr:row>
      <xdr:rowOff>175568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4819650" y="23098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4819650" y="23098125"/>
              <a:ext cx="25620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ko-KR" sz="1000" b="0" i="0">
                  <a:latin typeface="Cambria Math" panose="02040503050406030204" pitchFamily="18" charset="0"/>
                </a:rPr>
                <a:t>𝑘=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50</xdr:row>
      <xdr:rowOff>9525</xdr:rowOff>
    </xdr:from>
    <xdr:to>
      <xdr:col>7</xdr:col>
      <xdr:colOff>267929</xdr:colOff>
      <xdr:row>50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88</xdr:row>
      <xdr:rowOff>9525</xdr:rowOff>
    </xdr:from>
    <xdr:to>
      <xdr:col>7</xdr:col>
      <xdr:colOff>267929</xdr:colOff>
      <xdr:row>88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24150" y="10134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24150" y="10134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190</xdr:row>
      <xdr:rowOff>0</xdr:rowOff>
    </xdr:from>
    <xdr:to>
      <xdr:col>28</xdr:col>
      <xdr:colOff>85725</xdr:colOff>
      <xdr:row>190</xdr:row>
      <xdr:rowOff>0</xdr:rowOff>
    </xdr:to>
    <xdr:cxnSp macro="">
      <xdr:nvCxnSpPr>
        <xdr:cNvPr id="43" name="직선 연결선 42"/>
        <xdr:cNvCxnSpPr/>
      </xdr:nvCxnSpPr>
      <xdr:spPr>
        <a:xfrm>
          <a:off x="3724275" y="45405675"/>
          <a:ext cx="628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189</xdr:row>
          <xdr:rowOff>228600</xdr:rowOff>
        </xdr:from>
        <xdr:to>
          <xdr:col>22</xdr:col>
          <xdr:colOff>19050</xdr:colOff>
          <xdr:row>190</xdr:row>
          <xdr:rowOff>219075</xdr:rowOff>
        </xdr:to>
        <xdr:sp macro="" textlink="">
          <xdr:nvSpPr>
            <xdr:cNvPr id="15933" name="Object 573" hidden="1">
              <a:extLst>
                <a:ext uri="{63B3BB69-23CF-44E3-9099-C40C66FF867C}">
                  <a14:compatExt spid="_x0000_s15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192</xdr:row>
          <xdr:rowOff>66675</xdr:rowOff>
        </xdr:from>
        <xdr:to>
          <xdr:col>12</xdr:col>
          <xdr:colOff>133350</xdr:colOff>
          <xdr:row>193</xdr:row>
          <xdr:rowOff>190500</xdr:rowOff>
        </xdr:to>
        <xdr:sp macro="" textlink="">
          <xdr:nvSpPr>
            <xdr:cNvPr id="15934" name="Object 574" hidden="1">
              <a:extLst>
                <a:ext uri="{63B3BB69-23CF-44E3-9099-C40C66FF867C}">
                  <a14:compatExt spid="_x0000_s15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156</xdr:row>
          <xdr:rowOff>38100</xdr:rowOff>
        </xdr:from>
        <xdr:to>
          <xdr:col>13</xdr:col>
          <xdr:colOff>0</xdr:colOff>
          <xdr:row>157</xdr:row>
          <xdr:rowOff>190500</xdr:rowOff>
        </xdr:to>
        <xdr:sp macro="" textlink="">
          <xdr:nvSpPr>
            <xdr:cNvPr id="15935" name="Object 575" hidden="1">
              <a:extLst>
                <a:ext uri="{63B3BB69-23CF-44E3-9099-C40C66FF867C}">
                  <a14:compatExt spid="_x0000_s15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159</xdr:row>
          <xdr:rowOff>66675</xdr:rowOff>
        </xdr:from>
        <xdr:to>
          <xdr:col>11</xdr:col>
          <xdr:colOff>85725</xdr:colOff>
          <xdr:row>160</xdr:row>
          <xdr:rowOff>190500</xdr:rowOff>
        </xdr:to>
        <xdr:sp macro="" textlink="">
          <xdr:nvSpPr>
            <xdr:cNvPr id="15936" name="Object 576" hidden="1">
              <a:extLst>
                <a:ext uri="{63B3BB69-23CF-44E3-9099-C40C66FF867C}">
                  <a14:compatExt spid="_x0000_s15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272</xdr:row>
          <xdr:rowOff>19050</xdr:rowOff>
        </xdr:from>
        <xdr:to>
          <xdr:col>8</xdr:col>
          <xdr:colOff>142875</xdr:colOff>
          <xdr:row>274</xdr:row>
          <xdr:rowOff>190500</xdr:rowOff>
        </xdr:to>
        <xdr:sp macro="" textlink="">
          <xdr:nvSpPr>
            <xdr:cNvPr id="15937" name="Object 577" hidden="1">
              <a:extLst>
                <a:ext uri="{63B3BB69-23CF-44E3-9099-C40C66FF867C}">
                  <a14:compatExt spid="_x0000_s15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241</xdr:row>
          <xdr:rowOff>66675</xdr:rowOff>
        </xdr:from>
        <xdr:to>
          <xdr:col>11</xdr:col>
          <xdr:colOff>95250</xdr:colOff>
          <xdr:row>242</xdr:row>
          <xdr:rowOff>190500</xdr:rowOff>
        </xdr:to>
        <xdr:sp macro="" textlink="">
          <xdr:nvSpPr>
            <xdr:cNvPr id="15938" name="Object 578" hidden="1">
              <a:extLst>
                <a:ext uri="{63B3BB69-23CF-44E3-9099-C40C66FF867C}">
                  <a14:compatExt spid="_x0000_s15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213</xdr:row>
          <xdr:rowOff>66675</xdr:rowOff>
        </xdr:from>
        <xdr:to>
          <xdr:col>11</xdr:col>
          <xdr:colOff>104775</xdr:colOff>
          <xdr:row>214</xdr:row>
          <xdr:rowOff>190500</xdr:rowOff>
        </xdr:to>
        <xdr:sp macro="" textlink="">
          <xdr:nvSpPr>
            <xdr:cNvPr id="15939" name="Object 579" hidden="1">
              <a:extLst>
                <a:ext uri="{63B3BB69-23CF-44E3-9099-C40C66FF867C}">
                  <a14:compatExt spid="_x0000_s15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123</xdr:row>
          <xdr:rowOff>0</xdr:rowOff>
        </xdr:from>
        <xdr:to>
          <xdr:col>36</xdr:col>
          <xdr:colOff>47625</xdr:colOff>
          <xdr:row>124</xdr:row>
          <xdr:rowOff>200025</xdr:rowOff>
        </xdr:to>
        <xdr:sp macro="" textlink="">
          <xdr:nvSpPr>
            <xdr:cNvPr id="15940" name="Object 580" hidden="1">
              <a:extLst>
                <a:ext uri="{63B3BB69-23CF-44E3-9099-C40C66FF867C}">
                  <a14:compatExt spid="_x0000_s15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166</xdr:row>
          <xdr:rowOff>0</xdr:rowOff>
        </xdr:from>
        <xdr:to>
          <xdr:col>25</xdr:col>
          <xdr:colOff>0</xdr:colOff>
          <xdr:row>168</xdr:row>
          <xdr:rowOff>28575</xdr:rowOff>
        </xdr:to>
        <xdr:sp macro="" textlink="">
          <xdr:nvSpPr>
            <xdr:cNvPr id="15941" name="Object 581" hidden="1">
              <a:extLst>
                <a:ext uri="{63B3BB69-23CF-44E3-9099-C40C66FF867C}">
                  <a14:compatExt spid="_x0000_s15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170</xdr:row>
          <xdr:rowOff>38100</xdr:rowOff>
        </xdr:from>
        <xdr:to>
          <xdr:col>12</xdr:col>
          <xdr:colOff>85725</xdr:colOff>
          <xdr:row>171</xdr:row>
          <xdr:rowOff>228600</xdr:rowOff>
        </xdr:to>
        <xdr:sp macro="" textlink="">
          <xdr:nvSpPr>
            <xdr:cNvPr id="15942" name="Object 582" hidden="1">
              <a:extLst>
                <a:ext uri="{63B3BB69-23CF-44E3-9099-C40C66FF867C}">
                  <a14:compatExt spid="_x0000_s15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179</xdr:row>
          <xdr:rowOff>38100</xdr:rowOff>
        </xdr:from>
        <xdr:to>
          <xdr:col>14</xdr:col>
          <xdr:colOff>0</xdr:colOff>
          <xdr:row>180</xdr:row>
          <xdr:rowOff>219075</xdr:rowOff>
        </xdr:to>
        <xdr:sp macro="" textlink="">
          <xdr:nvSpPr>
            <xdr:cNvPr id="15943" name="Object 583" hidden="1">
              <a:extLst>
                <a:ext uri="{63B3BB69-23CF-44E3-9099-C40C66FF867C}">
                  <a14:compatExt spid="_x0000_s15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182</xdr:row>
          <xdr:rowOff>66675</xdr:rowOff>
        </xdr:from>
        <xdr:to>
          <xdr:col>11</xdr:col>
          <xdr:colOff>95250</xdr:colOff>
          <xdr:row>183</xdr:row>
          <xdr:rowOff>190500</xdr:rowOff>
        </xdr:to>
        <xdr:sp macro="" textlink="">
          <xdr:nvSpPr>
            <xdr:cNvPr id="15944" name="Object 584" hidden="1">
              <a:extLst>
                <a:ext uri="{63B3BB69-23CF-44E3-9099-C40C66FF867C}">
                  <a14:compatExt spid="_x0000_s15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188</xdr:row>
          <xdr:rowOff>228600</xdr:rowOff>
        </xdr:from>
        <xdr:to>
          <xdr:col>18</xdr:col>
          <xdr:colOff>114300</xdr:colOff>
          <xdr:row>191</xdr:row>
          <xdr:rowOff>19050</xdr:rowOff>
        </xdr:to>
        <xdr:sp macro="" textlink="">
          <xdr:nvSpPr>
            <xdr:cNvPr id="15945" name="Object 585" hidden="1">
              <a:extLst>
                <a:ext uri="{63B3BB69-23CF-44E3-9099-C40C66FF867C}">
                  <a14:compatExt spid="_x0000_s15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209</xdr:row>
          <xdr:rowOff>228600</xdr:rowOff>
        </xdr:from>
        <xdr:to>
          <xdr:col>22</xdr:col>
          <xdr:colOff>57150</xdr:colOff>
          <xdr:row>212</xdr:row>
          <xdr:rowOff>9525</xdr:rowOff>
        </xdr:to>
        <xdr:sp macro="" textlink="">
          <xdr:nvSpPr>
            <xdr:cNvPr id="15946" name="Object 586" hidden="1">
              <a:extLst>
                <a:ext uri="{63B3BB69-23CF-44E3-9099-C40C66FF867C}">
                  <a14:compatExt spid="_x0000_s15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259</xdr:row>
          <xdr:rowOff>66675</xdr:rowOff>
        </xdr:from>
        <xdr:to>
          <xdr:col>11</xdr:col>
          <xdr:colOff>95250</xdr:colOff>
          <xdr:row>260</xdr:row>
          <xdr:rowOff>190500</xdr:rowOff>
        </xdr:to>
        <xdr:sp macro="" textlink="">
          <xdr:nvSpPr>
            <xdr:cNvPr id="15947" name="Object 587" hidden="1">
              <a:extLst>
                <a:ext uri="{63B3BB69-23CF-44E3-9099-C40C66FF867C}">
                  <a14:compatExt spid="_x0000_s15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256</xdr:row>
          <xdr:rowOff>66675</xdr:rowOff>
        </xdr:from>
        <xdr:to>
          <xdr:col>14</xdr:col>
          <xdr:colOff>19050</xdr:colOff>
          <xdr:row>257</xdr:row>
          <xdr:rowOff>180975</xdr:rowOff>
        </xdr:to>
        <xdr:sp macro="" textlink="">
          <xdr:nvSpPr>
            <xdr:cNvPr id="15948" name="Object 588" hidden="1">
              <a:extLst>
                <a:ext uri="{63B3BB69-23CF-44E3-9099-C40C66FF867C}">
                  <a14:compatExt spid="_x0000_s15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247</xdr:row>
          <xdr:rowOff>228600</xdr:rowOff>
        </xdr:from>
        <xdr:to>
          <xdr:col>19</xdr:col>
          <xdr:colOff>38100</xdr:colOff>
          <xdr:row>250</xdr:row>
          <xdr:rowOff>19050</xdr:rowOff>
        </xdr:to>
        <xdr:sp macro="" textlink="">
          <xdr:nvSpPr>
            <xdr:cNvPr id="15949" name="Object 589" hidden="1">
              <a:extLst>
                <a:ext uri="{63B3BB69-23CF-44E3-9099-C40C66FF867C}">
                  <a14:compatExt spid="_x0000_s15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247</xdr:row>
          <xdr:rowOff>228600</xdr:rowOff>
        </xdr:from>
        <xdr:to>
          <xdr:col>30</xdr:col>
          <xdr:colOff>66675</xdr:colOff>
          <xdr:row>250</xdr:row>
          <xdr:rowOff>19050</xdr:rowOff>
        </xdr:to>
        <xdr:sp macro="" textlink="">
          <xdr:nvSpPr>
            <xdr:cNvPr id="15950" name="Object 590" hidden="1">
              <a:extLst>
                <a:ext uri="{63B3BB69-23CF-44E3-9099-C40C66FF867C}">
                  <a14:compatExt spid="_x0000_s15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276</xdr:row>
          <xdr:rowOff>19050</xdr:rowOff>
        </xdr:from>
        <xdr:to>
          <xdr:col>6</xdr:col>
          <xdr:colOff>76200</xdr:colOff>
          <xdr:row>277</xdr:row>
          <xdr:rowOff>0</xdr:rowOff>
        </xdr:to>
        <xdr:sp macro="" textlink="">
          <xdr:nvSpPr>
            <xdr:cNvPr id="15951" name="Object 591" hidden="1">
              <a:extLst>
                <a:ext uri="{63B3BB69-23CF-44E3-9099-C40C66FF867C}">
                  <a14:compatExt spid="_x0000_s15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257</xdr:row>
          <xdr:rowOff>9525</xdr:rowOff>
        </xdr:from>
        <xdr:to>
          <xdr:col>17</xdr:col>
          <xdr:colOff>76200</xdr:colOff>
          <xdr:row>258</xdr:row>
          <xdr:rowOff>0</xdr:rowOff>
        </xdr:to>
        <xdr:sp macro="" textlink="">
          <xdr:nvSpPr>
            <xdr:cNvPr id="15952" name="Object 592" hidden="1">
              <a:extLst>
                <a:ext uri="{63B3BB69-23CF-44E3-9099-C40C66FF867C}">
                  <a14:compatExt spid="_x0000_s15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180</xdr:row>
          <xdr:rowOff>19050</xdr:rowOff>
        </xdr:from>
        <xdr:to>
          <xdr:col>17</xdr:col>
          <xdr:colOff>57150</xdr:colOff>
          <xdr:row>181</xdr:row>
          <xdr:rowOff>38100</xdr:rowOff>
        </xdr:to>
        <xdr:sp macro="" textlink="">
          <xdr:nvSpPr>
            <xdr:cNvPr id="15953" name="Object 593" hidden="1">
              <a:extLst>
                <a:ext uri="{63B3BB69-23CF-44E3-9099-C40C66FF867C}">
                  <a14:compatExt spid="_x0000_s15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228</xdr:row>
          <xdr:rowOff>38100</xdr:rowOff>
        </xdr:from>
        <xdr:to>
          <xdr:col>12</xdr:col>
          <xdr:colOff>76200</xdr:colOff>
          <xdr:row>229</xdr:row>
          <xdr:rowOff>228600</xdr:rowOff>
        </xdr:to>
        <xdr:sp macro="" textlink="">
          <xdr:nvSpPr>
            <xdr:cNvPr id="15954" name="Object 594" hidden="1">
              <a:extLst>
                <a:ext uri="{63B3BB69-23CF-44E3-9099-C40C66FF867C}">
                  <a14:compatExt spid="_x0000_s15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220</xdr:row>
          <xdr:rowOff>47625</xdr:rowOff>
        </xdr:from>
        <xdr:to>
          <xdr:col>18</xdr:col>
          <xdr:colOff>76200</xdr:colOff>
          <xdr:row>221</xdr:row>
          <xdr:rowOff>200025</xdr:rowOff>
        </xdr:to>
        <xdr:sp macro="" textlink="">
          <xdr:nvSpPr>
            <xdr:cNvPr id="15955" name="Object 595" hidden="1">
              <a:extLst>
                <a:ext uri="{63B3BB69-23CF-44E3-9099-C40C66FF867C}">
                  <a14:compatExt spid="_x0000_s15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114300</xdr:colOff>
          <xdr:row>226</xdr:row>
          <xdr:rowOff>9525</xdr:rowOff>
        </xdr:from>
        <xdr:to>
          <xdr:col>33</xdr:col>
          <xdr:colOff>38100</xdr:colOff>
          <xdr:row>227</xdr:row>
          <xdr:rowOff>0</xdr:rowOff>
        </xdr:to>
        <xdr:sp macro="" textlink="">
          <xdr:nvSpPr>
            <xdr:cNvPr id="15956" name="Object 596" hidden="1">
              <a:extLst>
                <a:ext uri="{63B3BB69-23CF-44E3-9099-C40C66FF867C}">
                  <a14:compatExt spid="_x0000_s15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203</xdr:row>
          <xdr:rowOff>66675</xdr:rowOff>
        </xdr:from>
        <xdr:to>
          <xdr:col>11</xdr:col>
          <xdr:colOff>95250</xdr:colOff>
          <xdr:row>204</xdr:row>
          <xdr:rowOff>190500</xdr:rowOff>
        </xdr:to>
        <xdr:sp macro="" textlink="">
          <xdr:nvSpPr>
            <xdr:cNvPr id="15957" name="Object 597" hidden="1">
              <a:extLst>
                <a:ext uri="{63B3BB69-23CF-44E3-9099-C40C66FF867C}">
                  <a14:compatExt spid="_x0000_s15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199</xdr:row>
          <xdr:rowOff>38100</xdr:rowOff>
        </xdr:from>
        <xdr:to>
          <xdr:col>17</xdr:col>
          <xdr:colOff>0</xdr:colOff>
          <xdr:row>200</xdr:row>
          <xdr:rowOff>219075</xdr:rowOff>
        </xdr:to>
        <xdr:sp macro="" textlink="">
          <xdr:nvSpPr>
            <xdr:cNvPr id="15958" name="Object 598" hidden="1">
              <a:extLst>
                <a:ext uri="{63B3BB69-23CF-44E3-9099-C40C66FF867C}">
                  <a14:compatExt spid="_x0000_s15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200</xdr:row>
          <xdr:rowOff>19050</xdr:rowOff>
        </xdr:from>
        <xdr:to>
          <xdr:col>22</xdr:col>
          <xdr:colOff>9525</xdr:colOff>
          <xdr:row>200</xdr:row>
          <xdr:rowOff>228600</xdr:rowOff>
        </xdr:to>
        <xdr:sp macro="" textlink="">
          <xdr:nvSpPr>
            <xdr:cNvPr id="15959" name="Object 599" hidden="1">
              <a:extLst>
                <a:ext uri="{63B3BB69-23CF-44E3-9099-C40C66FF867C}">
                  <a14:compatExt spid="_x0000_s15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264</xdr:row>
          <xdr:rowOff>200025</xdr:rowOff>
        </xdr:from>
        <xdr:to>
          <xdr:col>24</xdr:col>
          <xdr:colOff>123825</xdr:colOff>
          <xdr:row>266</xdr:row>
          <xdr:rowOff>19050</xdr:rowOff>
        </xdr:to>
        <xdr:sp macro="" textlink="">
          <xdr:nvSpPr>
            <xdr:cNvPr id="15960" name="Object 600" hidden="1">
              <a:extLst>
                <a:ext uri="{63B3BB69-23CF-44E3-9099-C40C66FF867C}">
                  <a14:compatExt spid="_x0000_s15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166</xdr:row>
          <xdr:rowOff>0</xdr:rowOff>
        </xdr:from>
        <xdr:to>
          <xdr:col>40</xdr:col>
          <xdr:colOff>28575</xdr:colOff>
          <xdr:row>167</xdr:row>
          <xdr:rowOff>209550</xdr:rowOff>
        </xdr:to>
        <xdr:sp macro="" textlink="">
          <xdr:nvSpPr>
            <xdr:cNvPr id="15961" name="Object 601" hidden="1">
              <a:extLst>
                <a:ext uri="{63B3BB69-23CF-44E3-9099-C40C66FF867C}">
                  <a14:compatExt spid="_x0000_s15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225</xdr:row>
          <xdr:rowOff>47625</xdr:rowOff>
        </xdr:from>
        <xdr:to>
          <xdr:col>18</xdr:col>
          <xdr:colOff>76200</xdr:colOff>
          <xdr:row>226</xdr:row>
          <xdr:rowOff>200025</xdr:rowOff>
        </xdr:to>
        <xdr:sp macro="" textlink="">
          <xdr:nvSpPr>
            <xdr:cNvPr id="15962" name="Object 602" hidden="1">
              <a:extLst>
                <a:ext uri="{63B3BB69-23CF-44E3-9099-C40C66FF867C}">
                  <a14:compatExt spid="_x0000_s15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237</xdr:row>
          <xdr:rowOff>228600</xdr:rowOff>
        </xdr:from>
        <xdr:to>
          <xdr:col>19</xdr:col>
          <xdr:colOff>123825</xdr:colOff>
          <xdr:row>240</xdr:row>
          <xdr:rowOff>0</xdr:rowOff>
        </xdr:to>
        <xdr:sp macro="" textlink="">
          <xdr:nvSpPr>
            <xdr:cNvPr id="15963" name="Object 603" hidden="1">
              <a:extLst>
                <a:ext uri="{63B3BB69-23CF-44E3-9099-C40C66FF867C}">
                  <a14:compatExt spid="_x0000_s15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276</xdr:row>
          <xdr:rowOff>19050</xdr:rowOff>
        </xdr:from>
        <xdr:to>
          <xdr:col>11</xdr:col>
          <xdr:colOff>76200</xdr:colOff>
          <xdr:row>277</xdr:row>
          <xdr:rowOff>0</xdr:rowOff>
        </xdr:to>
        <xdr:sp macro="" textlink="">
          <xdr:nvSpPr>
            <xdr:cNvPr id="15964" name="Object 604" hidden="1">
              <a:extLst>
                <a:ext uri="{63B3BB69-23CF-44E3-9099-C40C66FF867C}">
                  <a14:compatExt spid="_x0000_s15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276</xdr:row>
          <xdr:rowOff>19050</xdr:rowOff>
        </xdr:from>
        <xdr:to>
          <xdr:col>16</xdr:col>
          <xdr:colOff>66675</xdr:colOff>
          <xdr:row>277</xdr:row>
          <xdr:rowOff>0</xdr:rowOff>
        </xdr:to>
        <xdr:sp macro="" textlink="">
          <xdr:nvSpPr>
            <xdr:cNvPr id="15965" name="Object 605" hidden="1">
              <a:extLst>
                <a:ext uri="{63B3BB69-23CF-44E3-9099-C40C66FF867C}">
                  <a14:compatExt spid="_x0000_s15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276</xdr:row>
          <xdr:rowOff>19050</xdr:rowOff>
        </xdr:from>
        <xdr:to>
          <xdr:col>21</xdr:col>
          <xdr:colOff>66675</xdr:colOff>
          <xdr:row>277</xdr:row>
          <xdr:rowOff>0</xdr:rowOff>
        </xdr:to>
        <xdr:sp macro="" textlink="">
          <xdr:nvSpPr>
            <xdr:cNvPr id="15966" name="Object 606" hidden="1">
              <a:extLst>
                <a:ext uri="{63B3BB69-23CF-44E3-9099-C40C66FF867C}">
                  <a14:compatExt spid="_x0000_s15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276</xdr:row>
          <xdr:rowOff>19050</xdr:rowOff>
        </xdr:from>
        <xdr:to>
          <xdr:col>26</xdr:col>
          <xdr:colOff>76200</xdr:colOff>
          <xdr:row>277</xdr:row>
          <xdr:rowOff>0</xdr:rowOff>
        </xdr:to>
        <xdr:sp macro="" textlink="">
          <xdr:nvSpPr>
            <xdr:cNvPr id="15967" name="Object 607" hidden="1">
              <a:extLst>
                <a:ext uri="{63B3BB69-23CF-44E3-9099-C40C66FF867C}">
                  <a14:compatExt spid="_x0000_s15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276</xdr:row>
          <xdr:rowOff>19050</xdr:rowOff>
        </xdr:from>
        <xdr:to>
          <xdr:col>31</xdr:col>
          <xdr:colOff>76200</xdr:colOff>
          <xdr:row>277</xdr:row>
          <xdr:rowOff>0</xdr:rowOff>
        </xdr:to>
        <xdr:sp macro="" textlink="">
          <xdr:nvSpPr>
            <xdr:cNvPr id="15968" name="Object 608" hidden="1">
              <a:extLst>
                <a:ext uri="{63B3BB69-23CF-44E3-9099-C40C66FF867C}">
                  <a14:compatExt spid="_x0000_s15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276</xdr:row>
          <xdr:rowOff>19050</xdr:rowOff>
        </xdr:from>
        <xdr:to>
          <xdr:col>36</xdr:col>
          <xdr:colOff>76200</xdr:colOff>
          <xdr:row>277</xdr:row>
          <xdr:rowOff>0</xdr:rowOff>
        </xdr:to>
        <xdr:sp macro="" textlink="">
          <xdr:nvSpPr>
            <xdr:cNvPr id="15969" name="Object 609" hidden="1">
              <a:extLst>
                <a:ext uri="{63B3BB69-23CF-44E3-9099-C40C66FF867C}">
                  <a14:compatExt spid="_x0000_s15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9525</xdr:colOff>
          <xdr:row>276</xdr:row>
          <xdr:rowOff>19050</xdr:rowOff>
        </xdr:from>
        <xdr:to>
          <xdr:col>41</xdr:col>
          <xdr:colOff>76200</xdr:colOff>
          <xdr:row>277</xdr:row>
          <xdr:rowOff>0</xdr:rowOff>
        </xdr:to>
        <xdr:sp macro="" textlink="">
          <xdr:nvSpPr>
            <xdr:cNvPr id="15970" name="Object 610" hidden="1">
              <a:extLst>
                <a:ext uri="{63B3BB69-23CF-44E3-9099-C40C66FF867C}">
                  <a14:compatExt spid="_x0000_s15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276</xdr:row>
          <xdr:rowOff>19050</xdr:rowOff>
        </xdr:from>
        <xdr:to>
          <xdr:col>45</xdr:col>
          <xdr:colOff>142875</xdr:colOff>
          <xdr:row>277</xdr:row>
          <xdr:rowOff>0</xdr:rowOff>
        </xdr:to>
        <xdr:sp macro="" textlink="">
          <xdr:nvSpPr>
            <xdr:cNvPr id="15971" name="Object 611" hidden="1">
              <a:extLst>
                <a:ext uri="{63B3BB69-23CF-44E3-9099-C40C66FF867C}">
                  <a14:compatExt spid="_x0000_s15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275</xdr:row>
          <xdr:rowOff>9525</xdr:rowOff>
        </xdr:from>
        <xdr:to>
          <xdr:col>26</xdr:col>
          <xdr:colOff>76200</xdr:colOff>
          <xdr:row>275</xdr:row>
          <xdr:rowOff>228600</xdr:rowOff>
        </xdr:to>
        <xdr:sp macro="" textlink="">
          <xdr:nvSpPr>
            <xdr:cNvPr id="15972" name="Object 612" hidden="1">
              <a:extLst>
                <a:ext uri="{63B3BB69-23CF-44E3-9099-C40C66FF867C}">
                  <a14:compatExt spid="_x0000_s15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66675</xdr:colOff>
      <xdr:row>633</xdr:row>
      <xdr:rowOff>0</xdr:rowOff>
    </xdr:from>
    <xdr:to>
      <xdr:col>28</xdr:col>
      <xdr:colOff>85725</xdr:colOff>
      <xdr:row>633</xdr:row>
      <xdr:rowOff>0</xdr:rowOff>
    </xdr:to>
    <xdr:cxnSp macro="">
      <xdr:nvCxnSpPr>
        <xdr:cNvPr id="44" name="직선 연결선 43"/>
        <xdr:cNvCxnSpPr/>
      </xdr:nvCxnSpPr>
      <xdr:spPr>
        <a:xfrm>
          <a:off x="3724275" y="45243750"/>
          <a:ext cx="628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632</xdr:row>
          <xdr:rowOff>228600</xdr:rowOff>
        </xdr:from>
        <xdr:to>
          <xdr:col>22</xdr:col>
          <xdr:colOff>19050</xdr:colOff>
          <xdr:row>633</xdr:row>
          <xdr:rowOff>219075</xdr:rowOff>
        </xdr:to>
        <xdr:sp macro="" textlink="">
          <xdr:nvSpPr>
            <xdr:cNvPr id="15973" name="Object 613" hidden="1">
              <a:extLst>
                <a:ext uri="{63B3BB69-23CF-44E3-9099-C40C66FF867C}">
                  <a14:compatExt spid="_x0000_s15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635</xdr:row>
          <xdr:rowOff>66675</xdr:rowOff>
        </xdr:from>
        <xdr:to>
          <xdr:col>12</xdr:col>
          <xdr:colOff>133350</xdr:colOff>
          <xdr:row>636</xdr:row>
          <xdr:rowOff>190500</xdr:rowOff>
        </xdr:to>
        <xdr:sp macro="" textlink="">
          <xdr:nvSpPr>
            <xdr:cNvPr id="15974" name="Object 614" hidden="1">
              <a:extLst>
                <a:ext uri="{63B3BB69-23CF-44E3-9099-C40C66FF867C}">
                  <a14:compatExt spid="_x0000_s15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599</xdr:row>
          <xdr:rowOff>38100</xdr:rowOff>
        </xdr:from>
        <xdr:to>
          <xdr:col>13</xdr:col>
          <xdr:colOff>0</xdr:colOff>
          <xdr:row>600</xdr:row>
          <xdr:rowOff>190500</xdr:rowOff>
        </xdr:to>
        <xdr:sp macro="" textlink="">
          <xdr:nvSpPr>
            <xdr:cNvPr id="15975" name="Object 615" hidden="1">
              <a:extLst>
                <a:ext uri="{63B3BB69-23CF-44E3-9099-C40C66FF867C}">
                  <a14:compatExt spid="_x0000_s15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602</xdr:row>
          <xdr:rowOff>66675</xdr:rowOff>
        </xdr:from>
        <xdr:to>
          <xdr:col>11</xdr:col>
          <xdr:colOff>85725</xdr:colOff>
          <xdr:row>603</xdr:row>
          <xdr:rowOff>190500</xdr:rowOff>
        </xdr:to>
        <xdr:sp macro="" textlink="">
          <xdr:nvSpPr>
            <xdr:cNvPr id="15976" name="Object 616" hidden="1">
              <a:extLst>
                <a:ext uri="{63B3BB69-23CF-44E3-9099-C40C66FF867C}">
                  <a14:compatExt spid="_x0000_s15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715</xdr:row>
          <xdr:rowOff>19050</xdr:rowOff>
        </xdr:from>
        <xdr:to>
          <xdr:col>8</xdr:col>
          <xdr:colOff>142875</xdr:colOff>
          <xdr:row>717</xdr:row>
          <xdr:rowOff>190500</xdr:rowOff>
        </xdr:to>
        <xdr:sp macro="" textlink="">
          <xdr:nvSpPr>
            <xdr:cNvPr id="15977" name="Object 617" hidden="1">
              <a:extLst>
                <a:ext uri="{63B3BB69-23CF-44E3-9099-C40C66FF867C}">
                  <a14:compatExt spid="_x0000_s15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684</xdr:row>
          <xdr:rowOff>66675</xdr:rowOff>
        </xdr:from>
        <xdr:to>
          <xdr:col>11</xdr:col>
          <xdr:colOff>95250</xdr:colOff>
          <xdr:row>685</xdr:row>
          <xdr:rowOff>190500</xdr:rowOff>
        </xdr:to>
        <xdr:sp macro="" textlink="">
          <xdr:nvSpPr>
            <xdr:cNvPr id="15978" name="Object 618" hidden="1">
              <a:extLst>
                <a:ext uri="{63B3BB69-23CF-44E3-9099-C40C66FF867C}">
                  <a14:compatExt spid="_x0000_s15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656</xdr:row>
          <xdr:rowOff>66675</xdr:rowOff>
        </xdr:from>
        <xdr:to>
          <xdr:col>11</xdr:col>
          <xdr:colOff>104775</xdr:colOff>
          <xdr:row>657</xdr:row>
          <xdr:rowOff>190500</xdr:rowOff>
        </xdr:to>
        <xdr:sp macro="" textlink="">
          <xdr:nvSpPr>
            <xdr:cNvPr id="15979" name="Object 619" hidden="1">
              <a:extLst>
                <a:ext uri="{63B3BB69-23CF-44E3-9099-C40C66FF867C}">
                  <a14:compatExt spid="_x0000_s15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566</xdr:row>
          <xdr:rowOff>0</xdr:rowOff>
        </xdr:from>
        <xdr:to>
          <xdr:col>36</xdr:col>
          <xdr:colOff>47625</xdr:colOff>
          <xdr:row>567</xdr:row>
          <xdr:rowOff>200025</xdr:rowOff>
        </xdr:to>
        <xdr:sp macro="" textlink="">
          <xdr:nvSpPr>
            <xdr:cNvPr id="15980" name="Object 620" hidden="1">
              <a:extLst>
                <a:ext uri="{63B3BB69-23CF-44E3-9099-C40C66FF867C}">
                  <a14:compatExt spid="_x0000_s15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609</xdr:row>
          <xdr:rowOff>0</xdr:rowOff>
        </xdr:from>
        <xdr:to>
          <xdr:col>25</xdr:col>
          <xdr:colOff>0</xdr:colOff>
          <xdr:row>611</xdr:row>
          <xdr:rowOff>28575</xdr:rowOff>
        </xdr:to>
        <xdr:sp macro="" textlink="">
          <xdr:nvSpPr>
            <xdr:cNvPr id="15981" name="Object 621" hidden="1">
              <a:extLst>
                <a:ext uri="{63B3BB69-23CF-44E3-9099-C40C66FF867C}">
                  <a14:compatExt spid="_x0000_s15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613</xdr:row>
          <xdr:rowOff>38100</xdr:rowOff>
        </xdr:from>
        <xdr:to>
          <xdr:col>12</xdr:col>
          <xdr:colOff>85725</xdr:colOff>
          <xdr:row>614</xdr:row>
          <xdr:rowOff>228600</xdr:rowOff>
        </xdr:to>
        <xdr:sp macro="" textlink="">
          <xdr:nvSpPr>
            <xdr:cNvPr id="15982" name="Object 622" hidden="1">
              <a:extLst>
                <a:ext uri="{63B3BB69-23CF-44E3-9099-C40C66FF867C}">
                  <a14:compatExt spid="_x0000_s15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622</xdr:row>
          <xdr:rowOff>38100</xdr:rowOff>
        </xdr:from>
        <xdr:to>
          <xdr:col>14</xdr:col>
          <xdr:colOff>0</xdr:colOff>
          <xdr:row>623</xdr:row>
          <xdr:rowOff>219075</xdr:rowOff>
        </xdr:to>
        <xdr:sp macro="" textlink="">
          <xdr:nvSpPr>
            <xdr:cNvPr id="15983" name="Object 623" hidden="1">
              <a:extLst>
                <a:ext uri="{63B3BB69-23CF-44E3-9099-C40C66FF867C}">
                  <a14:compatExt spid="_x0000_s15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625</xdr:row>
          <xdr:rowOff>66675</xdr:rowOff>
        </xdr:from>
        <xdr:to>
          <xdr:col>11</xdr:col>
          <xdr:colOff>95250</xdr:colOff>
          <xdr:row>626</xdr:row>
          <xdr:rowOff>190500</xdr:rowOff>
        </xdr:to>
        <xdr:sp macro="" textlink="">
          <xdr:nvSpPr>
            <xdr:cNvPr id="15984" name="Object 624" hidden="1">
              <a:extLst>
                <a:ext uri="{63B3BB69-23CF-44E3-9099-C40C66FF867C}">
                  <a14:compatExt spid="_x0000_s15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631</xdr:row>
          <xdr:rowOff>228600</xdr:rowOff>
        </xdr:from>
        <xdr:to>
          <xdr:col>18</xdr:col>
          <xdr:colOff>114300</xdr:colOff>
          <xdr:row>634</xdr:row>
          <xdr:rowOff>19050</xdr:rowOff>
        </xdr:to>
        <xdr:sp macro="" textlink="">
          <xdr:nvSpPr>
            <xdr:cNvPr id="15985" name="Object 625" hidden="1">
              <a:extLst>
                <a:ext uri="{63B3BB69-23CF-44E3-9099-C40C66FF867C}">
                  <a14:compatExt spid="_x0000_s15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652</xdr:row>
          <xdr:rowOff>228600</xdr:rowOff>
        </xdr:from>
        <xdr:to>
          <xdr:col>22</xdr:col>
          <xdr:colOff>57150</xdr:colOff>
          <xdr:row>655</xdr:row>
          <xdr:rowOff>9525</xdr:rowOff>
        </xdr:to>
        <xdr:sp macro="" textlink="">
          <xdr:nvSpPr>
            <xdr:cNvPr id="15986" name="Object 626" hidden="1">
              <a:extLst>
                <a:ext uri="{63B3BB69-23CF-44E3-9099-C40C66FF867C}">
                  <a14:compatExt spid="_x0000_s15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702</xdr:row>
          <xdr:rowOff>66675</xdr:rowOff>
        </xdr:from>
        <xdr:to>
          <xdr:col>11</xdr:col>
          <xdr:colOff>95250</xdr:colOff>
          <xdr:row>703</xdr:row>
          <xdr:rowOff>190500</xdr:rowOff>
        </xdr:to>
        <xdr:sp macro="" textlink="">
          <xdr:nvSpPr>
            <xdr:cNvPr id="15987" name="Object 627" hidden="1">
              <a:extLst>
                <a:ext uri="{63B3BB69-23CF-44E3-9099-C40C66FF867C}">
                  <a14:compatExt spid="_x0000_s15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699</xdr:row>
          <xdr:rowOff>66675</xdr:rowOff>
        </xdr:from>
        <xdr:to>
          <xdr:col>14</xdr:col>
          <xdr:colOff>19050</xdr:colOff>
          <xdr:row>700</xdr:row>
          <xdr:rowOff>180975</xdr:rowOff>
        </xdr:to>
        <xdr:sp macro="" textlink="">
          <xdr:nvSpPr>
            <xdr:cNvPr id="15988" name="Object 628" hidden="1">
              <a:extLst>
                <a:ext uri="{63B3BB69-23CF-44E3-9099-C40C66FF867C}">
                  <a14:compatExt spid="_x0000_s15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690</xdr:row>
          <xdr:rowOff>228600</xdr:rowOff>
        </xdr:from>
        <xdr:to>
          <xdr:col>19</xdr:col>
          <xdr:colOff>38100</xdr:colOff>
          <xdr:row>693</xdr:row>
          <xdr:rowOff>19050</xdr:rowOff>
        </xdr:to>
        <xdr:sp macro="" textlink="">
          <xdr:nvSpPr>
            <xdr:cNvPr id="15989" name="Object 629" hidden="1">
              <a:extLst>
                <a:ext uri="{63B3BB69-23CF-44E3-9099-C40C66FF867C}">
                  <a14:compatExt spid="_x0000_s15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690</xdr:row>
          <xdr:rowOff>228600</xdr:rowOff>
        </xdr:from>
        <xdr:to>
          <xdr:col>30</xdr:col>
          <xdr:colOff>66675</xdr:colOff>
          <xdr:row>693</xdr:row>
          <xdr:rowOff>19050</xdr:rowOff>
        </xdr:to>
        <xdr:sp macro="" textlink="">
          <xdr:nvSpPr>
            <xdr:cNvPr id="15990" name="Object 630" hidden="1">
              <a:extLst>
                <a:ext uri="{63B3BB69-23CF-44E3-9099-C40C66FF867C}">
                  <a14:compatExt spid="_x0000_s15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719</xdr:row>
          <xdr:rowOff>19050</xdr:rowOff>
        </xdr:from>
        <xdr:to>
          <xdr:col>6</xdr:col>
          <xdr:colOff>76200</xdr:colOff>
          <xdr:row>720</xdr:row>
          <xdr:rowOff>0</xdr:rowOff>
        </xdr:to>
        <xdr:sp macro="" textlink="">
          <xdr:nvSpPr>
            <xdr:cNvPr id="15991" name="Object 631" hidden="1">
              <a:extLst>
                <a:ext uri="{63B3BB69-23CF-44E3-9099-C40C66FF867C}">
                  <a14:compatExt spid="_x0000_s15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700</xdr:row>
          <xdr:rowOff>9525</xdr:rowOff>
        </xdr:from>
        <xdr:to>
          <xdr:col>17</xdr:col>
          <xdr:colOff>76200</xdr:colOff>
          <xdr:row>701</xdr:row>
          <xdr:rowOff>0</xdr:rowOff>
        </xdr:to>
        <xdr:sp macro="" textlink="">
          <xdr:nvSpPr>
            <xdr:cNvPr id="15992" name="Object 632" hidden="1">
              <a:extLst>
                <a:ext uri="{63B3BB69-23CF-44E3-9099-C40C66FF867C}">
                  <a14:compatExt spid="_x0000_s15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623</xdr:row>
          <xdr:rowOff>19050</xdr:rowOff>
        </xdr:from>
        <xdr:to>
          <xdr:col>17</xdr:col>
          <xdr:colOff>57150</xdr:colOff>
          <xdr:row>624</xdr:row>
          <xdr:rowOff>38100</xdr:rowOff>
        </xdr:to>
        <xdr:sp macro="" textlink="">
          <xdr:nvSpPr>
            <xdr:cNvPr id="15993" name="Object 633" hidden="1">
              <a:extLst>
                <a:ext uri="{63B3BB69-23CF-44E3-9099-C40C66FF867C}">
                  <a14:compatExt spid="_x0000_s15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671</xdr:row>
          <xdr:rowOff>38100</xdr:rowOff>
        </xdr:from>
        <xdr:to>
          <xdr:col>12</xdr:col>
          <xdr:colOff>76200</xdr:colOff>
          <xdr:row>672</xdr:row>
          <xdr:rowOff>228600</xdr:rowOff>
        </xdr:to>
        <xdr:sp macro="" textlink="">
          <xdr:nvSpPr>
            <xdr:cNvPr id="15994" name="Object 634" hidden="1">
              <a:extLst>
                <a:ext uri="{63B3BB69-23CF-44E3-9099-C40C66FF867C}">
                  <a14:compatExt spid="_x0000_s15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663</xdr:row>
          <xdr:rowOff>47625</xdr:rowOff>
        </xdr:from>
        <xdr:to>
          <xdr:col>18</xdr:col>
          <xdr:colOff>76200</xdr:colOff>
          <xdr:row>664</xdr:row>
          <xdr:rowOff>200025</xdr:rowOff>
        </xdr:to>
        <xdr:sp macro="" textlink="">
          <xdr:nvSpPr>
            <xdr:cNvPr id="15995" name="Object 635" hidden="1">
              <a:extLst>
                <a:ext uri="{63B3BB69-23CF-44E3-9099-C40C66FF867C}">
                  <a14:compatExt spid="_x0000_s15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114300</xdr:colOff>
          <xdr:row>669</xdr:row>
          <xdr:rowOff>9525</xdr:rowOff>
        </xdr:from>
        <xdr:to>
          <xdr:col>33</xdr:col>
          <xdr:colOff>38100</xdr:colOff>
          <xdr:row>670</xdr:row>
          <xdr:rowOff>0</xdr:rowOff>
        </xdr:to>
        <xdr:sp macro="" textlink="">
          <xdr:nvSpPr>
            <xdr:cNvPr id="15996" name="Object 636" hidden="1">
              <a:extLst>
                <a:ext uri="{63B3BB69-23CF-44E3-9099-C40C66FF867C}">
                  <a14:compatExt spid="_x0000_s15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646</xdr:row>
          <xdr:rowOff>66675</xdr:rowOff>
        </xdr:from>
        <xdr:to>
          <xdr:col>11</xdr:col>
          <xdr:colOff>95250</xdr:colOff>
          <xdr:row>647</xdr:row>
          <xdr:rowOff>190500</xdr:rowOff>
        </xdr:to>
        <xdr:sp macro="" textlink="">
          <xdr:nvSpPr>
            <xdr:cNvPr id="15997" name="Object 637" hidden="1">
              <a:extLst>
                <a:ext uri="{63B3BB69-23CF-44E3-9099-C40C66FF867C}">
                  <a14:compatExt spid="_x0000_s15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642</xdr:row>
          <xdr:rowOff>38100</xdr:rowOff>
        </xdr:from>
        <xdr:to>
          <xdr:col>17</xdr:col>
          <xdr:colOff>0</xdr:colOff>
          <xdr:row>643</xdr:row>
          <xdr:rowOff>219075</xdr:rowOff>
        </xdr:to>
        <xdr:sp macro="" textlink="">
          <xdr:nvSpPr>
            <xdr:cNvPr id="15998" name="Object 638" hidden="1">
              <a:extLst>
                <a:ext uri="{63B3BB69-23CF-44E3-9099-C40C66FF867C}">
                  <a14:compatExt spid="_x0000_s15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643</xdr:row>
          <xdr:rowOff>19050</xdr:rowOff>
        </xdr:from>
        <xdr:to>
          <xdr:col>22</xdr:col>
          <xdr:colOff>9525</xdr:colOff>
          <xdr:row>643</xdr:row>
          <xdr:rowOff>228600</xdr:rowOff>
        </xdr:to>
        <xdr:sp macro="" textlink="">
          <xdr:nvSpPr>
            <xdr:cNvPr id="15999" name="Object 639" hidden="1">
              <a:extLst>
                <a:ext uri="{63B3BB69-23CF-44E3-9099-C40C66FF867C}">
                  <a14:compatExt spid="_x0000_s15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707</xdr:row>
          <xdr:rowOff>200025</xdr:rowOff>
        </xdr:from>
        <xdr:to>
          <xdr:col>24</xdr:col>
          <xdr:colOff>123825</xdr:colOff>
          <xdr:row>709</xdr:row>
          <xdr:rowOff>19050</xdr:rowOff>
        </xdr:to>
        <xdr:sp macro="" textlink="">
          <xdr:nvSpPr>
            <xdr:cNvPr id="16000" name="Object 640" hidden="1">
              <a:extLst>
                <a:ext uri="{63B3BB69-23CF-44E3-9099-C40C66FF867C}">
                  <a14:compatExt spid="_x0000_s16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609</xdr:row>
          <xdr:rowOff>0</xdr:rowOff>
        </xdr:from>
        <xdr:to>
          <xdr:col>40</xdr:col>
          <xdr:colOff>28575</xdr:colOff>
          <xdr:row>610</xdr:row>
          <xdr:rowOff>209550</xdr:rowOff>
        </xdr:to>
        <xdr:sp macro="" textlink="">
          <xdr:nvSpPr>
            <xdr:cNvPr id="16001" name="Object 641" hidden="1">
              <a:extLst>
                <a:ext uri="{63B3BB69-23CF-44E3-9099-C40C66FF867C}">
                  <a14:compatExt spid="_x0000_s16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668</xdr:row>
          <xdr:rowOff>47625</xdr:rowOff>
        </xdr:from>
        <xdr:to>
          <xdr:col>18</xdr:col>
          <xdr:colOff>76200</xdr:colOff>
          <xdr:row>669</xdr:row>
          <xdr:rowOff>200025</xdr:rowOff>
        </xdr:to>
        <xdr:sp macro="" textlink="">
          <xdr:nvSpPr>
            <xdr:cNvPr id="16002" name="Object 642" hidden="1">
              <a:extLst>
                <a:ext uri="{63B3BB69-23CF-44E3-9099-C40C66FF867C}">
                  <a14:compatExt spid="_x0000_s16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680</xdr:row>
          <xdr:rowOff>228600</xdr:rowOff>
        </xdr:from>
        <xdr:to>
          <xdr:col>19</xdr:col>
          <xdr:colOff>123825</xdr:colOff>
          <xdr:row>683</xdr:row>
          <xdr:rowOff>0</xdr:rowOff>
        </xdr:to>
        <xdr:sp macro="" textlink="">
          <xdr:nvSpPr>
            <xdr:cNvPr id="16003" name="Object 643" hidden="1">
              <a:extLst>
                <a:ext uri="{63B3BB69-23CF-44E3-9099-C40C66FF867C}">
                  <a14:compatExt spid="_x0000_s16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719</xdr:row>
          <xdr:rowOff>19050</xdr:rowOff>
        </xdr:from>
        <xdr:to>
          <xdr:col>11</xdr:col>
          <xdr:colOff>76200</xdr:colOff>
          <xdr:row>720</xdr:row>
          <xdr:rowOff>0</xdr:rowOff>
        </xdr:to>
        <xdr:sp macro="" textlink="">
          <xdr:nvSpPr>
            <xdr:cNvPr id="16004" name="Object 644" hidden="1">
              <a:extLst>
                <a:ext uri="{63B3BB69-23CF-44E3-9099-C40C66FF867C}">
                  <a14:compatExt spid="_x0000_s16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719</xdr:row>
          <xdr:rowOff>19050</xdr:rowOff>
        </xdr:from>
        <xdr:to>
          <xdr:col>16</xdr:col>
          <xdr:colOff>66675</xdr:colOff>
          <xdr:row>720</xdr:row>
          <xdr:rowOff>0</xdr:rowOff>
        </xdr:to>
        <xdr:sp macro="" textlink="">
          <xdr:nvSpPr>
            <xdr:cNvPr id="16005" name="Object 645" hidden="1">
              <a:extLst>
                <a:ext uri="{63B3BB69-23CF-44E3-9099-C40C66FF867C}">
                  <a14:compatExt spid="_x0000_s16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719</xdr:row>
          <xdr:rowOff>19050</xdr:rowOff>
        </xdr:from>
        <xdr:to>
          <xdr:col>21</xdr:col>
          <xdr:colOff>66675</xdr:colOff>
          <xdr:row>720</xdr:row>
          <xdr:rowOff>0</xdr:rowOff>
        </xdr:to>
        <xdr:sp macro="" textlink="">
          <xdr:nvSpPr>
            <xdr:cNvPr id="16006" name="Object 646" hidden="1">
              <a:extLst>
                <a:ext uri="{63B3BB69-23CF-44E3-9099-C40C66FF867C}">
                  <a14:compatExt spid="_x0000_s16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719</xdr:row>
          <xdr:rowOff>19050</xdr:rowOff>
        </xdr:from>
        <xdr:to>
          <xdr:col>26</xdr:col>
          <xdr:colOff>76200</xdr:colOff>
          <xdr:row>720</xdr:row>
          <xdr:rowOff>0</xdr:rowOff>
        </xdr:to>
        <xdr:sp macro="" textlink="">
          <xdr:nvSpPr>
            <xdr:cNvPr id="16007" name="Object 647" hidden="1">
              <a:extLst>
                <a:ext uri="{63B3BB69-23CF-44E3-9099-C40C66FF867C}">
                  <a14:compatExt spid="_x0000_s16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719</xdr:row>
          <xdr:rowOff>19050</xdr:rowOff>
        </xdr:from>
        <xdr:to>
          <xdr:col>31</xdr:col>
          <xdr:colOff>76200</xdr:colOff>
          <xdr:row>720</xdr:row>
          <xdr:rowOff>0</xdr:rowOff>
        </xdr:to>
        <xdr:sp macro="" textlink="">
          <xdr:nvSpPr>
            <xdr:cNvPr id="16008" name="Object 648" hidden="1">
              <a:extLst>
                <a:ext uri="{63B3BB69-23CF-44E3-9099-C40C66FF867C}">
                  <a14:compatExt spid="_x0000_s16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719</xdr:row>
          <xdr:rowOff>19050</xdr:rowOff>
        </xdr:from>
        <xdr:to>
          <xdr:col>36</xdr:col>
          <xdr:colOff>76200</xdr:colOff>
          <xdr:row>720</xdr:row>
          <xdr:rowOff>0</xdr:rowOff>
        </xdr:to>
        <xdr:sp macro="" textlink="">
          <xdr:nvSpPr>
            <xdr:cNvPr id="16009" name="Object 649" hidden="1">
              <a:extLst>
                <a:ext uri="{63B3BB69-23CF-44E3-9099-C40C66FF867C}">
                  <a14:compatExt spid="_x0000_s16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9525</xdr:colOff>
          <xdr:row>719</xdr:row>
          <xdr:rowOff>19050</xdr:rowOff>
        </xdr:from>
        <xdr:to>
          <xdr:col>41</xdr:col>
          <xdr:colOff>76200</xdr:colOff>
          <xdr:row>720</xdr:row>
          <xdr:rowOff>0</xdr:rowOff>
        </xdr:to>
        <xdr:sp macro="" textlink="">
          <xdr:nvSpPr>
            <xdr:cNvPr id="16010" name="Object 650" hidden="1">
              <a:extLst>
                <a:ext uri="{63B3BB69-23CF-44E3-9099-C40C66FF867C}">
                  <a14:compatExt spid="_x0000_s16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719</xdr:row>
          <xdr:rowOff>19050</xdr:rowOff>
        </xdr:from>
        <xdr:to>
          <xdr:col>45</xdr:col>
          <xdr:colOff>142875</xdr:colOff>
          <xdr:row>720</xdr:row>
          <xdr:rowOff>0</xdr:rowOff>
        </xdr:to>
        <xdr:sp macro="" textlink="">
          <xdr:nvSpPr>
            <xdr:cNvPr id="16011" name="Object 651" hidden="1">
              <a:extLst>
                <a:ext uri="{63B3BB69-23CF-44E3-9099-C40C66FF867C}">
                  <a14:compatExt spid="_x0000_s16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718</xdr:row>
          <xdr:rowOff>9525</xdr:rowOff>
        </xdr:from>
        <xdr:to>
          <xdr:col>26</xdr:col>
          <xdr:colOff>76200</xdr:colOff>
          <xdr:row>718</xdr:row>
          <xdr:rowOff>228600</xdr:rowOff>
        </xdr:to>
        <xdr:sp macro="" textlink="">
          <xdr:nvSpPr>
            <xdr:cNvPr id="16012" name="Object 652" hidden="1">
              <a:extLst>
                <a:ext uri="{63B3BB69-23CF-44E3-9099-C40C66FF867C}">
                  <a14:compatExt spid="_x0000_s16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5</xdr:row>
          <xdr:rowOff>19050</xdr:rowOff>
        </xdr:from>
        <xdr:to>
          <xdr:col>18</xdr:col>
          <xdr:colOff>447675</xdr:colOff>
          <xdr:row>5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5</xdr:row>
          <xdr:rowOff>19050</xdr:rowOff>
        </xdr:from>
        <xdr:to>
          <xdr:col>18</xdr:col>
          <xdr:colOff>447675</xdr:colOff>
          <xdr:row>5</xdr:row>
          <xdr:rowOff>228600</xdr:rowOff>
        </xdr:to>
        <xdr:sp macro="" textlink="">
          <xdr:nvSpPr>
            <xdr:cNvPr id="34821" name="Object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150</xdr:row>
          <xdr:rowOff>19050</xdr:rowOff>
        </xdr:from>
        <xdr:to>
          <xdr:col>18</xdr:col>
          <xdr:colOff>447675</xdr:colOff>
          <xdr:row>150</xdr:row>
          <xdr:rowOff>228600</xdr:rowOff>
        </xdr:to>
        <xdr:sp macro="" textlink="">
          <xdr:nvSpPr>
            <xdr:cNvPr id="34822" name="Object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150</xdr:row>
          <xdr:rowOff>19050</xdr:rowOff>
        </xdr:from>
        <xdr:to>
          <xdr:col>18</xdr:col>
          <xdr:colOff>447675</xdr:colOff>
          <xdr:row>150</xdr:row>
          <xdr:rowOff>228600</xdr:rowOff>
        </xdr:to>
        <xdr:sp macro="" textlink="">
          <xdr:nvSpPr>
            <xdr:cNvPr id="34823" name="Object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5</xdr:row>
          <xdr:rowOff>19050</xdr:rowOff>
        </xdr:from>
        <xdr:to>
          <xdr:col>18</xdr:col>
          <xdr:colOff>447675</xdr:colOff>
          <xdr:row>5</xdr:row>
          <xdr:rowOff>228600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5</xdr:row>
          <xdr:rowOff>19050</xdr:rowOff>
        </xdr:from>
        <xdr:to>
          <xdr:col>18</xdr:col>
          <xdr:colOff>447675</xdr:colOff>
          <xdr:row>5</xdr:row>
          <xdr:rowOff>228600</xdr:rowOff>
        </xdr:to>
        <xdr:sp macro="" textlink="">
          <xdr:nvSpPr>
            <xdr:cNvPr id="51202" name="Object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150</xdr:row>
          <xdr:rowOff>19050</xdr:rowOff>
        </xdr:from>
        <xdr:to>
          <xdr:col>18</xdr:col>
          <xdr:colOff>447675</xdr:colOff>
          <xdr:row>150</xdr:row>
          <xdr:rowOff>228600</xdr:rowOff>
        </xdr:to>
        <xdr:sp macro="" textlink="">
          <xdr:nvSpPr>
            <xdr:cNvPr id="51203" name="Object 3" hidden="1">
              <a:extLst>
                <a:ext uri="{63B3BB69-23CF-44E3-9099-C40C66FF867C}">
                  <a14:compatExt spid="_x0000_s5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285750</xdr:colOff>
          <xdr:row>150</xdr:row>
          <xdr:rowOff>19050</xdr:rowOff>
        </xdr:from>
        <xdr:to>
          <xdr:col>18</xdr:col>
          <xdr:colOff>447675</xdr:colOff>
          <xdr:row>150</xdr:row>
          <xdr:rowOff>228600</xdr:rowOff>
        </xdr:to>
        <xdr:sp macro="" textlink="">
          <xdr:nvSpPr>
            <xdr:cNvPr id="51204" name="Object 4" hidden="1">
              <a:extLst>
                <a:ext uri="{63B3BB69-23CF-44E3-9099-C40C66FF867C}">
                  <a14:compatExt spid="_x0000_s5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2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91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90.bin"/><Relationship Id="rId5" Type="http://schemas.openxmlformats.org/officeDocument/2006/relationships/image" Target="../media/image36.emf"/><Relationship Id="rId4" Type="http://schemas.openxmlformats.org/officeDocument/2006/relationships/oleObject" Target="../embeddings/oleObject8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6.bin"/><Relationship Id="rId21" Type="http://schemas.openxmlformats.org/officeDocument/2006/relationships/image" Target="../media/image13.emf"/><Relationship Id="rId42" Type="http://schemas.openxmlformats.org/officeDocument/2006/relationships/oleObject" Target="../embeddings/oleObject24.bin"/><Relationship Id="rId47" Type="http://schemas.openxmlformats.org/officeDocument/2006/relationships/image" Target="../media/image26.emf"/><Relationship Id="rId63" Type="http://schemas.openxmlformats.org/officeDocument/2006/relationships/oleObject" Target="../embeddings/oleObject35.bin"/><Relationship Id="rId68" Type="http://schemas.openxmlformats.org/officeDocument/2006/relationships/oleObject" Target="../embeddings/oleObject39.bin"/><Relationship Id="rId84" Type="http://schemas.openxmlformats.org/officeDocument/2006/relationships/oleObject" Target="../embeddings/oleObject54.bin"/><Relationship Id="rId89" Type="http://schemas.openxmlformats.org/officeDocument/2006/relationships/oleObject" Target="../embeddings/oleObject59.bin"/><Relationship Id="rId112" Type="http://schemas.openxmlformats.org/officeDocument/2006/relationships/oleObject" Target="../embeddings/oleObject82.bin"/><Relationship Id="rId16" Type="http://schemas.openxmlformats.org/officeDocument/2006/relationships/oleObject" Target="../embeddings/oleObject11.bin"/><Relationship Id="rId107" Type="http://schemas.openxmlformats.org/officeDocument/2006/relationships/oleObject" Target="../embeddings/oleObject77.bin"/><Relationship Id="rId11" Type="http://schemas.openxmlformats.org/officeDocument/2006/relationships/image" Target="../media/image8.emf"/><Relationship Id="rId32" Type="http://schemas.openxmlformats.org/officeDocument/2006/relationships/oleObject" Target="../embeddings/oleObject19.bin"/><Relationship Id="rId37" Type="http://schemas.openxmlformats.org/officeDocument/2006/relationships/image" Target="../media/image21.emf"/><Relationship Id="rId53" Type="http://schemas.openxmlformats.org/officeDocument/2006/relationships/image" Target="../media/image29.emf"/><Relationship Id="rId58" Type="http://schemas.openxmlformats.org/officeDocument/2006/relationships/oleObject" Target="../embeddings/oleObject32.bin"/><Relationship Id="rId74" Type="http://schemas.openxmlformats.org/officeDocument/2006/relationships/oleObject" Target="../embeddings/oleObject44.bin"/><Relationship Id="rId79" Type="http://schemas.openxmlformats.org/officeDocument/2006/relationships/oleObject" Target="../embeddings/oleObject49.bin"/><Relationship Id="rId102" Type="http://schemas.openxmlformats.org/officeDocument/2006/relationships/oleObject" Target="../embeddings/oleObject72.bin"/><Relationship Id="rId5" Type="http://schemas.openxmlformats.org/officeDocument/2006/relationships/image" Target="../media/image5.emf"/><Relationship Id="rId90" Type="http://schemas.openxmlformats.org/officeDocument/2006/relationships/oleObject" Target="../embeddings/oleObject60.bin"/><Relationship Id="rId95" Type="http://schemas.openxmlformats.org/officeDocument/2006/relationships/oleObject" Target="../embeddings/oleObject65.bin"/><Relationship Id="rId22" Type="http://schemas.openxmlformats.org/officeDocument/2006/relationships/oleObject" Target="../embeddings/oleObject14.bin"/><Relationship Id="rId27" Type="http://schemas.openxmlformats.org/officeDocument/2006/relationships/image" Target="../media/image16.emf"/><Relationship Id="rId43" Type="http://schemas.openxmlformats.org/officeDocument/2006/relationships/image" Target="../media/image24.emf"/><Relationship Id="rId48" Type="http://schemas.openxmlformats.org/officeDocument/2006/relationships/oleObject" Target="../embeddings/oleObject27.bin"/><Relationship Id="rId64" Type="http://schemas.openxmlformats.org/officeDocument/2006/relationships/image" Target="../media/image34.emf"/><Relationship Id="rId69" Type="http://schemas.openxmlformats.org/officeDocument/2006/relationships/oleObject" Target="../embeddings/oleObject40.bin"/><Relationship Id="rId113" Type="http://schemas.openxmlformats.org/officeDocument/2006/relationships/oleObject" Target="../embeddings/oleObject83.bin"/><Relationship Id="rId80" Type="http://schemas.openxmlformats.org/officeDocument/2006/relationships/oleObject" Target="../embeddings/oleObject50.bin"/><Relationship Id="rId85" Type="http://schemas.openxmlformats.org/officeDocument/2006/relationships/oleObject" Target="../embeddings/oleObject55.bin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1.emf"/><Relationship Id="rId33" Type="http://schemas.openxmlformats.org/officeDocument/2006/relationships/image" Target="../media/image19.emf"/><Relationship Id="rId38" Type="http://schemas.openxmlformats.org/officeDocument/2006/relationships/oleObject" Target="../embeddings/oleObject22.bin"/><Relationship Id="rId59" Type="http://schemas.openxmlformats.org/officeDocument/2006/relationships/image" Target="../media/image32.emf"/><Relationship Id="rId103" Type="http://schemas.openxmlformats.org/officeDocument/2006/relationships/oleObject" Target="../embeddings/oleObject73.bin"/><Relationship Id="rId108" Type="http://schemas.openxmlformats.org/officeDocument/2006/relationships/oleObject" Target="../embeddings/oleObject78.bin"/><Relationship Id="rId54" Type="http://schemas.openxmlformats.org/officeDocument/2006/relationships/oleObject" Target="../embeddings/oleObject30.bin"/><Relationship Id="rId70" Type="http://schemas.openxmlformats.org/officeDocument/2006/relationships/oleObject" Target="../embeddings/oleObject41.bin"/><Relationship Id="rId75" Type="http://schemas.openxmlformats.org/officeDocument/2006/relationships/oleObject" Target="../embeddings/oleObject45.bin"/><Relationship Id="rId91" Type="http://schemas.openxmlformats.org/officeDocument/2006/relationships/oleObject" Target="../embeddings/oleObject61.bin"/><Relationship Id="rId96" Type="http://schemas.openxmlformats.org/officeDocument/2006/relationships/oleObject" Target="../embeddings/oleObject66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6.bin"/><Relationship Id="rId15" Type="http://schemas.openxmlformats.org/officeDocument/2006/relationships/image" Target="../media/image10.emf"/><Relationship Id="rId23" Type="http://schemas.openxmlformats.org/officeDocument/2006/relationships/image" Target="../media/image14.emf"/><Relationship Id="rId28" Type="http://schemas.openxmlformats.org/officeDocument/2006/relationships/oleObject" Target="../embeddings/oleObject17.bin"/><Relationship Id="rId36" Type="http://schemas.openxmlformats.org/officeDocument/2006/relationships/oleObject" Target="../embeddings/oleObject21.bin"/><Relationship Id="rId49" Type="http://schemas.openxmlformats.org/officeDocument/2006/relationships/image" Target="../media/image27.emf"/><Relationship Id="rId57" Type="http://schemas.openxmlformats.org/officeDocument/2006/relationships/image" Target="../media/image31.emf"/><Relationship Id="rId106" Type="http://schemas.openxmlformats.org/officeDocument/2006/relationships/oleObject" Target="../embeddings/oleObject76.bin"/><Relationship Id="rId114" Type="http://schemas.openxmlformats.org/officeDocument/2006/relationships/oleObject" Target="../embeddings/oleObject84.bin"/><Relationship Id="rId10" Type="http://schemas.openxmlformats.org/officeDocument/2006/relationships/oleObject" Target="../embeddings/oleObject8.bin"/><Relationship Id="rId31" Type="http://schemas.openxmlformats.org/officeDocument/2006/relationships/image" Target="../media/image18.emf"/><Relationship Id="rId44" Type="http://schemas.openxmlformats.org/officeDocument/2006/relationships/oleObject" Target="../embeddings/oleObject25.bin"/><Relationship Id="rId52" Type="http://schemas.openxmlformats.org/officeDocument/2006/relationships/oleObject" Target="../embeddings/oleObject29.bin"/><Relationship Id="rId60" Type="http://schemas.openxmlformats.org/officeDocument/2006/relationships/oleObject" Target="../embeddings/oleObject33.bin"/><Relationship Id="rId65" Type="http://schemas.openxmlformats.org/officeDocument/2006/relationships/oleObject" Target="../embeddings/oleObject36.bin"/><Relationship Id="rId73" Type="http://schemas.openxmlformats.org/officeDocument/2006/relationships/image" Target="../media/image35.emf"/><Relationship Id="rId78" Type="http://schemas.openxmlformats.org/officeDocument/2006/relationships/oleObject" Target="../embeddings/oleObject48.bin"/><Relationship Id="rId81" Type="http://schemas.openxmlformats.org/officeDocument/2006/relationships/oleObject" Target="../embeddings/oleObject51.bin"/><Relationship Id="rId86" Type="http://schemas.openxmlformats.org/officeDocument/2006/relationships/oleObject" Target="../embeddings/oleObject56.bin"/><Relationship Id="rId94" Type="http://schemas.openxmlformats.org/officeDocument/2006/relationships/oleObject" Target="../embeddings/oleObject64.bin"/><Relationship Id="rId99" Type="http://schemas.openxmlformats.org/officeDocument/2006/relationships/oleObject" Target="../embeddings/oleObject69.bin"/><Relationship Id="rId101" Type="http://schemas.openxmlformats.org/officeDocument/2006/relationships/oleObject" Target="../embeddings/oleObject71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Relationship Id="rId13" Type="http://schemas.openxmlformats.org/officeDocument/2006/relationships/image" Target="../media/image9.emf"/><Relationship Id="rId18" Type="http://schemas.openxmlformats.org/officeDocument/2006/relationships/oleObject" Target="../embeddings/oleObject12.bin"/><Relationship Id="rId39" Type="http://schemas.openxmlformats.org/officeDocument/2006/relationships/image" Target="../media/image22.emf"/><Relationship Id="rId109" Type="http://schemas.openxmlformats.org/officeDocument/2006/relationships/oleObject" Target="../embeddings/oleObject79.bin"/><Relationship Id="rId34" Type="http://schemas.openxmlformats.org/officeDocument/2006/relationships/oleObject" Target="../embeddings/oleObject20.bin"/><Relationship Id="rId50" Type="http://schemas.openxmlformats.org/officeDocument/2006/relationships/oleObject" Target="../embeddings/oleObject28.bin"/><Relationship Id="rId55" Type="http://schemas.openxmlformats.org/officeDocument/2006/relationships/image" Target="../media/image30.emf"/><Relationship Id="rId76" Type="http://schemas.openxmlformats.org/officeDocument/2006/relationships/oleObject" Target="../embeddings/oleObject46.bin"/><Relationship Id="rId97" Type="http://schemas.openxmlformats.org/officeDocument/2006/relationships/oleObject" Target="../embeddings/oleObject67.bin"/><Relationship Id="rId104" Type="http://schemas.openxmlformats.org/officeDocument/2006/relationships/oleObject" Target="../embeddings/oleObject74.bin"/><Relationship Id="rId7" Type="http://schemas.openxmlformats.org/officeDocument/2006/relationships/image" Target="../media/image6.emf"/><Relationship Id="rId71" Type="http://schemas.openxmlformats.org/officeDocument/2006/relationships/oleObject" Target="../embeddings/oleObject42.bin"/><Relationship Id="rId92" Type="http://schemas.openxmlformats.org/officeDocument/2006/relationships/oleObject" Target="../embeddings/oleObject62.bin"/><Relationship Id="rId2" Type="http://schemas.openxmlformats.org/officeDocument/2006/relationships/drawing" Target="../drawings/drawing4.xml"/><Relationship Id="rId29" Type="http://schemas.openxmlformats.org/officeDocument/2006/relationships/image" Target="../media/image17.emf"/><Relationship Id="rId24" Type="http://schemas.openxmlformats.org/officeDocument/2006/relationships/oleObject" Target="../embeddings/oleObject15.bin"/><Relationship Id="rId40" Type="http://schemas.openxmlformats.org/officeDocument/2006/relationships/oleObject" Target="../embeddings/oleObject23.bin"/><Relationship Id="rId45" Type="http://schemas.openxmlformats.org/officeDocument/2006/relationships/image" Target="../media/image25.emf"/><Relationship Id="rId66" Type="http://schemas.openxmlformats.org/officeDocument/2006/relationships/oleObject" Target="../embeddings/oleObject37.bin"/><Relationship Id="rId87" Type="http://schemas.openxmlformats.org/officeDocument/2006/relationships/oleObject" Target="../embeddings/oleObject57.bin"/><Relationship Id="rId110" Type="http://schemas.openxmlformats.org/officeDocument/2006/relationships/oleObject" Target="../embeddings/oleObject80.bin"/><Relationship Id="rId61" Type="http://schemas.openxmlformats.org/officeDocument/2006/relationships/image" Target="../media/image33.emf"/><Relationship Id="rId82" Type="http://schemas.openxmlformats.org/officeDocument/2006/relationships/oleObject" Target="../embeddings/oleObject52.bin"/><Relationship Id="rId19" Type="http://schemas.openxmlformats.org/officeDocument/2006/relationships/image" Target="../media/image12.emf"/><Relationship Id="rId14" Type="http://schemas.openxmlformats.org/officeDocument/2006/relationships/oleObject" Target="../embeddings/oleObject10.bin"/><Relationship Id="rId30" Type="http://schemas.openxmlformats.org/officeDocument/2006/relationships/oleObject" Target="../embeddings/oleObject18.bin"/><Relationship Id="rId35" Type="http://schemas.openxmlformats.org/officeDocument/2006/relationships/image" Target="../media/image20.emf"/><Relationship Id="rId56" Type="http://schemas.openxmlformats.org/officeDocument/2006/relationships/oleObject" Target="../embeddings/oleObject31.bin"/><Relationship Id="rId77" Type="http://schemas.openxmlformats.org/officeDocument/2006/relationships/oleObject" Target="../embeddings/oleObject47.bin"/><Relationship Id="rId100" Type="http://schemas.openxmlformats.org/officeDocument/2006/relationships/oleObject" Target="../embeddings/oleObject70.bin"/><Relationship Id="rId105" Type="http://schemas.openxmlformats.org/officeDocument/2006/relationships/oleObject" Target="../embeddings/oleObject75.bin"/><Relationship Id="rId8" Type="http://schemas.openxmlformats.org/officeDocument/2006/relationships/oleObject" Target="../embeddings/oleObject7.bin"/><Relationship Id="rId51" Type="http://schemas.openxmlformats.org/officeDocument/2006/relationships/image" Target="../media/image28.emf"/><Relationship Id="rId72" Type="http://schemas.openxmlformats.org/officeDocument/2006/relationships/oleObject" Target="../embeddings/oleObject43.bin"/><Relationship Id="rId93" Type="http://schemas.openxmlformats.org/officeDocument/2006/relationships/oleObject" Target="../embeddings/oleObject63.bin"/><Relationship Id="rId98" Type="http://schemas.openxmlformats.org/officeDocument/2006/relationships/oleObject" Target="../embeddings/oleObject68.bin"/><Relationship Id="rId3" Type="http://schemas.openxmlformats.org/officeDocument/2006/relationships/vmlDrawing" Target="../drawings/vmlDrawing2.vml"/><Relationship Id="rId25" Type="http://schemas.openxmlformats.org/officeDocument/2006/relationships/image" Target="../media/image15.emf"/><Relationship Id="rId46" Type="http://schemas.openxmlformats.org/officeDocument/2006/relationships/oleObject" Target="../embeddings/oleObject26.bin"/><Relationship Id="rId67" Type="http://schemas.openxmlformats.org/officeDocument/2006/relationships/oleObject" Target="../embeddings/oleObject38.bin"/><Relationship Id="rId20" Type="http://schemas.openxmlformats.org/officeDocument/2006/relationships/oleObject" Target="../embeddings/oleObject13.bin"/><Relationship Id="rId41" Type="http://schemas.openxmlformats.org/officeDocument/2006/relationships/image" Target="../media/image23.emf"/><Relationship Id="rId62" Type="http://schemas.openxmlformats.org/officeDocument/2006/relationships/oleObject" Target="../embeddings/oleObject34.bin"/><Relationship Id="rId83" Type="http://schemas.openxmlformats.org/officeDocument/2006/relationships/oleObject" Target="../embeddings/oleObject53.bin"/><Relationship Id="rId88" Type="http://schemas.openxmlformats.org/officeDocument/2006/relationships/oleObject" Target="../embeddings/oleObject58.bin"/><Relationship Id="rId111" Type="http://schemas.openxmlformats.org/officeDocument/2006/relationships/oleObject" Target="../embeddings/oleObject8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8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7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86.bin"/><Relationship Id="rId5" Type="http://schemas.openxmlformats.org/officeDocument/2006/relationships/image" Target="../media/image36.emf"/><Relationship Id="rId4" Type="http://schemas.openxmlformats.org/officeDocument/2006/relationships/oleObject" Target="../embeddings/oleObject8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SheetLayoutView="115" workbookViewId="0">
      <selection sqref="A1:J1"/>
    </sheetView>
  </sheetViews>
  <sheetFormatPr defaultColWidth="8.109375" defaultRowHeight="12.95" customHeight="1"/>
  <cols>
    <col min="1" max="11" width="8.109375" style="8" customWidth="1"/>
    <col min="12" max="16384" width="8.109375" style="8"/>
  </cols>
  <sheetData>
    <row r="1" spans="1:13" ht="51.95" customHeight="1">
      <c r="A1" s="470" t="s">
        <v>7</v>
      </c>
      <c r="B1" s="471"/>
      <c r="C1" s="471"/>
      <c r="D1" s="471"/>
      <c r="E1" s="471"/>
      <c r="F1" s="471"/>
      <c r="G1" s="471"/>
      <c r="H1" s="472"/>
      <c r="I1" s="473"/>
      <c r="J1" s="474"/>
    </row>
    <row r="2" spans="1:13" ht="12.95" customHeight="1">
      <c r="A2" s="447" t="s">
        <v>8</v>
      </c>
      <c r="B2" s="447"/>
      <c r="C2" s="447"/>
      <c r="D2" s="447"/>
      <c r="E2" s="447"/>
      <c r="F2" s="447"/>
      <c r="G2" s="447"/>
      <c r="H2" s="447"/>
      <c r="I2" s="447"/>
      <c r="J2" s="447"/>
    </row>
    <row r="3" spans="1:13" ht="12.95" customHeight="1">
      <c r="A3" s="451" t="s">
        <v>0</v>
      </c>
      <c r="B3" s="452"/>
      <c r="C3" s="475"/>
      <c r="D3" s="475"/>
      <c r="E3" s="475"/>
      <c r="F3" s="452" t="s">
        <v>9</v>
      </c>
      <c r="G3" s="452"/>
      <c r="H3" s="461"/>
      <c r="I3" s="463"/>
      <c r="J3" s="463"/>
    </row>
    <row r="4" spans="1:13" ht="12.95" customHeight="1">
      <c r="A4" s="452" t="s">
        <v>10</v>
      </c>
      <c r="B4" s="452"/>
      <c r="C4" s="469"/>
      <c r="D4" s="452"/>
      <c r="E4" s="452"/>
      <c r="F4" s="452" t="s">
        <v>11</v>
      </c>
      <c r="G4" s="452"/>
      <c r="H4" s="452"/>
      <c r="I4" s="463"/>
      <c r="J4" s="463"/>
    </row>
    <row r="5" spans="1:13" ht="12.95" customHeight="1">
      <c r="A5" s="452" t="s">
        <v>12</v>
      </c>
      <c r="B5" s="452"/>
      <c r="C5" s="452"/>
      <c r="D5" s="463"/>
      <c r="E5" s="463"/>
      <c r="F5" s="451" t="s">
        <v>13</v>
      </c>
      <c r="G5" s="452"/>
      <c r="H5" s="464"/>
      <c r="I5" s="465"/>
      <c r="J5" s="465"/>
    </row>
    <row r="6" spans="1:13" ht="12.95" customHeight="1">
      <c r="A6" s="452" t="s">
        <v>14</v>
      </c>
      <c r="B6" s="452"/>
      <c r="C6" s="452"/>
      <c r="D6" s="463"/>
      <c r="E6" s="463"/>
      <c r="F6" s="451" t="s">
        <v>15</v>
      </c>
      <c r="G6" s="452"/>
      <c r="H6" s="464"/>
      <c r="I6" s="465"/>
      <c r="J6" s="465"/>
    </row>
    <row r="7" spans="1:13" ht="12.95" customHeight="1">
      <c r="A7" s="452" t="s">
        <v>16</v>
      </c>
      <c r="B7" s="452"/>
      <c r="C7" s="468"/>
      <c r="D7" s="463"/>
      <c r="E7" s="463"/>
      <c r="F7" s="451" t="s">
        <v>17</v>
      </c>
      <c r="G7" s="452"/>
      <c r="H7" s="452"/>
      <c r="I7" s="463"/>
      <c r="J7" s="463"/>
    </row>
    <row r="8" spans="1:13" ht="12.95" customHeight="1">
      <c r="A8" s="452" t="s">
        <v>18</v>
      </c>
      <c r="B8" s="452"/>
      <c r="C8" s="461"/>
      <c r="D8" s="462"/>
      <c r="E8" s="462"/>
      <c r="F8" s="451" t="s">
        <v>19</v>
      </c>
      <c r="G8" s="452"/>
      <c r="H8" s="452"/>
      <c r="I8" s="463"/>
      <c r="J8" s="463"/>
    </row>
    <row r="9" spans="1:13" ht="12.95" customHeight="1">
      <c r="A9" s="451" t="s">
        <v>88</v>
      </c>
      <c r="B9" s="452"/>
      <c r="C9" s="464"/>
      <c r="D9" s="465"/>
      <c r="E9" s="465"/>
      <c r="F9" s="451" t="s">
        <v>20</v>
      </c>
      <c r="G9" s="451"/>
      <c r="H9" s="464"/>
      <c r="I9" s="465"/>
      <c r="J9" s="465"/>
    </row>
    <row r="10" spans="1:13" ht="23.25" customHeight="1">
      <c r="A10" s="452" t="s">
        <v>21</v>
      </c>
      <c r="B10" s="452"/>
      <c r="C10" s="464"/>
      <c r="D10" s="465"/>
      <c r="E10" s="465"/>
      <c r="F10" s="452" t="s">
        <v>22</v>
      </c>
      <c r="G10" s="452"/>
      <c r="H10" s="9"/>
      <c r="I10" s="466" t="s">
        <v>23</v>
      </c>
      <c r="J10" s="467"/>
      <c r="K10" s="86"/>
    </row>
    <row r="11" spans="1:13" ht="12.95" customHeight="1">
      <c r="A11" s="447" t="s">
        <v>24</v>
      </c>
      <c r="B11" s="447"/>
      <c r="C11" s="447"/>
      <c r="D11" s="447"/>
      <c r="E11" s="447"/>
      <c r="F11" s="447"/>
      <c r="G11" s="447"/>
      <c r="H11" s="447"/>
      <c r="I11" s="447"/>
      <c r="J11" s="447"/>
      <c r="K11" s="10"/>
    </row>
    <row r="12" spans="1:13" ht="17.25" customHeight="1">
      <c r="A12" s="82" t="s">
        <v>25</v>
      </c>
      <c r="B12" s="87"/>
      <c r="C12" s="11" t="s">
        <v>26</v>
      </c>
      <c r="D12" s="88"/>
      <c r="E12" s="11" t="s">
        <v>27</v>
      </c>
      <c r="F12" s="89"/>
      <c r="G12" s="453" t="s">
        <v>1</v>
      </c>
      <c r="H12" s="455"/>
      <c r="I12" s="457" t="s">
        <v>28</v>
      </c>
      <c r="J12" s="458"/>
      <c r="K12" s="86"/>
      <c r="L12" s="90"/>
      <c r="M12" s="90"/>
    </row>
    <row r="13" spans="1:13" ht="17.25" customHeight="1">
      <c r="A13" s="12" t="s">
        <v>29</v>
      </c>
      <c r="B13" s="87"/>
      <c r="C13" s="12" t="s">
        <v>30</v>
      </c>
      <c r="D13" s="88"/>
      <c r="E13" s="11" t="s">
        <v>31</v>
      </c>
      <c r="F13" s="89"/>
      <c r="G13" s="454"/>
      <c r="H13" s="456"/>
      <c r="I13" s="459"/>
      <c r="J13" s="460"/>
      <c r="K13" s="10"/>
    </row>
    <row r="14" spans="1:13" ht="12.95" customHeight="1">
      <c r="A14" s="447" t="s">
        <v>32</v>
      </c>
      <c r="B14" s="447"/>
      <c r="C14" s="447"/>
      <c r="D14" s="447"/>
      <c r="E14" s="447"/>
      <c r="F14" s="447"/>
      <c r="G14" s="447"/>
      <c r="H14" s="447"/>
      <c r="I14" s="447"/>
      <c r="J14" s="447"/>
      <c r="K14" s="10"/>
    </row>
    <row r="15" spans="1:13" ht="39" customHeight="1">
      <c r="A15" s="448"/>
      <c r="B15" s="449"/>
      <c r="C15" s="449"/>
      <c r="D15" s="449"/>
      <c r="E15" s="449"/>
      <c r="F15" s="449"/>
      <c r="G15" s="449"/>
      <c r="H15" s="449"/>
      <c r="I15" s="449"/>
      <c r="J15" s="450"/>
    </row>
    <row r="16" spans="1:13" ht="12.95" customHeight="1">
      <c r="A16" s="447" t="s">
        <v>33</v>
      </c>
      <c r="B16" s="447"/>
      <c r="C16" s="447"/>
      <c r="D16" s="447"/>
      <c r="E16" s="447"/>
      <c r="F16" s="447"/>
      <c r="G16" s="447"/>
      <c r="H16" s="447"/>
      <c r="I16" s="447"/>
      <c r="J16" s="447"/>
    </row>
    <row r="17" spans="1:12" ht="12.95" customHeight="1">
      <c r="A17" s="82" t="s">
        <v>34</v>
      </c>
      <c r="B17" s="451" t="s">
        <v>35</v>
      </c>
      <c r="C17" s="452"/>
      <c r="D17" s="452"/>
      <c r="E17" s="452"/>
      <c r="F17" s="451" t="s">
        <v>2</v>
      </c>
      <c r="G17" s="452"/>
      <c r="H17" s="82" t="s">
        <v>16</v>
      </c>
      <c r="I17" s="81" t="s">
        <v>4</v>
      </c>
      <c r="J17" s="81" t="s">
        <v>36</v>
      </c>
      <c r="L17" s="10"/>
    </row>
    <row r="18" spans="1:12" ht="12.95" customHeight="1">
      <c r="A18" s="83"/>
      <c r="B18" s="445"/>
      <c r="C18" s="446"/>
      <c r="D18" s="446"/>
      <c r="E18" s="446"/>
      <c r="F18" s="445"/>
      <c r="G18" s="446"/>
      <c r="H18" s="91"/>
      <c r="I18" s="91"/>
      <c r="J18" s="92"/>
      <c r="L18" s="10"/>
    </row>
    <row r="19" spans="1:12" ht="12.95" customHeight="1">
      <c r="A19" s="83"/>
      <c r="B19" s="445"/>
      <c r="C19" s="446"/>
      <c r="D19" s="446"/>
      <c r="E19" s="446"/>
      <c r="F19" s="445"/>
      <c r="G19" s="446"/>
      <c r="H19" s="91"/>
      <c r="I19" s="91"/>
      <c r="J19" s="92"/>
      <c r="L19" s="10"/>
    </row>
    <row r="20" spans="1:12" ht="12.95" customHeight="1">
      <c r="A20" s="83"/>
      <c r="B20" s="445"/>
      <c r="C20" s="446"/>
      <c r="D20" s="446"/>
      <c r="E20" s="446"/>
      <c r="F20" s="445"/>
      <c r="G20" s="446"/>
      <c r="H20" s="91"/>
      <c r="I20" s="91"/>
      <c r="J20" s="92"/>
      <c r="L20" s="10"/>
    </row>
    <row r="21" spans="1:12" ht="12.95" customHeight="1">
      <c r="A21" s="83"/>
      <c r="B21" s="445"/>
      <c r="C21" s="446"/>
      <c r="D21" s="446"/>
      <c r="E21" s="446"/>
      <c r="F21" s="445"/>
      <c r="G21" s="446"/>
      <c r="H21" s="91"/>
      <c r="I21" s="91"/>
      <c r="J21" s="92"/>
      <c r="L21" s="10"/>
    </row>
    <row r="22" spans="1:12" ht="12.95" customHeight="1">
      <c r="A22" s="83"/>
      <c r="B22" s="445"/>
      <c r="C22" s="446"/>
      <c r="D22" s="446"/>
      <c r="E22" s="446"/>
      <c r="F22" s="445"/>
      <c r="G22" s="446"/>
      <c r="H22" s="91"/>
      <c r="I22" s="91"/>
      <c r="J22" s="92"/>
      <c r="L22" s="10"/>
    </row>
    <row r="23" spans="1:12" ht="12.95" customHeight="1">
      <c r="A23" s="83"/>
      <c r="B23" s="445"/>
      <c r="C23" s="446"/>
      <c r="D23" s="446"/>
      <c r="E23" s="446"/>
      <c r="F23" s="445"/>
      <c r="G23" s="446"/>
      <c r="H23" s="91"/>
      <c r="I23" s="91"/>
      <c r="J23" s="92"/>
      <c r="L23" s="10"/>
    </row>
    <row r="24" spans="1:12" ht="12.95" customHeight="1">
      <c r="A24" s="83"/>
      <c r="B24" s="445"/>
      <c r="C24" s="446"/>
      <c r="D24" s="446"/>
      <c r="E24" s="446"/>
      <c r="F24" s="445"/>
      <c r="G24" s="446"/>
      <c r="H24" s="91"/>
      <c r="I24" s="91"/>
      <c r="J24" s="92"/>
      <c r="L24" s="10"/>
    </row>
    <row r="25" spans="1:12" ht="12.95" customHeight="1">
      <c r="A25" s="83"/>
      <c r="B25" s="445"/>
      <c r="C25" s="446"/>
      <c r="D25" s="446"/>
      <c r="E25" s="446"/>
      <c r="F25" s="445"/>
      <c r="G25" s="446"/>
      <c r="H25" s="91"/>
      <c r="I25" s="91"/>
      <c r="J25" s="92"/>
      <c r="L25" s="10"/>
    </row>
    <row r="26" spans="1:12" ht="12.95" customHeight="1">
      <c r="A26" s="83"/>
      <c r="B26" s="445"/>
      <c r="C26" s="446"/>
      <c r="D26" s="446"/>
      <c r="E26" s="446"/>
      <c r="F26" s="445"/>
      <c r="G26" s="446"/>
      <c r="H26" s="91"/>
      <c r="I26" s="91"/>
      <c r="J26" s="92"/>
      <c r="L26" s="10"/>
    </row>
    <row r="27" spans="1:12" ht="12.95" customHeight="1">
      <c r="A27" s="83"/>
      <c r="B27" s="445"/>
      <c r="C27" s="446"/>
      <c r="D27" s="446"/>
      <c r="E27" s="446"/>
      <c r="F27" s="445"/>
      <c r="G27" s="446"/>
      <c r="H27" s="91"/>
      <c r="I27" s="91"/>
      <c r="J27" s="92"/>
    </row>
    <row r="28" spans="1:12" ht="12.95" customHeight="1">
      <c r="A28" s="83"/>
      <c r="B28" s="445"/>
      <c r="C28" s="446"/>
      <c r="D28" s="446"/>
      <c r="E28" s="446"/>
      <c r="F28" s="445"/>
      <c r="G28" s="446"/>
      <c r="H28" s="91"/>
      <c r="I28" s="91"/>
      <c r="J28" s="92"/>
    </row>
    <row r="29" spans="1:12" ht="12.95" customHeight="1">
      <c r="A29" s="83"/>
      <c r="B29" s="445"/>
      <c r="C29" s="446"/>
      <c r="D29" s="446"/>
      <c r="E29" s="446"/>
      <c r="F29" s="445"/>
      <c r="G29" s="446"/>
      <c r="H29" s="91"/>
      <c r="I29" s="91"/>
      <c r="J29" s="92"/>
    </row>
    <row r="30" spans="1:12" ht="12.95" customHeight="1">
      <c r="A30" s="83"/>
      <c r="B30" s="445"/>
      <c r="C30" s="446"/>
      <c r="D30" s="446"/>
      <c r="E30" s="446"/>
      <c r="F30" s="445"/>
      <c r="G30" s="446"/>
      <c r="H30" s="91"/>
      <c r="I30" s="91"/>
      <c r="J30" s="92"/>
    </row>
    <row r="31" spans="1:12" ht="12.95" customHeight="1">
      <c r="A31" s="83"/>
      <c r="B31" s="445"/>
      <c r="C31" s="446"/>
      <c r="D31" s="446"/>
      <c r="E31" s="446"/>
      <c r="F31" s="445"/>
      <c r="G31" s="446"/>
      <c r="H31" s="91"/>
      <c r="I31" s="91"/>
      <c r="J31" s="92"/>
    </row>
    <row r="32" spans="1:12" ht="12.95" customHeight="1">
      <c r="A32" s="83"/>
      <c r="B32" s="445"/>
      <c r="C32" s="446"/>
      <c r="D32" s="446"/>
      <c r="E32" s="446"/>
      <c r="F32" s="445"/>
      <c r="G32" s="446"/>
      <c r="H32" s="91"/>
      <c r="I32" s="91"/>
      <c r="J32" s="92"/>
    </row>
    <row r="33" spans="1:10" ht="12.95" customHeight="1">
      <c r="A33" s="83"/>
      <c r="B33" s="445"/>
      <c r="C33" s="446"/>
      <c r="D33" s="446"/>
      <c r="E33" s="446"/>
      <c r="F33" s="445"/>
      <c r="G33" s="446"/>
      <c r="H33" s="91"/>
      <c r="I33" s="91"/>
      <c r="J33" s="92"/>
    </row>
    <row r="34" spans="1:10" ht="12.95" customHeight="1">
      <c r="A34" s="83"/>
      <c r="B34" s="445"/>
      <c r="C34" s="446"/>
      <c r="D34" s="446"/>
      <c r="E34" s="446"/>
      <c r="F34" s="445"/>
      <c r="G34" s="446"/>
      <c r="H34" s="91"/>
      <c r="I34" s="91"/>
      <c r="J34" s="92"/>
    </row>
    <row r="35" spans="1:10" ht="12.95" customHeight="1">
      <c r="A35" s="83"/>
      <c r="B35" s="445"/>
      <c r="C35" s="446"/>
      <c r="D35" s="446"/>
      <c r="E35" s="446"/>
      <c r="F35" s="445"/>
      <c r="G35" s="446"/>
      <c r="H35" s="91"/>
      <c r="I35" s="91"/>
      <c r="J35" s="92"/>
    </row>
    <row r="36" spans="1:10" ht="12.95" customHeight="1">
      <c r="A36" s="83"/>
      <c r="B36" s="445"/>
      <c r="C36" s="446"/>
      <c r="D36" s="446"/>
      <c r="E36" s="446"/>
      <c r="F36" s="445"/>
      <c r="G36" s="446"/>
      <c r="H36" s="91"/>
      <c r="I36" s="91"/>
      <c r="J36" s="92"/>
    </row>
    <row r="37" spans="1:10" ht="12.95" customHeight="1">
      <c r="A37" s="83"/>
      <c r="B37" s="445"/>
      <c r="C37" s="446"/>
      <c r="D37" s="446"/>
      <c r="E37" s="446"/>
      <c r="F37" s="445"/>
      <c r="G37" s="446"/>
      <c r="H37" s="91"/>
      <c r="I37" s="91"/>
      <c r="J37" s="92"/>
    </row>
    <row r="38" spans="1:10" ht="12.95" customHeight="1">
      <c r="A38" s="93" t="s">
        <v>89</v>
      </c>
      <c r="B38" s="10"/>
      <c r="C38" s="10"/>
      <c r="D38" s="10"/>
      <c r="E38" s="10"/>
      <c r="J38" s="94"/>
    </row>
    <row r="39" spans="1:10" ht="12.95" customHeight="1">
      <c r="A39" s="485" t="s">
        <v>90</v>
      </c>
      <c r="B39" s="485"/>
      <c r="C39" s="485"/>
      <c r="D39" s="485"/>
      <c r="E39" s="485"/>
      <c r="F39" s="487" t="s">
        <v>91</v>
      </c>
      <c r="G39" s="476"/>
      <c r="H39" s="477"/>
      <c r="I39" s="477"/>
      <c r="J39" s="478"/>
    </row>
    <row r="40" spans="1:10" ht="12.95" customHeight="1">
      <c r="A40" s="485" t="s">
        <v>92</v>
      </c>
      <c r="B40" s="485"/>
      <c r="C40" s="485"/>
      <c r="D40" s="485"/>
      <c r="E40" s="485"/>
      <c r="F40" s="488"/>
      <c r="G40" s="479"/>
      <c r="H40" s="480"/>
      <c r="I40" s="480"/>
      <c r="J40" s="481"/>
    </row>
    <row r="41" spans="1:10" ht="12.95" customHeight="1">
      <c r="A41" s="485" t="s">
        <v>93</v>
      </c>
      <c r="B41" s="485"/>
      <c r="C41" s="485"/>
      <c r="D41" s="485"/>
      <c r="E41" s="485"/>
      <c r="F41" s="488"/>
      <c r="G41" s="479"/>
      <c r="H41" s="480"/>
      <c r="I41" s="480"/>
      <c r="J41" s="481"/>
    </row>
    <row r="42" spans="1:10" ht="12.95" customHeight="1">
      <c r="A42" s="485" t="s">
        <v>94</v>
      </c>
      <c r="B42" s="485"/>
      <c r="C42" s="486" t="s">
        <v>95</v>
      </c>
      <c r="D42" s="486"/>
      <c r="E42" s="486"/>
      <c r="F42" s="489"/>
      <c r="G42" s="482"/>
      <c r="H42" s="483"/>
      <c r="I42" s="483"/>
      <c r="J42" s="484"/>
    </row>
    <row r="43" spans="1:10" ht="12.95" customHeight="1">
      <c r="A43" s="485" t="s">
        <v>96</v>
      </c>
      <c r="B43" s="485"/>
      <c r="C43" s="485" t="str">
        <f>IF(Calcu_ADJ!AJ106=FALSE,Calcu!Q3,Calcu_ADJ!Q3)</f>
        <v/>
      </c>
      <c r="D43" s="485"/>
      <c r="E43" s="485"/>
    </row>
    <row r="46" spans="1:10" ht="12.95" customHeight="1">
      <c r="B46" s="8" t="s">
        <v>681</v>
      </c>
    </row>
    <row r="47" spans="1:10" ht="12.95" customHeight="1">
      <c r="B47" s="8" t="s">
        <v>682</v>
      </c>
    </row>
    <row r="48" spans="1:10" ht="12.95" customHeight="1">
      <c r="A48" s="355" t="e">
        <f ca="1">Calcu!P127</f>
        <v>#N/A</v>
      </c>
      <c r="B48" s="8" t="s">
        <v>683</v>
      </c>
    </row>
    <row r="49" spans="1:2" ht="12.95" customHeight="1">
      <c r="A49" s="95"/>
    </row>
    <row r="50" spans="1:2" ht="12.95" customHeight="1">
      <c r="A50" s="8" t="str">
        <f ca="1">IF(Calcu_ADJ!AJ106=FALSE,Calcu!R3,Calcu_ADJ!R3)</f>
        <v>PASS</v>
      </c>
      <c r="B50" s="8" t="s">
        <v>684</v>
      </c>
    </row>
    <row r="52" spans="1:2" ht="12.95" customHeight="1">
      <c r="B52" s="8" t="s">
        <v>755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35:E35"/>
    <mergeCell ref="F35:G35"/>
    <mergeCell ref="B36:E36"/>
    <mergeCell ref="F36:G36"/>
    <mergeCell ref="B37:E37"/>
    <mergeCell ref="F37:G37"/>
    <mergeCell ref="A1:J1"/>
    <mergeCell ref="A2:J2"/>
    <mergeCell ref="A3:B3"/>
    <mergeCell ref="C3:E3"/>
    <mergeCell ref="F3:G3"/>
    <mergeCell ref="H3:J3"/>
    <mergeCell ref="A7:B7"/>
    <mergeCell ref="C7:E7"/>
    <mergeCell ref="F7:G7"/>
    <mergeCell ref="H7:J7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G12:G13"/>
    <mergeCell ref="H12:H13"/>
    <mergeCell ref="I12:J13"/>
    <mergeCell ref="A8:B8"/>
    <mergeCell ref="C8:E8"/>
    <mergeCell ref="F8:G8"/>
    <mergeCell ref="H8:J8"/>
    <mergeCell ref="A9:B9"/>
    <mergeCell ref="C9:E9"/>
    <mergeCell ref="F9:G9"/>
    <mergeCell ref="H9:J9"/>
    <mergeCell ref="A10:B10"/>
    <mergeCell ref="C10:E10"/>
    <mergeCell ref="F10:G10"/>
    <mergeCell ref="I10:J10"/>
    <mergeCell ref="A11:J11"/>
    <mergeCell ref="B19:E19"/>
    <mergeCell ref="F19:G19"/>
    <mergeCell ref="B20:E20"/>
    <mergeCell ref="F20:G20"/>
    <mergeCell ref="A14:J14"/>
    <mergeCell ref="A15:J15"/>
    <mergeCell ref="A16:J16"/>
    <mergeCell ref="B17:E17"/>
    <mergeCell ref="F17:G17"/>
    <mergeCell ref="B18:E18"/>
    <mergeCell ref="F18:G18"/>
    <mergeCell ref="B33:E33"/>
    <mergeCell ref="F33:G33"/>
    <mergeCell ref="B34:E34"/>
    <mergeCell ref="F34:G34"/>
    <mergeCell ref="F25:G25"/>
    <mergeCell ref="B26:E26"/>
    <mergeCell ref="F26:G26"/>
    <mergeCell ref="B27:E27"/>
    <mergeCell ref="B31:E31"/>
    <mergeCell ref="F31:G31"/>
    <mergeCell ref="B32:E32"/>
    <mergeCell ref="F32:G32"/>
    <mergeCell ref="F27:G27"/>
    <mergeCell ref="B28:E28"/>
    <mergeCell ref="F28:G28"/>
    <mergeCell ref="B29:E29"/>
    <mergeCell ref="B21:E21"/>
    <mergeCell ref="F29:G29"/>
    <mergeCell ref="B30:E30"/>
    <mergeCell ref="F30:G30"/>
    <mergeCell ref="B23:E23"/>
    <mergeCell ref="F23:G23"/>
    <mergeCell ref="B24:E24"/>
    <mergeCell ref="F24:G24"/>
    <mergeCell ref="B25:E25"/>
    <mergeCell ref="B22:E22"/>
    <mergeCell ref="F22:G22"/>
    <mergeCell ref="F21:G21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&amp;L&amp;9F-02P-02-001 (Rev.01)&amp;C&amp;9&amp;P of &amp;N&amp;R&amp;"휴먼엑스포,보통"&amp;9(주)에이치시티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289"/>
  <sheetViews>
    <sheetView showGridLines="0" topLeftCell="A118" zoomScale="50" zoomScaleNormal="50" workbookViewId="0">
      <selection activeCell="V155" sqref="V155"/>
    </sheetView>
  </sheetViews>
  <sheetFormatPr defaultColWidth="8.77734375" defaultRowHeight="18.75" customHeight="1"/>
  <cols>
    <col min="1" max="1" width="2.77734375" style="96" customWidth="1"/>
    <col min="2" max="13" width="8.77734375" style="96"/>
    <col min="14" max="15" width="10.33203125" style="96" bestFit="1" customWidth="1"/>
    <col min="16" max="16" width="7.109375" style="96" bestFit="1" customWidth="1"/>
    <col min="17" max="17" width="9.88671875" style="96" bestFit="1" customWidth="1"/>
    <col min="18" max="18" width="9.88671875" style="96" customWidth="1"/>
    <col min="19" max="20" width="8.77734375" style="96"/>
    <col min="21" max="21" width="11.44140625" style="96" bestFit="1" customWidth="1"/>
    <col min="22" max="26" width="8.77734375" style="96"/>
    <col min="27" max="28" width="12.109375" style="96" bestFit="1" customWidth="1"/>
    <col min="29" max="32" width="10" style="96" bestFit="1" customWidth="1"/>
    <col min="33" max="34" width="11.33203125" style="96" bestFit="1" customWidth="1"/>
    <col min="35" max="16384" width="8.77734375" style="96"/>
  </cols>
  <sheetData>
    <row r="2" spans="1:34" ht="18.75" customHeight="1">
      <c r="B2" s="200" t="s">
        <v>217</v>
      </c>
      <c r="C2" s="200" t="s">
        <v>218</v>
      </c>
      <c r="D2" s="200" t="str">
        <f>RAWDATA!F7</f>
        <v>측정방향</v>
      </c>
      <c r="E2" s="200" t="s">
        <v>254</v>
      </c>
      <c r="F2" s="200" t="s">
        <v>219</v>
      </c>
      <c r="G2" s="200" t="s">
        <v>220</v>
      </c>
      <c r="H2" s="200" t="s">
        <v>221</v>
      </c>
      <c r="I2" s="200" t="s">
        <v>222</v>
      </c>
      <c r="J2" s="200" t="s">
        <v>223</v>
      </c>
      <c r="K2" s="200" t="s">
        <v>81</v>
      </c>
      <c r="L2" s="200" t="s">
        <v>80</v>
      </c>
      <c r="M2" s="200" t="s">
        <v>224</v>
      </c>
      <c r="N2" s="200" t="s">
        <v>229</v>
      </c>
      <c r="O2" s="200" t="s">
        <v>107</v>
      </c>
      <c r="P2" s="200" t="s">
        <v>255</v>
      </c>
      <c r="Q2" s="304" t="s">
        <v>597</v>
      </c>
      <c r="R2" s="304" t="s">
        <v>611</v>
      </c>
    </row>
    <row r="3" spans="1:34" ht="18.75" customHeight="1">
      <c r="B3" s="199" t="e">
        <f>AVERAGE(기본정보!B12,기본정보!B13)</f>
        <v>#DIV/0!</v>
      </c>
      <c r="C3" s="199" t="e">
        <f>J3-B3</f>
        <v>#DIV/0!</v>
      </c>
      <c r="D3" s="232">
        <f>Force_1_R1!K28</f>
        <v>0</v>
      </c>
      <c r="E3" s="232">
        <f>Force_1_R1!L28</f>
        <v>0</v>
      </c>
      <c r="F3" s="199">
        <f>Force_1_R1!T32</f>
        <v>0</v>
      </c>
      <c r="G3" s="199">
        <v>0.01</v>
      </c>
      <c r="H3" s="199">
        <f>Force_1_R1!L4</f>
        <v>0</v>
      </c>
      <c r="I3" s="199">
        <f>Force_1_R1!M4</f>
        <v>0</v>
      </c>
      <c r="J3" s="199">
        <f>Force_1_R1!Y32</f>
        <v>0</v>
      </c>
      <c r="K3" s="232">
        <f>Force_1_R1!I28</f>
        <v>0</v>
      </c>
      <c r="L3" s="232">
        <f>Force_1_R1!J28</f>
        <v>0</v>
      </c>
      <c r="M3" s="199">
        <v>0.9</v>
      </c>
      <c r="N3" s="199" t="e">
        <f>SQRT(SUMSQ(C3,M3))</f>
        <v>#DIV/0!</v>
      </c>
      <c r="O3" s="199">
        <f>Force_1_R1!G5</f>
        <v>0</v>
      </c>
      <c r="P3" s="199">
        <f>COUNTIF(B9:B26,TRUE)</f>
        <v>0</v>
      </c>
      <c r="Q3" s="241" t="str">
        <f>IF(COUNTIF(W54:X70,TRUE)=0,"","초과")</f>
        <v/>
      </c>
      <c r="R3" s="241" t="str">
        <f>IF(AND(AL104="",AO104=""),"PASS","FAIL")</f>
        <v>PASS</v>
      </c>
    </row>
    <row r="5" spans="1:34" ht="18.75" customHeight="1">
      <c r="A5" s="102" t="s">
        <v>298</v>
      </c>
      <c r="C5" s="102"/>
      <c r="D5" s="102"/>
      <c r="E5" s="201"/>
      <c r="F5" s="202"/>
      <c r="G5" s="202"/>
      <c r="H5" s="203"/>
      <c r="I5" s="204"/>
      <c r="J5" s="204"/>
      <c r="K5" s="204"/>
      <c r="L5" s="204"/>
      <c r="M5" s="204"/>
    </row>
    <row r="6" spans="1:34" ht="18.75" customHeight="1">
      <c r="B6" s="731" t="s">
        <v>299</v>
      </c>
      <c r="C6" s="731" t="s">
        <v>300</v>
      </c>
      <c r="D6" s="731" t="s">
        <v>301</v>
      </c>
      <c r="E6" s="558" t="s">
        <v>202</v>
      </c>
      <c r="F6" s="721" t="s">
        <v>302</v>
      </c>
      <c r="G6" s="737"/>
      <c r="H6" s="737"/>
      <c r="I6" s="737"/>
      <c r="J6" s="737"/>
      <c r="K6" s="722"/>
      <c r="L6" s="721" t="s">
        <v>303</v>
      </c>
      <c r="M6" s="737"/>
      <c r="N6" s="737"/>
      <c r="O6" s="737"/>
      <c r="P6" s="737"/>
      <c r="Q6" s="722"/>
      <c r="R6" s="721"/>
      <c r="S6" s="737"/>
      <c r="T6" s="722"/>
      <c r="U6" s="721" t="s">
        <v>304</v>
      </c>
      <c r="V6" s="722"/>
      <c r="W6" s="738" t="s">
        <v>305</v>
      </c>
      <c r="X6" s="739"/>
      <c r="Y6" s="731" t="s">
        <v>306</v>
      </c>
      <c r="Z6" s="731" t="s">
        <v>307</v>
      </c>
      <c r="AA6" s="731" t="s">
        <v>308</v>
      </c>
      <c r="AB6" s="733" t="s">
        <v>309</v>
      </c>
      <c r="AC6" s="743" t="s">
        <v>310</v>
      </c>
      <c r="AD6" s="743"/>
      <c r="AE6" s="743"/>
      <c r="AF6" s="743"/>
      <c r="AG6" s="743"/>
      <c r="AH6" s="743"/>
    </row>
    <row r="7" spans="1:34" ht="18.75" customHeight="1">
      <c r="B7" s="740"/>
      <c r="C7" s="740"/>
      <c r="D7" s="740"/>
      <c r="E7" s="740"/>
      <c r="F7" s="731" t="s">
        <v>311</v>
      </c>
      <c r="G7" s="731" t="s">
        <v>312</v>
      </c>
      <c r="H7" s="721" t="s">
        <v>313</v>
      </c>
      <c r="I7" s="722"/>
      <c r="J7" s="721" t="s">
        <v>314</v>
      </c>
      <c r="K7" s="722"/>
      <c r="L7" s="731" t="s">
        <v>311</v>
      </c>
      <c r="M7" s="731" t="s">
        <v>312</v>
      </c>
      <c r="N7" s="721" t="s">
        <v>313</v>
      </c>
      <c r="O7" s="722"/>
      <c r="P7" s="721" t="s">
        <v>314</v>
      </c>
      <c r="Q7" s="722"/>
      <c r="R7" s="731" t="s">
        <v>315</v>
      </c>
      <c r="S7" s="731" t="s">
        <v>316</v>
      </c>
      <c r="T7" s="731" t="s">
        <v>317</v>
      </c>
      <c r="U7" s="731" t="s">
        <v>318</v>
      </c>
      <c r="V7" s="731" t="s">
        <v>319</v>
      </c>
      <c r="W7" s="731" t="s">
        <v>320</v>
      </c>
      <c r="X7" s="731" t="s">
        <v>321</v>
      </c>
      <c r="Y7" s="740"/>
      <c r="Z7" s="740"/>
      <c r="AA7" s="740"/>
      <c r="AB7" s="742"/>
      <c r="AC7" s="410" t="s">
        <v>322</v>
      </c>
      <c r="AD7" s="410" t="s">
        <v>323</v>
      </c>
      <c r="AE7" s="410" t="s">
        <v>324</v>
      </c>
      <c r="AF7" s="410" t="s">
        <v>325</v>
      </c>
      <c r="AG7" s="410" t="s">
        <v>326</v>
      </c>
      <c r="AH7" s="410" t="s">
        <v>327</v>
      </c>
    </row>
    <row r="8" spans="1:34" ht="18.75" customHeight="1">
      <c r="B8" s="741"/>
      <c r="C8" s="741"/>
      <c r="D8" s="741"/>
      <c r="E8" s="741"/>
      <c r="F8" s="710"/>
      <c r="G8" s="710"/>
      <c r="H8" s="222" t="s">
        <v>227</v>
      </c>
      <c r="I8" s="222" t="s">
        <v>228</v>
      </c>
      <c r="J8" s="222" t="s">
        <v>227</v>
      </c>
      <c r="K8" s="222" t="s">
        <v>228</v>
      </c>
      <c r="L8" s="710"/>
      <c r="M8" s="710"/>
      <c r="N8" s="222" t="s">
        <v>227</v>
      </c>
      <c r="O8" s="222" t="s">
        <v>228</v>
      </c>
      <c r="P8" s="222" t="s">
        <v>227</v>
      </c>
      <c r="Q8" s="222" t="s">
        <v>228</v>
      </c>
      <c r="R8" s="710"/>
      <c r="S8" s="710"/>
      <c r="T8" s="710"/>
      <c r="U8" s="710"/>
      <c r="V8" s="710"/>
      <c r="W8" s="710"/>
      <c r="X8" s="710"/>
      <c r="Y8" s="710"/>
      <c r="Z8" s="710"/>
      <c r="AA8" s="710"/>
      <c r="AB8" s="735"/>
      <c r="AC8" s="410" t="s">
        <v>78</v>
      </c>
      <c r="AD8" s="410" t="s">
        <v>230</v>
      </c>
      <c r="AE8" s="410" t="s">
        <v>79</v>
      </c>
      <c r="AF8" s="410" t="s">
        <v>232</v>
      </c>
      <c r="AG8" s="236" t="s">
        <v>231</v>
      </c>
      <c r="AH8" s="410" t="s">
        <v>235</v>
      </c>
    </row>
    <row r="9" spans="1:34" ht="18.75" customHeight="1">
      <c r="B9" s="199" t="b">
        <f>NOT(Force_1_R1!X7="")</f>
        <v>0</v>
      </c>
      <c r="C9" s="199" t="b">
        <f>AND(B9=TRUE,B10=TRUE)</f>
        <v>0</v>
      </c>
      <c r="D9" s="199">
        <f>IF($B9=FALSE,0,Force_1_R1!E7)</f>
        <v>0</v>
      </c>
      <c r="E9" s="199">
        <f>IF($B9=FALSE,0,Force_1_R1!A7)</f>
        <v>0</v>
      </c>
      <c r="F9" s="199" t="str">
        <f>IF($B9=FALSE,"",Force_1_R1!X7)</f>
        <v/>
      </c>
      <c r="G9" s="199" t="str">
        <f>IF($B9=FALSE,"",Force_1_R1!Y7)</f>
        <v/>
      </c>
      <c r="H9" s="199" t="str">
        <f>IF($B9=FALSE,"",Force_1_R1!Z7)</f>
        <v/>
      </c>
      <c r="I9" s="199" t="str">
        <f>IF($B9=FALSE,"",Force_1_R1!AA7)</f>
        <v/>
      </c>
      <c r="J9" s="199" t="str">
        <f>IF($B9=FALSE,"",Force_1_R1!AB7)</f>
        <v/>
      </c>
      <c r="K9" s="199" t="str">
        <f>IF($B9=FALSE,"",Force_1_R1!AC7)</f>
        <v/>
      </c>
      <c r="L9" s="199" t="str">
        <f t="shared" ref="L9:L26" si="0">IF($B9=FALSE,"",F9-$F$9)</f>
        <v/>
      </c>
      <c r="M9" s="199" t="str">
        <f t="shared" ref="M9:M26" si="1">IF($B9=FALSE,"",G9-$G$9)</f>
        <v/>
      </c>
      <c r="N9" s="199" t="str">
        <f t="shared" ref="N9:O26" si="2">IF(OR(H9="ⅹ",$B9=FALSE),"",H9-$H$9)</f>
        <v/>
      </c>
      <c r="O9" s="199" t="str">
        <f t="shared" si="2"/>
        <v/>
      </c>
      <c r="P9" s="199" t="str">
        <f t="shared" ref="P9:Q26" si="3">IF(OR(J9="ⅹ",$B9=FALSE),"",J9-$J$9)</f>
        <v/>
      </c>
      <c r="Q9" s="199" t="str">
        <f t="shared" si="3"/>
        <v/>
      </c>
      <c r="R9" s="223">
        <f>IF($B9=FALSE,0,AVERAGE(L9,N9,P9))</f>
        <v>0</v>
      </c>
      <c r="S9" s="224" t="str">
        <f>IF($C9=FALSE,"",STDEV(L9,N9,P9))</f>
        <v/>
      </c>
      <c r="T9" s="223" t="str">
        <f t="shared" ref="T9:T26" si="4">IF($O9="","-",AVERAGE(O9,Q9))</f>
        <v>-</v>
      </c>
      <c r="U9" s="199" t="str">
        <f t="shared" ref="U9:U26" si="5">IF($B9=FALSE,"",L9-M9)</f>
        <v/>
      </c>
      <c r="V9" s="199" t="str">
        <f t="shared" ref="V9:V26" si="6">IF($B9=FALSE,"",AVERAGE(L9:M9))</f>
        <v/>
      </c>
      <c r="W9" s="199" t="s">
        <v>5</v>
      </c>
      <c r="X9" s="199" t="s">
        <v>5</v>
      </c>
      <c r="Y9" s="225">
        <f t="shared" ref="Y9:Y26" si="7">R9</f>
        <v>0</v>
      </c>
      <c r="Z9" s="199" t="e">
        <f t="shared" ref="Z9:Z26" si="8">AVERAGE(O9,Q9)</f>
        <v>#DIV/0!</v>
      </c>
      <c r="AA9" s="199" t="e">
        <f t="shared" ref="AA9:AA26" si="9">AVERAGE(N9:Q9)</f>
        <v>#DIV/0!</v>
      </c>
      <c r="AB9" s="199" t="e">
        <f t="shared" ref="AB9:AB26" si="10">STDEV(N9:Q9)</f>
        <v>#DIV/0!</v>
      </c>
      <c r="AC9" s="226" t="s">
        <v>5</v>
      </c>
      <c r="AD9" s="226" t="s">
        <v>5</v>
      </c>
      <c r="AE9" s="226" t="s">
        <v>5</v>
      </c>
      <c r="AF9" s="226" t="e">
        <f ca="1">MAX(K27:O27)/Q27*100</f>
        <v>#VALUE!</v>
      </c>
      <c r="AG9" s="199" t="s">
        <v>5</v>
      </c>
      <c r="AH9" s="199" t="s">
        <v>5</v>
      </c>
    </row>
    <row r="10" spans="1:34" ht="18.75" customHeight="1">
      <c r="B10" s="199" t="b">
        <f>NOT(Force_1_R1!X8="")</f>
        <v>0</v>
      </c>
      <c r="C10" s="199" t="b">
        <f t="shared" ref="C10:C26" si="11">AND(B10=TRUE,B11=TRUE)</f>
        <v>0</v>
      </c>
      <c r="D10" s="199">
        <f>IF($B10=FALSE,0,Force_1_R1!E8)</f>
        <v>0</v>
      </c>
      <c r="E10" s="199">
        <f>IF($B10=FALSE,0,Force_1_R1!A8)</f>
        <v>0</v>
      </c>
      <c r="F10" s="199" t="str">
        <f>IF($B10=FALSE,"",Force_1_R1!X8)</f>
        <v/>
      </c>
      <c r="G10" s="199" t="str">
        <f>IF($B10=FALSE,"",Force_1_R1!Y8)</f>
        <v/>
      </c>
      <c r="H10" s="199" t="str">
        <f>IF($B10=FALSE,"",Force_1_R1!Z8)</f>
        <v/>
      </c>
      <c r="I10" s="199" t="str">
        <f>IF($B10=FALSE,"",Force_1_R1!AA8)</f>
        <v/>
      </c>
      <c r="J10" s="199" t="str">
        <f>IF($B10=FALSE,"",Force_1_R1!AB8)</f>
        <v/>
      </c>
      <c r="K10" s="199" t="str">
        <f>IF($B10=FALSE,"",Force_1_R1!AC8)</f>
        <v/>
      </c>
      <c r="L10" s="199" t="str">
        <f t="shared" si="0"/>
        <v/>
      </c>
      <c r="M10" s="199" t="str">
        <f t="shared" si="1"/>
        <v/>
      </c>
      <c r="N10" s="199" t="str">
        <f t="shared" si="2"/>
        <v/>
      </c>
      <c r="O10" s="199" t="str">
        <f t="shared" si="2"/>
        <v/>
      </c>
      <c r="P10" s="199" t="str">
        <f t="shared" si="3"/>
        <v/>
      </c>
      <c r="Q10" s="199" t="str">
        <f t="shared" si="3"/>
        <v/>
      </c>
      <c r="R10" s="223">
        <f t="shared" ref="R10:R26" si="12">IF($B10=FALSE,0,AVERAGE(L10,N10,P10))</f>
        <v>0</v>
      </c>
      <c r="S10" s="224" t="str">
        <f>IF($C10=FALSE,"",STDEV(L10,N10,P10))</f>
        <v/>
      </c>
      <c r="T10" s="223" t="str">
        <f t="shared" si="4"/>
        <v>-</v>
      </c>
      <c r="U10" s="199" t="str">
        <f t="shared" si="5"/>
        <v/>
      </c>
      <c r="V10" s="199" t="str">
        <f t="shared" si="6"/>
        <v/>
      </c>
      <c r="W10" s="226" t="str">
        <f>IF(OR($C10=FALSE,O10=""),"",ABS((O10-N10)/N10)*100)</f>
        <v/>
      </c>
      <c r="X10" s="226" t="str">
        <f>IF(OR($C10=FALSE,Q10=""),"",ABS((Q10-P10)/P10)*100)</f>
        <v/>
      </c>
      <c r="Y10" s="225">
        <f t="shared" si="7"/>
        <v>0</v>
      </c>
      <c r="Z10" s="199" t="e">
        <f t="shared" si="8"/>
        <v>#DIV/0!</v>
      </c>
      <c r="AA10" s="199" t="e">
        <f t="shared" si="9"/>
        <v>#DIV/0!</v>
      </c>
      <c r="AB10" s="199" t="e">
        <f t="shared" si="10"/>
        <v>#DIV/0!</v>
      </c>
      <c r="AC10" s="226" t="str">
        <f t="shared" ref="AC10:AC26" si="13">IF($C10=FALSE,"",ABS((MAX(L10,N10,P10)-MIN(L10,N10,P10))/R10)*100)</f>
        <v/>
      </c>
      <c r="AD10" s="226" t="str">
        <f t="shared" ref="AD10:AD26" si="14">IF($C10=FALSE,"",ABS(U10/V10)*100)</f>
        <v/>
      </c>
      <c r="AE10" s="226" t="str">
        <f t="shared" ref="AE10:AE26" si="15">IF($C10=FALSE,"",((R10-Y32)/Y32)*100)</f>
        <v/>
      </c>
      <c r="AF10" s="199" t="s">
        <v>5</v>
      </c>
      <c r="AG10" s="226" t="str">
        <f t="shared" ref="AG10:AG26" si="16">IF(OR(E$3="Case A",E$3="Case C",W10="",),"-",AVERAGE(W10:X10))</f>
        <v>-</v>
      </c>
      <c r="AH10" s="199" t="e">
        <f t="shared" ref="AH10:AH26" ca="1" si="17">IF(OR(E$3="Case B",E$3="Case D",K$3="ⅹ"),"-",ABS(($L$3-$K$3)/$Q$27)*100)</f>
        <v>#VALUE!</v>
      </c>
    </row>
    <row r="11" spans="1:34" ht="18.75" customHeight="1">
      <c r="B11" s="199" t="b">
        <f>NOT(Force_1_R1!X9="")</f>
        <v>0</v>
      </c>
      <c r="C11" s="199" t="b">
        <f t="shared" si="11"/>
        <v>0</v>
      </c>
      <c r="D11" s="199">
        <f>IF($B11=FALSE,0,Force_1_R1!E9)</f>
        <v>0</v>
      </c>
      <c r="E11" s="199">
        <f>IF($B11=FALSE,0,Force_1_R1!A9)</f>
        <v>0</v>
      </c>
      <c r="F11" s="199" t="str">
        <f>IF($B11=FALSE,"",Force_1_R1!X9)</f>
        <v/>
      </c>
      <c r="G11" s="199" t="str">
        <f>IF($B11=FALSE,"",Force_1_R1!Y9)</f>
        <v/>
      </c>
      <c r="H11" s="199" t="str">
        <f>IF($B11=FALSE,"",Force_1_R1!Z9)</f>
        <v/>
      </c>
      <c r="I11" s="199" t="str">
        <f>IF($B11=FALSE,"",Force_1_R1!AA9)</f>
        <v/>
      </c>
      <c r="J11" s="199" t="str">
        <f>IF($B11=FALSE,"",Force_1_R1!AB9)</f>
        <v/>
      </c>
      <c r="K11" s="199" t="str">
        <f>IF($B11=FALSE,"",Force_1_R1!AC9)</f>
        <v/>
      </c>
      <c r="L11" s="199" t="str">
        <f t="shared" si="0"/>
        <v/>
      </c>
      <c r="M11" s="199" t="str">
        <f t="shared" si="1"/>
        <v/>
      </c>
      <c r="N11" s="199" t="str">
        <f t="shared" si="2"/>
        <v/>
      </c>
      <c r="O11" s="199" t="str">
        <f t="shared" si="2"/>
        <v/>
      </c>
      <c r="P11" s="199" t="str">
        <f t="shared" si="3"/>
        <v/>
      </c>
      <c r="Q11" s="199" t="str">
        <f t="shared" si="3"/>
        <v/>
      </c>
      <c r="R11" s="223">
        <f t="shared" si="12"/>
        <v>0</v>
      </c>
      <c r="S11" s="224" t="str">
        <f t="shared" ref="S11:S26" si="18">IF($C11=FALSE,"",STDEV(L11,N11,P11))</f>
        <v/>
      </c>
      <c r="T11" s="223" t="str">
        <f t="shared" si="4"/>
        <v>-</v>
      </c>
      <c r="U11" s="199" t="str">
        <f t="shared" si="5"/>
        <v/>
      </c>
      <c r="V11" s="199" t="str">
        <f t="shared" si="6"/>
        <v/>
      </c>
      <c r="W11" s="226" t="str">
        <f t="shared" ref="W11:W26" si="19">IF(OR($C11=FALSE,O11=""),"",ABS((O11-N11)/N11)*100)</f>
        <v/>
      </c>
      <c r="X11" s="226" t="str">
        <f t="shared" ref="X11:X26" si="20">IF(OR($C11=FALSE,Q11=""),"",ABS((Q11-P11)/P11)*100)</f>
        <v/>
      </c>
      <c r="Y11" s="225">
        <f t="shared" si="7"/>
        <v>0</v>
      </c>
      <c r="Z11" s="199" t="e">
        <f t="shared" si="8"/>
        <v>#DIV/0!</v>
      </c>
      <c r="AA11" s="199" t="e">
        <f t="shared" si="9"/>
        <v>#DIV/0!</v>
      </c>
      <c r="AB11" s="199" t="e">
        <f t="shared" si="10"/>
        <v>#DIV/0!</v>
      </c>
      <c r="AC11" s="226" t="str">
        <f t="shared" si="13"/>
        <v/>
      </c>
      <c r="AD11" s="226" t="str">
        <f t="shared" si="14"/>
        <v/>
      </c>
      <c r="AE11" s="226" t="str">
        <f t="shared" si="15"/>
        <v/>
      </c>
      <c r="AF11" s="199" t="s">
        <v>5</v>
      </c>
      <c r="AG11" s="226" t="str">
        <f t="shared" si="16"/>
        <v>-</v>
      </c>
      <c r="AH11" s="199" t="e">
        <f t="shared" ca="1" si="17"/>
        <v>#VALUE!</v>
      </c>
    </row>
    <row r="12" spans="1:34" ht="18.75" customHeight="1">
      <c r="B12" s="199" t="b">
        <f>NOT(Force_1_R1!X10="")</f>
        <v>0</v>
      </c>
      <c r="C12" s="199" t="b">
        <f t="shared" si="11"/>
        <v>0</v>
      </c>
      <c r="D12" s="199">
        <f>IF($B12=FALSE,0,Force_1_R1!E10)</f>
        <v>0</v>
      </c>
      <c r="E12" s="199">
        <f>IF($B12=FALSE,0,Force_1_R1!A10)</f>
        <v>0</v>
      </c>
      <c r="F12" s="199" t="str">
        <f>IF($B12=FALSE,"",Force_1_R1!X10)</f>
        <v/>
      </c>
      <c r="G12" s="199" t="str">
        <f>IF($B12=FALSE,"",Force_1_R1!Y10)</f>
        <v/>
      </c>
      <c r="H12" s="199" t="str">
        <f>IF($B12=FALSE,"",Force_1_R1!Z10)</f>
        <v/>
      </c>
      <c r="I12" s="199" t="str">
        <f>IF($B12=FALSE,"",Force_1_R1!AA10)</f>
        <v/>
      </c>
      <c r="J12" s="199" t="str">
        <f>IF($B12=FALSE,"",Force_1_R1!AB10)</f>
        <v/>
      </c>
      <c r="K12" s="199" t="str">
        <f>IF($B12=FALSE,"",Force_1_R1!AC10)</f>
        <v/>
      </c>
      <c r="L12" s="199" t="str">
        <f t="shared" si="0"/>
        <v/>
      </c>
      <c r="M12" s="199" t="str">
        <f t="shared" si="1"/>
        <v/>
      </c>
      <c r="N12" s="199" t="str">
        <f t="shared" si="2"/>
        <v/>
      </c>
      <c r="O12" s="199" t="str">
        <f t="shared" si="2"/>
        <v/>
      </c>
      <c r="P12" s="199" t="str">
        <f t="shared" si="3"/>
        <v/>
      </c>
      <c r="Q12" s="199" t="str">
        <f t="shared" si="3"/>
        <v/>
      </c>
      <c r="R12" s="223">
        <f t="shared" si="12"/>
        <v>0</v>
      </c>
      <c r="S12" s="224" t="str">
        <f t="shared" si="18"/>
        <v/>
      </c>
      <c r="T12" s="223" t="str">
        <f t="shared" si="4"/>
        <v>-</v>
      </c>
      <c r="U12" s="199" t="str">
        <f t="shared" si="5"/>
        <v/>
      </c>
      <c r="V12" s="199" t="str">
        <f t="shared" si="6"/>
        <v/>
      </c>
      <c r="W12" s="226" t="str">
        <f t="shared" si="19"/>
        <v/>
      </c>
      <c r="X12" s="226" t="str">
        <f t="shared" si="20"/>
        <v/>
      </c>
      <c r="Y12" s="225">
        <f t="shared" si="7"/>
        <v>0</v>
      </c>
      <c r="Z12" s="199" t="e">
        <f t="shared" si="8"/>
        <v>#DIV/0!</v>
      </c>
      <c r="AA12" s="199" t="e">
        <f t="shared" si="9"/>
        <v>#DIV/0!</v>
      </c>
      <c r="AB12" s="199" t="e">
        <f t="shared" si="10"/>
        <v>#DIV/0!</v>
      </c>
      <c r="AC12" s="226" t="str">
        <f t="shared" si="13"/>
        <v/>
      </c>
      <c r="AD12" s="226" t="str">
        <f t="shared" si="14"/>
        <v/>
      </c>
      <c r="AE12" s="226" t="str">
        <f t="shared" si="15"/>
        <v/>
      </c>
      <c r="AF12" s="199" t="s">
        <v>5</v>
      </c>
      <c r="AG12" s="226" t="str">
        <f t="shared" si="16"/>
        <v>-</v>
      </c>
      <c r="AH12" s="199" t="e">
        <f t="shared" ca="1" si="17"/>
        <v>#VALUE!</v>
      </c>
    </row>
    <row r="13" spans="1:34" ht="18.75" customHeight="1">
      <c r="B13" s="199" t="b">
        <f>NOT(Force_1_R1!X11="")</f>
        <v>0</v>
      </c>
      <c r="C13" s="199" t="b">
        <f t="shared" si="11"/>
        <v>0</v>
      </c>
      <c r="D13" s="199">
        <f>IF($B13=FALSE,0,Force_1_R1!E11)</f>
        <v>0</v>
      </c>
      <c r="E13" s="199">
        <f>IF($B13=FALSE,0,Force_1_R1!A11)</f>
        <v>0</v>
      </c>
      <c r="F13" s="199" t="str">
        <f>IF($B13=FALSE,"",Force_1_R1!X11)</f>
        <v/>
      </c>
      <c r="G13" s="199" t="str">
        <f>IF($B13=FALSE,"",Force_1_R1!Y11)</f>
        <v/>
      </c>
      <c r="H13" s="199" t="str">
        <f>IF($B13=FALSE,"",Force_1_R1!Z11)</f>
        <v/>
      </c>
      <c r="I13" s="199" t="str">
        <f>IF($B13=FALSE,"",Force_1_R1!AA11)</f>
        <v/>
      </c>
      <c r="J13" s="199" t="str">
        <f>IF($B13=FALSE,"",Force_1_R1!AB11)</f>
        <v/>
      </c>
      <c r="K13" s="199" t="str">
        <f>IF($B13=FALSE,"",Force_1_R1!AC11)</f>
        <v/>
      </c>
      <c r="L13" s="199" t="str">
        <f t="shared" si="0"/>
        <v/>
      </c>
      <c r="M13" s="199" t="str">
        <f t="shared" si="1"/>
        <v/>
      </c>
      <c r="N13" s="199" t="str">
        <f t="shared" si="2"/>
        <v/>
      </c>
      <c r="O13" s="199" t="str">
        <f t="shared" si="2"/>
        <v/>
      </c>
      <c r="P13" s="199" t="str">
        <f t="shared" si="3"/>
        <v/>
      </c>
      <c r="Q13" s="199" t="str">
        <f t="shared" si="3"/>
        <v/>
      </c>
      <c r="R13" s="223">
        <f t="shared" si="12"/>
        <v>0</v>
      </c>
      <c r="S13" s="224" t="str">
        <f t="shared" si="18"/>
        <v/>
      </c>
      <c r="T13" s="223" t="str">
        <f t="shared" si="4"/>
        <v>-</v>
      </c>
      <c r="U13" s="199" t="str">
        <f t="shared" si="5"/>
        <v/>
      </c>
      <c r="V13" s="199" t="str">
        <f t="shared" si="6"/>
        <v/>
      </c>
      <c r="W13" s="226" t="str">
        <f t="shared" si="19"/>
        <v/>
      </c>
      <c r="X13" s="226" t="str">
        <f t="shared" si="20"/>
        <v/>
      </c>
      <c r="Y13" s="225">
        <f t="shared" si="7"/>
        <v>0</v>
      </c>
      <c r="Z13" s="199" t="e">
        <f t="shared" si="8"/>
        <v>#DIV/0!</v>
      </c>
      <c r="AA13" s="199" t="e">
        <f t="shared" si="9"/>
        <v>#DIV/0!</v>
      </c>
      <c r="AB13" s="199" t="e">
        <f t="shared" si="10"/>
        <v>#DIV/0!</v>
      </c>
      <c r="AC13" s="226" t="str">
        <f t="shared" si="13"/>
        <v/>
      </c>
      <c r="AD13" s="226" t="str">
        <f t="shared" si="14"/>
        <v/>
      </c>
      <c r="AE13" s="226" t="str">
        <f t="shared" si="15"/>
        <v/>
      </c>
      <c r="AF13" s="199" t="s">
        <v>5</v>
      </c>
      <c r="AG13" s="226" t="str">
        <f t="shared" si="16"/>
        <v>-</v>
      </c>
      <c r="AH13" s="199" t="e">
        <f t="shared" ca="1" si="17"/>
        <v>#VALUE!</v>
      </c>
    </row>
    <row r="14" spans="1:34" ht="18.75" customHeight="1">
      <c r="B14" s="199" t="b">
        <f>NOT(Force_1_R1!X12="")</f>
        <v>0</v>
      </c>
      <c r="C14" s="199" t="b">
        <f t="shared" si="11"/>
        <v>0</v>
      </c>
      <c r="D14" s="199">
        <f>IF($B14=FALSE,0,Force_1_R1!E12)</f>
        <v>0</v>
      </c>
      <c r="E14" s="199">
        <f>IF($B14=FALSE,0,Force_1_R1!A12)</f>
        <v>0</v>
      </c>
      <c r="F14" s="199" t="str">
        <f>IF($B14=FALSE,"",Force_1_R1!X12)</f>
        <v/>
      </c>
      <c r="G14" s="199" t="str">
        <f>IF($B14=FALSE,"",Force_1_R1!Y12)</f>
        <v/>
      </c>
      <c r="H14" s="199" t="str">
        <f>IF($B14=FALSE,"",Force_1_R1!Z12)</f>
        <v/>
      </c>
      <c r="I14" s="199" t="str">
        <f>IF($B14=FALSE,"",Force_1_R1!AA12)</f>
        <v/>
      </c>
      <c r="J14" s="199" t="str">
        <f>IF($B14=FALSE,"",Force_1_R1!AB12)</f>
        <v/>
      </c>
      <c r="K14" s="199" t="str">
        <f>IF($B14=FALSE,"",Force_1_R1!AC12)</f>
        <v/>
      </c>
      <c r="L14" s="199" t="str">
        <f t="shared" si="0"/>
        <v/>
      </c>
      <c r="M14" s="199" t="str">
        <f t="shared" si="1"/>
        <v/>
      </c>
      <c r="N14" s="199" t="str">
        <f t="shared" si="2"/>
        <v/>
      </c>
      <c r="O14" s="199" t="str">
        <f t="shared" si="2"/>
        <v/>
      </c>
      <c r="P14" s="199" t="str">
        <f t="shared" si="3"/>
        <v/>
      </c>
      <c r="Q14" s="199" t="str">
        <f t="shared" si="3"/>
        <v/>
      </c>
      <c r="R14" s="223">
        <f t="shared" si="12"/>
        <v>0</v>
      </c>
      <c r="S14" s="224" t="str">
        <f t="shared" si="18"/>
        <v/>
      </c>
      <c r="T14" s="223" t="str">
        <f t="shared" si="4"/>
        <v>-</v>
      </c>
      <c r="U14" s="199" t="str">
        <f t="shared" si="5"/>
        <v/>
      </c>
      <c r="V14" s="199" t="str">
        <f t="shared" si="6"/>
        <v/>
      </c>
      <c r="W14" s="226" t="str">
        <f t="shared" si="19"/>
        <v/>
      </c>
      <c r="X14" s="226" t="str">
        <f t="shared" si="20"/>
        <v/>
      </c>
      <c r="Y14" s="225">
        <f t="shared" si="7"/>
        <v>0</v>
      </c>
      <c r="Z14" s="199" t="e">
        <f t="shared" si="8"/>
        <v>#DIV/0!</v>
      </c>
      <c r="AA14" s="199" t="e">
        <f t="shared" si="9"/>
        <v>#DIV/0!</v>
      </c>
      <c r="AB14" s="199" t="e">
        <f t="shared" si="10"/>
        <v>#DIV/0!</v>
      </c>
      <c r="AC14" s="226" t="str">
        <f t="shared" si="13"/>
        <v/>
      </c>
      <c r="AD14" s="226" t="str">
        <f t="shared" si="14"/>
        <v/>
      </c>
      <c r="AE14" s="226" t="str">
        <f t="shared" si="15"/>
        <v/>
      </c>
      <c r="AF14" s="199" t="s">
        <v>5</v>
      </c>
      <c r="AG14" s="226" t="str">
        <f t="shared" si="16"/>
        <v>-</v>
      </c>
      <c r="AH14" s="199" t="e">
        <f t="shared" ca="1" si="17"/>
        <v>#VALUE!</v>
      </c>
    </row>
    <row r="15" spans="1:34" ht="18.75" customHeight="1">
      <c r="B15" s="199" t="b">
        <f>NOT(Force_1_R1!X13="")</f>
        <v>0</v>
      </c>
      <c r="C15" s="199" t="b">
        <f t="shared" si="11"/>
        <v>0</v>
      </c>
      <c r="D15" s="199">
        <f>IF($B15=FALSE,0,Force_1_R1!E13)</f>
        <v>0</v>
      </c>
      <c r="E15" s="199">
        <f>IF($B15=FALSE,0,Force_1_R1!A13)</f>
        <v>0</v>
      </c>
      <c r="F15" s="199" t="str">
        <f>IF($B15=FALSE,"",Force_1_R1!X13)</f>
        <v/>
      </c>
      <c r="G15" s="199" t="str">
        <f>IF($B15=FALSE,"",Force_1_R1!Y13)</f>
        <v/>
      </c>
      <c r="H15" s="199" t="str">
        <f>IF($B15=FALSE,"",Force_1_R1!Z13)</f>
        <v/>
      </c>
      <c r="I15" s="199" t="str">
        <f>IF($B15=FALSE,"",Force_1_R1!AA13)</f>
        <v/>
      </c>
      <c r="J15" s="199" t="str">
        <f>IF($B15=FALSE,"",Force_1_R1!AB13)</f>
        <v/>
      </c>
      <c r="K15" s="199" t="str">
        <f>IF($B15=FALSE,"",Force_1_R1!AC13)</f>
        <v/>
      </c>
      <c r="L15" s="199" t="str">
        <f t="shared" si="0"/>
        <v/>
      </c>
      <c r="M15" s="199" t="str">
        <f t="shared" si="1"/>
        <v/>
      </c>
      <c r="N15" s="199" t="str">
        <f t="shared" si="2"/>
        <v/>
      </c>
      <c r="O15" s="199" t="str">
        <f t="shared" si="2"/>
        <v/>
      </c>
      <c r="P15" s="199" t="str">
        <f t="shared" si="3"/>
        <v/>
      </c>
      <c r="Q15" s="199" t="str">
        <f t="shared" si="3"/>
        <v/>
      </c>
      <c r="R15" s="223">
        <f t="shared" si="12"/>
        <v>0</v>
      </c>
      <c r="S15" s="224" t="str">
        <f t="shared" si="18"/>
        <v/>
      </c>
      <c r="T15" s="223" t="str">
        <f t="shared" si="4"/>
        <v>-</v>
      </c>
      <c r="U15" s="199" t="str">
        <f t="shared" si="5"/>
        <v/>
      </c>
      <c r="V15" s="199" t="str">
        <f t="shared" si="6"/>
        <v/>
      </c>
      <c r="W15" s="226" t="str">
        <f t="shared" si="19"/>
        <v/>
      </c>
      <c r="X15" s="226" t="str">
        <f t="shared" si="20"/>
        <v/>
      </c>
      <c r="Y15" s="225">
        <f t="shared" si="7"/>
        <v>0</v>
      </c>
      <c r="Z15" s="199" t="e">
        <f t="shared" si="8"/>
        <v>#DIV/0!</v>
      </c>
      <c r="AA15" s="199" t="e">
        <f t="shared" si="9"/>
        <v>#DIV/0!</v>
      </c>
      <c r="AB15" s="199" t="e">
        <f t="shared" si="10"/>
        <v>#DIV/0!</v>
      </c>
      <c r="AC15" s="226" t="str">
        <f t="shared" si="13"/>
        <v/>
      </c>
      <c r="AD15" s="226" t="str">
        <f t="shared" si="14"/>
        <v/>
      </c>
      <c r="AE15" s="226" t="str">
        <f t="shared" si="15"/>
        <v/>
      </c>
      <c r="AF15" s="199" t="s">
        <v>5</v>
      </c>
      <c r="AG15" s="226" t="str">
        <f t="shared" si="16"/>
        <v>-</v>
      </c>
      <c r="AH15" s="199" t="e">
        <f t="shared" ca="1" si="17"/>
        <v>#VALUE!</v>
      </c>
    </row>
    <row r="16" spans="1:34" ht="18.75" customHeight="1">
      <c r="B16" s="199" t="b">
        <f>NOT(Force_1_R1!X14="")</f>
        <v>0</v>
      </c>
      <c r="C16" s="199" t="b">
        <f t="shared" si="11"/>
        <v>0</v>
      </c>
      <c r="D16" s="199">
        <f>IF($B16=FALSE,0,Force_1_R1!E14)</f>
        <v>0</v>
      </c>
      <c r="E16" s="199">
        <f>IF($B16=FALSE,0,Force_1_R1!A14)</f>
        <v>0</v>
      </c>
      <c r="F16" s="199" t="str">
        <f>IF($B16=FALSE,"",Force_1_R1!X14)</f>
        <v/>
      </c>
      <c r="G16" s="199" t="str">
        <f>IF($B16=FALSE,"",Force_1_R1!Y14)</f>
        <v/>
      </c>
      <c r="H16" s="199" t="str">
        <f>IF($B16=FALSE,"",Force_1_R1!Z14)</f>
        <v/>
      </c>
      <c r="I16" s="199" t="str">
        <f>IF($B16=FALSE,"",Force_1_R1!AA14)</f>
        <v/>
      </c>
      <c r="J16" s="199" t="str">
        <f>IF($B16=FALSE,"",Force_1_R1!AB14)</f>
        <v/>
      </c>
      <c r="K16" s="199" t="str">
        <f>IF($B16=FALSE,"",Force_1_R1!AC14)</f>
        <v/>
      </c>
      <c r="L16" s="199" t="str">
        <f t="shared" si="0"/>
        <v/>
      </c>
      <c r="M16" s="199" t="str">
        <f t="shared" si="1"/>
        <v/>
      </c>
      <c r="N16" s="199" t="str">
        <f t="shared" si="2"/>
        <v/>
      </c>
      <c r="O16" s="199" t="str">
        <f t="shared" si="2"/>
        <v/>
      </c>
      <c r="P16" s="199" t="str">
        <f t="shared" si="3"/>
        <v/>
      </c>
      <c r="Q16" s="199" t="str">
        <f t="shared" si="3"/>
        <v/>
      </c>
      <c r="R16" s="223">
        <f t="shared" si="12"/>
        <v>0</v>
      </c>
      <c r="S16" s="224" t="str">
        <f t="shared" si="18"/>
        <v/>
      </c>
      <c r="T16" s="223" t="str">
        <f t="shared" si="4"/>
        <v>-</v>
      </c>
      <c r="U16" s="199" t="str">
        <f t="shared" si="5"/>
        <v/>
      </c>
      <c r="V16" s="199" t="str">
        <f t="shared" si="6"/>
        <v/>
      </c>
      <c r="W16" s="226" t="str">
        <f t="shared" si="19"/>
        <v/>
      </c>
      <c r="X16" s="226" t="str">
        <f t="shared" si="20"/>
        <v/>
      </c>
      <c r="Y16" s="225">
        <f t="shared" si="7"/>
        <v>0</v>
      </c>
      <c r="Z16" s="199" t="e">
        <f t="shared" si="8"/>
        <v>#DIV/0!</v>
      </c>
      <c r="AA16" s="199" t="e">
        <f t="shared" si="9"/>
        <v>#DIV/0!</v>
      </c>
      <c r="AB16" s="199" t="e">
        <f t="shared" si="10"/>
        <v>#DIV/0!</v>
      </c>
      <c r="AC16" s="226" t="str">
        <f t="shared" si="13"/>
        <v/>
      </c>
      <c r="AD16" s="226" t="str">
        <f t="shared" si="14"/>
        <v/>
      </c>
      <c r="AE16" s="226" t="str">
        <f t="shared" si="15"/>
        <v/>
      </c>
      <c r="AF16" s="199" t="s">
        <v>5</v>
      </c>
      <c r="AG16" s="226" t="str">
        <f t="shared" si="16"/>
        <v>-</v>
      </c>
      <c r="AH16" s="199" t="e">
        <f t="shared" ca="1" si="17"/>
        <v>#VALUE!</v>
      </c>
    </row>
    <row r="17" spans="1:34" ht="18.75" customHeight="1">
      <c r="B17" s="199" t="b">
        <f>NOT(Force_1_R1!X15="")</f>
        <v>0</v>
      </c>
      <c r="C17" s="199" t="b">
        <f t="shared" si="11"/>
        <v>0</v>
      </c>
      <c r="D17" s="199">
        <f>IF($B17=FALSE,0,Force_1_R1!E15)</f>
        <v>0</v>
      </c>
      <c r="E17" s="199">
        <f>IF($B17=FALSE,0,Force_1_R1!A15)</f>
        <v>0</v>
      </c>
      <c r="F17" s="199" t="str">
        <f>IF($B17=FALSE,"",Force_1_R1!X15)</f>
        <v/>
      </c>
      <c r="G17" s="199" t="str">
        <f>IF($B17=FALSE,"",Force_1_R1!Y15)</f>
        <v/>
      </c>
      <c r="H17" s="199" t="str">
        <f>IF($B17=FALSE,"",Force_1_R1!Z15)</f>
        <v/>
      </c>
      <c r="I17" s="199" t="str">
        <f>IF($B17=FALSE,"",Force_1_R1!AA15)</f>
        <v/>
      </c>
      <c r="J17" s="199" t="str">
        <f>IF($B17=FALSE,"",Force_1_R1!AB15)</f>
        <v/>
      </c>
      <c r="K17" s="199" t="str">
        <f>IF($B17=FALSE,"",Force_1_R1!AC15)</f>
        <v/>
      </c>
      <c r="L17" s="199" t="str">
        <f t="shared" si="0"/>
        <v/>
      </c>
      <c r="M17" s="199" t="str">
        <f t="shared" si="1"/>
        <v/>
      </c>
      <c r="N17" s="199" t="str">
        <f t="shared" si="2"/>
        <v/>
      </c>
      <c r="O17" s="199" t="str">
        <f t="shared" si="2"/>
        <v/>
      </c>
      <c r="P17" s="199" t="str">
        <f t="shared" si="3"/>
        <v/>
      </c>
      <c r="Q17" s="199" t="str">
        <f t="shared" si="3"/>
        <v/>
      </c>
      <c r="R17" s="223">
        <f t="shared" si="12"/>
        <v>0</v>
      </c>
      <c r="S17" s="224" t="str">
        <f t="shared" si="18"/>
        <v/>
      </c>
      <c r="T17" s="223" t="str">
        <f t="shared" si="4"/>
        <v>-</v>
      </c>
      <c r="U17" s="199" t="str">
        <f t="shared" si="5"/>
        <v/>
      </c>
      <c r="V17" s="199" t="str">
        <f t="shared" si="6"/>
        <v/>
      </c>
      <c r="W17" s="226" t="str">
        <f t="shared" si="19"/>
        <v/>
      </c>
      <c r="X17" s="226" t="str">
        <f t="shared" si="20"/>
        <v/>
      </c>
      <c r="Y17" s="225">
        <f t="shared" si="7"/>
        <v>0</v>
      </c>
      <c r="Z17" s="199" t="e">
        <f t="shared" si="8"/>
        <v>#DIV/0!</v>
      </c>
      <c r="AA17" s="199" t="e">
        <f t="shared" si="9"/>
        <v>#DIV/0!</v>
      </c>
      <c r="AB17" s="199" t="e">
        <f t="shared" si="10"/>
        <v>#DIV/0!</v>
      </c>
      <c r="AC17" s="226" t="str">
        <f t="shared" si="13"/>
        <v/>
      </c>
      <c r="AD17" s="226" t="str">
        <f t="shared" si="14"/>
        <v/>
      </c>
      <c r="AE17" s="226" t="str">
        <f t="shared" si="15"/>
        <v/>
      </c>
      <c r="AF17" s="199" t="s">
        <v>5</v>
      </c>
      <c r="AG17" s="226" t="str">
        <f t="shared" si="16"/>
        <v>-</v>
      </c>
      <c r="AH17" s="199" t="e">
        <f t="shared" ca="1" si="17"/>
        <v>#VALUE!</v>
      </c>
    </row>
    <row r="18" spans="1:34" ht="18.75" customHeight="1">
      <c r="B18" s="199" t="b">
        <f>NOT(Force_1_R1!X16="")</f>
        <v>0</v>
      </c>
      <c r="C18" s="199" t="b">
        <f t="shared" si="11"/>
        <v>0</v>
      </c>
      <c r="D18" s="199">
        <f>IF($B18=FALSE,0,Force_1_R1!E16)</f>
        <v>0</v>
      </c>
      <c r="E18" s="199">
        <f>IF($B18=FALSE,0,Force_1_R1!A16)</f>
        <v>0</v>
      </c>
      <c r="F18" s="199" t="str">
        <f>IF($B18=FALSE,"",Force_1_R1!X16)</f>
        <v/>
      </c>
      <c r="G18" s="199" t="str">
        <f>IF($B18=FALSE,"",Force_1_R1!Y16)</f>
        <v/>
      </c>
      <c r="H18" s="199" t="str">
        <f>IF($B18=FALSE,"",Force_1_R1!Z16)</f>
        <v/>
      </c>
      <c r="I18" s="199" t="str">
        <f>IF($B18=FALSE,"",Force_1_R1!AA16)</f>
        <v/>
      </c>
      <c r="J18" s="199" t="str">
        <f>IF($B18=FALSE,"",Force_1_R1!AB16)</f>
        <v/>
      </c>
      <c r="K18" s="199" t="str">
        <f>IF($B18=FALSE,"",Force_1_R1!AC16)</f>
        <v/>
      </c>
      <c r="L18" s="199" t="str">
        <f t="shared" si="0"/>
        <v/>
      </c>
      <c r="M18" s="199" t="str">
        <f t="shared" si="1"/>
        <v/>
      </c>
      <c r="N18" s="199" t="str">
        <f t="shared" si="2"/>
        <v/>
      </c>
      <c r="O18" s="199" t="str">
        <f t="shared" si="2"/>
        <v/>
      </c>
      <c r="P18" s="199" t="str">
        <f t="shared" si="3"/>
        <v/>
      </c>
      <c r="Q18" s="199" t="str">
        <f t="shared" si="3"/>
        <v/>
      </c>
      <c r="R18" s="223">
        <f t="shared" si="12"/>
        <v>0</v>
      </c>
      <c r="S18" s="224" t="str">
        <f t="shared" si="18"/>
        <v/>
      </c>
      <c r="T18" s="223" t="str">
        <f t="shared" si="4"/>
        <v>-</v>
      </c>
      <c r="U18" s="199" t="str">
        <f t="shared" si="5"/>
        <v/>
      </c>
      <c r="V18" s="199" t="str">
        <f t="shared" si="6"/>
        <v/>
      </c>
      <c r="W18" s="226" t="str">
        <f t="shared" si="19"/>
        <v/>
      </c>
      <c r="X18" s="226" t="str">
        <f t="shared" si="20"/>
        <v/>
      </c>
      <c r="Y18" s="225">
        <f t="shared" si="7"/>
        <v>0</v>
      </c>
      <c r="Z18" s="199" t="e">
        <f t="shared" si="8"/>
        <v>#DIV/0!</v>
      </c>
      <c r="AA18" s="199" t="e">
        <f t="shared" si="9"/>
        <v>#DIV/0!</v>
      </c>
      <c r="AB18" s="199" t="e">
        <f t="shared" si="10"/>
        <v>#DIV/0!</v>
      </c>
      <c r="AC18" s="226" t="str">
        <f t="shared" si="13"/>
        <v/>
      </c>
      <c r="AD18" s="226" t="str">
        <f t="shared" si="14"/>
        <v/>
      </c>
      <c r="AE18" s="226" t="str">
        <f t="shared" si="15"/>
        <v/>
      </c>
      <c r="AF18" s="199" t="s">
        <v>5</v>
      </c>
      <c r="AG18" s="226" t="str">
        <f t="shared" si="16"/>
        <v>-</v>
      </c>
      <c r="AH18" s="199" t="e">
        <f t="shared" ca="1" si="17"/>
        <v>#VALUE!</v>
      </c>
    </row>
    <row r="19" spans="1:34" ht="18.75" customHeight="1">
      <c r="B19" s="199" t="b">
        <f>NOT(Force_1_R1!X17="")</f>
        <v>0</v>
      </c>
      <c r="C19" s="199" t="b">
        <f t="shared" si="11"/>
        <v>0</v>
      </c>
      <c r="D19" s="199">
        <f>IF($B19=FALSE,0,Force_1_R1!E17)</f>
        <v>0</v>
      </c>
      <c r="E19" s="199">
        <f>IF($B19=FALSE,0,Force_1_R1!A17)</f>
        <v>0</v>
      </c>
      <c r="F19" s="199" t="str">
        <f>IF($B19=FALSE,"",Force_1_R1!X17)</f>
        <v/>
      </c>
      <c r="G19" s="199" t="str">
        <f>IF($B19=FALSE,"",Force_1_R1!Y17)</f>
        <v/>
      </c>
      <c r="H19" s="199" t="str">
        <f>IF($B19=FALSE,"",Force_1_R1!Z17)</f>
        <v/>
      </c>
      <c r="I19" s="199" t="str">
        <f>IF($B19=FALSE,"",Force_1_R1!AA17)</f>
        <v/>
      </c>
      <c r="J19" s="199" t="str">
        <f>IF($B19=FALSE,"",Force_1_R1!AB17)</f>
        <v/>
      </c>
      <c r="K19" s="199" t="str">
        <f>IF($B19=FALSE,"",Force_1_R1!AC17)</f>
        <v/>
      </c>
      <c r="L19" s="199" t="str">
        <f t="shared" si="0"/>
        <v/>
      </c>
      <c r="M19" s="199" t="str">
        <f t="shared" si="1"/>
        <v/>
      </c>
      <c r="N19" s="199" t="str">
        <f t="shared" si="2"/>
        <v/>
      </c>
      <c r="O19" s="199" t="str">
        <f t="shared" si="2"/>
        <v/>
      </c>
      <c r="P19" s="199" t="str">
        <f t="shared" si="3"/>
        <v/>
      </c>
      <c r="Q19" s="199" t="str">
        <f t="shared" si="3"/>
        <v/>
      </c>
      <c r="R19" s="223">
        <f t="shared" si="12"/>
        <v>0</v>
      </c>
      <c r="S19" s="224" t="str">
        <f t="shared" si="18"/>
        <v/>
      </c>
      <c r="T19" s="223" t="str">
        <f t="shared" si="4"/>
        <v>-</v>
      </c>
      <c r="U19" s="199" t="str">
        <f t="shared" si="5"/>
        <v/>
      </c>
      <c r="V19" s="199" t="str">
        <f t="shared" si="6"/>
        <v/>
      </c>
      <c r="W19" s="226" t="str">
        <f t="shared" si="19"/>
        <v/>
      </c>
      <c r="X19" s="226" t="str">
        <f t="shared" si="20"/>
        <v/>
      </c>
      <c r="Y19" s="225">
        <f t="shared" si="7"/>
        <v>0</v>
      </c>
      <c r="Z19" s="199" t="e">
        <f t="shared" si="8"/>
        <v>#DIV/0!</v>
      </c>
      <c r="AA19" s="199" t="e">
        <f t="shared" si="9"/>
        <v>#DIV/0!</v>
      </c>
      <c r="AB19" s="199" t="e">
        <f t="shared" si="10"/>
        <v>#DIV/0!</v>
      </c>
      <c r="AC19" s="226" t="str">
        <f t="shared" si="13"/>
        <v/>
      </c>
      <c r="AD19" s="226" t="str">
        <f t="shared" si="14"/>
        <v/>
      </c>
      <c r="AE19" s="226" t="str">
        <f t="shared" si="15"/>
        <v/>
      </c>
      <c r="AF19" s="199" t="s">
        <v>5</v>
      </c>
      <c r="AG19" s="226" t="str">
        <f t="shared" si="16"/>
        <v>-</v>
      </c>
      <c r="AH19" s="199" t="e">
        <f t="shared" ca="1" si="17"/>
        <v>#VALUE!</v>
      </c>
    </row>
    <row r="20" spans="1:34" ht="18.75" customHeight="1">
      <c r="B20" s="199" t="b">
        <f>NOT(Force_1_R1!X18="")</f>
        <v>0</v>
      </c>
      <c r="C20" s="199" t="b">
        <f t="shared" si="11"/>
        <v>0</v>
      </c>
      <c r="D20" s="199">
        <f>IF($B20=FALSE,0,Force_1_R1!E18)</f>
        <v>0</v>
      </c>
      <c r="E20" s="199">
        <f>IF($B20=FALSE,0,Force_1_R1!A18)</f>
        <v>0</v>
      </c>
      <c r="F20" s="199" t="str">
        <f>IF($B20=FALSE,"",Force_1_R1!X18)</f>
        <v/>
      </c>
      <c r="G20" s="199" t="str">
        <f>IF($B20=FALSE,"",Force_1_R1!Y18)</f>
        <v/>
      </c>
      <c r="H20" s="199" t="str">
        <f>IF($B20=FALSE,"",Force_1_R1!Z18)</f>
        <v/>
      </c>
      <c r="I20" s="199" t="str">
        <f>IF($B20=FALSE,"",Force_1_R1!AA18)</f>
        <v/>
      </c>
      <c r="J20" s="199" t="str">
        <f>IF($B20=FALSE,"",Force_1_R1!AB18)</f>
        <v/>
      </c>
      <c r="K20" s="199" t="str">
        <f>IF($B20=FALSE,"",Force_1_R1!AC18)</f>
        <v/>
      </c>
      <c r="L20" s="199" t="str">
        <f t="shared" si="0"/>
        <v/>
      </c>
      <c r="M20" s="199" t="str">
        <f t="shared" si="1"/>
        <v/>
      </c>
      <c r="N20" s="199" t="str">
        <f t="shared" si="2"/>
        <v/>
      </c>
      <c r="O20" s="199" t="str">
        <f t="shared" si="2"/>
        <v/>
      </c>
      <c r="P20" s="199" t="str">
        <f t="shared" si="3"/>
        <v/>
      </c>
      <c r="Q20" s="199" t="str">
        <f t="shared" si="3"/>
        <v/>
      </c>
      <c r="R20" s="223">
        <f t="shared" si="12"/>
        <v>0</v>
      </c>
      <c r="S20" s="224" t="str">
        <f t="shared" si="18"/>
        <v/>
      </c>
      <c r="T20" s="223" t="str">
        <f t="shared" si="4"/>
        <v>-</v>
      </c>
      <c r="U20" s="199" t="str">
        <f t="shared" si="5"/>
        <v/>
      </c>
      <c r="V20" s="199" t="str">
        <f t="shared" si="6"/>
        <v/>
      </c>
      <c r="W20" s="226" t="str">
        <f t="shared" si="19"/>
        <v/>
      </c>
      <c r="X20" s="226" t="str">
        <f t="shared" si="20"/>
        <v/>
      </c>
      <c r="Y20" s="225">
        <f t="shared" si="7"/>
        <v>0</v>
      </c>
      <c r="Z20" s="199" t="e">
        <f t="shared" si="8"/>
        <v>#DIV/0!</v>
      </c>
      <c r="AA20" s="199" t="e">
        <f t="shared" si="9"/>
        <v>#DIV/0!</v>
      </c>
      <c r="AB20" s="199" t="e">
        <f t="shared" si="10"/>
        <v>#DIV/0!</v>
      </c>
      <c r="AC20" s="226" t="str">
        <f t="shared" si="13"/>
        <v/>
      </c>
      <c r="AD20" s="226" t="str">
        <f t="shared" si="14"/>
        <v/>
      </c>
      <c r="AE20" s="226" t="str">
        <f t="shared" si="15"/>
        <v/>
      </c>
      <c r="AF20" s="199" t="s">
        <v>5</v>
      </c>
      <c r="AG20" s="226" t="str">
        <f t="shared" si="16"/>
        <v>-</v>
      </c>
      <c r="AH20" s="199" t="e">
        <f t="shared" ca="1" si="17"/>
        <v>#VALUE!</v>
      </c>
    </row>
    <row r="21" spans="1:34" ht="18.75" customHeight="1">
      <c r="B21" s="199" t="b">
        <f>NOT(Force_1_R1!X19="")</f>
        <v>0</v>
      </c>
      <c r="C21" s="199" t="b">
        <f t="shared" si="11"/>
        <v>0</v>
      </c>
      <c r="D21" s="199">
        <f>IF($B21=FALSE,0,Force_1_R1!E19)</f>
        <v>0</v>
      </c>
      <c r="E21" s="199">
        <f>IF($B21=FALSE,0,Force_1_R1!A19)</f>
        <v>0</v>
      </c>
      <c r="F21" s="199" t="str">
        <f>IF($B21=FALSE,"",Force_1_R1!X19)</f>
        <v/>
      </c>
      <c r="G21" s="199" t="str">
        <f>IF($B21=FALSE,"",Force_1_R1!Y19)</f>
        <v/>
      </c>
      <c r="H21" s="199" t="str">
        <f>IF($B21=FALSE,"",Force_1_R1!Z19)</f>
        <v/>
      </c>
      <c r="I21" s="199" t="str">
        <f>IF($B21=FALSE,"",Force_1_R1!AA19)</f>
        <v/>
      </c>
      <c r="J21" s="199" t="str">
        <f>IF($B21=FALSE,"",Force_1_R1!AB19)</f>
        <v/>
      </c>
      <c r="K21" s="199" t="str">
        <f>IF($B21=FALSE,"",Force_1_R1!AC19)</f>
        <v/>
      </c>
      <c r="L21" s="199" t="str">
        <f t="shared" si="0"/>
        <v/>
      </c>
      <c r="M21" s="199" t="str">
        <f t="shared" si="1"/>
        <v/>
      </c>
      <c r="N21" s="199" t="str">
        <f t="shared" si="2"/>
        <v/>
      </c>
      <c r="O21" s="199" t="str">
        <f t="shared" si="2"/>
        <v/>
      </c>
      <c r="P21" s="199" t="str">
        <f t="shared" si="3"/>
        <v/>
      </c>
      <c r="Q21" s="199" t="str">
        <f t="shared" si="3"/>
        <v/>
      </c>
      <c r="R21" s="223">
        <f t="shared" si="12"/>
        <v>0</v>
      </c>
      <c r="S21" s="224" t="str">
        <f t="shared" si="18"/>
        <v/>
      </c>
      <c r="T21" s="223" t="str">
        <f t="shared" si="4"/>
        <v>-</v>
      </c>
      <c r="U21" s="199" t="str">
        <f t="shared" si="5"/>
        <v/>
      </c>
      <c r="V21" s="199" t="str">
        <f t="shared" si="6"/>
        <v/>
      </c>
      <c r="W21" s="226" t="str">
        <f t="shared" si="19"/>
        <v/>
      </c>
      <c r="X21" s="226" t="str">
        <f t="shared" si="20"/>
        <v/>
      </c>
      <c r="Y21" s="225">
        <f t="shared" si="7"/>
        <v>0</v>
      </c>
      <c r="Z21" s="199" t="e">
        <f t="shared" si="8"/>
        <v>#DIV/0!</v>
      </c>
      <c r="AA21" s="199" t="e">
        <f t="shared" si="9"/>
        <v>#DIV/0!</v>
      </c>
      <c r="AB21" s="199" t="e">
        <f t="shared" si="10"/>
        <v>#DIV/0!</v>
      </c>
      <c r="AC21" s="226" t="str">
        <f t="shared" si="13"/>
        <v/>
      </c>
      <c r="AD21" s="226" t="str">
        <f t="shared" si="14"/>
        <v/>
      </c>
      <c r="AE21" s="226" t="str">
        <f t="shared" si="15"/>
        <v/>
      </c>
      <c r="AF21" s="199" t="s">
        <v>5</v>
      </c>
      <c r="AG21" s="226" t="str">
        <f t="shared" si="16"/>
        <v>-</v>
      </c>
      <c r="AH21" s="199" t="e">
        <f t="shared" ca="1" si="17"/>
        <v>#VALUE!</v>
      </c>
    </row>
    <row r="22" spans="1:34" ht="18.75" customHeight="1">
      <c r="B22" s="199" t="b">
        <f>NOT(Force_1_R1!X20="")</f>
        <v>0</v>
      </c>
      <c r="C22" s="199" t="b">
        <f t="shared" si="11"/>
        <v>0</v>
      </c>
      <c r="D22" s="199">
        <f>IF($B22=FALSE,0,Force_1_R1!E20)</f>
        <v>0</v>
      </c>
      <c r="E22" s="199">
        <f>IF($B22=FALSE,0,Force_1_R1!A20)</f>
        <v>0</v>
      </c>
      <c r="F22" s="199" t="str">
        <f>IF($B22=FALSE,"",Force_1_R1!X20)</f>
        <v/>
      </c>
      <c r="G22" s="199" t="str">
        <f>IF($B22=FALSE,"",Force_1_R1!Y20)</f>
        <v/>
      </c>
      <c r="H22" s="199" t="str">
        <f>IF($B22=FALSE,"",Force_1_R1!Z20)</f>
        <v/>
      </c>
      <c r="I22" s="199" t="str">
        <f>IF($B22=FALSE,"",Force_1_R1!AA20)</f>
        <v/>
      </c>
      <c r="J22" s="199" t="str">
        <f>IF($B22=FALSE,"",Force_1_R1!AB20)</f>
        <v/>
      </c>
      <c r="K22" s="199" t="str">
        <f>IF($B22=FALSE,"",Force_1_R1!AC20)</f>
        <v/>
      </c>
      <c r="L22" s="199" t="str">
        <f t="shared" si="0"/>
        <v/>
      </c>
      <c r="M22" s="199" t="str">
        <f t="shared" si="1"/>
        <v/>
      </c>
      <c r="N22" s="199" t="str">
        <f t="shared" si="2"/>
        <v/>
      </c>
      <c r="O22" s="199" t="str">
        <f t="shared" si="2"/>
        <v/>
      </c>
      <c r="P22" s="199" t="str">
        <f t="shared" si="3"/>
        <v/>
      </c>
      <c r="Q22" s="199" t="str">
        <f t="shared" si="3"/>
        <v/>
      </c>
      <c r="R22" s="223">
        <f t="shared" si="12"/>
        <v>0</v>
      </c>
      <c r="S22" s="224" t="str">
        <f t="shared" si="18"/>
        <v/>
      </c>
      <c r="T22" s="223" t="str">
        <f t="shared" si="4"/>
        <v>-</v>
      </c>
      <c r="U22" s="199" t="str">
        <f t="shared" si="5"/>
        <v/>
      </c>
      <c r="V22" s="199" t="str">
        <f t="shared" si="6"/>
        <v/>
      </c>
      <c r="W22" s="226" t="str">
        <f t="shared" si="19"/>
        <v/>
      </c>
      <c r="X22" s="226" t="str">
        <f t="shared" si="20"/>
        <v/>
      </c>
      <c r="Y22" s="225">
        <f t="shared" si="7"/>
        <v>0</v>
      </c>
      <c r="Z22" s="199" t="e">
        <f t="shared" si="8"/>
        <v>#DIV/0!</v>
      </c>
      <c r="AA22" s="199" t="e">
        <f t="shared" si="9"/>
        <v>#DIV/0!</v>
      </c>
      <c r="AB22" s="199" t="e">
        <f t="shared" si="10"/>
        <v>#DIV/0!</v>
      </c>
      <c r="AC22" s="226" t="str">
        <f t="shared" si="13"/>
        <v/>
      </c>
      <c r="AD22" s="226" t="str">
        <f t="shared" si="14"/>
        <v/>
      </c>
      <c r="AE22" s="226" t="str">
        <f t="shared" si="15"/>
        <v/>
      </c>
      <c r="AF22" s="199" t="s">
        <v>5</v>
      </c>
      <c r="AG22" s="226" t="str">
        <f t="shared" si="16"/>
        <v>-</v>
      </c>
      <c r="AH22" s="199" t="e">
        <f t="shared" ca="1" si="17"/>
        <v>#VALUE!</v>
      </c>
    </row>
    <row r="23" spans="1:34" ht="18.75" customHeight="1">
      <c r="B23" s="199" t="b">
        <f>NOT(Force_1_R1!X21="")</f>
        <v>0</v>
      </c>
      <c r="C23" s="199" t="b">
        <f t="shared" si="11"/>
        <v>0</v>
      </c>
      <c r="D23" s="199">
        <f>IF($B23=FALSE,0,Force_1_R1!E21)</f>
        <v>0</v>
      </c>
      <c r="E23" s="199">
        <f>IF($B23=FALSE,0,Force_1_R1!A21)</f>
        <v>0</v>
      </c>
      <c r="F23" s="199" t="str">
        <f>IF($B23=FALSE,"",Force_1_R1!X21)</f>
        <v/>
      </c>
      <c r="G23" s="199" t="str">
        <f>IF($B23=FALSE,"",Force_1_R1!Y21)</f>
        <v/>
      </c>
      <c r="H23" s="199" t="str">
        <f>IF($B23=FALSE,"",Force_1_R1!Z21)</f>
        <v/>
      </c>
      <c r="I23" s="199" t="str">
        <f>IF($B23=FALSE,"",Force_1_R1!AA21)</f>
        <v/>
      </c>
      <c r="J23" s="199" t="str">
        <f>IF($B23=FALSE,"",Force_1_R1!AB21)</f>
        <v/>
      </c>
      <c r="K23" s="199" t="str">
        <f>IF($B23=FALSE,"",Force_1_R1!AC21)</f>
        <v/>
      </c>
      <c r="L23" s="199" t="str">
        <f t="shared" si="0"/>
        <v/>
      </c>
      <c r="M23" s="199" t="str">
        <f t="shared" si="1"/>
        <v/>
      </c>
      <c r="N23" s="199" t="str">
        <f t="shared" si="2"/>
        <v/>
      </c>
      <c r="O23" s="199" t="str">
        <f t="shared" si="2"/>
        <v/>
      </c>
      <c r="P23" s="199" t="str">
        <f t="shared" si="3"/>
        <v/>
      </c>
      <c r="Q23" s="199" t="str">
        <f t="shared" si="3"/>
        <v/>
      </c>
      <c r="R23" s="223">
        <f t="shared" si="12"/>
        <v>0</v>
      </c>
      <c r="S23" s="224" t="str">
        <f t="shared" si="18"/>
        <v/>
      </c>
      <c r="T23" s="223" t="str">
        <f t="shared" si="4"/>
        <v>-</v>
      </c>
      <c r="U23" s="199" t="str">
        <f t="shared" si="5"/>
        <v/>
      </c>
      <c r="V23" s="199" t="str">
        <f t="shared" si="6"/>
        <v/>
      </c>
      <c r="W23" s="226" t="str">
        <f t="shared" si="19"/>
        <v/>
      </c>
      <c r="X23" s="226" t="str">
        <f t="shared" si="20"/>
        <v/>
      </c>
      <c r="Y23" s="225">
        <f t="shared" si="7"/>
        <v>0</v>
      </c>
      <c r="Z23" s="199" t="e">
        <f t="shared" si="8"/>
        <v>#DIV/0!</v>
      </c>
      <c r="AA23" s="199" t="e">
        <f t="shared" si="9"/>
        <v>#DIV/0!</v>
      </c>
      <c r="AB23" s="199" t="e">
        <f t="shared" si="10"/>
        <v>#DIV/0!</v>
      </c>
      <c r="AC23" s="226" t="str">
        <f t="shared" si="13"/>
        <v/>
      </c>
      <c r="AD23" s="226" t="str">
        <f t="shared" si="14"/>
        <v/>
      </c>
      <c r="AE23" s="226" t="str">
        <f t="shared" si="15"/>
        <v/>
      </c>
      <c r="AF23" s="199" t="s">
        <v>5</v>
      </c>
      <c r="AG23" s="226" t="str">
        <f t="shared" si="16"/>
        <v>-</v>
      </c>
      <c r="AH23" s="199" t="e">
        <f t="shared" ca="1" si="17"/>
        <v>#VALUE!</v>
      </c>
    </row>
    <row r="24" spans="1:34" ht="18.75" customHeight="1">
      <c r="B24" s="199" t="b">
        <f>NOT(Force_1_R1!X22="")</f>
        <v>0</v>
      </c>
      <c r="C24" s="199" t="b">
        <f t="shared" si="11"/>
        <v>0</v>
      </c>
      <c r="D24" s="199">
        <f>IF($B24=FALSE,0,Force_1_R1!E22)</f>
        <v>0</v>
      </c>
      <c r="E24" s="199">
        <f>IF($B24=FALSE,0,Force_1_R1!A22)</f>
        <v>0</v>
      </c>
      <c r="F24" s="199" t="str">
        <f>IF($B24=FALSE,"",Force_1_R1!X22)</f>
        <v/>
      </c>
      <c r="G24" s="199" t="str">
        <f>IF($B24=FALSE,"",Force_1_R1!Y22)</f>
        <v/>
      </c>
      <c r="H24" s="199" t="str">
        <f>IF($B24=FALSE,"",Force_1_R1!Z22)</f>
        <v/>
      </c>
      <c r="I24" s="199" t="str">
        <f>IF($B24=FALSE,"",Force_1_R1!AA22)</f>
        <v/>
      </c>
      <c r="J24" s="199" t="str">
        <f>IF($B24=FALSE,"",Force_1_R1!AB22)</f>
        <v/>
      </c>
      <c r="K24" s="199" t="str">
        <f>IF($B24=FALSE,"",Force_1_R1!AC22)</f>
        <v/>
      </c>
      <c r="L24" s="199" t="str">
        <f t="shared" si="0"/>
        <v/>
      </c>
      <c r="M24" s="199" t="str">
        <f t="shared" si="1"/>
        <v/>
      </c>
      <c r="N24" s="199" t="str">
        <f t="shared" si="2"/>
        <v/>
      </c>
      <c r="O24" s="199" t="str">
        <f t="shared" si="2"/>
        <v/>
      </c>
      <c r="P24" s="199" t="str">
        <f t="shared" si="3"/>
        <v/>
      </c>
      <c r="Q24" s="199" t="str">
        <f t="shared" si="3"/>
        <v/>
      </c>
      <c r="R24" s="223">
        <f t="shared" si="12"/>
        <v>0</v>
      </c>
      <c r="S24" s="224" t="str">
        <f t="shared" si="18"/>
        <v/>
      </c>
      <c r="T24" s="223" t="str">
        <f t="shared" si="4"/>
        <v>-</v>
      </c>
      <c r="U24" s="199" t="str">
        <f t="shared" si="5"/>
        <v/>
      </c>
      <c r="V24" s="199" t="str">
        <f t="shared" si="6"/>
        <v/>
      </c>
      <c r="W24" s="226" t="str">
        <f t="shared" si="19"/>
        <v/>
      </c>
      <c r="X24" s="226" t="str">
        <f t="shared" si="20"/>
        <v/>
      </c>
      <c r="Y24" s="225">
        <f t="shared" si="7"/>
        <v>0</v>
      </c>
      <c r="Z24" s="199" t="e">
        <f t="shared" si="8"/>
        <v>#DIV/0!</v>
      </c>
      <c r="AA24" s="199" t="e">
        <f t="shared" si="9"/>
        <v>#DIV/0!</v>
      </c>
      <c r="AB24" s="199" t="e">
        <f t="shared" si="10"/>
        <v>#DIV/0!</v>
      </c>
      <c r="AC24" s="226" t="str">
        <f t="shared" si="13"/>
        <v/>
      </c>
      <c r="AD24" s="226" t="str">
        <f t="shared" si="14"/>
        <v/>
      </c>
      <c r="AE24" s="226" t="str">
        <f t="shared" si="15"/>
        <v/>
      </c>
      <c r="AF24" s="199" t="s">
        <v>5</v>
      </c>
      <c r="AG24" s="226" t="str">
        <f t="shared" si="16"/>
        <v>-</v>
      </c>
      <c r="AH24" s="199" t="e">
        <f t="shared" ca="1" si="17"/>
        <v>#VALUE!</v>
      </c>
    </row>
    <row r="25" spans="1:34" ht="18.75" customHeight="1">
      <c r="B25" s="199" t="b">
        <f>NOT(Force_1_R1!X23="")</f>
        <v>0</v>
      </c>
      <c r="C25" s="199" t="b">
        <f t="shared" si="11"/>
        <v>0</v>
      </c>
      <c r="D25" s="199">
        <f>IF($B25=FALSE,0,Force_1_R1!E23)</f>
        <v>0</v>
      </c>
      <c r="E25" s="199">
        <f>IF($B25=FALSE,0,Force_1_R1!A23)</f>
        <v>0</v>
      </c>
      <c r="F25" s="199" t="str">
        <f>IF($B25=FALSE,"",Force_1_R1!X23)</f>
        <v/>
      </c>
      <c r="G25" s="199" t="str">
        <f>IF($B25=FALSE,"",Force_1_R1!Y23)</f>
        <v/>
      </c>
      <c r="H25" s="199" t="str">
        <f>IF($B25=FALSE,"",Force_1_R1!Z23)</f>
        <v/>
      </c>
      <c r="I25" s="199" t="str">
        <f>IF($B25=FALSE,"",Force_1_R1!AA23)</f>
        <v/>
      </c>
      <c r="J25" s="199" t="str">
        <f>IF($B25=FALSE,"",Force_1_R1!AB23)</f>
        <v/>
      </c>
      <c r="K25" s="199" t="str">
        <f>IF($B25=FALSE,"",Force_1_R1!AC23)</f>
        <v/>
      </c>
      <c r="L25" s="199" t="str">
        <f t="shared" si="0"/>
        <v/>
      </c>
      <c r="M25" s="199" t="str">
        <f t="shared" si="1"/>
        <v/>
      </c>
      <c r="N25" s="199" t="str">
        <f t="shared" si="2"/>
        <v/>
      </c>
      <c r="O25" s="199" t="str">
        <f t="shared" si="2"/>
        <v/>
      </c>
      <c r="P25" s="199" t="str">
        <f t="shared" si="3"/>
        <v/>
      </c>
      <c r="Q25" s="199" t="str">
        <f t="shared" si="3"/>
        <v/>
      </c>
      <c r="R25" s="223">
        <f t="shared" si="12"/>
        <v>0</v>
      </c>
      <c r="S25" s="224" t="str">
        <f t="shared" si="18"/>
        <v/>
      </c>
      <c r="T25" s="223" t="str">
        <f t="shared" si="4"/>
        <v>-</v>
      </c>
      <c r="U25" s="199" t="str">
        <f t="shared" si="5"/>
        <v/>
      </c>
      <c r="V25" s="199" t="str">
        <f t="shared" si="6"/>
        <v/>
      </c>
      <c r="W25" s="226" t="str">
        <f t="shared" si="19"/>
        <v/>
      </c>
      <c r="X25" s="226" t="str">
        <f t="shared" si="20"/>
        <v/>
      </c>
      <c r="Y25" s="225">
        <f t="shared" si="7"/>
        <v>0</v>
      </c>
      <c r="Z25" s="199" t="e">
        <f t="shared" si="8"/>
        <v>#DIV/0!</v>
      </c>
      <c r="AA25" s="199" t="e">
        <f t="shared" si="9"/>
        <v>#DIV/0!</v>
      </c>
      <c r="AB25" s="199" t="e">
        <f t="shared" si="10"/>
        <v>#DIV/0!</v>
      </c>
      <c r="AC25" s="226" t="str">
        <f t="shared" si="13"/>
        <v/>
      </c>
      <c r="AD25" s="226" t="str">
        <f t="shared" si="14"/>
        <v/>
      </c>
      <c r="AE25" s="226" t="str">
        <f t="shared" si="15"/>
        <v/>
      </c>
      <c r="AF25" s="199" t="s">
        <v>5</v>
      </c>
      <c r="AG25" s="226" t="str">
        <f t="shared" si="16"/>
        <v>-</v>
      </c>
      <c r="AH25" s="199" t="e">
        <f t="shared" ca="1" si="17"/>
        <v>#VALUE!</v>
      </c>
    </row>
    <row r="26" spans="1:34" ht="18.75" customHeight="1" thickBot="1">
      <c r="B26" s="199" t="b">
        <f>NOT(Force_1_R1!X24="")</f>
        <v>0</v>
      </c>
      <c r="C26" s="199" t="b">
        <f t="shared" si="11"/>
        <v>0</v>
      </c>
      <c r="D26" s="199">
        <f>IF($B26=FALSE,0,Force_1_R1!E24)</f>
        <v>0</v>
      </c>
      <c r="E26" s="199">
        <f>IF($B26=FALSE,0,Force_1_R1!A24)</f>
        <v>0</v>
      </c>
      <c r="F26" s="199" t="str">
        <f>IF($B26=FALSE,"",Force_1_R1!X24)</f>
        <v/>
      </c>
      <c r="G26" s="199" t="str">
        <f>IF($B26=FALSE,"",Force_1_R1!Y24)</f>
        <v/>
      </c>
      <c r="H26" s="199" t="str">
        <f>IF($B26=FALSE,"",Force_1_R1!Z24)</f>
        <v/>
      </c>
      <c r="I26" s="199" t="str">
        <f>IF($B26=FALSE,"",Force_1_R1!AA24)</f>
        <v/>
      </c>
      <c r="J26" s="199" t="str">
        <f>IF($B26=FALSE,"",Force_1_R1!AB24)</f>
        <v/>
      </c>
      <c r="K26" s="199" t="str">
        <f>IF($B26=FALSE,"",Force_1_R1!AC24)</f>
        <v/>
      </c>
      <c r="L26" s="199" t="str">
        <f t="shared" si="0"/>
        <v/>
      </c>
      <c r="M26" s="199" t="str">
        <f t="shared" si="1"/>
        <v/>
      </c>
      <c r="N26" s="199" t="str">
        <f t="shared" si="2"/>
        <v/>
      </c>
      <c r="O26" s="199" t="str">
        <f t="shared" si="2"/>
        <v/>
      </c>
      <c r="P26" s="199" t="str">
        <f t="shared" si="3"/>
        <v/>
      </c>
      <c r="Q26" s="199" t="str">
        <f t="shared" si="3"/>
        <v/>
      </c>
      <c r="R26" s="223">
        <f t="shared" si="12"/>
        <v>0</v>
      </c>
      <c r="S26" s="224" t="str">
        <f t="shared" si="18"/>
        <v/>
      </c>
      <c r="T26" s="223" t="str">
        <f t="shared" si="4"/>
        <v>-</v>
      </c>
      <c r="U26" s="199" t="str">
        <f t="shared" si="5"/>
        <v/>
      </c>
      <c r="V26" s="199" t="str">
        <f t="shared" si="6"/>
        <v/>
      </c>
      <c r="W26" s="226" t="str">
        <f t="shared" si="19"/>
        <v/>
      </c>
      <c r="X26" s="226" t="str">
        <f t="shared" si="20"/>
        <v/>
      </c>
      <c r="Y26" s="225">
        <f t="shared" si="7"/>
        <v>0</v>
      </c>
      <c r="Z26" s="199" t="e">
        <f t="shared" si="8"/>
        <v>#DIV/0!</v>
      </c>
      <c r="AA26" s="199" t="e">
        <f t="shared" si="9"/>
        <v>#DIV/0!</v>
      </c>
      <c r="AB26" s="199" t="e">
        <f t="shared" si="10"/>
        <v>#DIV/0!</v>
      </c>
      <c r="AC26" s="226" t="str">
        <f t="shared" si="13"/>
        <v/>
      </c>
      <c r="AD26" s="226" t="str">
        <f t="shared" si="14"/>
        <v/>
      </c>
      <c r="AE26" s="226" t="str">
        <f t="shared" si="15"/>
        <v/>
      </c>
      <c r="AF26" s="199" t="s">
        <v>5</v>
      </c>
      <c r="AG26" s="226" t="str">
        <f t="shared" si="16"/>
        <v>-</v>
      </c>
      <c r="AH26" s="199" t="e">
        <f t="shared" ca="1" si="17"/>
        <v>#VALUE!</v>
      </c>
    </row>
    <row r="27" spans="1:34" ht="18.75" customHeight="1" thickBot="1">
      <c r="B27" s="101"/>
      <c r="C27" s="101"/>
      <c r="D27" s="101"/>
      <c r="E27" s="101"/>
      <c r="F27" s="101"/>
      <c r="G27" s="101"/>
      <c r="H27" s="101"/>
      <c r="I27" s="101"/>
      <c r="J27" s="222" t="s">
        <v>256</v>
      </c>
      <c r="K27" s="199" t="e">
        <f ca="1">ABS(OFFSET(L8,$P$3,0)-L9)</f>
        <v>#VALUE!</v>
      </c>
      <c r="L27" s="199" t="e">
        <f ca="1">ABS(OFFSET(M8,$P$3,0)-M9)</f>
        <v>#VALUE!</v>
      </c>
      <c r="M27" s="199" t="e">
        <f>ABS(O9-N9)</f>
        <v>#VALUE!</v>
      </c>
      <c r="N27" s="101"/>
      <c r="O27" s="199" t="e">
        <f>ABS(Q9-P9)</f>
        <v>#VALUE!</v>
      </c>
      <c r="P27" s="222" t="s">
        <v>233</v>
      </c>
      <c r="Q27" s="224" t="str">
        <f ca="1">OFFSET(R7,P3,0)</f>
        <v>r(1,3,5) 평균</v>
      </c>
      <c r="R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F27" s="205" t="s">
        <v>257</v>
      </c>
      <c r="AG27" s="205" t="s">
        <v>258</v>
      </c>
    </row>
    <row r="28" spans="1:34" ht="18.75" customHeight="1">
      <c r="A28" s="102" t="s">
        <v>259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F28" s="102"/>
      <c r="AG28" s="102"/>
    </row>
    <row r="29" spans="1:34" ht="18.75" customHeight="1" thickBot="1">
      <c r="B29" s="733" t="s">
        <v>260</v>
      </c>
      <c r="C29" s="222" t="s">
        <v>261</v>
      </c>
      <c r="D29" s="222" t="s">
        <v>262</v>
      </c>
      <c r="E29" s="222" t="s">
        <v>263</v>
      </c>
      <c r="F29" s="222" t="s">
        <v>264</v>
      </c>
      <c r="G29" s="222" t="s">
        <v>265</v>
      </c>
      <c r="H29" s="222" t="s">
        <v>328</v>
      </c>
      <c r="I29" s="222" t="s">
        <v>266</v>
      </c>
      <c r="J29" s="222" t="s">
        <v>267</v>
      </c>
      <c r="K29" s="222" t="s">
        <v>268</v>
      </c>
      <c r="L29" s="222" t="s">
        <v>269</v>
      </c>
      <c r="M29" s="222" t="s">
        <v>270</v>
      </c>
      <c r="N29" s="222" t="s">
        <v>271</v>
      </c>
      <c r="O29" s="222" t="s">
        <v>272</v>
      </c>
      <c r="P29" s="206"/>
    </row>
    <row r="30" spans="1:34" ht="18.75" customHeight="1">
      <c r="B30" s="742"/>
      <c r="C30" s="228">
        <f t="shared" ref="C30:C47" si="21">R9</f>
        <v>0</v>
      </c>
      <c r="D30" s="229">
        <f>C30^2</f>
        <v>0</v>
      </c>
      <c r="E30" s="229">
        <f>C30^3</f>
        <v>0</v>
      </c>
      <c r="F30" s="229">
        <f>C30^4</f>
        <v>0</v>
      </c>
      <c r="G30" s="229">
        <f>C30^5</f>
        <v>0</v>
      </c>
      <c r="H30" s="229">
        <f t="shared" ref="H30:H47" si="22">D9</f>
        <v>0</v>
      </c>
      <c r="I30" s="229">
        <f>H30^2</f>
        <v>0</v>
      </c>
      <c r="J30" s="229">
        <f t="shared" ref="J30:J47" si="23">H30^3</f>
        <v>0</v>
      </c>
      <c r="K30" s="229">
        <f t="shared" ref="K30:K47" si="24">H30^4</f>
        <v>0</v>
      </c>
      <c r="L30" s="229">
        <f>H30^5</f>
        <v>0</v>
      </c>
      <c r="M30" s="229">
        <f t="shared" ref="M30:M47" si="25">C30*H30</f>
        <v>0</v>
      </c>
      <c r="N30" s="229">
        <f t="shared" ref="N30:N47" si="26">C30*I30</f>
        <v>0</v>
      </c>
      <c r="O30" s="229">
        <f t="shared" ref="O30:O47" si="27">H30*D30</f>
        <v>0</v>
      </c>
      <c r="P30" s="237"/>
      <c r="Q30" s="238" t="s">
        <v>329</v>
      </c>
      <c r="R30" s="230">
        <f>SUM(C30:C47)</f>
        <v>0</v>
      </c>
      <c r="S30" s="238" t="s">
        <v>330</v>
      </c>
      <c r="T30" s="230">
        <f>SUM(H30:H47)</f>
        <v>0</v>
      </c>
      <c r="U30" s="238" t="s">
        <v>331</v>
      </c>
      <c r="V30" s="230">
        <f>SUM(M30:M47)</f>
        <v>0</v>
      </c>
      <c r="X30" s="227" t="s">
        <v>332</v>
      </c>
      <c r="Y30" s="239" t="s">
        <v>234</v>
      </c>
    </row>
    <row r="31" spans="1:34" ht="18.75" customHeight="1">
      <c r="B31" s="742"/>
      <c r="C31" s="229">
        <f t="shared" si="21"/>
        <v>0</v>
      </c>
      <c r="D31" s="229">
        <f>C31^2</f>
        <v>0</v>
      </c>
      <c r="E31" s="229">
        <f t="shared" ref="E31:E47" si="28">C31^3</f>
        <v>0</v>
      </c>
      <c r="F31" s="229">
        <f>C31^4</f>
        <v>0</v>
      </c>
      <c r="G31" s="229">
        <f t="shared" ref="G31:G40" si="29">C31^5</f>
        <v>0</v>
      </c>
      <c r="H31" s="229">
        <f t="shared" si="22"/>
        <v>0</v>
      </c>
      <c r="I31" s="229">
        <f t="shared" ref="I31:I47" si="30">H31^2</f>
        <v>0</v>
      </c>
      <c r="J31" s="229">
        <f t="shared" si="23"/>
        <v>0</v>
      </c>
      <c r="K31" s="229">
        <f t="shared" si="24"/>
        <v>0</v>
      </c>
      <c r="L31" s="229">
        <f t="shared" ref="L31:L47" si="31">H31^5</f>
        <v>0</v>
      </c>
      <c r="M31" s="229">
        <f t="shared" si="25"/>
        <v>0</v>
      </c>
      <c r="N31" s="229">
        <f t="shared" si="26"/>
        <v>0</v>
      </c>
      <c r="O31" s="229">
        <f t="shared" si="27"/>
        <v>0</v>
      </c>
      <c r="Q31" s="238" t="s">
        <v>333</v>
      </c>
      <c r="R31" s="230">
        <f>SUM(D30:D47)</f>
        <v>0</v>
      </c>
      <c r="S31" s="238" t="s">
        <v>334</v>
      </c>
      <c r="T31" s="230">
        <f>SUM(I30:I47)</f>
        <v>0</v>
      </c>
      <c r="U31" s="238" t="s">
        <v>335</v>
      </c>
      <c r="V31" s="230">
        <f>SUM(N30:N47)</f>
        <v>0</v>
      </c>
      <c r="X31" s="207" t="e">
        <f>(V31*T36+V30*T31*T34+R30*T37-R30*T32*T34-V30*T32*T33-T31*V31*T33)/(T38+T30*T37+T35*T34-T30*T32*T34-2*T31*T32*T33)</f>
        <v>#DIV/0!</v>
      </c>
      <c r="Y31" s="208" t="e">
        <f t="shared" ref="Y31:Y47" si="32">X$31*H30+X$33*I30+$X$35*J30</f>
        <v>#DIV/0!</v>
      </c>
    </row>
    <row r="32" spans="1:34" ht="18.75" customHeight="1">
      <c r="B32" s="742"/>
      <c r="C32" s="229">
        <f t="shared" si="21"/>
        <v>0</v>
      </c>
      <c r="D32" s="229">
        <f t="shared" ref="D32:D47" si="33">C32^2</f>
        <v>0</v>
      </c>
      <c r="E32" s="229">
        <f t="shared" si="28"/>
        <v>0</v>
      </c>
      <c r="F32" s="229">
        <f t="shared" ref="F32:F40" si="34">C32^4</f>
        <v>0</v>
      </c>
      <c r="G32" s="229">
        <f t="shared" si="29"/>
        <v>0</v>
      </c>
      <c r="H32" s="229">
        <f t="shared" si="22"/>
        <v>0</v>
      </c>
      <c r="I32" s="229">
        <f t="shared" si="30"/>
        <v>0</v>
      </c>
      <c r="J32" s="229">
        <f t="shared" si="23"/>
        <v>0</v>
      </c>
      <c r="K32" s="229">
        <f t="shared" si="24"/>
        <v>0</v>
      </c>
      <c r="L32" s="229">
        <f t="shared" si="31"/>
        <v>0</v>
      </c>
      <c r="M32" s="229">
        <f t="shared" si="25"/>
        <v>0</v>
      </c>
      <c r="N32" s="229">
        <f t="shared" si="26"/>
        <v>0</v>
      </c>
      <c r="O32" s="229">
        <f t="shared" si="27"/>
        <v>0</v>
      </c>
      <c r="Q32" s="238" t="s">
        <v>336</v>
      </c>
      <c r="R32" s="230">
        <f>SUM(E30:E47)</f>
        <v>0</v>
      </c>
      <c r="S32" s="238" t="s">
        <v>337</v>
      </c>
      <c r="T32" s="230">
        <f>SUM(J30:J47)</f>
        <v>0</v>
      </c>
      <c r="U32" s="238" t="s">
        <v>338</v>
      </c>
      <c r="V32" s="230">
        <f>SUM(O30:O47)</f>
        <v>0</v>
      </c>
      <c r="X32" s="209" t="s">
        <v>339</v>
      </c>
      <c r="Y32" s="208" t="e">
        <f t="shared" si="32"/>
        <v>#DIV/0!</v>
      </c>
    </row>
    <row r="33" spans="2:25" ht="18.75" customHeight="1">
      <c r="B33" s="742"/>
      <c r="C33" s="229">
        <f t="shared" si="21"/>
        <v>0</v>
      </c>
      <c r="D33" s="229">
        <f t="shared" si="33"/>
        <v>0</v>
      </c>
      <c r="E33" s="229">
        <f t="shared" si="28"/>
        <v>0</v>
      </c>
      <c r="F33" s="229">
        <f t="shared" si="34"/>
        <v>0</v>
      </c>
      <c r="G33" s="229">
        <f t="shared" si="29"/>
        <v>0</v>
      </c>
      <c r="H33" s="229">
        <f t="shared" si="22"/>
        <v>0</v>
      </c>
      <c r="I33" s="229">
        <f t="shared" si="30"/>
        <v>0</v>
      </c>
      <c r="J33" s="229">
        <f t="shared" si="23"/>
        <v>0</v>
      </c>
      <c r="K33" s="229">
        <f t="shared" si="24"/>
        <v>0</v>
      </c>
      <c r="L33" s="229">
        <f t="shared" si="31"/>
        <v>0</v>
      </c>
      <c r="M33" s="229">
        <f t="shared" si="25"/>
        <v>0</v>
      </c>
      <c r="N33" s="229">
        <f t="shared" si="26"/>
        <v>0</v>
      </c>
      <c r="O33" s="229">
        <f t="shared" si="27"/>
        <v>0</v>
      </c>
      <c r="Q33" s="238" t="s">
        <v>340</v>
      </c>
      <c r="R33" s="230">
        <f>SUM(F30:F47)</f>
        <v>0</v>
      </c>
      <c r="S33" s="238" t="s">
        <v>341</v>
      </c>
      <c r="T33" s="230">
        <f>SUM(K30:K47)</f>
        <v>0</v>
      </c>
      <c r="X33" s="207" t="e">
        <f>(V30*T36+T30*V31*T33+R30*T31*T34-T30*V30*T34-T31*V31*T32-R30*T32*T33)/(T38+T30*T37+T35*T34-T30*T32*T34-2*T31*T32*T33)</f>
        <v>#DIV/0!</v>
      </c>
      <c r="Y33" s="208" t="e">
        <f t="shared" si="32"/>
        <v>#DIV/0!</v>
      </c>
    </row>
    <row r="34" spans="2:25" ht="18.75" customHeight="1">
      <c r="B34" s="742"/>
      <c r="C34" s="229">
        <f t="shared" si="21"/>
        <v>0</v>
      </c>
      <c r="D34" s="229">
        <f t="shared" si="33"/>
        <v>0</v>
      </c>
      <c r="E34" s="229">
        <f t="shared" si="28"/>
        <v>0</v>
      </c>
      <c r="F34" s="229">
        <f t="shared" si="34"/>
        <v>0</v>
      </c>
      <c r="G34" s="229">
        <f t="shared" si="29"/>
        <v>0</v>
      </c>
      <c r="H34" s="229">
        <f t="shared" si="22"/>
        <v>0</v>
      </c>
      <c r="I34" s="229">
        <f t="shared" si="30"/>
        <v>0</v>
      </c>
      <c r="J34" s="229">
        <f t="shared" si="23"/>
        <v>0</v>
      </c>
      <c r="K34" s="229">
        <f t="shared" si="24"/>
        <v>0</v>
      </c>
      <c r="L34" s="229">
        <f t="shared" si="31"/>
        <v>0</v>
      </c>
      <c r="M34" s="229">
        <f t="shared" si="25"/>
        <v>0</v>
      </c>
      <c r="N34" s="229">
        <f t="shared" si="26"/>
        <v>0</v>
      </c>
      <c r="O34" s="229">
        <f t="shared" si="27"/>
        <v>0</v>
      </c>
      <c r="Q34" s="238" t="s">
        <v>342</v>
      </c>
      <c r="R34" s="230">
        <f>SUM(G30:G47)</f>
        <v>0</v>
      </c>
      <c r="S34" s="238" t="s">
        <v>343</v>
      </c>
      <c r="T34" s="230">
        <f>SUM(L30:L47)</f>
        <v>0</v>
      </c>
      <c r="X34" s="209" t="s">
        <v>235</v>
      </c>
      <c r="Y34" s="208" t="e">
        <f t="shared" si="32"/>
        <v>#DIV/0!</v>
      </c>
    </row>
    <row r="35" spans="2:25" ht="18.75" customHeight="1">
      <c r="B35" s="742"/>
      <c r="C35" s="229">
        <f t="shared" si="21"/>
        <v>0</v>
      </c>
      <c r="D35" s="229">
        <f t="shared" si="33"/>
        <v>0</v>
      </c>
      <c r="E35" s="229">
        <f t="shared" si="28"/>
        <v>0</v>
      </c>
      <c r="F35" s="229">
        <f t="shared" si="34"/>
        <v>0</v>
      </c>
      <c r="G35" s="229">
        <f t="shared" si="29"/>
        <v>0</v>
      </c>
      <c r="H35" s="229">
        <f t="shared" si="22"/>
        <v>0</v>
      </c>
      <c r="I35" s="229">
        <f t="shared" si="30"/>
        <v>0</v>
      </c>
      <c r="J35" s="229">
        <f t="shared" si="23"/>
        <v>0</v>
      </c>
      <c r="K35" s="229">
        <f t="shared" si="24"/>
        <v>0</v>
      </c>
      <c r="L35" s="229">
        <f t="shared" si="31"/>
        <v>0</v>
      </c>
      <c r="M35" s="229">
        <f t="shared" si="25"/>
        <v>0</v>
      </c>
      <c r="N35" s="229">
        <f t="shared" si="26"/>
        <v>0</v>
      </c>
      <c r="O35" s="229">
        <f t="shared" si="27"/>
        <v>0</v>
      </c>
      <c r="Q35" s="238" t="s">
        <v>344</v>
      </c>
      <c r="R35" s="231">
        <f>R31^2</f>
        <v>0</v>
      </c>
      <c r="S35" s="238" t="s">
        <v>345</v>
      </c>
      <c r="T35" s="231">
        <f>T31^2</f>
        <v>0</v>
      </c>
      <c r="X35" s="207" t="e">
        <f>(R30*T36+V30*T30*T33+T35*V31-T30*V31*T32-R30*T31*T33-V30*T31*T32)/(T38+T30*T37+T35*T34-T30*T32*T34-2*T31*T32*T33)</f>
        <v>#DIV/0!</v>
      </c>
      <c r="Y35" s="208" t="e">
        <f t="shared" si="32"/>
        <v>#DIV/0!</v>
      </c>
    </row>
    <row r="36" spans="2:25" ht="18.75" customHeight="1">
      <c r="B36" s="742"/>
      <c r="C36" s="229">
        <f t="shared" si="21"/>
        <v>0</v>
      </c>
      <c r="D36" s="229">
        <f t="shared" si="33"/>
        <v>0</v>
      </c>
      <c r="E36" s="229">
        <f t="shared" si="28"/>
        <v>0</v>
      </c>
      <c r="F36" s="229">
        <f t="shared" si="34"/>
        <v>0</v>
      </c>
      <c r="G36" s="229">
        <f t="shared" si="29"/>
        <v>0</v>
      </c>
      <c r="H36" s="229">
        <f t="shared" si="22"/>
        <v>0</v>
      </c>
      <c r="I36" s="229">
        <f t="shared" si="30"/>
        <v>0</v>
      </c>
      <c r="J36" s="229">
        <f t="shared" si="23"/>
        <v>0</v>
      </c>
      <c r="K36" s="229">
        <f t="shared" si="24"/>
        <v>0</v>
      </c>
      <c r="L36" s="229">
        <f t="shared" si="31"/>
        <v>0</v>
      </c>
      <c r="M36" s="229">
        <f t="shared" si="25"/>
        <v>0</v>
      </c>
      <c r="N36" s="229">
        <f t="shared" si="26"/>
        <v>0</v>
      </c>
      <c r="O36" s="229">
        <f t="shared" si="27"/>
        <v>0</v>
      </c>
      <c r="Q36" s="238" t="s">
        <v>346</v>
      </c>
      <c r="R36" s="231">
        <f>R32^2</f>
        <v>0</v>
      </c>
      <c r="S36" s="238" t="s">
        <v>347</v>
      </c>
      <c r="T36" s="231">
        <f>T32^2</f>
        <v>0</v>
      </c>
      <c r="X36" s="209" t="s">
        <v>348</v>
      </c>
      <c r="Y36" s="208" t="e">
        <f t="shared" si="32"/>
        <v>#DIV/0!</v>
      </c>
    </row>
    <row r="37" spans="2:25" ht="18.75" customHeight="1">
      <c r="B37" s="742"/>
      <c r="C37" s="229">
        <f t="shared" si="21"/>
        <v>0</v>
      </c>
      <c r="D37" s="229">
        <f t="shared" si="33"/>
        <v>0</v>
      </c>
      <c r="E37" s="229">
        <f t="shared" si="28"/>
        <v>0</v>
      </c>
      <c r="F37" s="229">
        <f t="shared" si="34"/>
        <v>0</v>
      </c>
      <c r="G37" s="229">
        <f t="shared" si="29"/>
        <v>0</v>
      </c>
      <c r="H37" s="229">
        <f t="shared" si="22"/>
        <v>0</v>
      </c>
      <c r="I37" s="229">
        <f t="shared" si="30"/>
        <v>0</v>
      </c>
      <c r="J37" s="229">
        <f t="shared" si="23"/>
        <v>0</v>
      </c>
      <c r="K37" s="229">
        <f t="shared" si="24"/>
        <v>0</v>
      </c>
      <c r="L37" s="229">
        <f t="shared" si="31"/>
        <v>0</v>
      </c>
      <c r="M37" s="229">
        <f t="shared" si="25"/>
        <v>0</v>
      </c>
      <c r="N37" s="229">
        <f t="shared" si="26"/>
        <v>0</v>
      </c>
      <c r="O37" s="229">
        <f t="shared" si="27"/>
        <v>0</v>
      </c>
      <c r="Q37" s="238" t="s">
        <v>349</v>
      </c>
      <c r="R37" s="231">
        <f>R33^2</f>
        <v>0</v>
      </c>
      <c r="S37" s="238" t="s">
        <v>350</v>
      </c>
      <c r="T37" s="231">
        <f>T33^2</f>
        <v>0</v>
      </c>
      <c r="X37" s="207" t="e">
        <f>(V32*R36+V30*R31*R34+T30*R37-T30*R32*R34-V30*R32*R33-R31*V32*R33)/(R38+R30*R37+R35*R34-R30*R32*R34-2*R31*R32*R33)</f>
        <v>#DIV/0!</v>
      </c>
      <c r="Y37" s="208" t="e">
        <f t="shared" si="32"/>
        <v>#DIV/0!</v>
      </c>
    </row>
    <row r="38" spans="2:25" ht="18.75" customHeight="1">
      <c r="B38" s="742"/>
      <c r="C38" s="229">
        <f t="shared" si="21"/>
        <v>0</v>
      </c>
      <c r="D38" s="229">
        <f t="shared" si="33"/>
        <v>0</v>
      </c>
      <c r="E38" s="229">
        <f t="shared" si="28"/>
        <v>0</v>
      </c>
      <c r="F38" s="229">
        <f t="shared" si="34"/>
        <v>0</v>
      </c>
      <c r="G38" s="229">
        <f t="shared" si="29"/>
        <v>0</v>
      </c>
      <c r="H38" s="229">
        <f t="shared" si="22"/>
        <v>0</v>
      </c>
      <c r="I38" s="229">
        <f t="shared" si="30"/>
        <v>0</v>
      </c>
      <c r="J38" s="229">
        <f t="shared" si="23"/>
        <v>0</v>
      </c>
      <c r="K38" s="229">
        <f t="shared" si="24"/>
        <v>0</v>
      </c>
      <c r="L38" s="229">
        <f t="shared" si="31"/>
        <v>0</v>
      </c>
      <c r="M38" s="229">
        <f t="shared" si="25"/>
        <v>0</v>
      </c>
      <c r="N38" s="229">
        <f t="shared" si="26"/>
        <v>0</v>
      </c>
      <c r="O38" s="229">
        <f t="shared" si="27"/>
        <v>0</v>
      </c>
      <c r="Q38" s="238" t="s">
        <v>351</v>
      </c>
      <c r="R38" s="231">
        <f>R32^3</f>
        <v>0</v>
      </c>
      <c r="S38" s="238" t="s">
        <v>273</v>
      </c>
      <c r="T38" s="231">
        <f>T32^3</f>
        <v>0</v>
      </c>
      <c r="X38" s="209" t="s">
        <v>304</v>
      </c>
      <c r="Y38" s="363" t="e">
        <f t="shared" si="32"/>
        <v>#DIV/0!</v>
      </c>
    </row>
    <row r="39" spans="2:25" ht="18.75" customHeight="1">
      <c r="B39" s="742"/>
      <c r="C39" s="229">
        <f t="shared" si="21"/>
        <v>0</v>
      </c>
      <c r="D39" s="229">
        <f t="shared" si="33"/>
        <v>0</v>
      </c>
      <c r="E39" s="229">
        <f t="shared" si="28"/>
        <v>0</v>
      </c>
      <c r="F39" s="229">
        <f t="shared" si="34"/>
        <v>0</v>
      </c>
      <c r="G39" s="229">
        <f t="shared" si="29"/>
        <v>0</v>
      </c>
      <c r="H39" s="229">
        <f t="shared" si="22"/>
        <v>0</v>
      </c>
      <c r="I39" s="229">
        <f t="shared" si="30"/>
        <v>0</v>
      </c>
      <c r="J39" s="229">
        <f t="shared" si="23"/>
        <v>0</v>
      </c>
      <c r="K39" s="229">
        <f t="shared" si="24"/>
        <v>0</v>
      </c>
      <c r="L39" s="229">
        <f t="shared" si="31"/>
        <v>0</v>
      </c>
      <c r="M39" s="229">
        <f t="shared" si="25"/>
        <v>0</v>
      </c>
      <c r="N39" s="229">
        <f t="shared" si="26"/>
        <v>0</v>
      </c>
      <c r="O39" s="229">
        <f t="shared" si="27"/>
        <v>0</v>
      </c>
      <c r="X39" s="207" t="e">
        <f>(V30*R36+R30*V32*R33+T30*R31*R34-R30*V30*R34-R31*V32*R32-T30*R32*R33)/(R38+R30*R37+R35*R34-R30*R32*R34-2*R31*R32*R33)</f>
        <v>#DIV/0!</v>
      </c>
      <c r="Y39" s="363" t="e">
        <f t="shared" si="32"/>
        <v>#DIV/0!</v>
      </c>
    </row>
    <row r="40" spans="2:25" ht="18.75" customHeight="1">
      <c r="B40" s="742"/>
      <c r="C40" s="229">
        <f t="shared" si="21"/>
        <v>0</v>
      </c>
      <c r="D40" s="229">
        <f t="shared" si="33"/>
        <v>0</v>
      </c>
      <c r="E40" s="229">
        <f t="shared" si="28"/>
        <v>0</v>
      </c>
      <c r="F40" s="229">
        <f t="shared" si="34"/>
        <v>0</v>
      </c>
      <c r="G40" s="229">
        <f t="shared" si="29"/>
        <v>0</v>
      </c>
      <c r="H40" s="229">
        <f t="shared" si="22"/>
        <v>0</v>
      </c>
      <c r="I40" s="229">
        <f t="shared" si="30"/>
        <v>0</v>
      </c>
      <c r="J40" s="229">
        <f t="shared" si="23"/>
        <v>0</v>
      </c>
      <c r="K40" s="229">
        <f t="shared" si="24"/>
        <v>0</v>
      </c>
      <c r="L40" s="229">
        <f t="shared" si="31"/>
        <v>0</v>
      </c>
      <c r="M40" s="229">
        <f t="shared" si="25"/>
        <v>0</v>
      </c>
      <c r="N40" s="229">
        <f t="shared" si="26"/>
        <v>0</v>
      </c>
      <c r="O40" s="229">
        <f t="shared" si="27"/>
        <v>0</v>
      </c>
      <c r="X40" s="209" t="s">
        <v>352</v>
      </c>
      <c r="Y40" s="363" t="e">
        <f t="shared" si="32"/>
        <v>#DIV/0!</v>
      </c>
    </row>
    <row r="41" spans="2:25" ht="18.75" customHeight="1" thickBot="1">
      <c r="B41" s="742"/>
      <c r="C41" s="229">
        <f t="shared" si="21"/>
        <v>0</v>
      </c>
      <c r="D41" s="229">
        <f t="shared" si="33"/>
        <v>0</v>
      </c>
      <c r="E41" s="229">
        <f t="shared" si="28"/>
        <v>0</v>
      </c>
      <c r="F41" s="229">
        <f>C41^4</f>
        <v>0</v>
      </c>
      <c r="G41" s="229">
        <f>C41^5</f>
        <v>0</v>
      </c>
      <c r="H41" s="229">
        <f t="shared" si="22"/>
        <v>0</v>
      </c>
      <c r="I41" s="229">
        <f t="shared" si="30"/>
        <v>0</v>
      </c>
      <c r="J41" s="229">
        <f t="shared" si="23"/>
        <v>0</v>
      </c>
      <c r="K41" s="229">
        <f t="shared" si="24"/>
        <v>0</v>
      </c>
      <c r="L41" s="229">
        <f t="shared" si="31"/>
        <v>0</v>
      </c>
      <c r="M41" s="229">
        <f t="shared" si="25"/>
        <v>0</v>
      </c>
      <c r="N41" s="229">
        <f t="shared" si="26"/>
        <v>0</v>
      </c>
      <c r="O41" s="229">
        <f t="shared" si="27"/>
        <v>0</v>
      </c>
      <c r="X41" s="364" t="e">
        <f>(T30*R36+V30*R30*R33+R35*V32-R30*V32*R32-T30*R31*R33-V30*R31*R32)/(R38+R30*R37+R35*R34-R30*R32*R34-2*R31*R32*R33)</f>
        <v>#DIV/0!</v>
      </c>
      <c r="Y41" s="214" t="e">
        <f t="shared" si="32"/>
        <v>#DIV/0!</v>
      </c>
    </row>
    <row r="42" spans="2:25" ht="18.75" customHeight="1">
      <c r="B42" s="742"/>
      <c r="C42" s="229">
        <f t="shared" si="21"/>
        <v>0</v>
      </c>
      <c r="D42" s="229">
        <f t="shared" si="33"/>
        <v>0</v>
      </c>
      <c r="E42" s="229">
        <f t="shared" si="28"/>
        <v>0</v>
      </c>
      <c r="F42" s="229">
        <f t="shared" ref="F42:F47" si="35">C42^4</f>
        <v>0</v>
      </c>
      <c r="G42" s="229">
        <f t="shared" ref="G42:G47" si="36">C42^5</f>
        <v>0</v>
      </c>
      <c r="H42" s="229">
        <f t="shared" si="22"/>
        <v>0</v>
      </c>
      <c r="I42" s="229">
        <f t="shared" si="30"/>
        <v>0</v>
      </c>
      <c r="J42" s="229">
        <f t="shared" si="23"/>
        <v>0</v>
      </c>
      <c r="K42" s="229">
        <f t="shared" si="24"/>
        <v>0</v>
      </c>
      <c r="L42" s="229">
        <f t="shared" si="31"/>
        <v>0</v>
      </c>
      <c r="M42" s="229">
        <f t="shared" si="25"/>
        <v>0</v>
      </c>
      <c r="N42" s="229">
        <f t="shared" si="26"/>
        <v>0</v>
      </c>
      <c r="O42" s="229">
        <f t="shared" si="27"/>
        <v>0</v>
      </c>
      <c r="Y42" s="214" t="e">
        <f t="shared" si="32"/>
        <v>#DIV/0!</v>
      </c>
    </row>
    <row r="43" spans="2:25" ht="18.75" customHeight="1">
      <c r="B43" s="742"/>
      <c r="C43" s="229">
        <f t="shared" si="21"/>
        <v>0</v>
      </c>
      <c r="D43" s="229">
        <f t="shared" si="33"/>
        <v>0</v>
      </c>
      <c r="E43" s="229">
        <f t="shared" si="28"/>
        <v>0</v>
      </c>
      <c r="F43" s="229">
        <f t="shared" si="35"/>
        <v>0</v>
      </c>
      <c r="G43" s="229">
        <f t="shared" si="36"/>
        <v>0</v>
      </c>
      <c r="H43" s="229">
        <f t="shared" si="22"/>
        <v>0</v>
      </c>
      <c r="I43" s="229">
        <f t="shared" si="30"/>
        <v>0</v>
      </c>
      <c r="J43" s="229">
        <f t="shared" si="23"/>
        <v>0</v>
      </c>
      <c r="K43" s="229">
        <f t="shared" si="24"/>
        <v>0</v>
      </c>
      <c r="L43" s="229">
        <f t="shared" si="31"/>
        <v>0</v>
      </c>
      <c r="M43" s="229">
        <f t="shared" si="25"/>
        <v>0</v>
      </c>
      <c r="N43" s="229">
        <f t="shared" si="26"/>
        <v>0</v>
      </c>
      <c r="O43" s="229">
        <f t="shared" si="27"/>
        <v>0</v>
      </c>
      <c r="Y43" s="214" t="e">
        <f t="shared" si="32"/>
        <v>#DIV/0!</v>
      </c>
    </row>
    <row r="44" spans="2:25" ht="18.75" customHeight="1">
      <c r="B44" s="742"/>
      <c r="C44" s="229">
        <f t="shared" si="21"/>
        <v>0</v>
      </c>
      <c r="D44" s="229">
        <f t="shared" si="33"/>
        <v>0</v>
      </c>
      <c r="E44" s="229">
        <f t="shared" si="28"/>
        <v>0</v>
      </c>
      <c r="F44" s="229">
        <f t="shared" si="35"/>
        <v>0</v>
      </c>
      <c r="G44" s="229">
        <f t="shared" si="36"/>
        <v>0</v>
      </c>
      <c r="H44" s="229">
        <f t="shared" si="22"/>
        <v>0</v>
      </c>
      <c r="I44" s="229">
        <f t="shared" si="30"/>
        <v>0</v>
      </c>
      <c r="J44" s="229">
        <f t="shared" si="23"/>
        <v>0</v>
      </c>
      <c r="K44" s="229">
        <f t="shared" si="24"/>
        <v>0</v>
      </c>
      <c r="L44" s="229">
        <f t="shared" si="31"/>
        <v>0</v>
      </c>
      <c r="M44" s="229">
        <f t="shared" si="25"/>
        <v>0</v>
      </c>
      <c r="N44" s="229">
        <f t="shared" si="26"/>
        <v>0</v>
      </c>
      <c r="O44" s="229">
        <f t="shared" si="27"/>
        <v>0</v>
      </c>
      <c r="Y44" s="214" t="e">
        <f t="shared" si="32"/>
        <v>#DIV/0!</v>
      </c>
    </row>
    <row r="45" spans="2:25" ht="18.75" customHeight="1">
      <c r="B45" s="742"/>
      <c r="C45" s="229">
        <f t="shared" si="21"/>
        <v>0</v>
      </c>
      <c r="D45" s="229">
        <f t="shared" si="33"/>
        <v>0</v>
      </c>
      <c r="E45" s="229">
        <f t="shared" si="28"/>
        <v>0</v>
      </c>
      <c r="F45" s="229">
        <f t="shared" si="35"/>
        <v>0</v>
      </c>
      <c r="G45" s="229">
        <f t="shared" si="36"/>
        <v>0</v>
      </c>
      <c r="H45" s="229">
        <f t="shared" si="22"/>
        <v>0</v>
      </c>
      <c r="I45" s="229">
        <f t="shared" si="30"/>
        <v>0</v>
      </c>
      <c r="J45" s="229">
        <f t="shared" si="23"/>
        <v>0</v>
      </c>
      <c r="K45" s="229">
        <f t="shared" si="24"/>
        <v>0</v>
      </c>
      <c r="L45" s="229">
        <f t="shared" si="31"/>
        <v>0</v>
      </c>
      <c r="M45" s="229">
        <f t="shared" si="25"/>
        <v>0</v>
      </c>
      <c r="N45" s="229">
        <f t="shared" si="26"/>
        <v>0</v>
      </c>
      <c r="O45" s="229">
        <f t="shared" si="27"/>
        <v>0</v>
      </c>
      <c r="Y45" s="214" t="e">
        <f t="shared" si="32"/>
        <v>#DIV/0!</v>
      </c>
    </row>
    <row r="46" spans="2:25" ht="18.75" customHeight="1">
      <c r="B46" s="742"/>
      <c r="C46" s="229">
        <f t="shared" si="21"/>
        <v>0</v>
      </c>
      <c r="D46" s="229">
        <f t="shared" si="33"/>
        <v>0</v>
      </c>
      <c r="E46" s="229">
        <f t="shared" si="28"/>
        <v>0</v>
      </c>
      <c r="F46" s="229">
        <f t="shared" si="35"/>
        <v>0</v>
      </c>
      <c r="G46" s="229">
        <f t="shared" si="36"/>
        <v>0</v>
      </c>
      <c r="H46" s="229">
        <f t="shared" si="22"/>
        <v>0</v>
      </c>
      <c r="I46" s="229">
        <f t="shared" si="30"/>
        <v>0</v>
      </c>
      <c r="J46" s="229">
        <f t="shared" si="23"/>
        <v>0</v>
      </c>
      <c r="K46" s="229">
        <f t="shared" si="24"/>
        <v>0</v>
      </c>
      <c r="L46" s="229">
        <f t="shared" si="31"/>
        <v>0</v>
      </c>
      <c r="M46" s="229">
        <f t="shared" si="25"/>
        <v>0</v>
      </c>
      <c r="N46" s="229">
        <f t="shared" si="26"/>
        <v>0</v>
      </c>
      <c r="O46" s="229">
        <f t="shared" si="27"/>
        <v>0</v>
      </c>
      <c r="Y46" s="214" t="e">
        <f t="shared" si="32"/>
        <v>#DIV/0!</v>
      </c>
    </row>
    <row r="47" spans="2:25" ht="18.75" customHeight="1" thickBot="1">
      <c r="B47" s="735"/>
      <c r="C47" s="229">
        <f t="shared" si="21"/>
        <v>0</v>
      </c>
      <c r="D47" s="229">
        <f t="shared" si="33"/>
        <v>0</v>
      </c>
      <c r="E47" s="229">
        <f t="shared" si="28"/>
        <v>0</v>
      </c>
      <c r="F47" s="229">
        <f t="shared" si="35"/>
        <v>0</v>
      </c>
      <c r="G47" s="229">
        <f t="shared" si="36"/>
        <v>0</v>
      </c>
      <c r="H47" s="229">
        <f t="shared" si="22"/>
        <v>0</v>
      </c>
      <c r="I47" s="229">
        <f t="shared" si="30"/>
        <v>0</v>
      </c>
      <c r="J47" s="229">
        <f t="shared" si="23"/>
        <v>0</v>
      </c>
      <c r="K47" s="229">
        <f t="shared" si="24"/>
        <v>0</v>
      </c>
      <c r="L47" s="229">
        <f t="shared" si="31"/>
        <v>0</v>
      </c>
      <c r="M47" s="229">
        <f t="shared" si="25"/>
        <v>0</v>
      </c>
      <c r="N47" s="229">
        <f t="shared" si="26"/>
        <v>0</v>
      </c>
      <c r="O47" s="229">
        <f t="shared" si="27"/>
        <v>0</v>
      </c>
      <c r="Y47" s="411" t="e">
        <f t="shared" si="32"/>
        <v>#DIV/0!</v>
      </c>
    </row>
    <row r="48" spans="2:25" ht="18.75" customHeight="1">
      <c r="U48" s="240"/>
    </row>
    <row r="49" spans="1:38" ht="18.75" customHeight="1">
      <c r="A49" s="102" t="s">
        <v>353</v>
      </c>
    </row>
    <row r="50" spans="1:38" ht="18.75" customHeight="1">
      <c r="B50" s="721" t="s">
        <v>274</v>
      </c>
      <c r="C50" s="737"/>
      <c r="D50" s="737"/>
      <c r="E50" s="737"/>
      <c r="F50" s="737"/>
      <c r="G50" s="737"/>
      <c r="H50" s="737"/>
      <c r="I50" s="737"/>
      <c r="J50" s="737"/>
      <c r="K50" s="722"/>
      <c r="L50" s="721" t="s">
        <v>354</v>
      </c>
      <c r="M50" s="722"/>
      <c r="N50" s="721" t="s">
        <v>282</v>
      </c>
      <c r="O50" s="722"/>
      <c r="P50" s="721" t="s">
        <v>355</v>
      </c>
      <c r="Q50" s="722"/>
      <c r="R50" s="721" t="s">
        <v>356</v>
      </c>
      <c r="S50" s="722"/>
      <c r="T50" s="731" t="s">
        <v>107</v>
      </c>
      <c r="U50" s="721" t="s">
        <v>357</v>
      </c>
      <c r="V50" s="722"/>
      <c r="W50" s="732" t="s">
        <v>597</v>
      </c>
      <c r="X50" s="722"/>
      <c r="Y50" s="721" t="s">
        <v>358</v>
      </c>
      <c r="Z50" s="722"/>
      <c r="AA50" s="733" t="s">
        <v>275</v>
      </c>
      <c r="AB50" s="734"/>
      <c r="AC50" s="721" t="s">
        <v>359</v>
      </c>
      <c r="AD50" s="722"/>
      <c r="AE50" s="558" t="s">
        <v>718</v>
      </c>
      <c r="AF50" s="558" t="s">
        <v>719</v>
      </c>
      <c r="AG50" s="558" t="s">
        <v>720</v>
      </c>
      <c r="AH50" s="558" t="s">
        <v>275</v>
      </c>
      <c r="AI50" s="558" t="s">
        <v>722</v>
      </c>
      <c r="AK50" s="730" t="s">
        <v>225</v>
      </c>
      <c r="AL50" s="216" t="s">
        <v>360</v>
      </c>
    </row>
    <row r="51" spans="1:38" ht="18.75" customHeight="1">
      <c r="B51" s="731" t="s">
        <v>301</v>
      </c>
      <c r="C51" s="222" t="s">
        <v>278</v>
      </c>
      <c r="D51" s="222" t="s">
        <v>279</v>
      </c>
      <c r="E51" s="222" t="s">
        <v>280</v>
      </c>
      <c r="F51" s="222" t="s">
        <v>361</v>
      </c>
      <c r="G51" s="222" t="s">
        <v>362</v>
      </c>
      <c r="H51" s="222" t="s">
        <v>363</v>
      </c>
      <c r="I51" s="222" t="s">
        <v>364</v>
      </c>
      <c r="J51" s="222" t="s">
        <v>365</v>
      </c>
      <c r="K51" s="222" t="s">
        <v>366</v>
      </c>
      <c r="L51" s="721" t="s">
        <v>241</v>
      </c>
      <c r="M51" s="722"/>
      <c r="N51" s="721" t="s">
        <v>242</v>
      </c>
      <c r="O51" s="722"/>
      <c r="P51" s="721" t="s">
        <v>367</v>
      </c>
      <c r="Q51" s="722"/>
      <c r="R51" s="721" t="s">
        <v>243</v>
      </c>
      <c r="S51" s="722"/>
      <c r="T51" s="710"/>
      <c r="U51" s="222" t="s">
        <v>368</v>
      </c>
      <c r="V51" s="222" t="s">
        <v>369</v>
      </c>
      <c r="W51" s="222" t="s">
        <v>368</v>
      </c>
      <c r="X51" s="222" t="s">
        <v>369</v>
      </c>
      <c r="AA51" s="735"/>
      <c r="AB51" s="736"/>
      <c r="AC51" s="721" t="s">
        <v>277</v>
      </c>
      <c r="AD51" s="722"/>
      <c r="AE51" s="710"/>
      <c r="AF51" s="710"/>
      <c r="AG51" s="710"/>
      <c r="AH51" s="710"/>
      <c r="AI51" s="710"/>
      <c r="AK51" s="730"/>
      <c r="AL51" s="217">
        <v>95.45</v>
      </c>
    </row>
    <row r="52" spans="1:38" ht="18.75" customHeight="1">
      <c r="B52" s="710"/>
      <c r="C52" s="222" t="s">
        <v>236</v>
      </c>
      <c r="D52" s="222" t="s">
        <v>370</v>
      </c>
      <c r="E52" s="222" t="s">
        <v>371</v>
      </c>
      <c r="F52" s="222" t="s">
        <v>237</v>
      </c>
      <c r="G52" s="222" t="s">
        <v>238</v>
      </c>
      <c r="H52" s="222" t="s">
        <v>239</v>
      </c>
      <c r="I52" s="222" t="s">
        <v>372</v>
      </c>
      <c r="J52" s="222" t="s">
        <v>240</v>
      </c>
      <c r="K52" s="222" t="s">
        <v>373</v>
      </c>
      <c r="L52" s="263" t="s">
        <v>47</v>
      </c>
      <c r="M52" s="263" t="s">
        <v>374</v>
      </c>
      <c r="N52" s="263" t="s">
        <v>47</v>
      </c>
      <c r="O52" s="263" t="s">
        <v>374</v>
      </c>
      <c r="P52" s="263" t="s">
        <v>47</v>
      </c>
      <c r="Q52" s="263" t="s">
        <v>375</v>
      </c>
      <c r="R52" s="263" t="s">
        <v>47</v>
      </c>
      <c r="S52" s="263" t="s">
        <v>374</v>
      </c>
      <c r="T52" s="222" t="s">
        <v>283</v>
      </c>
      <c r="U52" s="222" t="s">
        <v>283</v>
      </c>
      <c r="V52" s="222" t="s">
        <v>283</v>
      </c>
      <c r="W52" s="222"/>
      <c r="X52" s="263"/>
      <c r="Y52" s="222" t="s">
        <v>368</v>
      </c>
      <c r="Z52" s="222" t="s">
        <v>276</v>
      </c>
      <c r="AA52" s="222" t="s">
        <v>227</v>
      </c>
      <c r="AB52" s="222" t="s">
        <v>276</v>
      </c>
      <c r="AC52" s="222" t="s">
        <v>227</v>
      </c>
      <c r="AD52" s="222" t="s">
        <v>276</v>
      </c>
      <c r="AE52" s="263" t="s">
        <v>125</v>
      </c>
      <c r="AF52" s="222" t="s">
        <v>227</v>
      </c>
      <c r="AG52" s="222" t="s">
        <v>227</v>
      </c>
      <c r="AH52" s="222" t="s">
        <v>227</v>
      </c>
      <c r="AI52" s="222" t="s">
        <v>227</v>
      </c>
      <c r="AK52" s="218">
        <v>1</v>
      </c>
      <c r="AL52" s="219">
        <v>13.97</v>
      </c>
    </row>
    <row r="53" spans="1:38" ht="18.75" customHeight="1">
      <c r="B53" s="199">
        <f t="shared" ref="B53:B70" si="37">D9</f>
        <v>0</v>
      </c>
      <c r="C53" s="226" t="s">
        <v>5</v>
      </c>
      <c r="D53" s="199" t="s">
        <v>5</v>
      </c>
      <c r="E53" s="199" t="s">
        <v>5</v>
      </c>
      <c r="F53" s="199" t="s">
        <v>5</v>
      </c>
      <c r="G53" s="199" t="s">
        <v>5</v>
      </c>
      <c r="H53" s="199" t="s">
        <v>5</v>
      </c>
      <c r="I53" s="199" t="s">
        <v>5</v>
      </c>
      <c r="J53" s="199" t="s">
        <v>5</v>
      </c>
      <c r="K53" s="241" t="s">
        <v>376</v>
      </c>
      <c r="L53" s="199" t="s">
        <v>5</v>
      </c>
      <c r="M53" s="199" t="s">
        <v>376</v>
      </c>
      <c r="N53" s="199" t="s">
        <v>5</v>
      </c>
      <c r="O53" s="199" t="s">
        <v>5</v>
      </c>
      <c r="P53" s="199" t="s">
        <v>376</v>
      </c>
      <c r="Q53" s="199" t="s">
        <v>5</v>
      </c>
      <c r="R53" s="242" t="s">
        <v>376</v>
      </c>
      <c r="S53" s="242" t="s">
        <v>376</v>
      </c>
      <c r="T53" s="199" t="s">
        <v>5</v>
      </c>
      <c r="U53" s="199" t="s">
        <v>376</v>
      </c>
      <c r="V53" s="199" t="s">
        <v>376</v>
      </c>
      <c r="W53" s="199" t="s">
        <v>598</v>
      </c>
      <c r="X53" s="242" t="s">
        <v>598</v>
      </c>
      <c r="Y53" s="199" t="s">
        <v>5</v>
      </c>
      <c r="Z53" s="199" t="s">
        <v>5</v>
      </c>
      <c r="AA53" s="199" t="s">
        <v>5</v>
      </c>
      <c r="AB53" s="199" t="s">
        <v>5</v>
      </c>
      <c r="AC53" s="243" t="s">
        <v>376</v>
      </c>
      <c r="AD53" s="243" t="s">
        <v>5</v>
      </c>
      <c r="AE53" s="199" t="s">
        <v>376</v>
      </c>
      <c r="AF53" s="199" t="s">
        <v>376</v>
      </c>
      <c r="AG53" s="199" t="s">
        <v>376</v>
      </c>
      <c r="AH53" s="199" t="s">
        <v>376</v>
      </c>
      <c r="AI53" s="243" t="s">
        <v>376</v>
      </c>
      <c r="AK53" s="218">
        <v>2</v>
      </c>
      <c r="AL53" s="219">
        <v>4.53</v>
      </c>
    </row>
    <row r="54" spans="1:38" ht="18.75" customHeight="1">
      <c r="B54" s="199">
        <f t="shared" si="37"/>
        <v>0</v>
      </c>
      <c r="C54" s="226" t="str">
        <f t="shared" ref="C54:C70" si="38">IF(C10=FALSE,"",F$3/2)</f>
        <v/>
      </c>
      <c r="D54" s="226" t="str">
        <f t="shared" ref="D54:D70" si="39">IF(C10=FALSE,"",SQRT(S10/6)/ABS(R10)*100)</f>
        <v/>
      </c>
      <c r="E54" s="226" t="str">
        <f t="shared" ref="E54:E70" si="40">IF(C10=FALSE,"",AD10/SQRT(3))</f>
        <v/>
      </c>
      <c r="F54" s="226" t="str">
        <f t="shared" ref="F54:F70" si="41">IF(C10=FALSE,"",ABS(H$3/R10)/SQRT(6)*100)</f>
        <v/>
      </c>
      <c r="G54" s="226" t="e">
        <f t="shared" ref="G54:G70" ca="1" si="42">IF(OR(E$3="Case B",E$3="Case D"),IF(AG10="-","",AG10/3/SQRT(3)),AH10/SQRT(3))</f>
        <v>#VALUE!</v>
      </c>
      <c r="H54" s="226" t="str">
        <f t="shared" ref="H54:H70" si="43">IF(C10=FALSE,"",ABS(AF$9))</f>
        <v/>
      </c>
      <c r="I54" s="226" t="str">
        <f t="shared" ref="I54:I70" si="44">IF(C10=FALSE,"",G$3*(N$3/2)/SQRT(3))</f>
        <v/>
      </c>
      <c r="J54" s="226" t="str">
        <f t="shared" ref="J54:J63" si="45">IF(C10=FALSE,"",ABS((R10-Y32)/R10)*100)</f>
        <v/>
      </c>
      <c r="K54" s="244" t="str">
        <f t="shared" ref="K54:K70" si="46">IF(AG10="-","",AG10/SQRT(3))</f>
        <v/>
      </c>
      <c r="L54" s="226" t="str">
        <f t="shared" ref="L54:L70" si="47">IF(C10=FALSE,"",SQRT(SUMSQ(C54:J54)))</f>
        <v/>
      </c>
      <c r="M54" s="226" t="str">
        <f t="shared" ref="M54:M70" si="48">IF(C10=FALSE,"",SQRT(SUMSQ(C54:K54)))</f>
        <v/>
      </c>
      <c r="N54" s="199" t="str">
        <f t="shared" ref="N54:N70" si="49">IF(C10=FALSE,"",ROUNDDOWN(L54^4/SUM(D54^4/D$71,E54^4/E$71),0))</f>
        <v/>
      </c>
      <c r="O54" s="199" t="str">
        <f t="shared" ref="O54:O70" si="50">IF(C10=FALSE,"",ROUNDDOWN(M54^4/SUM(D54^4/D$71,E54^4/E$71),0))</f>
        <v/>
      </c>
      <c r="P54" s="199" t="str">
        <f t="shared" ref="P54:P70" ca="1" si="51">IF(C10=FALSE,"",IFERROR(OFFSET($AL$51,MATCH(N54,$AK$52:$AK$61,0),0),2))</f>
        <v/>
      </c>
      <c r="Q54" s="199" t="str">
        <f t="shared" ref="Q54:Q70" ca="1" si="52">IF(C10=FALSE,"",IFERROR(OFFSET($AL$51,MATCH(O54,$AK$52:$AK$61,0),0),2))</f>
        <v/>
      </c>
      <c r="R54" s="245" t="str">
        <f>IF(C10=FALSE,"",MAX(P$54:Q$70)*L54)</f>
        <v/>
      </c>
      <c r="S54" s="245" t="str">
        <f>IF(C10=FALSE,"",MAX(P$54:Q$70)*M54)</f>
        <v/>
      </c>
      <c r="T54" s="199">
        <f t="shared" ref="T54:T70" si="53">O$3*100</f>
        <v>0</v>
      </c>
      <c r="U54" s="226">
        <f t="shared" ref="U54:U70" si="54">MAX(T54,R54)</f>
        <v>0</v>
      </c>
      <c r="V54" s="226">
        <f t="shared" ref="V54:V70" si="55">MAX(T54,S54)</f>
        <v>0</v>
      </c>
      <c r="W54" s="244" t="b">
        <f>R54&lt;T54</f>
        <v>0</v>
      </c>
      <c r="X54" s="244" t="b">
        <f>S54&lt;T54</f>
        <v>0</v>
      </c>
      <c r="Y54" s="199">
        <f t="shared" ref="Y54:Y70" ca="1" si="56">ROUND(U54,AC$74)</f>
        <v>0</v>
      </c>
      <c r="Z54" s="199">
        <f t="shared" ref="Z54:Z70" ca="1" si="57">ROUND(V54,AC$74)</f>
        <v>0</v>
      </c>
      <c r="AA54" s="199" t="e">
        <f t="shared" ref="AA54:AB70" ca="1" si="58">IF(ABS(U54-Y54)/U54*100&gt;5,TRUE,FALSE)</f>
        <v>#DIV/0!</v>
      </c>
      <c r="AB54" s="199" t="e">
        <f t="shared" ca="1" si="58"/>
        <v>#DIV/0!</v>
      </c>
      <c r="AC54" s="243" t="e">
        <f t="shared" ref="AC54:AC70" ca="1" si="59">IF(AA54=TRUE,ROUNDUP(U54,AC$74),Y54)</f>
        <v>#DIV/0!</v>
      </c>
      <c r="AD54" s="243" t="e">
        <f t="shared" ref="AD54:AD70" ca="1" si="60">IF(AB54=TRUE,ROUNDUP(V54,AC$74),Z54)</f>
        <v>#DIV/0!</v>
      </c>
      <c r="AE54" s="224">
        <f>U54%*E10</f>
        <v>0</v>
      </c>
      <c r="AF54" s="389">
        <f>IF(AE54&lt;0.00001,6,IF(AE54&lt;0.0001,5,IF(AE54&lt;0.001,4,IF(AE54&lt;0.01,3,IF(AE54&lt;0.1,2,IF(AE54&lt;1,1,IF(AE54&lt;10,0,IF(AE54&lt;100,-1,-2))))))))</f>
        <v>6</v>
      </c>
      <c r="AG54" s="199">
        <f>ROUND(AE54,AD$74)</f>
        <v>0</v>
      </c>
      <c r="AH54" s="199" t="e">
        <f>IF(ABS(AE54-AG54)/AE54*100&gt;5,TRUE,FALSE)</f>
        <v>#DIV/0!</v>
      </c>
      <c r="AI54" s="243" t="e">
        <f>IF(AH54=TRUE,ROUNDUP(AE54,AI$74),AG54)</f>
        <v>#DIV/0!</v>
      </c>
      <c r="AK54" s="218">
        <v>3</v>
      </c>
      <c r="AL54" s="219">
        <v>3.31</v>
      </c>
    </row>
    <row r="55" spans="1:38" ht="18.75" customHeight="1">
      <c r="B55" s="199">
        <f t="shared" si="37"/>
        <v>0</v>
      </c>
      <c r="C55" s="226" t="str">
        <f t="shared" si="38"/>
        <v/>
      </c>
      <c r="D55" s="226" t="str">
        <f t="shared" si="39"/>
        <v/>
      </c>
      <c r="E55" s="226" t="str">
        <f t="shared" si="40"/>
        <v/>
      </c>
      <c r="F55" s="226" t="str">
        <f t="shared" si="41"/>
        <v/>
      </c>
      <c r="G55" s="226" t="e">
        <f t="shared" ca="1" si="42"/>
        <v>#VALUE!</v>
      </c>
      <c r="H55" s="226" t="str">
        <f t="shared" si="43"/>
        <v/>
      </c>
      <c r="I55" s="226" t="str">
        <f t="shared" si="44"/>
        <v/>
      </c>
      <c r="J55" s="226" t="str">
        <f t="shared" si="45"/>
        <v/>
      </c>
      <c r="K55" s="244" t="str">
        <f t="shared" si="46"/>
        <v/>
      </c>
      <c r="L55" s="226" t="str">
        <f t="shared" si="47"/>
        <v/>
      </c>
      <c r="M55" s="226" t="str">
        <f t="shared" si="48"/>
        <v/>
      </c>
      <c r="N55" s="199" t="str">
        <f t="shared" si="49"/>
        <v/>
      </c>
      <c r="O55" s="199" t="str">
        <f t="shared" si="50"/>
        <v/>
      </c>
      <c r="P55" s="199" t="str">
        <f t="shared" ca="1" si="51"/>
        <v/>
      </c>
      <c r="Q55" s="199" t="str">
        <f t="shared" ca="1" si="52"/>
        <v/>
      </c>
      <c r="R55" s="245" t="str">
        <f t="shared" ref="R55:R70" si="61">IF(C11=FALSE,"",MAX(P$54:Q$70)*L55)</f>
        <v/>
      </c>
      <c r="S55" s="245" t="str">
        <f t="shared" ref="S55:S70" si="62">IF(C11=FALSE,"",MAX(P$54:Q$70)*M55)</f>
        <v/>
      </c>
      <c r="T55" s="199">
        <f t="shared" si="53"/>
        <v>0</v>
      </c>
      <c r="U55" s="226">
        <f t="shared" si="54"/>
        <v>0</v>
      </c>
      <c r="V55" s="226">
        <f t="shared" si="55"/>
        <v>0</v>
      </c>
      <c r="W55" s="244" t="b">
        <f t="shared" ref="W55:W70" si="63">R55&lt;T55</f>
        <v>0</v>
      </c>
      <c r="X55" s="244" t="b">
        <f t="shared" ref="X55:X70" si="64">S55&lt;T55</f>
        <v>0</v>
      </c>
      <c r="Y55" s="199">
        <f t="shared" ca="1" si="56"/>
        <v>0</v>
      </c>
      <c r="Z55" s="199">
        <f t="shared" ca="1" si="57"/>
        <v>0</v>
      </c>
      <c r="AA55" s="199" t="e">
        <f t="shared" ca="1" si="58"/>
        <v>#DIV/0!</v>
      </c>
      <c r="AB55" s="199" t="e">
        <f t="shared" ca="1" si="58"/>
        <v>#DIV/0!</v>
      </c>
      <c r="AC55" s="243" t="e">
        <f t="shared" ca="1" si="59"/>
        <v>#DIV/0!</v>
      </c>
      <c r="AD55" s="243" t="e">
        <f t="shared" ca="1" si="60"/>
        <v>#DIV/0!</v>
      </c>
      <c r="AE55" s="224">
        <f t="shared" ref="AE55:AE70" si="65">U55%*E11</f>
        <v>0</v>
      </c>
      <c r="AF55" s="389">
        <f t="shared" ref="AF55:AF70" si="66">IF(AE55&lt;0.00001,6,IF(AE55&lt;0.0001,5,IF(AE55&lt;0.001,4,IF(AE55&lt;0.01,3,IF(AE55&lt;0.1,2,IF(AE55&lt;1,1,IF(AE55&lt;10,0,IF(AE55&lt;100,-1,-2))))))))</f>
        <v>6</v>
      </c>
      <c r="AG55" s="199">
        <f t="shared" ref="AG55:AG70" si="67">ROUND(AE55,AD$74)</f>
        <v>0</v>
      </c>
      <c r="AH55" s="199" t="e">
        <f t="shared" ref="AH55:AH70" si="68">IF(ABS(AE55-AG55)/AE55*100&gt;5,TRUE,FALSE)</f>
        <v>#DIV/0!</v>
      </c>
      <c r="AI55" s="243" t="e">
        <f t="shared" ref="AI55:AI70" si="69">IF(AH55=TRUE,ROUNDUP(AE55,AI$74),AG55)</f>
        <v>#DIV/0!</v>
      </c>
      <c r="AK55" s="218">
        <v>4</v>
      </c>
      <c r="AL55" s="219">
        <v>2.87</v>
      </c>
    </row>
    <row r="56" spans="1:38" ht="18.75" customHeight="1">
      <c r="B56" s="199">
        <f t="shared" si="37"/>
        <v>0</v>
      </c>
      <c r="C56" s="226" t="str">
        <f t="shared" si="38"/>
        <v/>
      </c>
      <c r="D56" s="226" t="str">
        <f t="shared" si="39"/>
        <v/>
      </c>
      <c r="E56" s="226" t="str">
        <f t="shared" si="40"/>
        <v/>
      </c>
      <c r="F56" s="226" t="str">
        <f t="shared" si="41"/>
        <v/>
      </c>
      <c r="G56" s="226" t="e">
        <f t="shared" ca="1" si="42"/>
        <v>#VALUE!</v>
      </c>
      <c r="H56" s="226" t="str">
        <f t="shared" si="43"/>
        <v/>
      </c>
      <c r="I56" s="226" t="str">
        <f t="shared" si="44"/>
        <v/>
      </c>
      <c r="J56" s="226" t="str">
        <f t="shared" si="45"/>
        <v/>
      </c>
      <c r="K56" s="244" t="str">
        <f t="shared" si="46"/>
        <v/>
      </c>
      <c r="L56" s="226" t="str">
        <f t="shared" si="47"/>
        <v/>
      </c>
      <c r="M56" s="226" t="str">
        <f t="shared" si="48"/>
        <v/>
      </c>
      <c r="N56" s="199" t="str">
        <f t="shared" si="49"/>
        <v/>
      </c>
      <c r="O56" s="199" t="str">
        <f t="shared" si="50"/>
        <v/>
      </c>
      <c r="P56" s="199" t="str">
        <f t="shared" ca="1" si="51"/>
        <v/>
      </c>
      <c r="Q56" s="199" t="str">
        <f t="shared" ca="1" si="52"/>
        <v/>
      </c>
      <c r="R56" s="245" t="str">
        <f t="shared" si="61"/>
        <v/>
      </c>
      <c r="S56" s="245" t="str">
        <f t="shared" si="62"/>
        <v/>
      </c>
      <c r="T56" s="199">
        <f t="shared" si="53"/>
        <v>0</v>
      </c>
      <c r="U56" s="226">
        <f t="shared" si="54"/>
        <v>0</v>
      </c>
      <c r="V56" s="226">
        <f t="shared" si="55"/>
        <v>0</v>
      </c>
      <c r="W56" s="244" t="b">
        <f t="shared" si="63"/>
        <v>0</v>
      </c>
      <c r="X56" s="244" t="b">
        <f t="shared" si="64"/>
        <v>0</v>
      </c>
      <c r="Y56" s="199">
        <f t="shared" ca="1" si="56"/>
        <v>0</v>
      </c>
      <c r="Z56" s="199">
        <f t="shared" ca="1" si="57"/>
        <v>0</v>
      </c>
      <c r="AA56" s="199" t="e">
        <f t="shared" ca="1" si="58"/>
        <v>#DIV/0!</v>
      </c>
      <c r="AB56" s="199" t="e">
        <f t="shared" ca="1" si="58"/>
        <v>#DIV/0!</v>
      </c>
      <c r="AC56" s="243" t="e">
        <f t="shared" ca="1" si="59"/>
        <v>#DIV/0!</v>
      </c>
      <c r="AD56" s="243" t="e">
        <f t="shared" ca="1" si="60"/>
        <v>#DIV/0!</v>
      </c>
      <c r="AE56" s="224">
        <f t="shared" si="65"/>
        <v>0</v>
      </c>
      <c r="AF56" s="389">
        <f t="shared" si="66"/>
        <v>6</v>
      </c>
      <c r="AG56" s="199">
        <f t="shared" si="67"/>
        <v>0</v>
      </c>
      <c r="AH56" s="199" t="e">
        <f t="shared" si="68"/>
        <v>#DIV/0!</v>
      </c>
      <c r="AI56" s="243" t="e">
        <f t="shared" si="69"/>
        <v>#DIV/0!</v>
      </c>
      <c r="AK56" s="218">
        <v>5</v>
      </c>
      <c r="AL56" s="219">
        <v>2.65</v>
      </c>
    </row>
    <row r="57" spans="1:38" ht="18.75" customHeight="1">
      <c r="B57" s="199">
        <f t="shared" si="37"/>
        <v>0</v>
      </c>
      <c r="C57" s="226" t="str">
        <f t="shared" si="38"/>
        <v/>
      </c>
      <c r="D57" s="226" t="str">
        <f t="shared" si="39"/>
        <v/>
      </c>
      <c r="E57" s="226" t="str">
        <f t="shared" si="40"/>
        <v/>
      </c>
      <c r="F57" s="226" t="str">
        <f t="shared" si="41"/>
        <v/>
      </c>
      <c r="G57" s="226" t="e">
        <f t="shared" ca="1" si="42"/>
        <v>#VALUE!</v>
      </c>
      <c r="H57" s="226" t="str">
        <f t="shared" si="43"/>
        <v/>
      </c>
      <c r="I57" s="226" t="str">
        <f t="shared" si="44"/>
        <v/>
      </c>
      <c r="J57" s="226" t="str">
        <f t="shared" si="45"/>
        <v/>
      </c>
      <c r="K57" s="244" t="str">
        <f t="shared" si="46"/>
        <v/>
      </c>
      <c r="L57" s="226" t="str">
        <f t="shared" si="47"/>
        <v/>
      </c>
      <c r="M57" s="226" t="str">
        <f t="shared" si="48"/>
        <v/>
      </c>
      <c r="N57" s="199" t="str">
        <f t="shared" si="49"/>
        <v/>
      </c>
      <c r="O57" s="199" t="str">
        <f t="shared" si="50"/>
        <v/>
      </c>
      <c r="P57" s="199" t="str">
        <f t="shared" ca="1" si="51"/>
        <v/>
      </c>
      <c r="Q57" s="199" t="str">
        <f t="shared" ca="1" si="52"/>
        <v/>
      </c>
      <c r="R57" s="245" t="str">
        <f t="shared" si="61"/>
        <v/>
      </c>
      <c r="S57" s="245" t="str">
        <f t="shared" si="62"/>
        <v/>
      </c>
      <c r="T57" s="199">
        <f t="shared" si="53"/>
        <v>0</v>
      </c>
      <c r="U57" s="226">
        <f t="shared" si="54"/>
        <v>0</v>
      </c>
      <c r="V57" s="226">
        <f t="shared" si="55"/>
        <v>0</v>
      </c>
      <c r="W57" s="244" t="b">
        <f t="shared" si="63"/>
        <v>0</v>
      </c>
      <c r="X57" s="244" t="b">
        <f t="shared" si="64"/>
        <v>0</v>
      </c>
      <c r="Y57" s="199">
        <f t="shared" ca="1" si="56"/>
        <v>0</v>
      </c>
      <c r="Z57" s="199">
        <f t="shared" ca="1" si="57"/>
        <v>0</v>
      </c>
      <c r="AA57" s="199" t="e">
        <f t="shared" ca="1" si="58"/>
        <v>#DIV/0!</v>
      </c>
      <c r="AB57" s="199" t="e">
        <f t="shared" ca="1" si="58"/>
        <v>#DIV/0!</v>
      </c>
      <c r="AC57" s="243" t="e">
        <f t="shared" ca="1" si="59"/>
        <v>#DIV/0!</v>
      </c>
      <c r="AD57" s="243" t="e">
        <f t="shared" ca="1" si="60"/>
        <v>#DIV/0!</v>
      </c>
      <c r="AE57" s="224">
        <f t="shared" si="65"/>
        <v>0</v>
      </c>
      <c r="AF57" s="389">
        <f t="shared" si="66"/>
        <v>6</v>
      </c>
      <c r="AG57" s="199">
        <f t="shared" si="67"/>
        <v>0</v>
      </c>
      <c r="AH57" s="199" t="e">
        <f t="shared" si="68"/>
        <v>#DIV/0!</v>
      </c>
      <c r="AI57" s="243" t="e">
        <f t="shared" si="69"/>
        <v>#DIV/0!</v>
      </c>
      <c r="AK57" s="218">
        <v>6</v>
      </c>
      <c r="AL57" s="219">
        <v>2.52</v>
      </c>
    </row>
    <row r="58" spans="1:38" ht="18.75" customHeight="1">
      <c r="B58" s="199">
        <f t="shared" si="37"/>
        <v>0</v>
      </c>
      <c r="C58" s="226" t="str">
        <f t="shared" si="38"/>
        <v/>
      </c>
      <c r="D58" s="226" t="str">
        <f t="shared" si="39"/>
        <v/>
      </c>
      <c r="E58" s="226" t="str">
        <f t="shared" si="40"/>
        <v/>
      </c>
      <c r="F58" s="226" t="str">
        <f t="shared" si="41"/>
        <v/>
      </c>
      <c r="G58" s="226" t="e">
        <f t="shared" ca="1" si="42"/>
        <v>#VALUE!</v>
      </c>
      <c r="H58" s="226" t="str">
        <f t="shared" si="43"/>
        <v/>
      </c>
      <c r="I58" s="226" t="str">
        <f t="shared" si="44"/>
        <v/>
      </c>
      <c r="J58" s="226" t="str">
        <f t="shared" si="45"/>
        <v/>
      </c>
      <c r="K58" s="244" t="str">
        <f t="shared" si="46"/>
        <v/>
      </c>
      <c r="L58" s="226" t="str">
        <f t="shared" si="47"/>
        <v/>
      </c>
      <c r="M58" s="226" t="str">
        <f t="shared" si="48"/>
        <v/>
      </c>
      <c r="N58" s="199" t="str">
        <f t="shared" si="49"/>
        <v/>
      </c>
      <c r="O58" s="199" t="str">
        <f t="shared" si="50"/>
        <v/>
      </c>
      <c r="P58" s="199" t="str">
        <f t="shared" ca="1" si="51"/>
        <v/>
      </c>
      <c r="Q58" s="199" t="str">
        <f t="shared" ca="1" si="52"/>
        <v/>
      </c>
      <c r="R58" s="245" t="str">
        <f t="shared" si="61"/>
        <v/>
      </c>
      <c r="S58" s="245" t="str">
        <f t="shared" si="62"/>
        <v/>
      </c>
      <c r="T58" s="199">
        <f t="shared" si="53"/>
        <v>0</v>
      </c>
      <c r="U58" s="226">
        <f t="shared" si="54"/>
        <v>0</v>
      </c>
      <c r="V58" s="226">
        <f t="shared" si="55"/>
        <v>0</v>
      </c>
      <c r="W58" s="244" t="b">
        <f t="shared" si="63"/>
        <v>0</v>
      </c>
      <c r="X58" s="244" t="b">
        <f t="shared" si="64"/>
        <v>0</v>
      </c>
      <c r="Y58" s="199">
        <f t="shared" ca="1" si="56"/>
        <v>0</v>
      </c>
      <c r="Z58" s="199">
        <f t="shared" ca="1" si="57"/>
        <v>0</v>
      </c>
      <c r="AA58" s="199" t="e">
        <f t="shared" ca="1" si="58"/>
        <v>#DIV/0!</v>
      </c>
      <c r="AB58" s="199" t="e">
        <f t="shared" ca="1" si="58"/>
        <v>#DIV/0!</v>
      </c>
      <c r="AC58" s="243" t="e">
        <f t="shared" ca="1" si="59"/>
        <v>#DIV/0!</v>
      </c>
      <c r="AD58" s="243" t="e">
        <f t="shared" ca="1" si="60"/>
        <v>#DIV/0!</v>
      </c>
      <c r="AE58" s="224">
        <f t="shared" si="65"/>
        <v>0</v>
      </c>
      <c r="AF58" s="389">
        <f t="shared" si="66"/>
        <v>6</v>
      </c>
      <c r="AG58" s="199">
        <f t="shared" si="67"/>
        <v>0</v>
      </c>
      <c r="AH58" s="199" t="e">
        <f t="shared" si="68"/>
        <v>#DIV/0!</v>
      </c>
      <c r="AI58" s="243" t="e">
        <f t="shared" si="69"/>
        <v>#DIV/0!</v>
      </c>
      <c r="AK58" s="218">
        <v>7</v>
      </c>
      <c r="AL58" s="219">
        <v>2.4300000000000002</v>
      </c>
    </row>
    <row r="59" spans="1:38" ht="18.75" customHeight="1">
      <c r="B59" s="199">
        <f t="shared" si="37"/>
        <v>0</v>
      </c>
      <c r="C59" s="226" t="str">
        <f t="shared" si="38"/>
        <v/>
      </c>
      <c r="D59" s="226" t="str">
        <f t="shared" si="39"/>
        <v/>
      </c>
      <c r="E59" s="226" t="str">
        <f t="shared" si="40"/>
        <v/>
      </c>
      <c r="F59" s="226" t="str">
        <f t="shared" si="41"/>
        <v/>
      </c>
      <c r="G59" s="226" t="e">
        <f t="shared" ca="1" si="42"/>
        <v>#VALUE!</v>
      </c>
      <c r="H59" s="226" t="str">
        <f t="shared" si="43"/>
        <v/>
      </c>
      <c r="I59" s="226" t="str">
        <f t="shared" si="44"/>
        <v/>
      </c>
      <c r="J59" s="226" t="str">
        <f t="shared" si="45"/>
        <v/>
      </c>
      <c r="K59" s="244" t="str">
        <f t="shared" si="46"/>
        <v/>
      </c>
      <c r="L59" s="226" t="str">
        <f t="shared" si="47"/>
        <v/>
      </c>
      <c r="M59" s="226" t="str">
        <f t="shared" si="48"/>
        <v/>
      </c>
      <c r="N59" s="199" t="str">
        <f t="shared" si="49"/>
        <v/>
      </c>
      <c r="O59" s="199" t="str">
        <f t="shared" si="50"/>
        <v/>
      </c>
      <c r="P59" s="199" t="str">
        <f t="shared" ca="1" si="51"/>
        <v/>
      </c>
      <c r="Q59" s="199" t="str">
        <f t="shared" ca="1" si="52"/>
        <v/>
      </c>
      <c r="R59" s="245" t="str">
        <f t="shared" si="61"/>
        <v/>
      </c>
      <c r="S59" s="245" t="str">
        <f t="shared" si="62"/>
        <v/>
      </c>
      <c r="T59" s="199">
        <f t="shared" si="53"/>
        <v>0</v>
      </c>
      <c r="U59" s="226">
        <f t="shared" si="54"/>
        <v>0</v>
      </c>
      <c r="V59" s="226">
        <f t="shared" si="55"/>
        <v>0</v>
      </c>
      <c r="W59" s="244" t="b">
        <f t="shared" si="63"/>
        <v>0</v>
      </c>
      <c r="X59" s="244" t="b">
        <f t="shared" si="64"/>
        <v>0</v>
      </c>
      <c r="Y59" s="199">
        <f t="shared" ca="1" si="56"/>
        <v>0</v>
      </c>
      <c r="Z59" s="199">
        <f t="shared" ca="1" si="57"/>
        <v>0</v>
      </c>
      <c r="AA59" s="199" t="e">
        <f t="shared" ca="1" si="58"/>
        <v>#DIV/0!</v>
      </c>
      <c r="AB59" s="199" t="e">
        <f t="shared" ca="1" si="58"/>
        <v>#DIV/0!</v>
      </c>
      <c r="AC59" s="243" t="e">
        <f t="shared" ca="1" si="59"/>
        <v>#DIV/0!</v>
      </c>
      <c r="AD59" s="243" t="e">
        <f t="shared" ca="1" si="60"/>
        <v>#DIV/0!</v>
      </c>
      <c r="AE59" s="224">
        <f t="shared" si="65"/>
        <v>0</v>
      </c>
      <c r="AF59" s="389">
        <f t="shared" si="66"/>
        <v>6</v>
      </c>
      <c r="AG59" s="199">
        <f t="shared" si="67"/>
        <v>0</v>
      </c>
      <c r="AH59" s="199" t="e">
        <f t="shared" si="68"/>
        <v>#DIV/0!</v>
      </c>
      <c r="AI59" s="243" t="e">
        <f t="shared" si="69"/>
        <v>#DIV/0!</v>
      </c>
      <c r="AK59" s="218">
        <v>8</v>
      </c>
      <c r="AL59" s="219">
        <v>2.37</v>
      </c>
    </row>
    <row r="60" spans="1:38" ht="18.75" customHeight="1">
      <c r="B60" s="199">
        <f t="shared" si="37"/>
        <v>0</v>
      </c>
      <c r="C60" s="226" t="str">
        <f t="shared" si="38"/>
        <v/>
      </c>
      <c r="D60" s="226" t="str">
        <f t="shared" si="39"/>
        <v/>
      </c>
      <c r="E60" s="226" t="str">
        <f t="shared" si="40"/>
        <v/>
      </c>
      <c r="F60" s="226" t="str">
        <f t="shared" si="41"/>
        <v/>
      </c>
      <c r="G60" s="226" t="e">
        <f t="shared" ca="1" si="42"/>
        <v>#VALUE!</v>
      </c>
      <c r="H60" s="226" t="str">
        <f t="shared" si="43"/>
        <v/>
      </c>
      <c r="I60" s="226" t="str">
        <f t="shared" si="44"/>
        <v/>
      </c>
      <c r="J60" s="226" t="str">
        <f t="shared" si="45"/>
        <v/>
      </c>
      <c r="K60" s="244" t="str">
        <f t="shared" si="46"/>
        <v/>
      </c>
      <c r="L60" s="226" t="str">
        <f t="shared" si="47"/>
        <v/>
      </c>
      <c r="M60" s="226" t="str">
        <f t="shared" si="48"/>
        <v/>
      </c>
      <c r="N60" s="199" t="str">
        <f t="shared" si="49"/>
        <v/>
      </c>
      <c r="O60" s="199" t="str">
        <f t="shared" si="50"/>
        <v/>
      </c>
      <c r="P60" s="199" t="str">
        <f t="shared" ca="1" si="51"/>
        <v/>
      </c>
      <c r="Q60" s="199" t="str">
        <f t="shared" ca="1" si="52"/>
        <v/>
      </c>
      <c r="R60" s="245" t="str">
        <f t="shared" si="61"/>
        <v/>
      </c>
      <c r="S60" s="245" t="str">
        <f t="shared" si="62"/>
        <v/>
      </c>
      <c r="T60" s="199">
        <f t="shared" si="53"/>
        <v>0</v>
      </c>
      <c r="U60" s="226">
        <f t="shared" si="54"/>
        <v>0</v>
      </c>
      <c r="V60" s="226">
        <f t="shared" si="55"/>
        <v>0</v>
      </c>
      <c r="W60" s="244" t="b">
        <f t="shared" si="63"/>
        <v>0</v>
      </c>
      <c r="X60" s="244" t="b">
        <f t="shared" si="64"/>
        <v>0</v>
      </c>
      <c r="Y60" s="199">
        <f t="shared" ca="1" si="56"/>
        <v>0</v>
      </c>
      <c r="Z60" s="199">
        <f t="shared" ca="1" si="57"/>
        <v>0</v>
      </c>
      <c r="AA60" s="199" t="e">
        <f t="shared" ca="1" si="58"/>
        <v>#DIV/0!</v>
      </c>
      <c r="AB60" s="199" t="e">
        <f t="shared" ca="1" si="58"/>
        <v>#DIV/0!</v>
      </c>
      <c r="AC60" s="243" t="e">
        <f t="shared" ca="1" si="59"/>
        <v>#DIV/0!</v>
      </c>
      <c r="AD60" s="243" t="e">
        <f t="shared" ca="1" si="60"/>
        <v>#DIV/0!</v>
      </c>
      <c r="AE60" s="224">
        <f t="shared" si="65"/>
        <v>0</v>
      </c>
      <c r="AF60" s="389">
        <f t="shared" si="66"/>
        <v>6</v>
      </c>
      <c r="AG60" s="199">
        <f t="shared" si="67"/>
        <v>0</v>
      </c>
      <c r="AH60" s="199" t="e">
        <f t="shared" si="68"/>
        <v>#DIV/0!</v>
      </c>
      <c r="AI60" s="243" t="e">
        <f t="shared" si="69"/>
        <v>#DIV/0!</v>
      </c>
      <c r="AK60" s="218">
        <v>9</v>
      </c>
      <c r="AL60" s="219">
        <v>2.3199999999999998</v>
      </c>
    </row>
    <row r="61" spans="1:38" ht="18.75" customHeight="1">
      <c r="B61" s="199">
        <f t="shared" si="37"/>
        <v>0</v>
      </c>
      <c r="C61" s="226" t="str">
        <f t="shared" si="38"/>
        <v/>
      </c>
      <c r="D61" s="226" t="str">
        <f t="shared" si="39"/>
        <v/>
      </c>
      <c r="E61" s="226" t="str">
        <f t="shared" si="40"/>
        <v/>
      </c>
      <c r="F61" s="226" t="str">
        <f t="shared" si="41"/>
        <v/>
      </c>
      <c r="G61" s="226" t="e">
        <f t="shared" ca="1" si="42"/>
        <v>#VALUE!</v>
      </c>
      <c r="H61" s="226" t="str">
        <f t="shared" si="43"/>
        <v/>
      </c>
      <c r="I61" s="226" t="str">
        <f t="shared" si="44"/>
        <v/>
      </c>
      <c r="J61" s="226" t="str">
        <f t="shared" si="45"/>
        <v/>
      </c>
      <c r="K61" s="244" t="str">
        <f t="shared" si="46"/>
        <v/>
      </c>
      <c r="L61" s="226" t="str">
        <f t="shared" si="47"/>
        <v/>
      </c>
      <c r="M61" s="226" t="str">
        <f t="shared" si="48"/>
        <v/>
      </c>
      <c r="N61" s="199" t="str">
        <f t="shared" si="49"/>
        <v/>
      </c>
      <c r="O61" s="199" t="str">
        <f t="shared" si="50"/>
        <v/>
      </c>
      <c r="P61" s="199" t="str">
        <f t="shared" ca="1" si="51"/>
        <v/>
      </c>
      <c r="Q61" s="199" t="str">
        <f t="shared" ca="1" si="52"/>
        <v/>
      </c>
      <c r="R61" s="245" t="str">
        <f t="shared" si="61"/>
        <v/>
      </c>
      <c r="S61" s="245" t="str">
        <f t="shared" si="62"/>
        <v/>
      </c>
      <c r="T61" s="199">
        <f t="shared" si="53"/>
        <v>0</v>
      </c>
      <c r="U61" s="226">
        <f t="shared" si="54"/>
        <v>0</v>
      </c>
      <c r="V61" s="226">
        <f t="shared" si="55"/>
        <v>0</v>
      </c>
      <c r="W61" s="244" t="b">
        <f t="shared" si="63"/>
        <v>0</v>
      </c>
      <c r="X61" s="244" t="b">
        <f t="shared" si="64"/>
        <v>0</v>
      </c>
      <c r="Y61" s="199">
        <f t="shared" ca="1" si="56"/>
        <v>0</v>
      </c>
      <c r="Z61" s="199">
        <f t="shared" ca="1" si="57"/>
        <v>0</v>
      </c>
      <c r="AA61" s="199" t="e">
        <f t="shared" ca="1" si="58"/>
        <v>#DIV/0!</v>
      </c>
      <c r="AB61" s="199" t="e">
        <f t="shared" ca="1" si="58"/>
        <v>#DIV/0!</v>
      </c>
      <c r="AC61" s="243" t="e">
        <f t="shared" ca="1" si="59"/>
        <v>#DIV/0!</v>
      </c>
      <c r="AD61" s="243" t="e">
        <f t="shared" ca="1" si="60"/>
        <v>#DIV/0!</v>
      </c>
      <c r="AE61" s="224">
        <f t="shared" si="65"/>
        <v>0</v>
      </c>
      <c r="AF61" s="389">
        <f t="shared" si="66"/>
        <v>6</v>
      </c>
      <c r="AG61" s="199">
        <f t="shared" si="67"/>
        <v>0</v>
      </c>
      <c r="AH61" s="199" t="e">
        <f t="shared" si="68"/>
        <v>#DIV/0!</v>
      </c>
      <c r="AI61" s="243" t="e">
        <f t="shared" si="69"/>
        <v>#DIV/0!</v>
      </c>
      <c r="AK61" s="220" t="s">
        <v>226</v>
      </c>
      <c r="AL61" s="219">
        <v>2</v>
      </c>
    </row>
    <row r="62" spans="1:38" ht="18.75" customHeight="1">
      <c r="B62" s="199">
        <f t="shared" si="37"/>
        <v>0</v>
      </c>
      <c r="C62" s="226" t="str">
        <f t="shared" si="38"/>
        <v/>
      </c>
      <c r="D62" s="226" t="str">
        <f t="shared" si="39"/>
        <v/>
      </c>
      <c r="E62" s="226" t="str">
        <f t="shared" si="40"/>
        <v/>
      </c>
      <c r="F62" s="226" t="str">
        <f t="shared" si="41"/>
        <v/>
      </c>
      <c r="G62" s="226" t="e">
        <f t="shared" ca="1" si="42"/>
        <v>#VALUE!</v>
      </c>
      <c r="H62" s="226" t="str">
        <f t="shared" si="43"/>
        <v/>
      </c>
      <c r="I62" s="226" t="str">
        <f t="shared" si="44"/>
        <v/>
      </c>
      <c r="J62" s="226" t="str">
        <f t="shared" si="45"/>
        <v/>
      </c>
      <c r="K62" s="244" t="str">
        <f t="shared" si="46"/>
        <v/>
      </c>
      <c r="L62" s="226" t="str">
        <f t="shared" si="47"/>
        <v/>
      </c>
      <c r="M62" s="226" t="str">
        <f t="shared" si="48"/>
        <v/>
      </c>
      <c r="N62" s="199" t="str">
        <f t="shared" si="49"/>
        <v/>
      </c>
      <c r="O62" s="199" t="str">
        <f t="shared" si="50"/>
        <v/>
      </c>
      <c r="P62" s="199" t="str">
        <f t="shared" ca="1" si="51"/>
        <v/>
      </c>
      <c r="Q62" s="199" t="str">
        <f t="shared" ca="1" si="52"/>
        <v/>
      </c>
      <c r="R62" s="245" t="str">
        <f t="shared" si="61"/>
        <v/>
      </c>
      <c r="S62" s="245" t="str">
        <f t="shared" si="62"/>
        <v/>
      </c>
      <c r="T62" s="199">
        <f t="shared" si="53"/>
        <v>0</v>
      </c>
      <c r="U62" s="226">
        <f t="shared" si="54"/>
        <v>0</v>
      </c>
      <c r="V62" s="226">
        <f t="shared" si="55"/>
        <v>0</v>
      </c>
      <c r="W62" s="244" t="b">
        <f t="shared" si="63"/>
        <v>0</v>
      </c>
      <c r="X62" s="244" t="b">
        <f t="shared" si="64"/>
        <v>0</v>
      </c>
      <c r="Y62" s="199">
        <f t="shared" ca="1" si="56"/>
        <v>0</v>
      </c>
      <c r="Z62" s="199">
        <f t="shared" ca="1" si="57"/>
        <v>0</v>
      </c>
      <c r="AA62" s="199" t="e">
        <f t="shared" ca="1" si="58"/>
        <v>#DIV/0!</v>
      </c>
      <c r="AB62" s="199" t="e">
        <f t="shared" ca="1" si="58"/>
        <v>#DIV/0!</v>
      </c>
      <c r="AC62" s="243" t="e">
        <f t="shared" ca="1" si="59"/>
        <v>#DIV/0!</v>
      </c>
      <c r="AD62" s="243" t="e">
        <f t="shared" ca="1" si="60"/>
        <v>#DIV/0!</v>
      </c>
      <c r="AE62" s="224">
        <f t="shared" si="65"/>
        <v>0</v>
      </c>
      <c r="AF62" s="389">
        <f t="shared" si="66"/>
        <v>6</v>
      </c>
      <c r="AG62" s="199">
        <f t="shared" si="67"/>
        <v>0</v>
      </c>
      <c r="AH62" s="199" t="e">
        <f t="shared" si="68"/>
        <v>#DIV/0!</v>
      </c>
      <c r="AI62" s="243" t="e">
        <f t="shared" si="69"/>
        <v>#DIV/0!</v>
      </c>
    </row>
    <row r="63" spans="1:38" ht="18.75" customHeight="1">
      <c r="B63" s="199">
        <f t="shared" si="37"/>
        <v>0</v>
      </c>
      <c r="C63" s="226" t="str">
        <f t="shared" si="38"/>
        <v/>
      </c>
      <c r="D63" s="226" t="str">
        <f t="shared" si="39"/>
        <v/>
      </c>
      <c r="E63" s="226" t="str">
        <f t="shared" si="40"/>
        <v/>
      </c>
      <c r="F63" s="226" t="str">
        <f t="shared" si="41"/>
        <v/>
      </c>
      <c r="G63" s="226" t="e">
        <f t="shared" ca="1" si="42"/>
        <v>#VALUE!</v>
      </c>
      <c r="H63" s="226" t="str">
        <f t="shared" si="43"/>
        <v/>
      </c>
      <c r="I63" s="226" t="str">
        <f t="shared" si="44"/>
        <v/>
      </c>
      <c r="J63" s="226" t="str">
        <f t="shared" si="45"/>
        <v/>
      </c>
      <c r="K63" s="244" t="str">
        <f t="shared" si="46"/>
        <v/>
      </c>
      <c r="L63" s="226" t="str">
        <f t="shared" si="47"/>
        <v/>
      </c>
      <c r="M63" s="226" t="str">
        <f t="shared" si="48"/>
        <v/>
      </c>
      <c r="N63" s="199" t="str">
        <f t="shared" si="49"/>
        <v/>
      </c>
      <c r="O63" s="199" t="str">
        <f t="shared" si="50"/>
        <v/>
      </c>
      <c r="P63" s="199" t="str">
        <f t="shared" ca="1" si="51"/>
        <v/>
      </c>
      <c r="Q63" s="199" t="str">
        <f t="shared" ca="1" si="52"/>
        <v/>
      </c>
      <c r="R63" s="245" t="str">
        <f t="shared" si="61"/>
        <v/>
      </c>
      <c r="S63" s="245" t="str">
        <f t="shared" si="62"/>
        <v/>
      </c>
      <c r="T63" s="199">
        <f t="shared" si="53"/>
        <v>0</v>
      </c>
      <c r="U63" s="226">
        <f t="shared" si="54"/>
        <v>0</v>
      </c>
      <c r="V63" s="226">
        <f t="shared" si="55"/>
        <v>0</v>
      </c>
      <c r="W63" s="244" t="b">
        <f t="shared" si="63"/>
        <v>0</v>
      </c>
      <c r="X63" s="244" t="b">
        <f t="shared" si="64"/>
        <v>0</v>
      </c>
      <c r="Y63" s="199">
        <f t="shared" ca="1" si="56"/>
        <v>0</v>
      </c>
      <c r="Z63" s="199">
        <f t="shared" ca="1" si="57"/>
        <v>0</v>
      </c>
      <c r="AA63" s="199" t="e">
        <f t="shared" ca="1" si="58"/>
        <v>#DIV/0!</v>
      </c>
      <c r="AB63" s="199" t="e">
        <f t="shared" ca="1" si="58"/>
        <v>#DIV/0!</v>
      </c>
      <c r="AC63" s="243" t="e">
        <f t="shared" ca="1" si="59"/>
        <v>#DIV/0!</v>
      </c>
      <c r="AD63" s="243" t="e">
        <f t="shared" ca="1" si="60"/>
        <v>#DIV/0!</v>
      </c>
      <c r="AE63" s="224">
        <f t="shared" si="65"/>
        <v>0</v>
      </c>
      <c r="AF63" s="389">
        <f t="shared" si="66"/>
        <v>6</v>
      </c>
      <c r="AG63" s="199">
        <f t="shared" si="67"/>
        <v>0</v>
      </c>
      <c r="AH63" s="199" t="e">
        <f t="shared" si="68"/>
        <v>#DIV/0!</v>
      </c>
      <c r="AI63" s="243" t="e">
        <f t="shared" si="69"/>
        <v>#DIV/0!</v>
      </c>
    </row>
    <row r="64" spans="1:38" ht="18.75" customHeight="1">
      <c r="B64" s="199">
        <f t="shared" si="37"/>
        <v>0</v>
      </c>
      <c r="C64" s="226" t="str">
        <f t="shared" si="38"/>
        <v/>
      </c>
      <c r="D64" s="226" t="str">
        <f t="shared" si="39"/>
        <v/>
      </c>
      <c r="E64" s="226" t="str">
        <f t="shared" si="40"/>
        <v/>
      </c>
      <c r="F64" s="226" t="str">
        <f t="shared" si="41"/>
        <v/>
      </c>
      <c r="G64" s="226" t="e">
        <f t="shared" ca="1" si="42"/>
        <v>#VALUE!</v>
      </c>
      <c r="H64" s="226" t="str">
        <f t="shared" si="43"/>
        <v/>
      </c>
      <c r="I64" s="226" t="str">
        <f t="shared" si="44"/>
        <v/>
      </c>
      <c r="J64" s="226" t="str">
        <f>IF(C20=FALSE,"",ABS((R20-#REF!)/R20)*100)</f>
        <v/>
      </c>
      <c r="K64" s="244" t="str">
        <f t="shared" si="46"/>
        <v/>
      </c>
      <c r="L64" s="226" t="str">
        <f t="shared" si="47"/>
        <v/>
      </c>
      <c r="M64" s="226" t="str">
        <f t="shared" si="48"/>
        <v/>
      </c>
      <c r="N64" s="199" t="str">
        <f t="shared" si="49"/>
        <v/>
      </c>
      <c r="O64" s="199" t="str">
        <f t="shared" si="50"/>
        <v/>
      </c>
      <c r="P64" s="199" t="str">
        <f t="shared" ca="1" si="51"/>
        <v/>
      </c>
      <c r="Q64" s="199" t="str">
        <f t="shared" ca="1" si="52"/>
        <v/>
      </c>
      <c r="R64" s="245" t="str">
        <f t="shared" si="61"/>
        <v/>
      </c>
      <c r="S64" s="245" t="str">
        <f t="shared" si="62"/>
        <v/>
      </c>
      <c r="T64" s="199">
        <f t="shared" si="53"/>
        <v>0</v>
      </c>
      <c r="U64" s="226">
        <f t="shared" si="54"/>
        <v>0</v>
      </c>
      <c r="V64" s="226">
        <f t="shared" si="55"/>
        <v>0</v>
      </c>
      <c r="W64" s="244" t="b">
        <f t="shared" si="63"/>
        <v>0</v>
      </c>
      <c r="X64" s="244" t="b">
        <f t="shared" si="64"/>
        <v>0</v>
      </c>
      <c r="Y64" s="199">
        <f t="shared" ca="1" si="56"/>
        <v>0</v>
      </c>
      <c r="Z64" s="199">
        <f t="shared" ca="1" si="57"/>
        <v>0</v>
      </c>
      <c r="AA64" s="199" t="e">
        <f t="shared" ca="1" si="58"/>
        <v>#DIV/0!</v>
      </c>
      <c r="AB64" s="199" t="e">
        <f t="shared" ca="1" si="58"/>
        <v>#DIV/0!</v>
      </c>
      <c r="AC64" s="243" t="e">
        <f t="shared" ca="1" si="59"/>
        <v>#DIV/0!</v>
      </c>
      <c r="AD64" s="243" t="e">
        <f t="shared" ca="1" si="60"/>
        <v>#DIV/0!</v>
      </c>
      <c r="AE64" s="224">
        <f t="shared" si="65"/>
        <v>0</v>
      </c>
      <c r="AF64" s="389">
        <f t="shared" si="66"/>
        <v>6</v>
      </c>
      <c r="AG64" s="199">
        <f t="shared" si="67"/>
        <v>0</v>
      </c>
      <c r="AH64" s="199" t="e">
        <f t="shared" si="68"/>
        <v>#DIV/0!</v>
      </c>
      <c r="AI64" s="243" t="e">
        <f t="shared" si="69"/>
        <v>#DIV/0!</v>
      </c>
    </row>
    <row r="65" spans="1:36" ht="18.75" customHeight="1">
      <c r="B65" s="199">
        <f t="shared" si="37"/>
        <v>0</v>
      </c>
      <c r="C65" s="226" t="str">
        <f t="shared" si="38"/>
        <v/>
      </c>
      <c r="D65" s="226" t="str">
        <f t="shared" si="39"/>
        <v/>
      </c>
      <c r="E65" s="226" t="str">
        <f t="shared" si="40"/>
        <v/>
      </c>
      <c r="F65" s="226" t="str">
        <f t="shared" si="41"/>
        <v/>
      </c>
      <c r="G65" s="226" t="e">
        <f t="shared" ca="1" si="42"/>
        <v>#VALUE!</v>
      </c>
      <c r="H65" s="226" t="str">
        <f t="shared" si="43"/>
        <v/>
      </c>
      <c r="I65" s="226" t="str">
        <f t="shared" si="44"/>
        <v/>
      </c>
      <c r="J65" s="226" t="str">
        <f t="shared" ref="J65:J70" si="70">IF(C21=FALSE,"",ABS((R21-Y42)/R21)*100)</f>
        <v/>
      </c>
      <c r="K65" s="244" t="str">
        <f t="shared" si="46"/>
        <v/>
      </c>
      <c r="L65" s="226" t="str">
        <f t="shared" si="47"/>
        <v/>
      </c>
      <c r="M65" s="226" t="str">
        <f t="shared" si="48"/>
        <v/>
      </c>
      <c r="N65" s="199" t="str">
        <f t="shared" si="49"/>
        <v/>
      </c>
      <c r="O65" s="199" t="str">
        <f t="shared" si="50"/>
        <v/>
      </c>
      <c r="P65" s="199" t="str">
        <f t="shared" ca="1" si="51"/>
        <v/>
      </c>
      <c r="Q65" s="199" t="str">
        <f t="shared" ca="1" si="52"/>
        <v/>
      </c>
      <c r="R65" s="245" t="str">
        <f t="shared" si="61"/>
        <v/>
      </c>
      <c r="S65" s="245" t="str">
        <f t="shared" si="62"/>
        <v/>
      </c>
      <c r="T65" s="199">
        <f t="shared" si="53"/>
        <v>0</v>
      </c>
      <c r="U65" s="226">
        <f t="shared" si="54"/>
        <v>0</v>
      </c>
      <c r="V65" s="226">
        <f t="shared" si="55"/>
        <v>0</v>
      </c>
      <c r="W65" s="244" t="b">
        <f t="shared" si="63"/>
        <v>0</v>
      </c>
      <c r="X65" s="244" t="b">
        <f t="shared" si="64"/>
        <v>0</v>
      </c>
      <c r="Y65" s="199">
        <f t="shared" ca="1" si="56"/>
        <v>0</v>
      </c>
      <c r="Z65" s="199">
        <f t="shared" ca="1" si="57"/>
        <v>0</v>
      </c>
      <c r="AA65" s="199" t="e">
        <f t="shared" ca="1" si="58"/>
        <v>#DIV/0!</v>
      </c>
      <c r="AB65" s="199" t="e">
        <f t="shared" ca="1" si="58"/>
        <v>#DIV/0!</v>
      </c>
      <c r="AC65" s="243" t="e">
        <f t="shared" ca="1" si="59"/>
        <v>#DIV/0!</v>
      </c>
      <c r="AD65" s="243" t="e">
        <f t="shared" ca="1" si="60"/>
        <v>#DIV/0!</v>
      </c>
      <c r="AE65" s="224">
        <f t="shared" si="65"/>
        <v>0</v>
      </c>
      <c r="AF65" s="389">
        <f t="shared" si="66"/>
        <v>6</v>
      </c>
      <c r="AG65" s="199">
        <f t="shared" si="67"/>
        <v>0</v>
      </c>
      <c r="AH65" s="199" t="e">
        <f t="shared" si="68"/>
        <v>#DIV/0!</v>
      </c>
      <c r="AI65" s="243" t="e">
        <f t="shared" si="69"/>
        <v>#DIV/0!</v>
      </c>
    </row>
    <row r="66" spans="1:36" ht="18.75" customHeight="1">
      <c r="B66" s="199">
        <f t="shared" si="37"/>
        <v>0</v>
      </c>
      <c r="C66" s="226" t="str">
        <f t="shared" si="38"/>
        <v/>
      </c>
      <c r="D66" s="226" t="str">
        <f t="shared" si="39"/>
        <v/>
      </c>
      <c r="E66" s="226" t="str">
        <f t="shared" si="40"/>
        <v/>
      </c>
      <c r="F66" s="226" t="str">
        <f t="shared" si="41"/>
        <v/>
      </c>
      <c r="G66" s="226" t="e">
        <f t="shared" ca="1" si="42"/>
        <v>#VALUE!</v>
      </c>
      <c r="H66" s="226" t="str">
        <f t="shared" si="43"/>
        <v/>
      </c>
      <c r="I66" s="226" t="str">
        <f t="shared" si="44"/>
        <v/>
      </c>
      <c r="J66" s="226" t="str">
        <f t="shared" si="70"/>
        <v/>
      </c>
      <c r="K66" s="244" t="str">
        <f t="shared" si="46"/>
        <v/>
      </c>
      <c r="L66" s="226" t="str">
        <f t="shared" si="47"/>
        <v/>
      </c>
      <c r="M66" s="226" t="str">
        <f t="shared" si="48"/>
        <v/>
      </c>
      <c r="N66" s="199" t="str">
        <f t="shared" si="49"/>
        <v/>
      </c>
      <c r="O66" s="199" t="str">
        <f t="shared" si="50"/>
        <v/>
      </c>
      <c r="P66" s="199" t="str">
        <f t="shared" ca="1" si="51"/>
        <v/>
      </c>
      <c r="Q66" s="199" t="str">
        <f t="shared" ca="1" si="52"/>
        <v/>
      </c>
      <c r="R66" s="245" t="str">
        <f t="shared" si="61"/>
        <v/>
      </c>
      <c r="S66" s="245" t="str">
        <f t="shared" si="62"/>
        <v/>
      </c>
      <c r="T66" s="199">
        <f t="shared" si="53"/>
        <v>0</v>
      </c>
      <c r="U66" s="226">
        <f t="shared" si="54"/>
        <v>0</v>
      </c>
      <c r="V66" s="226">
        <f t="shared" si="55"/>
        <v>0</v>
      </c>
      <c r="W66" s="244" t="b">
        <f t="shared" si="63"/>
        <v>0</v>
      </c>
      <c r="X66" s="244" t="b">
        <f t="shared" si="64"/>
        <v>0</v>
      </c>
      <c r="Y66" s="199">
        <f t="shared" ca="1" si="56"/>
        <v>0</v>
      </c>
      <c r="Z66" s="199">
        <f t="shared" ca="1" si="57"/>
        <v>0</v>
      </c>
      <c r="AA66" s="199" t="e">
        <f t="shared" ca="1" si="58"/>
        <v>#DIV/0!</v>
      </c>
      <c r="AB66" s="199" t="e">
        <f t="shared" ca="1" si="58"/>
        <v>#DIV/0!</v>
      </c>
      <c r="AC66" s="243" t="e">
        <f t="shared" ca="1" si="59"/>
        <v>#DIV/0!</v>
      </c>
      <c r="AD66" s="243" t="e">
        <f t="shared" ca="1" si="60"/>
        <v>#DIV/0!</v>
      </c>
      <c r="AE66" s="224">
        <f t="shared" si="65"/>
        <v>0</v>
      </c>
      <c r="AF66" s="389">
        <f t="shared" si="66"/>
        <v>6</v>
      </c>
      <c r="AG66" s="199">
        <f t="shared" si="67"/>
        <v>0</v>
      </c>
      <c r="AH66" s="199" t="e">
        <f t="shared" si="68"/>
        <v>#DIV/0!</v>
      </c>
      <c r="AI66" s="243" t="e">
        <f t="shared" si="69"/>
        <v>#DIV/0!</v>
      </c>
    </row>
    <row r="67" spans="1:36" ht="18.75" customHeight="1">
      <c r="B67" s="199">
        <f t="shared" si="37"/>
        <v>0</v>
      </c>
      <c r="C67" s="226" t="str">
        <f t="shared" si="38"/>
        <v/>
      </c>
      <c r="D67" s="226" t="str">
        <f t="shared" si="39"/>
        <v/>
      </c>
      <c r="E67" s="226" t="str">
        <f t="shared" si="40"/>
        <v/>
      </c>
      <c r="F67" s="226" t="str">
        <f t="shared" si="41"/>
        <v/>
      </c>
      <c r="G67" s="226" t="e">
        <f t="shared" ca="1" si="42"/>
        <v>#VALUE!</v>
      </c>
      <c r="H67" s="226" t="str">
        <f t="shared" si="43"/>
        <v/>
      </c>
      <c r="I67" s="226" t="str">
        <f t="shared" si="44"/>
        <v/>
      </c>
      <c r="J67" s="226" t="str">
        <f t="shared" si="70"/>
        <v/>
      </c>
      <c r="K67" s="244" t="str">
        <f t="shared" si="46"/>
        <v/>
      </c>
      <c r="L67" s="226" t="str">
        <f t="shared" si="47"/>
        <v/>
      </c>
      <c r="M67" s="226" t="str">
        <f t="shared" si="48"/>
        <v/>
      </c>
      <c r="N67" s="199" t="str">
        <f t="shared" si="49"/>
        <v/>
      </c>
      <c r="O67" s="199" t="str">
        <f t="shared" si="50"/>
        <v/>
      </c>
      <c r="P67" s="199" t="str">
        <f t="shared" ca="1" si="51"/>
        <v/>
      </c>
      <c r="Q67" s="199" t="str">
        <f t="shared" ca="1" si="52"/>
        <v/>
      </c>
      <c r="R67" s="245" t="str">
        <f t="shared" si="61"/>
        <v/>
      </c>
      <c r="S67" s="245" t="str">
        <f t="shared" si="62"/>
        <v/>
      </c>
      <c r="T67" s="199">
        <f t="shared" si="53"/>
        <v>0</v>
      </c>
      <c r="U67" s="226">
        <f t="shared" si="54"/>
        <v>0</v>
      </c>
      <c r="V67" s="226">
        <f t="shared" si="55"/>
        <v>0</v>
      </c>
      <c r="W67" s="244" t="b">
        <f t="shared" si="63"/>
        <v>0</v>
      </c>
      <c r="X67" s="244" t="b">
        <f t="shared" si="64"/>
        <v>0</v>
      </c>
      <c r="Y67" s="199">
        <f t="shared" ca="1" si="56"/>
        <v>0</v>
      </c>
      <c r="Z67" s="199">
        <f t="shared" ca="1" si="57"/>
        <v>0</v>
      </c>
      <c r="AA67" s="199" t="e">
        <f t="shared" ca="1" si="58"/>
        <v>#DIV/0!</v>
      </c>
      <c r="AB67" s="199" t="e">
        <f t="shared" ca="1" si="58"/>
        <v>#DIV/0!</v>
      </c>
      <c r="AC67" s="243" t="e">
        <f t="shared" ca="1" si="59"/>
        <v>#DIV/0!</v>
      </c>
      <c r="AD67" s="243" t="e">
        <f t="shared" ca="1" si="60"/>
        <v>#DIV/0!</v>
      </c>
      <c r="AE67" s="224">
        <f t="shared" si="65"/>
        <v>0</v>
      </c>
      <c r="AF67" s="389">
        <f t="shared" si="66"/>
        <v>6</v>
      </c>
      <c r="AG67" s="199">
        <f t="shared" si="67"/>
        <v>0</v>
      </c>
      <c r="AH67" s="199" t="e">
        <f t="shared" si="68"/>
        <v>#DIV/0!</v>
      </c>
      <c r="AI67" s="243" t="e">
        <f t="shared" si="69"/>
        <v>#DIV/0!</v>
      </c>
    </row>
    <row r="68" spans="1:36" ht="18.75" customHeight="1">
      <c r="B68" s="199">
        <f t="shared" si="37"/>
        <v>0</v>
      </c>
      <c r="C68" s="226" t="str">
        <f t="shared" si="38"/>
        <v/>
      </c>
      <c r="D68" s="226" t="str">
        <f t="shared" si="39"/>
        <v/>
      </c>
      <c r="E68" s="226" t="str">
        <f t="shared" si="40"/>
        <v/>
      </c>
      <c r="F68" s="226" t="str">
        <f t="shared" si="41"/>
        <v/>
      </c>
      <c r="G68" s="226" t="e">
        <f t="shared" ca="1" si="42"/>
        <v>#VALUE!</v>
      </c>
      <c r="H68" s="226" t="str">
        <f t="shared" si="43"/>
        <v/>
      </c>
      <c r="I68" s="226" t="str">
        <f t="shared" si="44"/>
        <v/>
      </c>
      <c r="J68" s="226" t="str">
        <f t="shared" si="70"/>
        <v/>
      </c>
      <c r="K68" s="244" t="str">
        <f t="shared" si="46"/>
        <v/>
      </c>
      <c r="L68" s="226" t="str">
        <f t="shared" si="47"/>
        <v/>
      </c>
      <c r="M68" s="226" t="str">
        <f t="shared" si="48"/>
        <v/>
      </c>
      <c r="N68" s="199" t="str">
        <f t="shared" si="49"/>
        <v/>
      </c>
      <c r="O68" s="199" t="str">
        <f t="shared" si="50"/>
        <v/>
      </c>
      <c r="P68" s="199" t="str">
        <f t="shared" ca="1" si="51"/>
        <v/>
      </c>
      <c r="Q68" s="199" t="str">
        <f t="shared" ca="1" si="52"/>
        <v/>
      </c>
      <c r="R68" s="245" t="str">
        <f t="shared" si="61"/>
        <v/>
      </c>
      <c r="S68" s="245" t="str">
        <f t="shared" si="62"/>
        <v/>
      </c>
      <c r="T68" s="199">
        <f t="shared" si="53"/>
        <v>0</v>
      </c>
      <c r="U68" s="226">
        <f t="shared" si="54"/>
        <v>0</v>
      </c>
      <c r="V68" s="226">
        <f t="shared" si="55"/>
        <v>0</v>
      </c>
      <c r="W68" s="244" t="b">
        <f t="shared" si="63"/>
        <v>0</v>
      </c>
      <c r="X68" s="244" t="b">
        <f t="shared" si="64"/>
        <v>0</v>
      </c>
      <c r="Y68" s="199">
        <f t="shared" ca="1" si="56"/>
        <v>0</v>
      </c>
      <c r="Z68" s="199">
        <f t="shared" ca="1" si="57"/>
        <v>0</v>
      </c>
      <c r="AA68" s="199" t="e">
        <f t="shared" ca="1" si="58"/>
        <v>#DIV/0!</v>
      </c>
      <c r="AB68" s="199" t="e">
        <f t="shared" ca="1" si="58"/>
        <v>#DIV/0!</v>
      </c>
      <c r="AC68" s="243" t="e">
        <f t="shared" ca="1" si="59"/>
        <v>#DIV/0!</v>
      </c>
      <c r="AD68" s="243" t="e">
        <f t="shared" ca="1" si="60"/>
        <v>#DIV/0!</v>
      </c>
      <c r="AE68" s="224">
        <f t="shared" si="65"/>
        <v>0</v>
      </c>
      <c r="AF68" s="389">
        <f t="shared" si="66"/>
        <v>6</v>
      </c>
      <c r="AG68" s="199">
        <f t="shared" si="67"/>
        <v>0</v>
      </c>
      <c r="AH68" s="199" t="e">
        <f t="shared" si="68"/>
        <v>#DIV/0!</v>
      </c>
      <c r="AI68" s="243" t="e">
        <f t="shared" si="69"/>
        <v>#DIV/0!</v>
      </c>
    </row>
    <row r="69" spans="1:36" ht="18.75" customHeight="1">
      <c r="B69" s="199">
        <f t="shared" si="37"/>
        <v>0</v>
      </c>
      <c r="C69" s="226" t="str">
        <f t="shared" si="38"/>
        <v/>
      </c>
      <c r="D69" s="226" t="str">
        <f t="shared" si="39"/>
        <v/>
      </c>
      <c r="E69" s="226" t="str">
        <f t="shared" si="40"/>
        <v/>
      </c>
      <c r="F69" s="226" t="str">
        <f t="shared" si="41"/>
        <v/>
      </c>
      <c r="G69" s="226" t="e">
        <f t="shared" ca="1" si="42"/>
        <v>#VALUE!</v>
      </c>
      <c r="H69" s="226" t="str">
        <f t="shared" si="43"/>
        <v/>
      </c>
      <c r="I69" s="226" t="str">
        <f t="shared" si="44"/>
        <v/>
      </c>
      <c r="J69" s="226" t="str">
        <f t="shared" si="70"/>
        <v/>
      </c>
      <c r="K69" s="244" t="str">
        <f t="shared" si="46"/>
        <v/>
      </c>
      <c r="L69" s="226" t="str">
        <f t="shared" si="47"/>
        <v/>
      </c>
      <c r="M69" s="226" t="str">
        <f t="shared" si="48"/>
        <v/>
      </c>
      <c r="N69" s="199" t="str">
        <f t="shared" si="49"/>
        <v/>
      </c>
      <c r="O69" s="199" t="str">
        <f t="shared" si="50"/>
        <v/>
      </c>
      <c r="P69" s="199" t="str">
        <f t="shared" ca="1" si="51"/>
        <v/>
      </c>
      <c r="Q69" s="199" t="str">
        <f t="shared" ca="1" si="52"/>
        <v/>
      </c>
      <c r="R69" s="245" t="str">
        <f t="shared" si="61"/>
        <v/>
      </c>
      <c r="S69" s="245" t="str">
        <f t="shared" si="62"/>
        <v/>
      </c>
      <c r="T69" s="199">
        <f t="shared" si="53"/>
        <v>0</v>
      </c>
      <c r="U69" s="226">
        <f t="shared" si="54"/>
        <v>0</v>
      </c>
      <c r="V69" s="226">
        <f t="shared" si="55"/>
        <v>0</v>
      </c>
      <c r="W69" s="244" t="b">
        <f t="shared" si="63"/>
        <v>0</v>
      </c>
      <c r="X69" s="244" t="b">
        <f t="shared" si="64"/>
        <v>0</v>
      </c>
      <c r="Y69" s="199">
        <f t="shared" ca="1" si="56"/>
        <v>0</v>
      </c>
      <c r="Z69" s="199">
        <f t="shared" ca="1" si="57"/>
        <v>0</v>
      </c>
      <c r="AA69" s="199" t="e">
        <f t="shared" ca="1" si="58"/>
        <v>#DIV/0!</v>
      </c>
      <c r="AB69" s="199" t="e">
        <f t="shared" ca="1" si="58"/>
        <v>#DIV/0!</v>
      </c>
      <c r="AC69" s="243" t="e">
        <f t="shared" ca="1" si="59"/>
        <v>#DIV/0!</v>
      </c>
      <c r="AD69" s="243" t="e">
        <f t="shared" ca="1" si="60"/>
        <v>#DIV/0!</v>
      </c>
      <c r="AE69" s="224">
        <f t="shared" si="65"/>
        <v>0</v>
      </c>
      <c r="AF69" s="389">
        <f t="shared" si="66"/>
        <v>6</v>
      </c>
      <c r="AG69" s="199">
        <f t="shared" si="67"/>
        <v>0</v>
      </c>
      <c r="AH69" s="199" t="e">
        <f t="shared" si="68"/>
        <v>#DIV/0!</v>
      </c>
      <c r="AI69" s="243" t="e">
        <f t="shared" si="69"/>
        <v>#DIV/0!</v>
      </c>
    </row>
    <row r="70" spans="1:36" ht="18.75" customHeight="1">
      <c r="B70" s="199">
        <f t="shared" si="37"/>
        <v>0</v>
      </c>
      <c r="C70" s="226" t="str">
        <f t="shared" si="38"/>
        <v/>
      </c>
      <c r="D70" s="226" t="str">
        <f t="shared" si="39"/>
        <v/>
      </c>
      <c r="E70" s="226" t="str">
        <f t="shared" si="40"/>
        <v/>
      </c>
      <c r="F70" s="226" t="str">
        <f t="shared" si="41"/>
        <v/>
      </c>
      <c r="G70" s="226" t="e">
        <f t="shared" ca="1" si="42"/>
        <v>#VALUE!</v>
      </c>
      <c r="H70" s="226" t="str">
        <f t="shared" si="43"/>
        <v/>
      </c>
      <c r="I70" s="226" t="str">
        <f t="shared" si="44"/>
        <v/>
      </c>
      <c r="J70" s="226" t="str">
        <f t="shared" si="70"/>
        <v/>
      </c>
      <c r="K70" s="244" t="str">
        <f t="shared" si="46"/>
        <v/>
      </c>
      <c r="L70" s="226" t="str">
        <f t="shared" si="47"/>
        <v/>
      </c>
      <c r="M70" s="226" t="str">
        <f t="shared" si="48"/>
        <v/>
      </c>
      <c r="N70" s="199" t="str">
        <f t="shared" si="49"/>
        <v/>
      </c>
      <c r="O70" s="199" t="str">
        <f t="shared" si="50"/>
        <v/>
      </c>
      <c r="P70" s="199" t="str">
        <f t="shared" ca="1" si="51"/>
        <v/>
      </c>
      <c r="Q70" s="199" t="str">
        <f t="shared" ca="1" si="52"/>
        <v/>
      </c>
      <c r="R70" s="245" t="str">
        <f t="shared" si="61"/>
        <v/>
      </c>
      <c r="S70" s="245" t="str">
        <f t="shared" si="62"/>
        <v/>
      </c>
      <c r="T70" s="199">
        <f t="shared" si="53"/>
        <v>0</v>
      </c>
      <c r="U70" s="226">
        <f t="shared" si="54"/>
        <v>0</v>
      </c>
      <c r="V70" s="226">
        <f t="shared" si="55"/>
        <v>0</v>
      </c>
      <c r="W70" s="244" t="b">
        <f t="shared" si="63"/>
        <v>0</v>
      </c>
      <c r="X70" s="244" t="b">
        <f t="shared" si="64"/>
        <v>0</v>
      </c>
      <c r="Y70" s="199">
        <f t="shared" ca="1" si="56"/>
        <v>0</v>
      </c>
      <c r="Z70" s="199">
        <f t="shared" ca="1" si="57"/>
        <v>0</v>
      </c>
      <c r="AA70" s="199" t="e">
        <f t="shared" ca="1" si="58"/>
        <v>#DIV/0!</v>
      </c>
      <c r="AB70" s="199" t="e">
        <f t="shared" ca="1" si="58"/>
        <v>#DIV/0!</v>
      </c>
      <c r="AC70" s="243" t="e">
        <f t="shared" ca="1" si="59"/>
        <v>#DIV/0!</v>
      </c>
      <c r="AD70" s="243" t="e">
        <f t="shared" ca="1" si="60"/>
        <v>#DIV/0!</v>
      </c>
      <c r="AE70" s="224">
        <f t="shared" si="65"/>
        <v>0</v>
      </c>
      <c r="AF70" s="389">
        <f t="shared" si="66"/>
        <v>6</v>
      </c>
      <c r="AG70" s="199">
        <f t="shared" si="67"/>
        <v>0</v>
      </c>
      <c r="AH70" s="199" t="e">
        <f t="shared" si="68"/>
        <v>#DIV/0!</v>
      </c>
      <c r="AI70" s="243" t="e">
        <f t="shared" si="69"/>
        <v>#DIV/0!</v>
      </c>
    </row>
    <row r="71" spans="1:36" ht="18.75" customHeight="1">
      <c r="B71" s="222" t="s">
        <v>231</v>
      </c>
      <c r="C71" s="246" t="s">
        <v>245</v>
      </c>
      <c r="D71" s="246">
        <v>2</v>
      </c>
      <c r="E71" s="246">
        <v>1</v>
      </c>
      <c r="F71" s="246" t="s">
        <v>245</v>
      </c>
      <c r="G71" s="246" t="s">
        <v>245</v>
      </c>
      <c r="H71" s="246" t="s">
        <v>245</v>
      </c>
      <c r="I71" s="246" t="s">
        <v>245</v>
      </c>
      <c r="J71" s="246" t="s">
        <v>245</v>
      </c>
      <c r="K71" s="246" t="s">
        <v>245</v>
      </c>
      <c r="U71" s="247"/>
      <c r="V71" s="247"/>
      <c r="W71" s="247"/>
      <c r="Y71" s="248"/>
      <c r="AA71" s="247"/>
    </row>
    <row r="72" spans="1:36" ht="18.75" customHeight="1">
      <c r="U72" s="247"/>
      <c r="V72" s="247"/>
      <c r="W72" s="200" t="s">
        <v>284</v>
      </c>
      <c r="X72" s="200" t="s">
        <v>285</v>
      </c>
      <c r="Y72" s="200" t="s">
        <v>286</v>
      </c>
      <c r="Z72" s="200" t="s">
        <v>284</v>
      </c>
      <c r="AC72" s="263" t="s">
        <v>716</v>
      </c>
      <c r="AD72" s="263" t="s">
        <v>717</v>
      </c>
      <c r="AE72" s="222" t="s">
        <v>281</v>
      </c>
      <c r="AF72" s="375" t="s">
        <v>693</v>
      </c>
      <c r="AG72" s="375" t="s">
        <v>694</v>
      </c>
      <c r="AH72" s="375" t="s">
        <v>695</v>
      </c>
      <c r="AI72" s="375" t="s">
        <v>696</v>
      </c>
      <c r="AJ72" s="375" t="s">
        <v>697</v>
      </c>
    </row>
    <row r="73" spans="1:36" ht="18.75" customHeight="1">
      <c r="A73" s="102" t="s">
        <v>633</v>
      </c>
      <c r="U73" s="247"/>
      <c r="V73" s="247"/>
      <c r="W73" s="199">
        <v>-1</v>
      </c>
      <c r="X73" s="199">
        <v>0</v>
      </c>
      <c r="Y73" s="199">
        <v>0</v>
      </c>
      <c r="Z73" s="199">
        <v>1</v>
      </c>
      <c r="AB73" s="222" t="s">
        <v>288</v>
      </c>
      <c r="AC73" s="226">
        <f>MAX(U54:V70)</f>
        <v>0</v>
      </c>
      <c r="AD73" s="226"/>
      <c r="AE73" s="199">
        <f>H3</f>
        <v>0</v>
      </c>
      <c r="AF73" s="376">
        <f>MAX(C84:C100)</f>
        <v>0</v>
      </c>
      <c r="AG73" s="376">
        <f>MAX(D84:D100)</f>
        <v>0</v>
      </c>
      <c r="AH73" s="376">
        <f>MAX(E84:E100)</f>
        <v>0</v>
      </c>
      <c r="AI73" s="376">
        <f ca="1">MAX(F84:F100)</f>
        <v>0</v>
      </c>
      <c r="AJ73" s="376">
        <f>MAX(G84:G100)</f>
        <v>0</v>
      </c>
    </row>
    <row r="74" spans="1:36" ht="18.75" customHeight="1">
      <c r="B74" s="210" t="s">
        <v>246</v>
      </c>
      <c r="C74" s="210" t="s">
        <v>247</v>
      </c>
      <c r="D74" s="210" t="s">
        <v>248</v>
      </c>
      <c r="E74" s="210" t="s">
        <v>249</v>
      </c>
      <c r="F74" s="210" t="s">
        <v>250</v>
      </c>
      <c r="G74" s="210" t="s">
        <v>251</v>
      </c>
      <c r="H74" s="210" t="s">
        <v>244</v>
      </c>
      <c r="I74" s="210" t="s">
        <v>107</v>
      </c>
      <c r="J74" s="317" t="s">
        <v>623</v>
      </c>
      <c r="U74" s="247"/>
      <c r="V74" s="247"/>
      <c r="W74" s="199">
        <v>0</v>
      </c>
      <c r="X74" s="199" t="s">
        <v>289</v>
      </c>
      <c r="Y74" s="199">
        <v>1E-4</v>
      </c>
      <c r="Z74" s="199">
        <v>5</v>
      </c>
      <c r="AB74" s="222" t="s">
        <v>290</v>
      </c>
      <c r="AC74" s="199">
        <f ca="1">OFFSET(Z72,COUNTIF(Y73:Y79,"&lt;="&amp;AC73),0)</f>
        <v>1</v>
      </c>
      <c r="AD74" s="199">
        <f>MIN(AF54:AF70)</f>
        <v>6</v>
      </c>
      <c r="AE74" s="199">
        <f ca="1">OFFSET(Z72,COUNTIF(Y73:Y79,"&lt;="&amp;AE73),0)-1</f>
        <v>0</v>
      </c>
      <c r="AF74" s="376">
        <f t="shared" ref="AF74:AJ74" ca="1" si="71">OFFSET($Z72,COUNTIF($Y73:$Y79,"&lt;="&amp;AF73),0)</f>
        <v>1</v>
      </c>
      <c r="AG74" s="376">
        <f t="shared" ca="1" si="71"/>
        <v>1</v>
      </c>
      <c r="AH74" s="376">
        <f t="shared" ca="1" si="71"/>
        <v>1</v>
      </c>
      <c r="AI74" s="376">
        <f t="shared" ca="1" si="71"/>
        <v>1</v>
      </c>
      <c r="AJ74" s="376">
        <f t="shared" ca="1" si="71"/>
        <v>1</v>
      </c>
    </row>
    <row r="75" spans="1:36" ht="18.75" customHeight="1">
      <c r="B75" s="211">
        <v>0</v>
      </c>
      <c r="C75" s="249">
        <v>0.05</v>
      </c>
      <c r="D75" s="250">
        <v>2.5000000000000001E-2</v>
      </c>
      <c r="E75" s="212">
        <v>2.5000000000000001E-2</v>
      </c>
      <c r="F75" s="212">
        <v>1.2E-2</v>
      </c>
      <c r="G75" s="249">
        <v>7.0000000000000007E-2</v>
      </c>
      <c r="H75" s="250">
        <v>2.5000000000000001E-2</v>
      </c>
      <c r="I75" s="213">
        <v>0.01</v>
      </c>
      <c r="J75" s="211">
        <f>MAX(H$3*4000,J$79)</f>
        <v>0</v>
      </c>
      <c r="W75" s="199">
        <v>1</v>
      </c>
      <c r="X75" s="199" t="s">
        <v>291</v>
      </c>
      <c r="Y75" s="199">
        <v>1E-3</v>
      </c>
      <c r="Z75" s="199">
        <v>4</v>
      </c>
      <c r="AB75" s="222" t="s">
        <v>292</v>
      </c>
      <c r="AC75" s="199" t="str">
        <f ca="1">VLOOKUP(AC74,W73:X80,2,FALSE)</f>
        <v>0.0</v>
      </c>
      <c r="AD75" s="199" t="str">
        <f>VLOOKUP(AD74,W73:X80,2,FALSE)</f>
        <v>0.000 000</v>
      </c>
      <c r="AE75" s="199" t="str">
        <f ca="1">VLOOKUP(AE74,W73:X80,2,FALSE)</f>
        <v>0</v>
      </c>
      <c r="AF75" s="376" t="str">
        <f t="shared" ref="AF75:AJ75" ca="1" si="72">VLOOKUP(AF74,$W73:$X80,2,FALSE)</f>
        <v>0.0</v>
      </c>
      <c r="AG75" s="376" t="str">
        <f t="shared" ca="1" si="72"/>
        <v>0.0</v>
      </c>
      <c r="AH75" s="376" t="str">
        <f t="shared" ca="1" si="72"/>
        <v>0.0</v>
      </c>
      <c r="AI75" s="376" t="str">
        <f t="shared" ca="1" si="72"/>
        <v>0.0</v>
      </c>
      <c r="AJ75" s="376" t="str">
        <f t="shared" ca="1" si="72"/>
        <v>0.0</v>
      </c>
    </row>
    <row r="76" spans="1:36" ht="18.75" customHeight="1">
      <c r="B76" s="211">
        <v>0.5</v>
      </c>
      <c r="C76" s="249">
        <v>0.1</v>
      </c>
      <c r="D76" s="250">
        <v>0.05</v>
      </c>
      <c r="E76" s="212">
        <v>0.05</v>
      </c>
      <c r="F76" s="212">
        <v>2.5000000000000001E-2</v>
      </c>
      <c r="G76" s="249">
        <v>0.15</v>
      </c>
      <c r="H76" s="250">
        <v>0.05</v>
      </c>
      <c r="I76" s="213">
        <v>0.02</v>
      </c>
      <c r="J76" s="211">
        <f>MAX(H$3*2000,J$79)</f>
        <v>0</v>
      </c>
      <c r="W76" s="199">
        <v>2</v>
      </c>
      <c r="X76" s="199" t="s">
        <v>293</v>
      </c>
      <c r="Y76" s="199">
        <v>0.01</v>
      </c>
      <c r="Z76" s="199">
        <v>3</v>
      </c>
    </row>
    <row r="77" spans="1:36" ht="18.75" customHeight="1">
      <c r="B77" s="211">
        <v>1</v>
      </c>
      <c r="C77" s="249">
        <v>0.2</v>
      </c>
      <c r="D77" s="250">
        <v>0.1</v>
      </c>
      <c r="E77" s="212">
        <v>0.1</v>
      </c>
      <c r="F77" s="212">
        <v>0.05</v>
      </c>
      <c r="G77" s="249">
        <v>0.3</v>
      </c>
      <c r="H77" s="250">
        <v>0.1</v>
      </c>
      <c r="I77" s="213">
        <v>0.05</v>
      </c>
      <c r="J77" s="211">
        <f>MAX(H$3*1000,J$79)</f>
        <v>0</v>
      </c>
      <c r="W77" s="199">
        <v>3</v>
      </c>
      <c r="X77" s="199" t="s">
        <v>294</v>
      </c>
      <c r="Y77" s="199">
        <v>0.1</v>
      </c>
      <c r="Z77" s="199">
        <v>2</v>
      </c>
    </row>
    <row r="78" spans="1:36" ht="18.75" customHeight="1">
      <c r="B78" s="211">
        <v>2</v>
      </c>
      <c r="C78" s="249">
        <v>0.4</v>
      </c>
      <c r="D78" s="250">
        <v>0.2</v>
      </c>
      <c r="E78" s="212">
        <v>0.2</v>
      </c>
      <c r="F78" s="212">
        <v>0.1</v>
      </c>
      <c r="G78" s="249">
        <v>0.5</v>
      </c>
      <c r="H78" s="250">
        <v>0.2</v>
      </c>
      <c r="I78" s="213">
        <v>0.1</v>
      </c>
      <c r="J78" s="211">
        <f>MAX(H$3*500,J$79)</f>
        <v>0</v>
      </c>
      <c r="W78" s="199">
        <v>4</v>
      </c>
      <c r="X78" s="199" t="s">
        <v>295</v>
      </c>
      <c r="Y78" s="199">
        <v>1</v>
      </c>
      <c r="Z78" s="199">
        <v>1</v>
      </c>
    </row>
    <row r="79" spans="1:36" ht="18.75" customHeight="1">
      <c r="B79" s="318">
        <v>3</v>
      </c>
      <c r="C79" s="319">
        <v>1</v>
      </c>
      <c r="D79" s="320">
        <v>1</v>
      </c>
      <c r="E79" s="321">
        <v>1</v>
      </c>
      <c r="F79" s="321">
        <v>1</v>
      </c>
      <c r="G79" s="319">
        <v>1</v>
      </c>
      <c r="H79" s="320">
        <v>1</v>
      </c>
      <c r="I79" s="322">
        <v>1</v>
      </c>
      <c r="J79" s="323">
        <f>0.02*Force_1_R1!A5</f>
        <v>0</v>
      </c>
      <c r="W79" s="199">
        <v>5</v>
      </c>
      <c r="X79" s="199" t="s">
        <v>296</v>
      </c>
      <c r="Y79" s="199">
        <v>10</v>
      </c>
      <c r="Z79" s="199">
        <v>0</v>
      </c>
    </row>
    <row r="80" spans="1:36" ht="18.75" customHeight="1">
      <c r="W80" s="199">
        <v>6</v>
      </c>
      <c r="X80" s="199" t="s">
        <v>297</v>
      </c>
    </row>
    <row r="81" spans="1:19" ht="18.75" customHeight="1" thickBot="1">
      <c r="A81" s="102" t="s">
        <v>287</v>
      </c>
    </row>
    <row r="82" spans="1:19" ht="18.75" customHeight="1" thickBot="1">
      <c r="B82" s="713" t="s">
        <v>252</v>
      </c>
      <c r="C82" s="715" t="s">
        <v>624</v>
      </c>
      <c r="D82" s="716"/>
      <c r="E82" s="716"/>
      <c r="F82" s="716"/>
      <c r="G82" s="716"/>
      <c r="H82" s="716"/>
      <c r="I82" s="716"/>
      <c r="J82" s="717"/>
      <c r="K82" s="718" t="s">
        <v>632</v>
      </c>
      <c r="L82" s="719"/>
      <c r="M82" s="719"/>
      <c r="N82" s="719"/>
      <c r="O82" s="719"/>
      <c r="P82" s="719"/>
      <c r="Q82" s="719"/>
      <c r="R82" s="720"/>
      <c r="S82" s="723" t="s">
        <v>246</v>
      </c>
    </row>
    <row r="83" spans="1:19" ht="18.75" customHeight="1" thickBot="1">
      <c r="B83" s="714"/>
      <c r="C83" s="325" t="s">
        <v>247</v>
      </c>
      <c r="D83" s="326" t="s">
        <v>248</v>
      </c>
      <c r="E83" s="326" t="s">
        <v>249</v>
      </c>
      <c r="F83" s="326" t="s">
        <v>250</v>
      </c>
      <c r="G83" s="326" t="s">
        <v>629</v>
      </c>
      <c r="H83" s="326" t="s">
        <v>244</v>
      </c>
      <c r="I83" s="326" t="s">
        <v>107</v>
      </c>
      <c r="J83" s="327" t="s">
        <v>623</v>
      </c>
      <c r="K83" s="324" t="s">
        <v>247</v>
      </c>
      <c r="L83" s="210" t="s">
        <v>626</v>
      </c>
      <c r="M83" s="210" t="s">
        <v>249</v>
      </c>
      <c r="N83" s="210" t="s">
        <v>250</v>
      </c>
      <c r="O83" s="210" t="s">
        <v>629</v>
      </c>
      <c r="P83" s="210" t="s">
        <v>244</v>
      </c>
      <c r="Q83" s="210" t="s">
        <v>631</v>
      </c>
      <c r="R83" s="317" t="s">
        <v>623</v>
      </c>
      <c r="S83" s="724"/>
    </row>
    <row r="84" spans="1:19" ht="18.75" customHeight="1">
      <c r="B84" s="214">
        <f t="shared" ref="B84:B100" si="73">D10</f>
        <v>0</v>
      </c>
      <c r="C84" s="328">
        <f t="shared" ref="C84:C100" si="74">IFERROR(ROUNDUP(AC10,2),0)</f>
        <v>0</v>
      </c>
      <c r="D84" s="367">
        <f t="shared" ref="D84:D100" si="75">IFERROR(ROUNDUP(AD10,3),0)</f>
        <v>0</v>
      </c>
      <c r="E84" s="367">
        <f t="shared" ref="E84:E100" si="76">IFERROR(ABS(ROUNDUP(AE10,3)),0)</f>
        <v>0</v>
      </c>
      <c r="F84" s="367">
        <f t="shared" ref="F84:F100" ca="1" si="77">IFERROR(ABS(ROUNDUP(AF$9,3)),0)</f>
        <v>0</v>
      </c>
      <c r="G84" s="367">
        <f t="shared" ref="G84:G100" si="78">IFERROR(ROUND(AG10,2),0)</f>
        <v>0</v>
      </c>
      <c r="H84" s="367">
        <f t="shared" ref="H84:H100" ca="1" si="79">IFERROR(ROUND(AH10,3),0)</f>
        <v>0</v>
      </c>
      <c r="I84" s="367">
        <f>F$3</f>
        <v>0</v>
      </c>
      <c r="J84" s="329">
        <f>Force_1_R1!A$8</f>
        <v>0</v>
      </c>
      <c r="K84" s="215">
        <f t="shared" ref="K84:Q100" ca="1" si="80">OFFSET($B$75,COUNTIF(C$75:C$79,"&lt;"&amp;C84),0)</f>
        <v>0</v>
      </c>
      <c r="L84" s="215">
        <f t="shared" ca="1" si="80"/>
        <v>0</v>
      </c>
      <c r="M84" s="215">
        <f t="shared" ca="1" si="80"/>
        <v>0</v>
      </c>
      <c r="N84" s="215">
        <f t="shared" ca="1" si="80"/>
        <v>0</v>
      </c>
      <c r="O84" s="215">
        <f t="shared" ca="1" si="80"/>
        <v>0</v>
      </c>
      <c r="P84" s="215">
        <f t="shared" ca="1" si="80"/>
        <v>0</v>
      </c>
      <c r="Q84" s="215">
        <f t="shared" ca="1" si="80"/>
        <v>0</v>
      </c>
      <c r="R84" s="215">
        <f t="shared" ref="R84:R100" ca="1" si="81">OFFSET($B$75,COUNTIF(J$75:J$79,"&gt;"&amp;J84),0)</f>
        <v>0</v>
      </c>
      <c r="S84" s="251">
        <f ca="1">MAX(K84:R84,0.5)</f>
        <v>0.5</v>
      </c>
    </row>
    <row r="85" spans="1:19" ht="18.75" customHeight="1">
      <c r="B85" s="214">
        <f t="shared" si="73"/>
        <v>0</v>
      </c>
      <c r="C85" s="328">
        <f t="shared" si="74"/>
        <v>0</v>
      </c>
      <c r="D85" s="367">
        <f t="shared" si="75"/>
        <v>0</v>
      </c>
      <c r="E85" s="367">
        <f t="shared" si="76"/>
        <v>0</v>
      </c>
      <c r="F85" s="367">
        <f t="shared" ca="1" si="77"/>
        <v>0</v>
      </c>
      <c r="G85" s="367">
        <f t="shared" si="78"/>
        <v>0</v>
      </c>
      <c r="H85" s="367">
        <f t="shared" ca="1" si="79"/>
        <v>0</v>
      </c>
      <c r="I85" s="367">
        <f t="shared" ref="I85:I100" si="82">F$3</f>
        <v>0</v>
      </c>
      <c r="J85" s="329">
        <f>Force_1_R1!A$8</f>
        <v>0</v>
      </c>
      <c r="K85" s="215">
        <f t="shared" ca="1" si="80"/>
        <v>0</v>
      </c>
      <c r="L85" s="215">
        <f t="shared" ca="1" si="80"/>
        <v>0</v>
      </c>
      <c r="M85" s="215">
        <f t="shared" ca="1" si="80"/>
        <v>0</v>
      </c>
      <c r="N85" s="215">
        <f t="shared" ca="1" si="80"/>
        <v>0</v>
      </c>
      <c r="O85" s="215">
        <f t="shared" ca="1" si="80"/>
        <v>0</v>
      </c>
      <c r="P85" s="215">
        <f t="shared" ca="1" si="80"/>
        <v>0</v>
      </c>
      <c r="Q85" s="215">
        <f t="shared" ca="1" si="80"/>
        <v>0</v>
      </c>
      <c r="R85" s="215">
        <f t="shared" ca="1" si="81"/>
        <v>0</v>
      </c>
      <c r="S85" s="252">
        <f t="shared" ref="S85:S100" ca="1" si="83">MAX(K85:R85,0.5)</f>
        <v>0.5</v>
      </c>
    </row>
    <row r="86" spans="1:19" ht="18.75" customHeight="1">
      <c r="B86" s="214">
        <f t="shared" si="73"/>
        <v>0</v>
      </c>
      <c r="C86" s="328">
        <f t="shared" si="74"/>
        <v>0</v>
      </c>
      <c r="D86" s="367">
        <f t="shared" si="75"/>
        <v>0</v>
      </c>
      <c r="E86" s="367">
        <f t="shared" si="76"/>
        <v>0</v>
      </c>
      <c r="F86" s="367">
        <f t="shared" ca="1" si="77"/>
        <v>0</v>
      </c>
      <c r="G86" s="367">
        <f t="shared" si="78"/>
        <v>0</v>
      </c>
      <c r="H86" s="367">
        <f t="shared" ca="1" si="79"/>
        <v>0</v>
      </c>
      <c r="I86" s="367">
        <f t="shared" si="82"/>
        <v>0</v>
      </c>
      <c r="J86" s="329">
        <f>Force_1_R1!A$8</f>
        <v>0</v>
      </c>
      <c r="K86" s="215">
        <f t="shared" ca="1" si="80"/>
        <v>0</v>
      </c>
      <c r="L86" s="215">
        <f t="shared" ca="1" si="80"/>
        <v>0</v>
      </c>
      <c r="M86" s="215">
        <f t="shared" ca="1" si="80"/>
        <v>0</v>
      </c>
      <c r="N86" s="215">
        <f t="shared" ca="1" si="80"/>
        <v>0</v>
      </c>
      <c r="O86" s="215">
        <f t="shared" ca="1" si="80"/>
        <v>0</v>
      </c>
      <c r="P86" s="215">
        <f t="shared" ca="1" si="80"/>
        <v>0</v>
      </c>
      <c r="Q86" s="215">
        <f t="shared" ca="1" si="80"/>
        <v>0</v>
      </c>
      <c r="R86" s="215">
        <f t="shared" ca="1" si="81"/>
        <v>0</v>
      </c>
      <c r="S86" s="252">
        <f t="shared" ca="1" si="83"/>
        <v>0.5</v>
      </c>
    </row>
    <row r="87" spans="1:19" ht="18.75" customHeight="1">
      <c r="B87" s="214">
        <f t="shared" si="73"/>
        <v>0</v>
      </c>
      <c r="C87" s="328">
        <f t="shared" si="74"/>
        <v>0</v>
      </c>
      <c r="D87" s="367">
        <f t="shared" si="75"/>
        <v>0</v>
      </c>
      <c r="E87" s="367">
        <f t="shared" si="76"/>
        <v>0</v>
      </c>
      <c r="F87" s="367">
        <f t="shared" ca="1" si="77"/>
        <v>0</v>
      </c>
      <c r="G87" s="367">
        <f t="shared" si="78"/>
        <v>0</v>
      </c>
      <c r="H87" s="367">
        <f t="shared" ca="1" si="79"/>
        <v>0</v>
      </c>
      <c r="I87" s="367">
        <f t="shared" si="82"/>
        <v>0</v>
      </c>
      <c r="J87" s="329">
        <f>Force_1_R1!A$8</f>
        <v>0</v>
      </c>
      <c r="K87" s="215">
        <f t="shared" ca="1" si="80"/>
        <v>0</v>
      </c>
      <c r="L87" s="215">
        <f t="shared" ca="1" si="80"/>
        <v>0</v>
      </c>
      <c r="M87" s="215">
        <f t="shared" ca="1" si="80"/>
        <v>0</v>
      </c>
      <c r="N87" s="215">
        <f t="shared" ca="1" si="80"/>
        <v>0</v>
      </c>
      <c r="O87" s="215">
        <f t="shared" ca="1" si="80"/>
        <v>0</v>
      </c>
      <c r="P87" s="215">
        <f t="shared" ca="1" si="80"/>
        <v>0</v>
      </c>
      <c r="Q87" s="215">
        <f t="shared" ca="1" si="80"/>
        <v>0</v>
      </c>
      <c r="R87" s="215">
        <f t="shared" ca="1" si="81"/>
        <v>0</v>
      </c>
      <c r="S87" s="252">
        <f t="shared" ca="1" si="83"/>
        <v>0.5</v>
      </c>
    </row>
    <row r="88" spans="1:19" ht="18.75" customHeight="1">
      <c r="B88" s="214">
        <f t="shared" si="73"/>
        <v>0</v>
      </c>
      <c r="C88" s="328">
        <f t="shared" si="74"/>
        <v>0</v>
      </c>
      <c r="D88" s="367">
        <f t="shared" si="75"/>
        <v>0</v>
      </c>
      <c r="E88" s="367">
        <f t="shared" si="76"/>
        <v>0</v>
      </c>
      <c r="F88" s="367">
        <f t="shared" ca="1" si="77"/>
        <v>0</v>
      </c>
      <c r="G88" s="367">
        <f t="shared" si="78"/>
        <v>0</v>
      </c>
      <c r="H88" s="367">
        <f t="shared" ca="1" si="79"/>
        <v>0</v>
      </c>
      <c r="I88" s="367">
        <f t="shared" si="82"/>
        <v>0</v>
      </c>
      <c r="J88" s="329">
        <f>Force_1_R1!A$8</f>
        <v>0</v>
      </c>
      <c r="K88" s="215">
        <f t="shared" ca="1" si="80"/>
        <v>0</v>
      </c>
      <c r="L88" s="215">
        <f t="shared" ca="1" si="80"/>
        <v>0</v>
      </c>
      <c r="M88" s="215">
        <f t="shared" ca="1" si="80"/>
        <v>0</v>
      </c>
      <c r="N88" s="215">
        <f t="shared" ca="1" si="80"/>
        <v>0</v>
      </c>
      <c r="O88" s="215">
        <f t="shared" ca="1" si="80"/>
        <v>0</v>
      </c>
      <c r="P88" s="215">
        <f t="shared" ca="1" si="80"/>
        <v>0</v>
      </c>
      <c r="Q88" s="215">
        <f t="shared" ca="1" si="80"/>
        <v>0</v>
      </c>
      <c r="R88" s="215">
        <f t="shared" ca="1" si="81"/>
        <v>0</v>
      </c>
      <c r="S88" s="252">
        <f t="shared" ca="1" si="83"/>
        <v>0.5</v>
      </c>
    </row>
    <row r="89" spans="1:19" ht="18.75" customHeight="1">
      <c r="B89" s="214">
        <f t="shared" si="73"/>
        <v>0</v>
      </c>
      <c r="C89" s="328">
        <f t="shared" si="74"/>
        <v>0</v>
      </c>
      <c r="D89" s="367">
        <f t="shared" si="75"/>
        <v>0</v>
      </c>
      <c r="E89" s="367">
        <f t="shared" si="76"/>
        <v>0</v>
      </c>
      <c r="F89" s="367">
        <f t="shared" ca="1" si="77"/>
        <v>0</v>
      </c>
      <c r="G89" s="367">
        <f t="shared" si="78"/>
        <v>0</v>
      </c>
      <c r="H89" s="367">
        <f t="shared" ca="1" si="79"/>
        <v>0</v>
      </c>
      <c r="I89" s="367">
        <f t="shared" si="82"/>
        <v>0</v>
      </c>
      <c r="J89" s="329">
        <f>Force_1_R1!A$8</f>
        <v>0</v>
      </c>
      <c r="K89" s="215">
        <f t="shared" ca="1" si="80"/>
        <v>0</v>
      </c>
      <c r="L89" s="215">
        <f t="shared" ca="1" si="80"/>
        <v>0</v>
      </c>
      <c r="M89" s="215">
        <f t="shared" ca="1" si="80"/>
        <v>0</v>
      </c>
      <c r="N89" s="215">
        <f t="shared" ca="1" si="80"/>
        <v>0</v>
      </c>
      <c r="O89" s="215">
        <f t="shared" ca="1" si="80"/>
        <v>0</v>
      </c>
      <c r="P89" s="215">
        <f t="shared" ca="1" si="80"/>
        <v>0</v>
      </c>
      <c r="Q89" s="215">
        <f t="shared" ca="1" si="80"/>
        <v>0</v>
      </c>
      <c r="R89" s="215">
        <f t="shared" ca="1" si="81"/>
        <v>0</v>
      </c>
      <c r="S89" s="252">
        <f t="shared" ca="1" si="83"/>
        <v>0.5</v>
      </c>
    </row>
    <row r="90" spans="1:19" ht="18.75" customHeight="1">
      <c r="B90" s="214">
        <f t="shared" si="73"/>
        <v>0</v>
      </c>
      <c r="C90" s="328">
        <f t="shared" si="74"/>
        <v>0</v>
      </c>
      <c r="D90" s="367">
        <f t="shared" si="75"/>
        <v>0</v>
      </c>
      <c r="E90" s="367">
        <f t="shared" si="76"/>
        <v>0</v>
      </c>
      <c r="F90" s="367">
        <f t="shared" ca="1" si="77"/>
        <v>0</v>
      </c>
      <c r="G90" s="367">
        <f t="shared" si="78"/>
        <v>0</v>
      </c>
      <c r="H90" s="367">
        <f t="shared" ca="1" si="79"/>
        <v>0</v>
      </c>
      <c r="I90" s="367">
        <f t="shared" si="82"/>
        <v>0</v>
      </c>
      <c r="J90" s="329">
        <f>Force_1_R1!A$8</f>
        <v>0</v>
      </c>
      <c r="K90" s="215">
        <f t="shared" ca="1" si="80"/>
        <v>0</v>
      </c>
      <c r="L90" s="215">
        <f t="shared" ca="1" si="80"/>
        <v>0</v>
      </c>
      <c r="M90" s="215">
        <f t="shared" ca="1" si="80"/>
        <v>0</v>
      </c>
      <c r="N90" s="215">
        <f t="shared" ca="1" si="80"/>
        <v>0</v>
      </c>
      <c r="O90" s="215">
        <f t="shared" ca="1" si="80"/>
        <v>0</v>
      </c>
      <c r="P90" s="215">
        <f t="shared" ca="1" si="80"/>
        <v>0</v>
      </c>
      <c r="Q90" s="215">
        <f t="shared" ca="1" si="80"/>
        <v>0</v>
      </c>
      <c r="R90" s="215">
        <f t="shared" ca="1" si="81"/>
        <v>0</v>
      </c>
      <c r="S90" s="252">
        <f t="shared" ca="1" si="83"/>
        <v>0.5</v>
      </c>
    </row>
    <row r="91" spans="1:19" ht="18.75" customHeight="1">
      <c r="B91" s="214">
        <f t="shared" si="73"/>
        <v>0</v>
      </c>
      <c r="C91" s="328">
        <f t="shared" si="74"/>
        <v>0</v>
      </c>
      <c r="D91" s="367">
        <f t="shared" si="75"/>
        <v>0</v>
      </c>
      <c r="E91" s="367">
        <f t="shared" si="76"/>
        <v>0</v>
      </c>
      <c r="F91" s="367">
        <f t="shared" ca="1" si="77"/>
        <v>0</v>
      </c>
      <c r="G91" s="367">
        <f t="shared" si="78"/>
        <v>0</v>
      </c>
      <c r="H91" s="367">
        <f t="shared" ca="1" si="79"/>
        <v>0</v>
      </c>
      <c r="I91" s="367">
        <f t="shared" si="82"/>
        <v>0</v>
      </c>
      <c r="J91" s="329">
        <f>Force_1_R1!A$8</f>
        <v>0</v>
      </c>
      <c r="K91" s="215">
        <f t="shared" ca="1" si="80"/>
        <v>0</v>
      </c>
      <c r="L91" s="215">
        <f t="shared" ca="1" si="80"/>
        <v>0</v>
      </c>
      <c r="M91" s="215">
        <f t="shared" ca="1" si="80"/>
        <v>0</v>
      </c>
      <c r="N91" s="215">
        <f t="shared" ca="1" si="80"/>
        <v>0</v>
      </c>
      <c r="O91" s="215">
        <f t="shared" ca="1" si="80"/>
        <v>0</v>
      </c>
      <c r="P91" s="215">
        <f t="shared" ca="1" si="80"/>
        <v>0</v>
      </c>
      <c r="Q91" s="215">
        <f t="shared" ca="1" si="80"/>
        <v>0</v>
      </c>
      <c r="R91" s="215">
        <f t="shared" ca="1" si="81"/>
        <v>0</v>
      </c>
      <c r="S91" s="252">
        <f t="shared" ca="1" si="83"/>
        <v>0.5</v>
      </c>
    </row>
    <row r="92" spans="1:19" ht="18.75" customHeight="1">
      <c r="B92" s="214">
        <f t="shared" si="73"/>
        <v>0</v>
      </c>
      <c r="C92" s="328">
        <f t="shared" si="74"/>
        <v>0</v>
      </c>
      <c r="D92" s="367">
        <f t="shared" si="75"/>
        <v>0</v>
      </c>
      <c r="E92" s="367">
        <f t="shared" si="76"/>
        <v>0</v>
      </c>
      <c r="F92" s="367">
        <f t="shared" ca="1" si="77"/>
        <v>0</v>
      </c>
      <c r="G92" s="367">
        <f t="shared" si="78"/>
        <v>0</v>
      </c>
      <c r="H92" s="367">
        <f t="shared" ca="1" si="79"/>
        <v>0</v>
      </c>
      <c r="I92" s="367">
        <f t="shared" si="82"/>
        <v>0</v>
      </c>
      <c r="J92" s="329">
        <f>Force_1_R1!A$8</f>
        <v>0</v>
      </c>
      <c r="K92" s="215">
        <f t="shared" ca="1" si="80"/>
        <v>0</v>
      </c>
      <c r="L92" s="215">
        <f t="shared" ca="1" si="80"/>
        <v>0</v>
      </c>
      <c r="M92" s="215">
        <f t="shared" ca="1" si="80"/>
        <v>0</v>
      </c>
      <c r="N92" s="215">
        <f t="shared" ca="1" si="80"/>
        <v>0</v>
      </c>
      <c r="O92" s="215">
        <f t="shared" ca="1" si="80"/>
        <v>0</v>
      </c>
      <c r="P92" s="215">
        <f t="shared" ca="1" si="80"/>
        <v>0</v>
      </c>
      <c r="Q92" s="215">
        <f t="shared" ca="1" si="80"/>
        <v>0</v>
      </c>
      <c r="R92" s="215">
        <f t="shared" ca="1" si="81"/>
        <v>0</v>
      </c>
      <c r="S92" s="252">
        <f t="shared" ca="1" si="83"/>
        <v>0.5</v>
      </c>
    </row>
    <row r="93" spans="1:19" ht="18.75" customHeight="1">
      <c r="B93" s="214">
        <f t="shared" si="73"/>
        <v>0</v>
      </c>
      <c r="C93" s="328">
        <f t="shared" si="74"/>
        <v>0</v>
      </c>
      <c r="D93" s="367">
        <f t="shared" si="75"/>
        <v>0</v>
      </c>
      <c r="E93" s="367">
        <f t="shared" si="76"/>
        <v>0</v>
      </c>
      <c r="F93" s="367">
        <f t="shared" ca="1" si="77"/>
        <v>0</v>
      </c>
      <c r="G93" s="367">
        <f t="shared" si="78"/>
        <v>0</v>
      </c>
      <c r="H93" s="367">
        <f t="shared" ca="1" si="79"/>
        <v>0</v>
      </c>
      <c r="I93" s="367">
        <f t="shared" si="82"/>
        <v>0</v>
      </c>
      <c r="J93" s="329">
        <f>Force_1_R1!A$8</f>
        <v>0</v>
      </c>
      <c r="K93" s="215">
        <f t="shared" ca="1" si="80"/>
        <v>0</v>
      </c>
      <c r="L93" s="215">
        <f t="shared" ca="1" si="80"/>
        <v>0</v>
      </c>
      <c r="M93" s="215">
        <f t="shared" ca="1" si="80"/>
        <v>0</v>
      </c>
      <c r="N93" s="215">
        <f t="shared" ca="1" si="80"/>
        <v>0</v>
      </c>
      <c r="O93" s="215">
        <f t="shared" ca="1" si="80"/>
        <v>0</v>
      </c>
      <c r="P93" s="215">
        <f t="shared" ca="1" si="80"/>
        <v>0</v>
      </c>
      <c r="Q93" s="215">
        <f t="shared" ca="1" si="80"/>
        <v>0</v>
      </c>
      <c r="R93" s="215">
        <f t="shared" ca="1" si="81"/>
        <v>0</v>
      </c>
      <c r="S93" s="252">
        <f t="shared" ca="1" si="83"/>
        <v>0.5</v>
      </c>
    </row>
    <row r="94" spans="1:19" ht="18.75" customHeight="1">
      <c r="B94" s="214">
        <f t="shared" si="73"/>
        <v>0</v>
      </c>
      <c r="C94" s="328">
        <f t="shared" si="74"/>
        <v>0</v>
      </c>
      <c r="D94" s="367">
        <f t="shared" si="75"/>
        <v>0</v>
      </c>
      <c r="E94" s="367">
        <f t="shared" si="76"/>
        <v>0</v>
      </c>
      <c r="F94" s="367">
        <f t="shared" ca="1" si="77"/>
        <v>0</v>
      </c>
      <c r="G94" s="367">
        <f t="shared" si="78"/>
        <v>0</v>
      </c>
      <c r="H94" s="367">
        <f t="shared" ca="1" si="79"/>
        <v>0</v>
      </c>
      <c r="I94" s="367">
        <f t="shared" si="82"/>
        <v>0</v>
      </c>
      <c r="J94" s="329">
        <f>Force_1_R1!A$8</f>
        <v>0</v>
      </c>
      <c r="K94" s="215">
        <f t="shared" ca="1" si="80"/>
        <v>0</v>
      </c>
      <c r="L94" s="215">
        <f t="shared" ca="1" si="80"/>
        <v>0</v>
      </c>
      <c r="M94" s="215">
        <f t="shared" ca="1" si="80"/>
        <v>0</v>
      </c>
      <c r="N94" s="215">
        <f t="shared" ca="1" si="80"/>
        <v>0</v>
      </c>
      <c r="O94" s="215">
        <f t="shared" ca="1" si="80"/>
        <v>0</v>
      </c>
      <c r="P94" s="215">
        <f t="shared" ca="1" si="80"/>
        <v>0</v>
      </c>
      <c r="Q94" s="215">
        <f t="shared" ca="1" si="80"/>
        <v>0</v>
      </c>
      <c r="R94" s="215">
        <f t="shared" ca="1" si="81"/>
        <v>0</v>
      </c>
      <c r="S94" s="252">
        <f t="shared" ca="1" si="83"/>
        <v>0.5</v>
      </c>
    </row>
    <row r="95" spans="1:19" ht="18.75" customHeight="1">
      <c r="B95" s="214">
        <f t="shared" si="73"/>
        <v>0</v>
      </c>
      <c r="C95" s="328">
        <f t="shared" si="74"/>
        <v>0</v>
      </c>
      <c r="D95" s="367">
        <f t="shared" si="75"/>
        <v>0</v>
      </c>
      <c r="E95" s="367">
        <f t="shared" si="76"/>
        <v>0</v>
      </c>
      <c r="F95" s="367">
        <f t="shared" ca="1" si="77"/>
        <v>0</v>
      </c>
      <c r="G95" s="367">
        <f t="shared" si="78"/>
        <v>0</v>
      </c>
      <c r="H95" s="367">
        <f t="shared" ca="1" si="79"/>
        <v>0</v>
      </c>
      <c r="I95" s="367">
        <f t="shared" si="82"/>
        <v>0</v>
      </c>
      <c r="J95" s="329">
        <f>Force_1_R1!A$8</f>
        <v>0</v>
      </c>
      <c r="K95" s="215">
        <f t="shared" ca="1" si="80"/>
        <v>0</v>
      </c>
      <c r="L95" s="215">
        <f t="shared" ca="1" si="80"/>
        <v>0</v>
      </c>
      <c r="M95" s="215">
        <f t="shared" ca="1" si="80"/>
        <v>0</v>
      </c>
      <c r="N95" s="215">
        <f t="shared" ca="1" si="80"/>
        <v>0</v>
      </c>
      <c r="O95" s="215">
        <f t="shared" ca="1" si="80"/>
        <v>0</v>
      </c>
      <c r="P95" s="215">
        <f t="shared" ca="1" si="80"/>
        <v>0</v>
      </c>
      <c r="Q95" s="215">
        <f t="shared" ca="1" si="80"/>
        <v>0</v>
      </c>
      <c r="R95" s="215">
        <f t="shared" ca="1" si="81"/>
        <v>0</v>
      </c>
      <c r="S95" s="252">
        <f t="shared" ca="1" si="83"/>
        <v>0.5</v>
      </c>
    </row>
    <row r="96" spans="1:19" ht="18.75" customHeight="1">
      <c r="B96" s="214">
        <f t="shared" si="73"/>
        <v>0</v>
      </c>
      <c r="C96" s="328">
        <f t="shared" si="74"/>
        <v>0</v>
      </c>
      <c r="D96" s="367">
        <f t="shared" si="75"/>
        <v>0</v>
      </c>
      <c r="E96" s="367">
        <f t="shared" si="76"/>
        <v>0</v>
      </c>
      <c r="F96" s="367">
        <f t="shared" ca="1" si="77"/>
        <v>0</v>
      </c>
      <c r="G96" s="367">
        <f t="shared" si="78"/>
        <v>0</v>
      </c>
      <c r="H96" s="367">
        <f t="shared" ca="1" si="79"/>
        <v>0</v>
      </c>
      <c r="I96" s="367">
        <f t="shared" si="82"/>
        <v>0</v>
      </c>
      <c r="J96" s="329">
        <f>Force_1_R1!A$8</f>
        <v>0</v>
      </c>
      <c r="K96" s="215">
        <f t="shared" ca="1" si="80"/>
        <v>0</v>
      </c>
      <c r="L96" s="215">
        <f t="shared" ca="1" si="80"/>
        <v>0</v>
      </c>
      <c r="M96" s="215">
        <f t="shared" ca="1" si="80"/>
        <v>0</v>
      </c>
      <c r="N96" s="215">
        <f t="shared" ca="1" si="80"/>
        <v>0</v>
      </c>
      <c r="O96" s="215">
        <f t="shared" ca="1" si="80"/>
        <v>0</v>
      </c>
      <c r="P96" s="215">
        <f t="shared" ca="1" si="80"/>
        <v>0</v>
      </c>
      <c r="Q96" s="215">
        <f t="shared" ca="1" si="80"/>
        <v>0</v>
      </c>
      <c r="R96" s="215">
        <f t="shared" ca="1" si="81"/>
        <v>0</v>
      </c>
      <c r="S96" s="252">
        <f t="shared" ca="1" si="83"/>
        <v>0.5</v>
      </c>
    </row>
    <row r="97" spans="1:41" ht="18.75" customHeight="1">
      <c r="B97" s="214">
        <f t="shared" si="73"/>
        <v>0</v>
      </c>
      <c r="C97" s="328">
        <f t="shared" si="74"/>
        <v>0</v>
      </c>
      <c r="D97" s="367">
        <f t="shared" si="75"/>
        <v>0</v>
      </c>
      <c r="E97" s="367">
        <f t="shared" si="76"/>
        <v>0</v>
      </c>
      <c r="F97" s="367">
        <f t="shared" ca="1" si="77"/>
        <v>0</v>
      </c>
      <c r="G97" s="367">
        <f t="shared" si="78"/>
        <v>0</v>
      </c>
      <c r="H97" s="367">
        <f t="shared" ca="1" si="79"/>
        <v>0</v>
      </c>
      <c r="I97" s="367">
        <f t="shared" si="82"/>
        <v>0</v>
      </c>
      <c r="J97" s="329">
        <f>Force_1_R1!A$8</f>
        <v>0</v>
      </c>
      <c r="K97" s="215">
        <f t="shared" ca="1" si="80"/>
        <v>0</v>
      </c>
      <c r="L97" s="215">
        <f t="shared" ca="1" si="80"/>
        <v>0</v>
      </c>
      <c r="M97" s="215">
        <f t="shared" ca="1" si="80"/>
        <v>0</v>
      </c>
      <c r="N97" s="215">
        <f t="shared" ca="1" si="80"/>
        <v>0</v>
      </c>
      <c r="O97" s="215">
        <f t="shared" ca="1" si="80"/>
        <v>0</v>
      </c>
      <c r="P97" s="215">
        <f t="shared" ca="1" si="80"/>
        <v>0</v>
      </c>
      <c r="Q97" s="215">
        <f t="shared" ca="1" si="80"/>
        <v>0</v>
      </c>
      <c r="R97" s="215">
        <f t="shared" ca="1" si="81"/>
        <v>0</v>
      </c>
      <c r="S97" s="252">
        <f t="shared" ca="1" si="83"/>
        <v>0.5</v>
      </c>
      <c r="W97" s="261"/>
      <c r="X97" s="336" t="s">
        <v>638</v>
      </c>
      <c r="Y97" s="336" t="s">
        <v>639</v>
      </c>
      <c r="Z97" s="336" t="s">
        <v>640</v>
      </c>
      <c r="AA97" s="336" t="s">
        <v>641</v>
      </c>
      <c r="AB97" s="336" t="s">
        <v>642</v>
      </c>
      <c r="AC97" s="336" t="s">
        <v>643</v>
      </c>
      <c r="AD97" s="336" t="s">
        <v>644</v>
      </c>
      <c r="AE97" s="336" t="s">
        <v>645</v>
      </c>
      <c r="AF97" s="336" t="s">
        <v>646</v>
      </c>
      <c r="AG97" s="336" t="s">
        <v>647</v>
      </c>
    </row>
    <row r="98" spans="1:41" ht="18.75" customHeight="1">
      <c r="B98" s="214">
        <f t="shared" si="73"/>
        <v>0</v>
      </c>
      <c r="C98" s="328">
        <f t="shared" si="74"/>
        <v>0</v>
      </c>
      <c r="D98" s="367">
        <f t="shared" si="75"/>
        <v>0</v>
      </c>
      <c r="E98" s="367">
        <f t="shared" si="76"/>
        <v>0</v>
      </c>
      <c r="F98" s="367">
        <f t="shared" ca="1" si="77"/>
        <v>0</v>
      </c>
      <c r="G98" s="367">
        <f t="shared" si="78"/>
        <v>0</v>
      </c>
      <c r="H98" s="367">
        <f t="shared" ca="1" si="79"/>
        <v>0</v>
      </c>
      <c r="I98" s="367">
        <f t="shared" si="82"/>
        <v>0</v>
      </c>
      <c r="J98" s="329">
        <f>Force_1_R1!A$8</f>
        <v>0</v>
      </c>
      <c r="K98" s="215">
        <f t="shared" ca="1" si="80"/>
        <v>0</v>
      </c>
      <c r="L98" s="215">
        <f t="shared" ca="1" si="80"/>
        <v>0</v>
      </c>
      <c r="M98" s="215">
        <f t="shared" ca="1" si="80"/>
        <v>0</v>
      </c>
      <c r="N98" s="215">
        <f t="shared" ca="1" si="80"/>
        <v>0</v>
      </c>
      <c r="O98" s="215">
        <f t="shared" ca="1" si="80"/>
        <v>0</v>
      </c>
      <c r="P98" s="215">
        <f t="shared" ca="1" si="80"/>
        <v>0</v>
      </c>
      <c r="Q98" s="215">
        <f t="shared" ca="1" si="80"/>
        <v>0</v>
      </c>
      <c r="R98" s="215">
        <f t="shared" ca="1" si="81"/>
        <v>0</v>
      </c>
      <c r="S98" s="252">
        <f t="shared" ca="1" si="83"/>
        <v>0.5</v>
      </c>
      <c r="W98" s="336" t="s">
        <v>648</v>
      </c>
      <c r="X98" s="261">
        <v>1000000</v>
      </c>
      <c r="Y98" s="261">
        <f>X98*10^-1</f>
        <v>100000</v>
      </c>
      <c r="Z98" s="261">
        <f>X98*10^-3</f>
        <v>1000</v>
      </c>
      <c r="AA98" s="261">
        <f>Z98*10^-3</f>
        <v>1</v>
      </c>
      <c r="AB98" s="261">
        <v>224.80889999999999</v>
      </c>
      <c r="AC98" s="261">
        <v>101971.6</v>
      </c>
      <c r="AD98" s="261">
        <f>AC98*10^-3</f>
        <v>101.97160000000001</v>
      </c>
      <c r="AE98" s="261">
        <f>AD98*10^-3</f>
        <v>0.10197160000000001</v>
      </c>
      <c r="AF98" s="261">
        <v>3596.942</v>
      </c>
      <c r="AG98" s="261" t="s">
        <v>649</v>
      </c>
    </row>
    <row r="99" spans="1:41" ht="18.75" customHeight="1">
      <c r="B99" s="214">
        <f t="shared" si="73"/>
        <v>0</v>
      </c>
      <c r="C99" s="328">
        <f t="shared" si="74"/>
        <v>0</v>
      </c>
      <c r="D99" s="367">
        <f t="shared" si="75"/>
        <v>0</v>
      </c>
      <c r="E99" s="367">
        <f t="shared" si="76"/>
        <v>0</v>
      </c>
      <c r="F99" s="367">
        <f t="shared" ca="1" si="77"/>
        <v>0</v>
      </c>
      <c r="G99" s="367">
        <f t="shared" si="78"/>
        <v>0</v>
      </c>
      <c r="H99" s="367">
        <f t="shared" ca="1" si="79"/>
        <v>0</v>
      </c>
      <c r="I99" s="367">
        <f t="shared" si="82"/>
        <v>0</v>
      </c>
      <c r="J99" s="329">
        <f>Force_1_R1!A$8</f>
        <v>0</v>
      </c>
      <c r="K99" s="215">
        <f t="shared" ca="1" si="80"/>
        <v>0</v>
      </c>
      <c r="L99" s="215">
        <f t="shared" ca="1" si="80"/>
        <v>0</v>
      </c>
      <c r="M99" s="215">
        <f t="shared" ca="1" si="80"/>
        <v>0</v>
      </c>
      <c r="N99" s="215">
        <f t="shared" ca="1" si="80"/>
        <v>0</v>
      </c>
      <c r="O99" s="215">
        <f t="shared" ca="1" si="80"/>
        <v>0</v>
      </c>
      <c r="P99" s="215">
        <f t="shared" ca="1" si="80"/>
        <v>0</v>
      </c>
      <c r="Q99" s="215">
        <f t="shared" ca="1" si="80"/>
        <v>0</v>
      </c>
      <c r="R99" s="215">
        <f t="shared" ca="1" si="81"/>
        <v>0</v>
      </c>
      <c r="S99" s="252">
        <f t="shared" ca="1" si="83"/>
        <v>0.5</v>
      </c>
    </row>
    <row r="100" spans="1:41" ht="18.75" customHeight="1" thickBot="1">
      <c r="B100" s="411">
        <f t="shared" si="73"/>
        <v>0</v>
      </c>
      <c r="C100" s="368">
        <f t="shared" si="74"/>
        <v>0</v>
      </c>
      <c r="D100" s="369">
        <f t="shared" si="75"/>
        <v>0</v>
      </c>
      <c r="E100" s="369">
        <f t="shared" si="76"/>
        <v>0</v>
      </c>
      <c r="F100" s="369">
        <f t="shared" ca="1" si="77"/>
        <v>0</v>
      </c>
      <c r="G100" s="369">
        <f t="shared" si="78"/>
        <v>0</v>
      </c>
      <c r="H100" s="369">
        <f t="shared" ca="1" si="79"/>
        <v>0</v>
      </c>
      <c r="I100" s="369">
        <f t="shared" si="82"/>
        <v>0</v>
      </c>
      <c r="J100" s="370">
        <f>Force_1_R1!A$8</f>
        <v>0</v>
      </c>
      <c r="K100" s="215">
        <f t="shared" ca="1" si="80"/>
        <v>0</v>
      </c>
      <c r="L100" s="215">
        <f t="shared" ca="1" si="80"/>
        <v>0</v>
      </c>
      <c r="M100" s="215">
        <f t="shared" ca="1" si="80"/>
        <v>0</v>
      </c>
      <c r="N100" s="215">
        <f t="shared" ca="1" si="80"/>
        <v>0</v>
      </c>
      <c r="O100" s="215">
        <f t="shared" ca="1" si="80"/>
        <v>0</v>
      </c>
      <c r="P100" s="215">
        <f t="shared" ca="1" si="80"/>
        <v>0</v>
      </c>
      <c r="Q100" s="215">
        <f t="shared" ca="1" si="80"/>
        <v>0</v>
      </c>
      <c r="R100" s="215">
        <f t="shared" ca="1" si="81"/>
        <v>0</v>
      </c>
      <c r="S100" s="253">
        <f t="shared" ca="1" si="83"/>
        <v>0.5</v>
      </c>
    </row>
    <row r="101" spans="1:41" ht="18.75" customHeight="1">
      <c r="C101" s="371"/>
      <c r="D101" s="371"/>
      <c r="E101" s="371"/>
      <c r="F101" s="371"/>
      <c r="G101" s="371"/>
      <c r="H101" s="371"/>
      <c r="I101" s="371"/>
      <c r="J101" s="371"/>
    </row>
    <row r="102" spans="1:41" ht="18.75" customHeight="1">
      <c r="A102" s="102" t="s">
        <v>675</v>
      </c>
      <c r="AF102" s="102" t="s">
        <v>599</v>
      </c>
      <c r="AG102" s="305"/>
      <c r="AH102" s="305"/>
      <c r="AI102" s="306"/>
      <c r="AJ102" s="306"/>
    </row>
    <row r="103" spans="1:41" ht="18.75" customHeight="1">
      <c r="B103" s="254" t="s">
        <v>378</v>
      </c>
      <c r="C103" s="396" t="s">
        <v>730</v>
      </c>
      <c r="D103" s="255" t="s">
        <v>379</v>
      </c>
      <c r="E103" s="255" t="s">
        <v>380</v>
      </c>
      <c r="F103" s="255" t="s">
        <v>379</v>
      </c>
      <c r="G103" s="255" t="s">
        <v>380</v>
      </c>
      <c r="H103" s="255" t="s">
        <v>381</v>
      </c>
      <c r="I103" s="255" t="s">
        <v>382</v>
      </c>
      <c r="J103" s="255" t="s">
        <v>382</v>
      </c>
      <c r="K103" s="255" t="s">
        <v>383</v>
      </c>
      <c r="M103" s="377" t="s">
        <v>698</v>
      </c>
      <c r="N103" s="378" t="s">
        <v>384</v>
      </c>
      <c r="O103" s="378" t="s">
        <v>699</v>
      </c>
      <c r="P103" s="378" t="s">
        <v>385</v>
      </c>
      <c r="Q103" s="378" t="s">
        <v>386</v>
      </c>
      <c r="R103" s="378" t="s">
        <v>387</v>
      </c>
      <c r="S103" s="378"/>
      <c r="T103" s="100"/>
      <c r="U103" s="725" t="s">
        <v>621</v>
      </c>
      <c r="V103" s="727" t="s">
        <v>685</v>
      </c>
      <c r="W103" s="728"/>
      <c r="X103" s="728"/>
      <c r="Y103" s="728"/>
      <c r="Z103" s="728"/>
      <c r="AA103" s="728"/>
      <c r="AB103" s="728"/>
      <c r="AC103" s="728"/>
      <c r="AD103" s="729"/>
      <c r="AF103" s="705" t="s">
        <v>637</v>
      </c>
      <c r="AG103" s="707" t="s">
        <v>601</v>
      </c>
      <c r="AH103" s="708"/>
      <c r="AI103" s="709"/>
      <c r="AJ103" s="705" t="s">
        <v>600</v>
      </c>
      <c r="AK103" s="407" t="s">
        <v>610</v>
      </c>
      <c r="AL103" s="407" t="s">
        <v>602</v>
      </c>
      <c r="AM103" s="705" t="s">
        <v>603</v>
      </c>
      <c r="AN103" s="407" t="s">
        <v>610</v>
      </c>
      <c r="AO103" s="407" t="s">
        <v>602</v>
      </c>
    </row>
    <row r="104" spans="1:41" ht="18.75" customHeight="1">
      <c r="B104" s="256" t="s">
        <v>388</v>
      </c>
      <c r="C104" s="397" t="s">
        <v>731</v>
      </c>
      <c r="D104" s="257" t="s">
        <v>389</v>
      </c>
      <c r="E104" s="257" t="s">
        <v>389</v>
      </c>
      <c r="F104" s="258" t="s">
        <v>728</v>
      </c>
      <c r="G104" s="258" t="s">
        <v>728</v>
      </c>
      <c r="H104" s="257" t="s">
        <v>390</v>
      </c>
      <c r="I104" s="257" t="s">
        <v>391</v>
      </c>
      <c r="J104" s="258" t="s">
        <v>733</v>
      </c>
      <c r="K104" s="257" t="s">
        <v>391</v>
      </c>
      <c r="M104" s="256" t="s">
        <v>388</v>
      </c>
      <c r="N104" s="257" t="s">
        <v>701</v>
      </c>
      <c r="O104" s="257" t="s">
        <v>701</v>
      </c>
      <c r="P104" s="257" t="s">
        <v>701</v>
      </c>
      <c r="Q104" s="257" t="s">
        <v>701</v>
      </c>
      <c r="R104" s="257" t="s">
        <v>701</v>
      </c>
      <c r="S104" s="258" t="s">
        <v>408</v>
      </c>
      <c r="T104" s="315"/>
      <c r="U104" s="726"/>
      <c r="V104" s="409" t="s">
        <v>379</v>
      </c>
      <c r="W104" s="409" t="s">
        <v>380</v>
      </c>
      <c r="X104" s="372" t="s">
        <v>687</v>
      </c>
      <c r="Y104" s="373" t="s">
        <v>727</v>
      </c>
      <c r="Z104" s="373" t="s">
        <v>688</v>
      </c>
      <c r="AA104" s="373" t="s">
        <v>689</v>
      </c>
      <c r="AB104" s="373" t="s">
        <v>690</v>
      </c>
      <c r="AC104" s="373" t="s">
        <v>691</v>
      </c>
      <c r="AD104" s="373" t="s">
        <v>692</v>
      </c>
      <c r="AF104" s="706"/>
      <c r="AG104" s="408" t="s">
        <v>604</v>
      </c>
      <c r="AH104" s="408" t="s">
        <v>605</v>
      </c>
      <c r="AI104" s="408" t="s">
        <v>606</v>
      </c>
      <c r="AJ104" s="706"/>
      <c r="AK104" s="334" t="s">
        <v>465</v>
      </c>
      <c r="AL104" s="309" t="str">
        <f>IF(TYPE(MATCH("FAIL",AL106:AL119,0))=16,"","FAIL")</f>
        <v/>
      </c>
      <c r="AM104" s="706"/>
      <c r="AN104" s="334" t="s">
        <v>128</v>
      </c>
      <c r="AO104" s="309" t="str">
        <f>IF(TYPE(MATCH("FAIL",AO106:AO119,0))=16,"","FAIL")</f>
        <v/>
      </c>
    </row>
    <row r="105" spans="1:41" ht="18.75" customHeight="1">
      <c r="B105" s="259"/>
      <c r="C105" s="259"/>
      <c r="D105" s="260" t="s">
        <v>393</v>
      </c>
      <c r="E105" s="260" t="s">
        <v>393</v>
      </c>
      <c r="F105" s="260"/>
      <c r="G105" s="260"/>
      <c r="H105" s="260"/>
      <c r="I105" s="260" t="s">
        <v>394</v>
      </c>
      <c r="J105" s="260" t="s">
        <v>732</v>
      </c>
      <c r="K105" s="260" t="s">
        <v>394</v>
      </c>
      <c r="M105" s="259"/>
      <c r="N105" s="260" t="s">
        <v>395</v>
      </c>
      <c r="O105" s="260" t="s">
        <v>395</v>
      </c>
      <c r="P105" s="260" t="s">
        <v>395</v>
      </c>
      <c r="Q105" s="260" t="s">
        <v>395</v>
      </c>
      <c r="R105" s="260" t="s">
        <v>395</v>
      </c>
      <c r="S105" s="260"/>
      <c r="T105" s="100"/>
      <c r="U105" s="261" t="str">
        <f>X77</f>
        <v>0.000</v>
      </c>
      <c r="V105" s="395" t="b">
        <f>OR(기본정보!A46=1,기본정보!A46=30374)</f>
        <v>0</v>
      </c>
      <c r="W105" s="395" t="str">
        <f ca="1">IF(V105=TRUE,$AD$75,$AE$75)</f>
        <v>0</v>
      </c>
      <c r="X105" s="374"/>
      <c r="Y105" s="374" t="str">
        <f ca="1">IF(V105=TRUE,$AD$75,$AC$75)</f>
        <v>0.0</v>
      </c>
      <c r="Z105" s="374"/>
      <c r="AA105" s="374"/>
      <c r="AB105" s="374"/>
      <c r="AC105" s="374"/>
      <c r="AD105" s="374"/>
      <c r="AF105" s="335">
        <f>Force_1_R1!H28</f>
        <v>0</v>
      </c>
      <c r="AG105" s="408">
        <f ca="1">IF(V105=TRUE,$AD$74,$AE$74)</f>
        <v>0</v>
      </c>
      <c r="AH105" s="408"/>
      <c r="AI105" s="408"/>
      <c r="AJ105" s="408"/>
      <c r="AK105" s="335">
        <f>AF105</f>
        <v>0</v>
      </c>
      <c r="AL105" s="408"/>
      <c r="AM105" s="408"/>
      <c r="AN105" s="335">
        <f>AK105</f>
        <v>0</v>
      </c>
      <c r="AO105" s="408"/>
    </row>
    <row r="106" spans="1:41" ht="18.75" customHeight="1">
      <c r="B106" s="261" t="str">
        <f t="shared" ref="B106:B123" si="84">IF(C9=FALSE,"-",IF(I$3="kN",D9,TEXT(D9,U106)))</f>
        <v>-</v>
      </c>
      <c r="C106" s="390" t="str">
        <f>IF(C9=FALSE,"-",TEXT(E9,V106))</f>
        <v>-</v>
      </c>
      <c r="D106" s="262" t="str">
        <f t="shared" ref="D106:D123" si="85">IF(C9=FALSE,"-",TEXT(R9,V106))</f>
        <v>-</v>
      </c>
      <c r="E106" s="262" t="str">
        <f t="shared" ref="E106:E123" si="86">IF(C9=FALSE,"-",TEXT(T9,W106))</f>
        <v>-</v>
      </c>
      <c r="F106" s="262" t="str">
        <f>IF(C9=FALSE,"-",TRIM(TEXT(E9-R9,V106)))</f>
        <v>-</v>
      </c>
      <c r="G106" s="262" t="str">
        <f>IF(C9=FALSE,"-",TRIM(TEXT(E9-T9,W106)))</f>
        <v>-</v>
      </c>
      <c r="H106" s="262" t="str">
        <f t="shared" ref="H106:H123" si="87">IF(C9=FALSE,"-",TEXT(Y31,X106))</f>
        <v>-</v>
      </c>
      <c r="I106" s="261" t="str">
        <f>IF(C9=FALSE,"-",TEXT(AC53,Y106))</f>
        <v>-</v>
      </c>
      <c r="J106" s="390" t="s">
        <v>376</v>
      </c>
      <c r="K106" s="261" t="str">
        <f t="shared" ref="K106:K123" si="88">IF(C9=FALSE,"-",TEXT(AD53,Y106))</f>
        <v>-</v>
      </c>
      <c r="M106" s="374" t="str">
        <f t="shared" ref="M106:M123" si="89">B106</f>
        <v>-</v>
      </c>
      <c r="N106" s="374" t="s">
        <v>5</v>
      </c>
      <c r="O106" s="374" t="s">
        <v>5</v>
      </c>
      <c r="P106" s="374" t="s">
        <v>5</v>
      </c>
      <c r="Q106" s="374" t="str">
        <f ca="1">IF(G10=FALSE,"-",TEXT(F84,$AC107))</f>
        <v>0.0</v>
      </c>
      <c r="R106" s="374" t="s">
        <v>5</v>
      </c>
      <c r="S106" s="374" t="s">
        <v>5</v>
      </c>
      <c r="T106" s="100"/>
      <c r="U106" s="261" t="str">
        <f t="shared" ref="U106:U123" si="90">IF(D9&gt;=1000,"# ##","")&amp;U$105</f>
        <v>0.000</v>
      </c>
      <c r="V106" s="374" t="str">
        <f t="shared" ref="V106:V123" ca="1" si="91">IF(R9&gt;=1000,"# ##","")&amp;W$105</f>
        <v>0</v>
      </c>
      <c r="W106" s="374" t="str">
        <f t="shared" ref="W106:W123" ca="1" si="92">IF(T9&gt;=1000,"# ##","")&amp;W$105</f>
        <v># ##0</v>
      </c>
      <c r="X106" s="374" t="e">
        <f t="shared" ref="X106:X123" ca="1" si="93">IF(Y31&gt;=1000,"# ##","")&amp;$AE$75</f>
        <v>#DIV/0!</v>
      </c>
      <c r="Y106" s="374" t="str">
        <f ca="1">Y105</f>
        <v>0.0</v>
      </c>
      <c r="Z106" s="374" t="str">
        <f t="shared" ref="Z106:AD123" ca="1" si="94">AF$75</f>
        <v>0.0</v>
      </c>
      <c r="AA106" s="374" t="str">
        <f t="shared" ca="1" si="94"/>
        <v>0.0</v>
      </c>
      <c r="AB106" s="374" t="str">
        <f t="shared" ca="1" si="94"/>
        <v>0.0</v>
      </c>
      <c r="AC106" s="374" t="str">
        <f t="shared" ca="1" si="94"/>
        <v>0.0</v>
      </c>
      <c r="AD106" s="374" t="str">
        <f t="shared" ca="1" si="94"/>
        <v>0.0</v>
      </c>
      <c r="AF106" s="311" t="e">
        <f t="shared" ref="AF106:AF123" ca="1" si="95">D9*IF(AF$105="div.",1,OFFSET(W$98,0,MATCH(AF$105,X$97:AG$97,0)))</f>
        <v>#N/A</v>
      </c>
      <c r="AG106" s="312">
        <f ca="1">ROUND(Force_1_R1!N7,AG$105)</f>
        <v>0</v>
      </c>
      <c r="AH106" s="312">
        <f ca="1">ROUND(Force_1_R1!O7,AG$105)</f>
        <v>0</v>
      </c>
      <c r="AI106" s="313" t="str">
        <f ca="1">"± "&amp;TEXT((AH106-AG106)/2,W$105)</f>
        <v>± 0</v>
      </c>
      <c r="AJ106" s="310" t="b">
        <f t="shared" ref="AJ106:AJ123" si="96">C9</f>
        <v>0</v>
      </c>
      <c r="AK106" s="311">
        <f ca="1">ROUND(R9,$AG$105)</f>
        <v>0</v>
      </c>
      <c r="AL106" s="313" t="str">
        <f>IF(C9=FALSE,"-",IF(AND(AG106&lt;=AK106,AK106&lt;=AH106),"PASS","FAIL"))</f>
        <v>-</v>
      </c>
      <c r="AM106" s="310" t="b">
        <f t="shared" ref="AM106:AM122" si="97">IF(AND(AJ106=TRUE,AJ107=TRUE),TRUE,FALSE)</f>
        <v>0</v>
      </c>
      <c r="AN106" s="311" t="e">
        <f ca="1">ROUND(T9,$AG$105)</f>
        <v>#VALUE!</v>
      </c>
      <c r="AO106" s="313" t="str">
        <f>IF(C9=FALSE,"-",IF(AND(AG106&lt;=AN106,AN106&lt;=AH106),"PASS","FAIL"))</f>
        <v>-</v>
      </c>
    </row>
    <row r="107" spans="1:41" ht="18.75" customHeight="1">
      <c r="B107" s="261" t="str">
        <f t="shared" si="84"/>
        <v>-</v>
      </c>
      <c r="C107" s="390" t="str">
        <f t="shared" ref="C107:C123" si="98">IF(C10=FALSE,"-",TEXT(E10,V107))</f>
        <v>-</v>
      </c>
      <c r="D107" s="262" t="str">
        <f t="shared" si="85"/>
        <v>-</v>
      </c>
      <c r="E107" s="262" t="str">
        <f t="shared" si="86"/>
        <v>-</v>
      </c>
      <c r="F107" s="262" t="str">
        <f t="shared" ref="F107:F123" si="99">IF(C10=FALSE,"-",TRIM(TEXT(E10-R10,V107)))</f>
        <v>-</v>
      </c>
      <c r="G107" s="262" t="str">
        <f t="shared" ref="G107:G123" si="100">IF(C10=FALSE,"-",TRIM(TEXT(E10-T10,W107)))</f>
        <v>-</v>
      </c>
      <c r="H107" s="262" t="str">
        <f t="shared" si="87"/>
        <v>-</v>
      </c>
      <c r="I107" s="261" t="str">
        <f t="shared" ref="I107:I123" si="101">IF(C10=FALSE,"-",TEXT(AC54,Y107))</f>
        <v>-</v>
      </c>
      <c r="J107" s="390" t="e">
        <f ca="1">TEXT(ROUNDUP(AC54%*E10,AG$105),Y106)</f>
        <v>#DIV/0!</v>
      </c>
      <c r="K107" s="261" t="str">
        <f t="shared" si="88"/>
        <v>-</v>
      </c>
      <c r="M107" s="374" t="str">
        <f t="shared" si="89"/>
        <v>-</v>
      </c>
      <c r="N107" s="374" t="str">
        <f t="shared" ref="N107:N123" si="102">IF(C10=FALSE,"-",TEXT(C84,$Z107))</f>
        <v>-</v>
      </c>
      <c r="O107" s="374" t="str">
        <f t="shared" ref="O107:O123" si="103">IF(C10=FALSE,"-",TEXT(D84,$AA107))</f>
        <v>-</v>
      </c>
      <c r="P107" s="374" t="str">
        <f t="shared" ref="P107:P123" si="104">IF(C10=FALSE,"-",TEXT(E84,$AB107))</f>
        <v>-</v>
      </c>
      <c r="Q107" s="374" t="s">
        <v>376</v>
      </c>
      <c r="R107" s="374" t="str">
        <f t="shared" ref="R107:R123" si="105">IF(C10=FALSE,"-",TEXT(G84,$AD107))</f>
        <v>-</v>
      </c>
      <c r="S107" s="374">
        <f t="shared" ref="S107:S123" ca="1" si="106">IF(S84=3,"-",S84)</f>
        <v>0.5</v>
      </c>
      <c r="T107" s="100"/>
      <c r="U107" s="261" t="str">
        <f t="shared" si="90"/>
        <v>0.000</v>
      </c>
      <c r="V107" s="374" t="str">
        <f t="shared" ca="1" si="91"/>
        <v>0</v>
      </c>
      <c r="W107" s="374" t="str">
        <f t="shared" ca="1" si="92"/>
        <v># ##0</v>
      </c>
      <c r="X107" s="374" t="e">
        <f t="shared" ca="1" si="93"/>
        <v>#DIV/0!</v>
      </c>
      <c r="Y107" s="374" t="str">
        <f t="shared" ref="Y107:Y123" ca="1" si="107">Y106</f>
        <v>0.0</v>
      </c>
      <c r="Z107" s="374" t="str">
        <f t="shared" ca="1" si="94"/>
        <v>0.0</v>
      </c>
      <c r="AA107" s="374" t="str">
        <f t="shared" ca="1" si="94"/>
        <v>0.0</v>
      </c>
      <c r="AB107" s="374" t="str">
        <f t="shared" ca="1" si="94"/>
        <v>0.0</v>
      </c>
      <c r="AC107" s="374" t="str">
        <f t="shared" ca="1" si="94"/>
        <v>0.0</v>
      </c>
      <c r="AD107" s="374" t="str">
        <f t="shared" ca="1" si="94"/>
        <v>0.0</v>
      </c>
      <c r="AF107" s="311" t="e">
        <f t="shared" ca="1" si="95"/>
        <v>#N/A</v>
      </c>
      <c r="AG107" s="312">
        <f ca="1">ROUND(Force_1_R1!N8,AG$105)</f>
        <v>0</v>
      </c>
      <c r="AH107" s="312">
        <f ca="1">ROUND(Force_1_R1!O8,AG$105)</f>
        <v>0</v>
      </c>
      <c r="AI107" s="313" t="str">
        <f t="shared" ref="AI107:AI123" ca="1" si="108">"± "&amp;TEXT((AH107-AG107)/2,W$105)</f>
        <v>± 0</v>
      </c>
      <c r="AJ107" s="310" t="b">
        <f t="shared" si="96"/>
        <v>0</v>
      </c>
      <c r="AK107" s="311">
        <f t="shared" ref="AK107:AK123" ca="1" si="109">ROUND(R10,$AG$105)</f>
        <v>0</v>
      </c>
      <c r="AL107" s="313" t="str">
        <f t="shared" ref="AL107:AL123" si="110">IF(C10=FALSE,"-",IF(AND(AG107&lt;=AK107,AK107&lt;=AH107),"PASS","FAIL"))</f>
        <v>-</v>
      </c>
      <c r="AM107" s="310" t="b">
        <f t="shared" si="97"/>
        <v>0</v>
      </c>
      <c r="AN107" s="311" t="e">
        <f t="shared" ref="AN107:AN123" ca="1" si="111">ROUND(T10,$AG$105)</f>
        <v>#VALUE!</v>
      </c>
      <c r="AO107" s="313" t="str">
        <f t="shared" ref="AO107:AO123" si="112">IF(C10=FALSE,"-",IF(AND(AG107&lt;=AN107,AN107&lt;=AH107),"PASS","FAIL"))</f>
        <v>-</v>
      </c>
    </row>
    <row r="108" spans="1:41" ht="18.75" customHeight="1">
      <c r="B108" s="261" t="str">
        <f t="shared" si="84"/>
        <v>-</v>
      </c>
      <c r="C108" s="390" t="str">
        <f t="shared" si="98"/>
        <v>-</v>
      </c>
      <c r="D108" s="262" t="str">
        <f t="shared" si="85"/>
        <v>-</v>
      </c>
      <c r="E108" s="262" t="str">
        <f t="shared" si="86"/>
        <v>-</v>
      </c>
      <c r="F108" s="262" t="str">
        <f t="shared" si="99"/>
        <v>-</v>
      </c>
      <c r="G108" s="262" t="str">
        <f t="shared" si="100"/>
        <v>-</v>
      </c>
      <c r="H108" s="262" t="str">
        <f t="shared" si="87"/>
        <v>-</v>
      </c>
      <c r="I108" s="261" t="str">
        <f t="shared" si="101"/>
        <v>-</v>
      </c>
      <c r="J108" s="390" t="e">
        <f t="shared" ref="J108:J123" ca="1" si="113">TEXT(ROUNDUP(AC55%*E11,AG$105),Y107)</f>
        <v>#DIV/0!</v>
      </c>
      <c r="K108" s="261" t="str">
        <f t="shared" si="88"/>
        <v>-</v>
      </c>
      <c r="M108" s="374" t="str">
        <f t="shared" si="89"/>
        <v>-</v>
      </c>
      <c r="N108" s="374" t="str">
        <f t="shared" si="102"/>
        <v>-</v>
      </c>
      <c r="O108" s="374" t="str">
        <f t="shared" si="103"/>
        <v>-</v>
      </c>
      <c r="P108" s="374" t="str">
        <f t="shared" si="104"/>
        <v>-</v>
      </c>
      <c r="Q108" s="374" t="s">
        <v>376</v>
      </c>
      <c r="R108" s="374" t="str">
        <f t="shared" si="105"/>
        <v>-</v>
      </c>
      <c r="S108" s="374">
        <f t="shared" ca="1" si="106"/>
        <v>0.5</v>
      </c>
      <c r="T108" s="100"/>
      <c r="U108" s="261" t="str">
        <f t="shared" si="90"/>
        <v>0.000</v>
      </c>
      <c r="V108" s="374" t="str">
        <f t="shared" ca="1" si="91"/>
        <v>0</v>
      </c>
      <c r="W108" s="374" t="str">
        <f t="shared" ca="1" si="92"/>
        <v># ##0</v>
      </c>
      <c r="X108" s="374" t="e">
        <f t="shared" ca="1" si="93"/>
        <v>#DIV/0!</v>
      </c>
      <c r="Y108" s="374" t="str">
        <f t="shared" ca="1" si="107"/>
        <v>0.0</v>
      </c>
      <c r="Z108" s="374" t="str">
        <f t="shared" ca="1" si="94"/>
        <v>0.0</v>
      </c>
      <c r="AA108" s="374" t="str">
        <f t="shared" ca="1" si="94"/>
        <v>0.0</v>
      </c>
      <c r="AB108" s="374" t="str">
        <f t="shared" ca="1" si="94"/>
        <v>0.0</v>
      </c>
      <c r="AC108" s="374" t="str">
        <f t="shared" ca="1" si="94"/>
        <v>0.0</v>
      </c>
      <c r="AD108" s="374" t="str">
        <f t="shared" ca="1" si="94"/>
        <v>0.0</v>
      </c>
      <c r="AF108" s="311" t="e">
        <f t="shared" ca="1" si="95"/>
        <v>#N/A</v>
      </c>
      <c r="AG108" s="312">
        <f ca="1">ROUND(Force_1_R1!N9,AG$105)</f>
        <v>0</v>
      </c>
      <c r="AH108" s="312">
        <f ca="1">ROUND(Force_1_R1!O9,AG$105)</f>
        <v>0</v>
      </c>
      <c r="AI108" s="313" t="str">
        <f t="shared" ca="1" si="108"/>
        <v>± 0</v>
      </c>
      <c r="AJ108" s="310" t="b">
        <f t="shared" si="96"/>
        <v>0</v>
      </c>
      <c r="AK108" s="311">
        <f t="shared" ca="1" si="109"/>
        <v>0</v>
      </c>
      <c r="AL108" s="313" t="str">
        <f t="shared" si="110"/>
        <v>-</v>
      </c>
      <c r="AM108" s="310" t="b">
        <f t="shared" si="97"/>
        <v>0</v>
      </c>
      <c r="AN108" s="311" t="e">
        <f t="shared" ca="1" si="111"/>
        <v>#VALUE!</v>
      </c>
      <c r="AO108" s="313" t="str">
        <f t="shared" si="112"/>
        <v>-</v>
      </c>
    </row>
    <row r="109" spans="1:41" ht="18.75" customHeight="1">
      <c r="B109" s="261" t="str">
        <f t="shared" si="84"/>
        <v>-</v>
      </c>
      <c r="C109" s="390" t="str">
        <f t="shared" si="98"/>
        <v>-</v>
      </c>
      <c r="D109" s="262" t="str">
        <f t="shared" si="85"/>
        <v>-</v>
      </c>
      <c r="E109" s="262" t="str">
        <f t="shared" si="86"/>
        <v>-</v>
      </c>
      <c r="F109" s="262" t="str">
        <f t="shared" si="99"/>
        <v>-</v>
      </c>
      <c r="G109" s="262" t="str">
        <f t="shared" si="100"/>
        <v>-</v>
      </c>
      <c r="H109" s="262" t="str">
        <f t="shared" si="87"/>
        <v>-</v>
      </c>
      <c r="I109" s="261" t="str">
        <f t="shared" si="101"/>
        <v>-</v>
      </c>
      <c r="J109" s="390" t="e">
        <f t="shared" ca="1" si="113"/>
        <v>#DIV/0!</v>
      </c>
      <c r="K109" s="261" t="str">
        <f t="shared" si="88"/>
        <v>-</v>
      </c>
      <c r="M109" s="374" t="str">
        <f t="shared" si="89"/>
        <v>-</v>
      </c>
      <c r="N109" s="374" t="str">
        <f t="shared" si="102"/>
        <v>-</v>
      </c>
      <c r="O109" s="374" t="str">
        <f t="shared" si="103"/>
        <v>-</v>
      </c>
      <c r="P109" s="374" t="str">
        <f t="shared" si="104"/>
        <v>-</v>
      </c>
      <c r="Q109" s="374" t="s">
        <v>376</v>
      </c>
      <c r="R109" s="374" t="str">
        <f t="shared" si="105"/>
        <v>-</v>
      </c>
      <c r="S109" s="374">
        <f t="shared" ca="1" si="106"/>
        <v>0.5</v>
      </c>
      <c r="T109" s="100"/>
      <c r="U109" s="261" t="str">
        <f t="shared" si="90"/>
        <v>0.000</v>
      </c>
      <c r="V109" s="374" t="str">
        <f t="shared" ca="1" si="91"/>
        <v>0</v>
      </c>
      <c r="W109" s="374" t="str">
        <f t="shared" ca="1" si="92"/>
        <v># ##0</v>
      </c>
      <c r="X109" s="374" t="e">
        <f t="shared" ca="1" si="93"/>
        <v>#DIV/0!</v>
      </c>
      <c r="Y109" s="374" t="str">
        <f t="shared" ca="1" si="107"/>
        <v>0.0</v>
      </c>
      <c r="Z109" s="374" t="str">
        <f t="shared" ca="1" si="94"/>
        <v>0.0</v>
      </c>
      <c r="AA109" s="374" t="str">
        <f t="shared" ca="1" si="94"/>
        <v>0.0</v>
      </c>
      <c r="AB109" s="374" t="str">
        <f t="shared" ca="1" si="94"/>
        <v>0.0</v>
      </c>
      <c r="AC109" s="374" t="str">
        <f t="shared" ca="1" si="94"/>
        <v>0.0</v>
      </c>
      <c r="AD109" s="374" t="str">
        <f t="shared" ca="1" si="94"/>
        <v>0.0</v>
      </c>
      <c r="AF109" s="311" t="e">
        <f t="shared" ca="1" si="95"/>
        <v>#N/A</v>
      </c>
      <c r="AG109" s="312">
        <f ca="1">ROUND(Force_1_R1!N10,AG$105)</f>
        <v>0</v>
      </c>
      <c r="AH109" s="312">
        <f ca="1">ROUND(Force_1_R1!O10,AG$105)</f>
        <v>0</v>
      </c>
      <c r="AI109" s="313" t="str">
        <f t="shared" ca="1" si="108"/>
        <v>± 0</v>
      </c>
      <c r="AJ109" s="310" t="b">
        <f t="shared" si="96"/>
        <v>0</v>
      </c>
      <c r="AK109" s="311">
        <f t="shared" ca="1" si="109"/>
        <v>0</v>
      </c>
      <c r="AL109" s="313" t="str">
        <f t="shared" si="110"/>
        <v>-</v>
      </c>
      <c r="AM109" s="310" t="b">
        <f t="shared" si="97"/>
        <v>0</v>
      </c>
      <c r="AN109" s="311" t="e">
        <f t="shared" ca="1" si="111"/>
        <v>#VALUE!</v>
      </c>
      <c r="AO109" s="313" t="str">
        <f t="shared" si="112"/>
        <v>-</v>
      </c>
    </row>
    <row r="110" spans="1:41" ht="18.75" customHeight="1">
      <c r="B110" s="261" t="str">
        <f t="shared" si="84"/>
        <v>-</v>
      </c>
      <c r="C110" s="390" t="str">
        <f t="shared" si="98"/>
        <v>-</v>
      </c>
      <c r="D110" s="262" t="str">
        <f t="shared" si="85"/>
        <v>-</v>
      </c>
      <c r="E110" s="262" t="str">
        <f t="shared" si="86"/>
        <v>-</v>
      </c>
      <c r="F110" s="262" t="str">
        <f t="shared" si="99"/>
        <v>-</v>
      </c>
      <c r="G110" s="262" t="str">
        <f t="shared" si="100"/>
        <v>-</v>
      </c>
      <c r="H110" s="262" t="str">
        <f t="shared" si="87"/>
        <v>-</v>
      </c>
      <c r="I110" s="261" t="str">
        <f t="shared" si="101"/>
        <v>-</v>
      </c>
      <c r="J110" s="390" t="e">
        <f t="shared" ca="1" si="113"/>
        <v>#DIV/0!</v>
      </c>
      <c r="K110" s="261" t="str">
        <f t="shared" si="88"/>
        <v>-</v>
      </c>
      <c r="M110" s="374" t="str">
        <f t="shared" si="89"/>
        <v>-</v>
      </c>
      <c r="N110" s="374" t="str">
        <f t="shared" si="102"/>
        <v>-</v>
      </c>
      <c r="O110" s="374" t="str">
        <f t="shared" si="103"/>
        <v>-</v>
      </c>
      <c r="P110" s="374" t="str">
        <f t="shared" si="104"/>
        <v>-</v>
      </c>
      <c r="Q110" s="374" t="s">
        <v>376</v>
      </c>
      <c r="R110" s="374" t="str">
        <f t="shared" si="105"/>
        <v>-</v>
      </c>
      <c r="S110" s="374">
        <f t="shared" ca="1" si="106"/>
        <v>0.5</v>
      </c>
      <c r="T110" s="100"/>
      <c r="U110" s="261" t="str">
        <f t="shared" si="90"/>
        <v>0.000</v>
      </c>
      <c r="V110" s="374" t="str">
        <f t="shared" ca="1" si="91"/>
        <v>0</v>
      </c>
      <c r="W110" s="374" t="str">
        <f t="shared" ca="1" si="92"/>
        <v># ##0</v>
      </c>
      <c r="X110" s="374" t="e">
        <f t="shared" ca="1" si="93"/>
        <v>#DIV/0!</v>
      </c>
      <c r="Y110" s="374" t="str">
        <f t="shared" ca="1" si="107"/>
        <v>0.0</v>
      </c>
      <c r="Z110" s="374" t="str">
        <f t="shared" ca="1" si="94"/>
        <v>0.0</v>
      </c>
      <c r="AA110" s="374" t="str">
        <f t="shared" ca="1" si="94"/>
        <v>0.0</v>
      </c>
      <c r="AB110" s="374" t="str">
        <f t="shared" ca="1" si="94"/>
        <v>0.0</v>
      </c>
      <c r="AC110" s="374" t="str">
        <f t="shared" ca="1" si="94"/>
        <v>0.0</v>
      </c>
      <c r="AD110" s="374" t="str">
        <f t="shared" ca="1" si="94"/>
        <v>0.0</v>
      </c>
      <c r="AF110" s="311" t="e">
        <f t="shared" ca="1" si="95"/>
        <v>#N/A</v>
      </c>
      <c r="AG110" s="312">
        <f ca="1">ROUND(Force_1_R1!N11,AG$105)</f>
        <v>0</v>
      </c>
      <c r="AH110" s="312">
        <f ca="1">ROUND(Force_1_R1!O11,AG$105)</f>
        <v>0</v>
      </c>
      <c r="AI110" s="313" t="str">
        <f t="shared" ca="1" si="108"/>
        <v>± 0</v>
      </c>
      <c r="AJ110" s="310" t="b">
        <f t="shared" si="96"/>
        <v>0</v>
      </c>
      <c r="AK110" s="311">
        <f t="shared" ca="1" si="109"/>
        <v>0</v>
      </c>
      <c r="AL110" s="313" t="str">
        <f t="shared" si="110"/>
        <v>-</v>
      </c>
      <c r="AM110" s="310" t="b">
        <f t="shared" si="97"/>
        <v>0</v>
      </c>
      <c r="AN110" s="311" t="e">
        <f t="shared" ca="1" si="111"/>
        <v>#VALUE!</v>
      </c>
      <c r="AO110" s="313" t="str">
        <f t="shared" si="112"/>
        <v>-</v>
      </c>
    </row>
    <row r="111" spans="1:41" ht="18.75" customHeight="1">
      <c r="B111" s="261" t="str">
        <f t="shared" si="84"/>
        <v>-</v>
      </c>
      <c r="C111" s="390" t="str">
        <f t="shared" si="98"/>
        <v>-</v>
      </c>
      <c r="D111" s="262" t="str">
        <f t="shared" si="85"/>
        <v>-</v>
      </c>
      <c r="E111" s="262" t="str">
        <f t="shared" si="86"/>
        <v>-</v>
      </c>
      <c r="F111" s="262" t="str">
        <f t="shared" si="99"/>
        <v>-</v>
      </c>
      <c r="G111" s="262" t="str">
        <f t="shared" si="100"/>
        <v>-</v>
      </c>
      <c r="H111" s="262" t="str">
        <f t="shared" si="87"/>
        <v>-</v>
      </c>
      <c r="I111" s="261" t="str">
        <f t="shared" si="101"/>
        <v>-</v>
      </c>
      <c r="J111" s="390" t="e">
        <f t="shared" ca="1" si="113"/>
        <v>#DIV/0!</v>
      </c>
      <c r="K111" s="261" t="str">
        <f t="shared" si="88"/>
        <v>-</v>
      </c>
      <c r="M111" s="374" t="str">
        <f t="shared" si="89"/>
        <v>-</v>
      </c>
      <c r="N111" s="374" t="str">
        <f t="shared" si="102"/>
        <v>-</v>
      </c>
      <c r="O111" s="374" t="str">
        <f t="shared" si="103"/>
        <v>-</v>
      </c>
      <c r="P111" s="374" t="str">
        <f t="shared" si="104"/>
        <v>-</v>
      </c>
      <c r="Q111" s="374" t="s">
        <v>376</v>
      </c>
      <c r="R111" s="374" t="str">
        <f t="shared" si="105"/>
        <v>-</v>
      </c>
      <c r="S111" s="374">
        <f t="shared" ca="1" si="106"/>
        <v>0.5</v>
      </c>
      <c r="T111" s="100"/>
      <c r="U111" s="261" t="str">
        <f t="shared" si="90"/>
        <v>0.000</v>
      </c>
      <c r="V111" s="374" t="str">
        <f t="shared" ca="1" si="91"/>
        <v>0</v>
      </c>
      <c r="W111" s="374" t="str">
        <f t="shared" ca="1" si="92"/>
        <v># ##0</v>
      </c>
      <c r="X111" s="374" t="e">
        <f t="shared" ca="1" si="93"/>
        <v>#DIV/0!</v>
      </c>
      <c r="Y111" s="374" t="str">
        <f t="shared" ca="1" si="107"/>
        <v>0.0</v>
      </c>
      <c r="Z111" s="374" t="str">
        <f t="shared" ca="1" si="94"/>
        <v>0.0</v>
      </c>
      <c r="AA111" s="374" t="str">
        <f t="shared" ca="1" si="94"/>
        <v>0.0</v>
      </c>
      <c r="AB111" s="374" t="str">
        <f t="shared" ca="1" si="94"/>
        <v>0.0</v>
      </c>
      <c r="AC111" s="374" t="str">
        <f t="shared" ca="1" si="94"/>
        <v>0.0</v>
      </c>
      <c r="AD111" s="374" t="str">
        <f t="shared" ca="1" si="94"/>
        <v>0.0</v>
      </c>
      <c r="AF111" s="311" t="e">
        <f t="shared" ca="1" si="95"/>
        <v>#N/A</v>
      </c>
      <c r="AG111" s="312">
        <f ca="1">ROUND(Force_1_R1!N12,AG$105)</f>
        <v>0</v>
      </c>
      <c r="AH111" s="312">
        <f ca="1">ROUND(Force_1_R1!O12,AG$105)</f>
        <v>0</v>
      </c>
      <c r="AI111" s="313" t="str">
        <f t="shared" ca="1" si="108"/>
        <v>± 0</v>
      </c>
      <c r="AJ111" s="310" t="b">
        <f t="shared" si="96"/>
        <v>0</v>
      </c>
      <c r="AK111" s="311">
        <f t="shared" ca="1" si="109"/>
        <v>0</v>
      </c>
      <c r="AL111" s="313" t="str">
        <f t="shared" si="110"/>
        <v>-</v>
      </c>
      <c r="AM111" s="310" t="b">
        <f t="shared" si="97"/>
        <v>0</v>
      </c>
      <c r="AN111" s="311" t="e">
        <f t="shared" ca="1" si="111"/>
        <v>#VALUE!</v>
      </c>
      <c r="AO111" s="313" t="str">
        <f t="shared" si="112"/>
        <v>-</v>
      </c>
    </row>
    <row r="112" spans="1:41" ht="18.75" customHeight="1">
      <c r="B112" s="261" t="str">
        <f t="shared" si="84"/>
        <v>-</v>
      </c>
      <c r="C112" s="390" t="str">
        <f t="shared" si="98"/>
        <v>-</v>
      </c>
      <c r="D112" s="262" t="str">
        <f t="shared" si="85"/>
        <v>-</v>
      </c>
      <c r="E112" s="262" t="str">
        <f t="shared" si="86"/>
        <v>-</v>
      </c>
      <c r="F112" s="262" t="str">
        <f t="shared" si="99"/>
        <v>-</v>
      </c>
      <c r="G112" s="262" t="str">
        <f t="shared" si="100"/>
        <v>-</v>
      </c>
      <c r="H112" s="262" t="str">
        <f t="shared" si="87"/>
        <v>-</v>
      </c>
      <c r="I112" s="261" t="str">
        <f t="shared" si="101"/>
        <v>-</v>
      </c>
      <c r="J112" s="390" t="e">
        <f t="shared" ca="1" si="113"/>
        <v>#DIV/0!</v>
      </c>
      <c r="K112" s="261" t="str">
        <f t="shared" si="88"/>
        <v>-</v>
      </c>
      <c r="M112" s="374" t="str">
        <f t="shared" si="89"/>
        <v>-</v>
      </c>
      <c r="N112" s="374" t="str">
        <f t="shared" si="102"/>
        <v>-</v>
      </c>
      <c r="O112" s="374" t="str">
        <f t="shared" si="103"/>
        <v>-</v>
      </c>
      <c r="P112" s="374" t="str">
        <f t="shared" si="104"/>
        <v>-</v>
      </c>
      <c r="Q112" s="374" t="s">
        <v>376</v>
      </c>
      <c r="R112" s="374" t="str">
        <f t="shared" si="105"/>
        <v>-</v>
      </c>
      <c r="S112" s="374">
        <f t="shared" ca="1" si="106"/>
        <v>0.5</v>
      </c>
      <c r="T112" s="100"/>
      <c r="U112" s="261" t="str">
        <f t="shared" si="90"/>
        <v>0.000</v>
      </c>
      <c r="V112" s="374" t="str">
        <f t="shared" ca="1" si="91"/>
        <v>0</v>
      </c>
      <c r="W112" s="374" t="str">
        <f t="shared" ca="1" si="92"/>
        <v># ##0</v>
      </c>
      <c r="X112" s="374" t="e">
        <f t="shared" ca="1" si="93"/>
        <v>#DIV/0!</v>
      </c>
      <c r="Y112" s="374" t="str">
        <f t="shared" ca="1" si="107"/>
        <v>0.0</v>
      </c>
      <c r="Z112" s="374" t="str">
        <f t="shared" ca="1" si="94"/>
        <v>0.0</v>
      </c>
      <c r="AA112" s="374" t="str">
        <f t="shared" ca="1" si="94"/>
        <v>0.0</v>
      </c>
      <c r="AB112" s="374" t="str">
        <f t="shared" ca="1" si="94"/>
        <v>0.0</v>
      </c>
      <c r="AC112" s="374" t="str">
        <f t="shared" ca="1" si="94"/>
        <v>0.0</v>
      </c>
      <c r="AD112" s="374" t="str">
        <f t="shared" ca="1" si="94"/>
        <v>0.0</v>
      </c>
      <c r="AF112" s="311" t="e">
        <f t="shared" ca="1" si="95"/>
        <v>#N/A</v>
      </c>
      <c r="AG112" s="312">
        <f ca="1">ROUND(Force_1_R1!N13,AG$105)</f>
        <v>0</v>
      </c>
      <c r="AH112" s="312">
        <f ca="1">ROUND(Force_1_R1!O13,AG$105)</f>
        <v>0</v>
      </c>
      <c r="AI112" s="313" t="str">
        <f t="shared" ca="1" si="108"/>
        <v>± 0</v>
      </c>
      <c r="AJ112" s="310" t="b">
        <f t="shared" si="96"/>
        <v>0</v>
      </c>
      <c r="AK112" s="311">
        <f t="shared" ca="1" si="109"/>
        <v>0</v>
      </c>
      <c r="AL112" s="313" t="str">
        <f t="shared" si="110"/>
        <v>-</v>
      </c>
      <c r="AM112" s="310" t="b">
        <f t="shared" si="97"/>
        <v>0</v>
      </c>
      <c r="AN112" s="311" t="e">
        <f t="shared" ca="1" si="111"/>
        <v>#VALUE!</v>
      </c>
      <c r="AO112" s="313" t="str">
        <f t="shared" si="112"/>
        <v>-</v>
      </c>
    </row>
    <row r="113" spans="1:41" ht="18.75" customHeight="1">
      <c r="B113" s="261" t="str">
        <f t="shared" si="84"/>
        <v>-</v>
      </c>
      <c r="C113" s="390" t="str">
        <f t="shared" si="98"/>
        <v>-</v>
      </c>
      <c r="D113" s="262" t="str">
        <f t="shared" si="85"/>
        <v>-</v>
      </c>
      <c r="E113" s="262" t="str">
        <f t="shared" si="86"/>
        <v>-</v>
      </c>
      <c r="F113" s="262" t="str">
        <f t="shared" si="99"/>
        <v>-</v>
      </c>
      <c r="G113" s="262" t="str">
        <f t="shared" si="100"/>
        <v>-</v>
      </c>
      <c r="H113" s="262" t="str">
        <f t="shared" si="87"/>
        <v>-</v>
      </c>
      <c r="I113" s="261" t="str">
        <f t="shared" si="101"/>
        <v>-</v>
      </c>
      <c r="J113" s="390" t="e">
        <f t="shared" ca="1" si="113"/>
        <v>#DIV/0!</v>
      </c>
      <c r="K113" s="261" t="str">
        <f t="shared" si="88"/>
        <v>-</v>
      </c>
      <c r="M113" s="374" t="str">
        <f t="shared" si="89"/>
        <v>-</v>
      </c>
      <c r="N113" s="374" t="str">
        <f t="shared" si="102"/>
        <v>-</v>
      </c>
      <c r="O113" s="374" t="str">
        <f t="shared" si="103"/>
        <v>-</v>
      </c>
      <c r="P113" s="374" t="str">
        <f t="shared" si="104"/>
        <v>-</v>
      </c>
      <c r="Q113" s="374" t="s">
        <v>376</v>
      </c>
      <c r="R113" s="374" t="str">
        <f t="shared" si="105"/>
        <v>-</v>
      </c>
      <c r="S113" s="374">
        <f t="shared" ca="1" si="106"/>
        <v>0.5</v>
      </c>
      <c r="T113" s="100"/>
      <c r="U113" s="261" t="str">
        <f t="shared" si="90"/>
        <v>0.000</v>
      </c>
      <c r="V113" s="374" t="str">
        <f t="shared" ca="1" si="91"/>
        <v>0</v>
      </c>
      <c r="W113" s="374" t="str">
        <f t="shared" ca="1" si="92"/>
        <v># ##0</v>
      </c>
      <c r="X113" s="374" t="e">
        <f t="shared" ca="1" si="93"/>
        <v>#DIV/0!</v>
      </c>
      <c r="Y113" s="374" t="str">
        <f t="shared" ca="1" si="107"/>
        <v>0.0</v>
      </c>
      <c r="Z113" s="374" t="str">
        <f t="shared" ca="1" si="94"/>
        <v>0.0</v>
      </c>
      <c r="AA113" s="374" t="str">
        <f t="shared" ca="1" si="94"/>
        <v>0.0</v>
      </c>
      <c r="AB113" s="374" t="str">
        <f t="shared" ca="1" si="94"/>
        <v>0.0</v>
      </c>
      <c r="AC113" s="374" t="str">
        <f t="shared" ca="1" si="94"/>
        <v>0.0</v>
      </c>
      <c r="AD113" s="374" t="str">
        <f t="shared" ca="1" si="94"/>
        <v>0.0</v>
      </c>
      <c r="AF113" s="311" t="e">
        <f t="shared" ca="1" si="95"/>
        <v>#N/A</v>
      </c>
      <c r="AG113" s="312">
        <f ca="1">ROUND(Force_1_R1!N14,AG$105)</f>
        <v>0</v>
      </c>
      <c r="AH113" s="312">
        <f ca="1">ROUND(Force_1_R1!O14,AG$105)</f>
        <v>0</v>
      </c>
      <c r="AI113" s="313" t="str">
        <f t="shared" ca="1" si="108"/>
        <v>± 0</v>
      </c>
      <c r="AJ113" s="310" t="b">
        <f t="shared" si="96"/>
        <v>0</v>
      </c>
      <c r="AK113" s="311">
        <f t="shared" ca="1" si="109"/>
        <v>0</v>
      </c>
      <c r="AL113" s="313" t="str">
        <f t="shared" si="110"/>
        <v>-</v>
      </c>
      <c r="AM113" s="310" t="b">
        <f t="shared" si="97"/>
        <v>0</v>
      </c>
      <c r="AN113" s="311" t="e">
        <f t="shared" ca="1" si="111"/>
        <v>#VALUE!</v>
      </c>
      <c r="AO113" s="313" t="str">
        <f t="shared" si="112"/>
        <v>-</v>
      </c>
    </row>
    <row r="114" spans="1:41" ht="18.75" customHeight="1">
      <c r="B114" s="261" t="str">
        <f t="shared" si="84"/>
        <v>-</v>
      </c>
      <c r="C114" s="390" t="str">
        <f t="shared" si="98"/>
        <v>-</v>
      </c>
      <c r="D114" s="262" t="str">
        <f t="shared" si="85"/>
        <v>-</v>
      </c>
      <c r="E114" s="262" t="str">
        <f t="shared" si="86"/>
        <v>-</v>
      </c>
      <c r="F114" s="262" t="str">
        <f t="shared" si="99"/>
        <v>-</v>
      </c>
      <c r="G114" s="262" t="str">
        <f t="shared" si="100"/>
        <v>-</v>
      </c>
      <c r="H114" s="262" t="str">
        <f t="shared" si="87"/>
        <v>-</v>
      </c>
      <c r="I114" s="261" t="str">
        <f t="shared" si="101"/>
        <v>-</v>
      </c>
      <c r="J114" s="390" t="e">
        <f t="shared" ca="1" si="113"/>
        <v>#DIV/0!</v>
      </c>
      <c r="K114" s="261" t="str">
        <f t="shared" si="88"/>
        <v>-</v>
      </c>
      <c r="M114" s="374" t="str">
        <f t="shared" si="89"/>
        <v>-</v>
      </c>
      <c r="N114" s="374" t="str">
        <f t="shared" si="102"/>
        <v>-</v>
      </c>
      <c r="O114" s="374" t="str">
        <f t="shared" si="103"/>
        <v>-</v>
      </c>
      <c r="P114" s="374" t="str">
        <f t="shared" si="104"/>
        <v>-</v>
      </c>
      <c r="Q114" s="374" t="s">
        <v>376</v>
      </c>
      <c r="R114" s="374" t="str">
        <f t="shared" si="105"/>
        <v>-</v>
      </c>
      <c r="S114" s="374">
        <f t="shared" ca="1" si="106"/>
        <v>0.5</v>
      </c>
      <c r="T114" s="100"/>
      <c r="U114" s="261" t="str">
        <f t="shared" si="90"/>
        <v>0.000</v>
      </c>
      <c r="V114" s="374" t="str">
        <f t="shared" ca="1" si="91"/>
        <v>0</v>
      </c>
      <c r="W114" s="374" t="str">
        <f t="shared" ca="1" si="92"/>
        <v># ##0</v>
      </c>
      <c r="X114" s="374" t="e">
        <f t="shared" ca="1" si="93"/>
        <v>#DIV/0!</v>
      </c>
      <c r="Y114" s="374" t="str">
        <f t="shared" ca="1" si="107"/>
        <v>0.0</v>
      </c>
      <c r="Z114" s="374" t="str">
        <f t="shared" ca="1" si="94"/>
        <v>0.0</v>
      </c>
      <c r="AA114" s="374" t="str">
        <f t="shared" ca="1" si="94"/>
        <v>0.0</v>
      </c>
      <c r="AB114" s="374" t="str">
        <f t="shared" ca="1" si="94"/>
        <v>0.0</v>
      </c>
      <c r="AC114" s="374" t="str">
        <f t="shared" ca="1" si="94"/>
        <v>0.0</v>
      </c>
      <c r="AD114" s="374" t="str">
        <f t="shared" ca="1" si="94"/>
        <v>0.0</v>
      </c>
      <c r="AF114" s="311" t="e">
        <f t="shared" ca="1" si="95"/>
        <v>#N/A</v>
      </c>
      <c r="AG114" s="312">
        <f ca="1">ROUND(Force_1_R1!N15,AG$105)</f>
        <v>0</v>
      </c>
      <c r="AH114" s="312">
        <f ca="1">ROUND(Force_1_R1!O15,AG$105)</f>
        <v>0</v>
      </c>
      <c r="AI114" s="313" t="str">
        <f t="shared" ca="1" si="108"/>
        <v>± 0</v>
      </c>
      <c r="AJ114" s="310" t="b">
        <f t="shared" si="96"/>
        <v>0</v>
      </c>
      <c r="AK114" s="311">
        <f t="shared" ca="1" si="109"/>
        <v>0</v>
      </c>
      <c r="AL114" s="313" t="str">
        <f t="shared" si="110"/>
        <v>-</v>
      </c>
      <c r="AM114" s="310" t="b">
        <f t="shared" si="97"/>
        <v>0</v>
      </c>
      <c r="AN114" s="311" t="e">
        <f t="shared" ca="1" si="111"/>
        <v>#VALUE!</v>
      </c>
      <c r="AO114" s="313" t="str">
        <f t="shared" si="112"/>
        <v>-</v>
      </c>
    </row>
    <row r="115" spans="1:41" ht="18.75" customHeight="1">
      <c r="B115" s="261" t="str">
        <f t="shared" si="84"/>
        <v>-</v>
      </c>
      <c r="C115" s="390" t="str">
        <f t="shared" si="98"/>
        <v>-</v>
      </c>
      <c r="D115" s="262" t="str">
        <f t="shared" si="85"/>
        <v>-</v>
      </c>
      <c r="E115" s="262" t="str">
        <f t="shared" si="86"/>
        <v>-</v>
      </c>
      <c r="F115" s="262" t="str">
        <f t="shared" si="99"/>
        <v>-</v>
      </c>
      <c r="G115" s="262" t="str">
        <f t="shared" si="100"/>
        <v>-</v>
      </c>
      <c r="H115" s="262" t="str">
        <f t="shared" si="87"/>
        <v>-</v>
      </c>
      <c r="I115" s="261" t="str">
        <f t="shared" si="101"/>
        <v>-</v>
      </c>
      <c r="J115" s="390" t="e">
        <f t="shared" ca="1" si="113"/>
        <v>#DIV/0!</v>
      </c>
      <c r="K115" s="261" t="str">
        <f t="shared" si="88"/>
        <v>-</v>
      </c>
      <c r="M115" s="374" t="str">
        <f t="shared" si="89"/>
        <v>-</v>
      </c>
      <c r="N115" s="374" t="str">
        <f t="shared" si="102"/>
        <v>-</v>
      </c>
      <c r="O115" s="374" t="str">
        <f t="shared" si="103"/>
        <v>-</v>
      </c>
      <c r="P115" s="374" t="str">
        <f t="shared" si="104"/>
        <v>-</v>
      </c>
      <c r="Q115" s="374" t="s">
        <v>376</v>
      </c>
      <c r="R115" s="374" t="str">
        <f t="shared" si="105"/>
        <v>-</v>
      </c>
      <c r="S115" s="374">
        <f t="shared" ca="1" si="106"/>
        <v>0.5</v>
      </c>
      <c r="T115" s="100"/>
      <c r="U115" s="261" t="str">
        <f t="shared" si="90"/>
        <v>0.000</v>
      </c>
      <c r="V115" s="374" t="str">
        <f t="shared" ca="1" si="91"/>
        <v>0</v>
      </c>
      <c r="W115" s="374" t="str">
        <f t="shared" ca="1" si="92"/>
        <v># ##0</v>
      </c>
      <c r="X115" s="374" t="e">
        <f t="shared" ca="1" si="93"/>
        <v>#DIV/0!</v>
      </c>
      <c r="Y115" s="374" t="str">
        <f t="shared" ca="1" si="107"/>
        <v>0.0</v>
      </c>
      <c r="Z115" s="374" t="str">
        <f t="shared" ca="1" si="94"/>
        <v>0.0</v>
      </c>
      <c r="AA115" s="374" t="str">
        <f t="shared" ca="1" si="94"/>
        <v>0.0</v>
      </c>
      <c r="AB115" s="374" t="str">
        <f t="shared" ca="1" si="94"/>
        <v>0.0</v>
      </c>
      <c r="AC115" s="374" t="str">
        <f t="shared" ca="1" si="94"/>
        <v>0.0</v>
      </c>
      <c r="AD115" s="374" t="str">
        <f t="shared" ca="1" si="94"/>
        <v>0.0</v>
      </c>
      <c r="AF115" s="311" t="e">
        <f t="shared" ca="1" si="95"/>
        <v>#N/A</v>
      </c>
      <c r="AG115" s="312">
        <f ca="1">ROUND(Force_1_R1!N16,AG$105)</f>
        <v>0</v>
      </c>
      <c r="AH115" s="312">
        <f ca="1">ROUND(Force_1_R1!O16,AG$105)</f>
        <v>0</v>
      </c>
      <c r="AI115" s="313" t="str">
        <f t="shared" ca="1" si="108"/>
        <v>± 0</v>
      </c>
      <c r="AJ115" s="310" t="b">
        <f t="shared" si="96"/>
        <v>0</v>
      </c>
      <c r="AK115" s="311">
        <f t="shared" ca="1" si="109"/>
        <v>0</v>
      </c>
      <c r="AL115" s="313" t="str">
        <f t="shared" si="110"/>
        <v>-</v>
      </c>
      <c r="AM115" s="310" t="b">
        <f t="shared" si="97"/>
        <v>0</v>
      </c>
      <c r="AN115" s="311" t="e">
        <f t="shared" ca="1" si="111"/>
        <v>#VALUE!</v>
      </c>
      <c r="AO115" s="313" t="str">
        <f t="shared" si="112"/>
        <v>-</v>
      </c>
    </row>
    <row r="116" spans="1:41" ht="18.75" customHeight="1">
      <c r="B116" s="261" t="str">
        <f t="shared" si="84"/>
        <v>-</v>
      </c>
      <c r="C116" s="390" t="str">
        <f t="shared" si="98"/>
        <v>-</v>
      </c>
      <c r="D116" s="262" t="str">
        <f t="shared" si="85"/>
        <v>-</v>
      </c>
      <c r="E116" s="262" t="str">
        <f t="shared" si="86"/>
        <v>-</v>
      </c>
      <c r="F116" s="262" t="str">
        <f t="shared" si="99"/>
        <v>-</v>
      </c>
      <c r="G116" s="262" t="str">
        <f t="shared" si="100"/>
        <v>-</v>
      </c>
      <c r="H116" s="262" t="str">
        <f t="shared" si="87"/>
        <v>-</v>
      </c>
      <c r="I116" s="261" t="str">
        <f t="shared" si="101"/>
        <v>-</v>
      </c>
      <c r="J116" s="390" t="e">
        <f t="shared" ca="1" si="113"/>
        <v>#DIV/0!</v>
      </c>
      <c r="K116" s="261" t="str">
        <f t="shared" si="88"/>
        <v>-</v>
      </c>
      <c r="M116" s="374" t="str">
        <f t="shared" si="89"/>
        <v>-</v>
      </c>
      <c r="N116" s="374" t="str">
        <f t="shared" si="102"/>
        <v>-</v>
      </c>
      <c r="O116" s="374" t="str">
        <f t="shared" si="103"/>
        <v>-</v>
      </c>
      <c r="P116" s="374" t="str">
        <f t="shared" si="104"/>
        <v>-</v>
      </c>
      <c r="Q116" s="374" t="s">
        <v>376</v>
      </c>
      <c r="R116" s="374" t="str">
        <f t="shared" si="105"/>
        <v>-</v>
      </c>
      <c r="S116" s="374">
        <f t="shared" ca="1" si="106"/>
        <v>0.5</v>
      </c>
      <c r="T116" s="100"/>
      <c r="U116" s="261" t="str">
        <f t="shared" si="90"/>
        <v>0.000</v>
      </c>
      <c r="V116" s="374" t="str">
        <f t="shared" ca="1" si="91"/>
        <v>0</v>
      </c>
      <c r="W116" s="374" t="str">
        <f t="shared" ca="1" si="92"/>
        <v># ##0</v>
      </c>
      <c r="X116" s="374" t="e">
        <f t="shared" ca="1" si="93"/>
        <v>#DIV/0!</v>
      </c>
      <c r="Y116" s="374" t="str">
        <f t="shared" ca="1" si="107"/>
        <v>0.0</v>
      </c>
      <c r="Z116" s="374" t="str">
        <f t="shared" ca="1" si="94"/>
        <v>0.0</v>
      </c>
      <c r="AA116" s="374" t="str">
        <f t="shared" ca="1" si="94"/>
        <v>0.0</v>
      </c>
      <c r="AB116" s="374" t="str">
        <f t="shared" ca="1" si="94"/>
        <v>0.0</v>
      </c>
      <c r="AC116" s="374" t="str">
        <f t="shared" ca="1" si="94"/>
        <v>0.0</v>
      </c>
      <c r="AD116" s="374" t="str">
        <f t="shared" ca="1" si="94"/>
        <v>0.0</v>
      </c>
      <c r="AF116" s="311" t="e">
        <f t="shared" ca="1" si="95"/>
        <v>#N/A</v>
      </c>
      <c r="AG116" s="312">
        <f ca="1">ROUND(Force_1_R1!N17,AG$105)</f>
        <v>0</v>
      </c>
      <c r="AH116" s="312">
        <f ca="1">ROUND(Force_1_R1!O17,AG$105)</f>
        <v>0</v>
      </c>
      <c r="AI116" s="313" t="str">
        <f t="shared" ca="1" si="108"/>
        <v>± 0</v>
      </c>
      <c r="AJ116" s="310" t="b">
        <f t="shared" si="96"/>
        <v>0</v>
      </c>
      <c r="AK116" s="311">
        <f t="shared" ca="1" si="109"/>
        <v>0</v>
      </c>
      <c r="AL116" s="313" t="str">
        <f t="shared" si="110"/>
        <v>-</v>
      </c>
      <c r="AM116" s="310" t="b">
        <f t="shared" si="97"/>
        <v>0</v>
      </c>
      <c r="AN116" s="311" t="e">
        <f t="shared" ca="1" si="111"/>
        <v>#VALUE!</v>
      </c>
      <c r="AO116" s="313" t="str">
        <f t="shared" si="112"/>
        <v>-</v>
      </c>
    </row>
    <row r="117" spans="1:41" ht="18.75" customHeight="1">
      <c r="B117" s="261" t="str">
        <f t="shared" si="84"/>
        <v>-</v>
      </c>
      <c r="C117" s="390" t="str">
        <f t="shared" si="98"/>
        <v>-</v>
      </c>
      <c r="D117" s="262" t="str">
        <f t="shared" si="85"/>
        <v>-</v>
      </c>
      <c r="E117" s="262" t="str">
        <f t="shared" si="86"/>
        <v>-</v>
      </c>
      <c r="F117" s="262" t="str">
        <f t="shared" si="99"/>
        <v>-</v>
      </c>
      <c r="G117" s="262" t="str">
        <f t="shared" si="100"/>
        <v>-</v>
      </c>
      <c r="H117" s="262" t="str">
        <f t="shared" si="87"/>
        <v>-</v>
      </c>
      <c r="I117" s="261" t="str">
        <f t="shared" si="101"/>
        <v>-</v>
      </c>
      <c r="J117" s="390" t="e">
        <f t="shared" ca="1" si="113"/>
        <v>#DIV/0!</v>
      </c>
      <c r="K117" s="261" t="str">
        <f t="shared" si="88"/>
        <v>-</v>
      </c>
      <c r="M117" s="374" t="str">
        <f t="shared" si="89"/>
        <v>-</v>
      </c>
      <c r="N117" s="374" t="str">
        <f t="shared" si="102"/>
        <v>-</v>
      </c>
      <c r="O117" s="374" t="str">
        <f t="shared" si="103"/>
        <v>-</v>
      </c>
      <c r="P117" s="374" t="str">
        <f t="shared" si="104"/>
        <v>-</v>
      </c>
      <c r="Q117" s="374" t="s">
        <v>376</v>
      </c>
      <c r="R117" s="374" t="str">
        <f t="shared" si="105"/>
        <v>-</v>
      </c>
      <c r="S117" s="374">
        <f t="shared" ca="1" si="106"/>
        <v>0.5</v>
      </c>
      <c r="T117" s="100"/>
      <c r="U117" s="261" t="str">
        <f t="shared" si="90"/>
        <v>0.000</v>
      </c>
      <c r="V117" s="374" t="str">
        <f t="shared" ca="1" si="91"/>
        <v>0</v>
      </c>
      <c r="W117" s="374" t="str">
        <f t="shared" ca="1" si="92"/>
        <v># ##0</v>
      </c>
      <c r="X117" s="374" t="e">
        <f t="shared" ca="1" si="93"/>
        <v>#DIV/0!</v>
      </c>
      <c r="Y117" s="374" t="str">
        <f t="shared" ca="1" si="107"/>
        <v>0.0</v>
      </c>
      <c r="Z117" s="374" t="str">
        <f t="shared" ca="1" si="94"/>
        <v>0.0</v>
      </c>
      <c r="AA117" s="374" t="str">
        <f t="shared" ca="1" si="94"/>
        <v>0.0</v>
      </c>
      <c r="AB117" s="374" t="str">
        <f t="shared" ca="1" si="94"/>
        <v>0.0</v>
      </c>
      <c r="AC117" s="374" t="str">
        <f t="shared" ca="1" si="94"/>
        <v>0.0</v>
      </c>
      <c r="AD117" s="374" t="str">
        <f t="shared" ca="1" si="94"/>
        <v>0.0</v>
      </c>
      <c r="AF117" s="311" t="e">
        <f t="shared" ca="1" si="95"/>
        <v>#N/A</v>
      </c>
      <c r="AG117" s="312">
        <f ca="1">ROUND(Force_1_R1!N18,AG$105)</f>
        <v>0</v>
      </c>
      <c r="AH117" s="312">
        <f ca="1">ROUND(Force_1_R1!O18,AG$105)</f>
        <v>0</v>
      </c>
      <c r="AI117" s="313" t="str">
        <f t="shared" ca="1" si="108"/>
        <v>± 0</v>
      </c>
      <c r="AJ117" s="310" t="b">
        <f t="shared" si="96"/>
        <v>0</v>
      </c>
      <c r="AK117" s="311">
        <f t="shared" ca="1" si="109"/>
        <v>0</v>
      </c>
      <c r="AL117" s="313" t="str">
        <f t="shared" si="110"/>
        <v>-</v>
      </c>
      <c r="AM117" s="310" t="b">
        <f t="shared" si="97"/>
        <v>0</v>
      </c>
      <c r="AN117" s="311" t="e">
        <f t="shared" ca="1" si="111"/>
        <v>#VALUE!</v>
      </c>
      <c r="AO117" s="313" t="str">
        <f t="shared" si="112"/>
        <v>-</v>
      </c>
    </row>
    <row r="118" spans="1:41" ht="18.75" customHeight="1">
      <c r="B118" s="261" t="str">
        <f t="shared" si="84"/>
        <v>-</v>
      </c>
      <c r="C118" s="390" t="str">
        <f t="shared" si="98"/>
        <v>-</v>
      </c>
      <c r="D118" s="262" t="str">
        <f t="shared" si="85"/>
        <v>-</v>
      </c>
      <c r="E118" s="262" t="str">
        <f t="shared" si="86"/>
        <v>-</v>
      </c>
      <c r="F118" s="262" t="str">
        <f t="shared" si="99"/>
        <v>-</v>
      </c>
      <c r="G118" s="262" t="str">
        <f t="shared" si="100"/>
        <v>-</v>
      </c>
      <c r="H118" s="262" t="str">
        <f t="shared" si="87"/>
        <v>-</v>
      </c>
      <c r="I118" s="261" t="str">
        <f t="shared" si="101"/>
        <v>-</v>
      </c>
      <c r="J118" s="390" t="e">
        <f t="shared" ca="1" si="113"/>
        <v>#DIV/0!</v>
      </c>
      <c r="K118" s="261" t="str">
        <f t="shared" si="88"/>
        <v>-</v>
      </c>
      <c r="M118" s="374" t="str">
        <f t="shared" si="89"/>
        <v>-</v>
      </c>
      <c r="N118" s="374" t="str">
        <f t="shared" si="102"/>
        <v>-</v>
      </c>
      <c r="O118" s="374" t="str">
        <f t="shared" si="103"/>
        <v>-</v>
      </c>
      <c r="P118" s="374" t="str">
        <f t="shared" si="104"/>
        <v>-</v>
      </c>
      <c r="Q118" s="374" t="s">
        <v>376</v>
      </c>
      <c r="R118" s="374" t="str">
        <f t="shared" si="105"/>
        <v>-</v>
      </c>
      <c r="S118" s="374">
        <f t="shared" ca="1" si="106"/>
        <v>0.5</v>
      </c>
      <c r="T118" s="100"/>
      <c r="U118" s="261" t="str">
        <f t="shared" si="90"/>
        <v>0.000</v>
      </c>
      <c r="V118" s="374" t="str">
        <f t="shared" ca="1" si="91"/>
        <v>0</v>
      </c>
      <c r="W118" s="374" t="str">
        <f t="shared" ca="1" si="92"/>
        <v># ##0</v>
      </c>
      <c r="X118" s="374" t="e">
        <f t="shared" ca="1" si="93"/>
        <v>#DIV/0!</v>
      </c>
      <c r="Y118" s="374" t="str">
        <f t="shared" ca="1" si="107"/>
        <v>0.0</v>
      </c>
      <c r="Z118" s="374" t="str">
        <f t="shared" ca="1" si="94"/>
        <v>0.0</v>
      </c>
      <c r="AA118" s="374" t="str">
        <f t="shared" ca="1" si="94"/>
        <v>0.0</v>
      </c>
      <c r="AB118" s="374" t="str">
        <f t="shared" ca="1" si="94"/>
        <v>0.0</v>
      </c>
      <c r="AC118" s="374" t="str">
        <f t="shared" ca="1" si="94"/>
        <v>0.0</v>
      </c>
      <c r="AD118" s="374" t="str">
        <f t="shared" ca="1" si="94"/>
        <v>0.0</v>
      </c>
      <c r="AF118" s="311" t="e">
        <f t="shared" ca="1" si="95"/>
        <v>#N/A</v>
      </c>
      <c r="AG118" s="312">
        <f ca="1">ROUND(Force_1_R1!N19,AG$105)</f>
        <v>0</v>
      </c>
      <c r="AH118" s="312">
        <f ca="1">ROUND(Force_1_R1!O19,AG$105)</f>
        <v>0</v>
      </c>
      <c r="AI118" s="313" t="str">
        <f t="shared" ca="1" si="108"/>
        <v>± 0</v>
      </c>
      <c r="AJ118" s="310" t="b">
        <f t="shared" si="96"/>
        <v>0</v>
      </c>
      <c r="AK118" s="311">
        <f t="shared" ca="1" si="109"/>
        <v>0</v>
      </c>
      <c r="AL118" s="313" t="str">
        <f t="shared" si="110"/>
        <v>-</v>
      </c>
      <c r="AM118" s="310" t="b">
        <f t="shared" si="97"/>
        <v>0</v>
      </c>
      <c r="AN118" s="311" t="e">
        <f t="shared" ca="1" si="111"/>
        <v>#VALUE!</v>
      </c>
      <c r="AO118" s="313" t="str">
        <f t="shared" si="112"/>
        <v>-</v>
      </c>
    </row>
    <row r="119" spans="1:41" ht="18.75" customHeight="1">
      <c r="B119" s="261" t="str">
        <f t="shared" si="84"/>
        <v>-</v>
      </c>
      <c r="C119" s="390" t="str">
        <f t="shared" si="98"/>
        <v>-</v>
      </c>
      <c r="D119" s="262" t="str">
        <f t="shared" si="85"/>
        <v>-</v>
      </c>
      <c r="E119" s="262" t="str">
        <f t="shared" si="86"/>
        <v>-</v>
      </c>
      <c r="F119" s="262" t="str">
        <f t="shared" si="99"/>
        <v>-</v>
      </c>
      <c r="G119" s="262" t="str">
        <f t="shared" si="100"/>
        <v>-</v>
      </c>
      <c r="H119" s="262" t="str">
        <f t="shared" si="87"/>
        <v>-</v>
      </c>
      <c r="I119" s="261" t="str">
        <f t="shared" si="101"/>
        <v>-</v>
      </c>
      <c r="J119" s="390" t="e">
        <f t="shared" ca="1" si="113"/>
        <v>#DIV/0!</v>
      </c>
      <c r="K119" s="261" t="str">
        <f t="shared" si="88"/>
        <v>-</v>
      </c>
      <c r="M119" s="374" t="str">
        <f t="shared" si="89"/>
        <v>-</v>
      </c>
      <c r="N119" s="374" t="str">
        <f t="shared" si="102"/>
        <v>-</v>
      </c>
      <c r="O119" s="374" t="str">
        <f t="shared" si="103"/>
        <v>-</v>
      </c>
      <c r="P119" s="374" t="str">
        <f t="shared" si="104"/>
        <v>-</v>
      </c>
      <c r="Q119" s="374" t="s">
        <v>376</v>
      </c>
      <c r="R119" s="374" t="str">
        <f t="shared" si="105"/>
        <v>-</v>
      </c>
      <c r="S119" s="374">
        <f t="shared" ca="1" si="106"/>
        <v>0.5</v>
      </c>
      <c r="T119" s="100"/>
      <c r="U119" s="261" t="str">
        <f t="shared" si="90"/>
        <v>0.000</v>
      </c>
      <c r="V119" s="374" t="str">
        <f t="shared" ca="1" si="91"/>
        <v>0</v>
      </c>
      <c r="W119" s="374" t="str">
        <f t="shared" ca="1" si="92"/>
        <v># ##0</v>
      </c>
      <c r="X119" s="374" t="e">
        <f t="shared" ca="1" si="93"/>
        <v>#DIV/0!</v>
      </c>
      <c r="Y119" s="374" t="str">
        <f t="shared" ca="1" si="107"/>
        <v>0.0</v>
      </c>
      <c r="Z119" s="374" t="str">
        <f t="shared" ca="1" si="94"/>
        <v>0.0</v>
      </c>
      <c r="AA119" s="374" t="str">
        <f t="shared" ca="1" si="94"/>
        <v>0.0</v>
      </c>
      <c r="AB119" s="374" t="str">
        <f t="shared" ca="1" si="94"/>
        <v>0.0</v>
      </c>
      <c r="AC119" s="374" t="str">
        <f t="shared" ca="1" si="94"/>
        <v>0.0</v>
      </c>
      <c r="AD119" s="374" t="str">
        <f t="shared" ca="1" si="94"/>
        <v>0.0</v>
      </c>
      <c r="AF119" s="311" t="e">
        <f t="shared" ca="1" si="95"/>
        <v>#N/A</v>
      </c>
      <c r="AG119" s="312">
        <f ca="1">ROUND(Force_1_R1!N20,AG$105)</f>
        <v>0</v>
      </c>
      <c r="AH119" s="312">
        <f ca="1">ROUND(Force_1_R1!O20,AG$105)</f>
        <v>0</v>
      </c>
      <c r="AI119" s="313" t="str">
        <f t="shared" ca="1" si="108"/>
        <v>± 0</v>
      </c>
      <c r="AJ119" s="310" t="b">
        <f t="shared" si="96"/>
        <v>0</v>
      </c>
      <c r="AK119" s="311">
        <f t="shared" ca="1" si="109"/>
        <v>0</v>
      </c>
      <c r="AL119" s="313" t="str">
        <f t="shared" si="110"/>
        <v>-</v>
      </c>
      <c r="AM119" s="310" t="b">
        <f t="shared" si="97"/>
        <v>0</v>
      </c>
      <c r="AN119" s="311" t="e">
        <f t="shared" ca="1" si="111"/>
        <v>#VALUE!</v>
      </c>
      <c r="AO119" s="313" t="str">
        <f t="shared" si="112"/>
        <v>-</v>
      </c>
    </row>
    <row r="120" spans="1:41" ht="18.75" customHeight="1">
      <c r="B120" s="261" t="str">
        <f t="shared" si="84"/>
        <v>-</v>
      </c>
      <c r="C120" s="390" t="str">
        <f t="shared" si="98"/>
        <v>-</v>
      </c>
      <c r="D120" s="262" t="str">
        <f t="shared" si="85"/>
        <v>-</v>
      </c>
      <c r="E120" s="262" t="str">
        <f t="shared" si="86"/>
        <v>-</v>
      </c>
      <c r="F120" s="262" t="str">
        <f t="shared" si="99"/>
        <v>-</v>
      </c>
      <c r="G120" s="262" t="str">
        <f t="shared" si="100"/>
        <v>-</v>
      </c>
      <c r="H120" s="262" t="str">
        <f t="shared" si="87"/>
        <v>-</v>
      </c>
      <c r="I120" s="261" t="str">
        <f t="shared" si="101"/>
        <v>-</v>
      </c>
      <c r="J120" s="390" t="e">
        <f t="shared" ca="1" si="113"/>
        <v>#DIV/0!</v>
      </c>
      <c r="K120" s="261" t="str">
        <f t="shared" si="88"/>
        <v>-</v>
      </c>
      <c r="M120" s="374" t="str">
        <f t="shared" si="89"/>
        <v>-</v>
      </c>
      <c r="N120" s="374" t="str">
        <f t="shared" si="102"/>
        <v>-</v>
      </c>
      <c r="O120" s="374" t="str">
        <f t="shared" si="103"/>
        <v>-</v>
      </c>
      <c r="P120" s="374" t="str">
        <f t="shared" si="104"/>
        <v>-</v>
      </c>
      <c r="Q120" s="374" t="s">
        <v>376</v>
      </c>
      <c r="R120" s="374" t="str">
        <f t="shared" si="105"/>
        <v>-</v>
      </c>
      <c r="S120" s="374">
        <f t="shared" ca="1" si="106"/>
        <v>0.5</v>
      </c>
      <c r="T120" s="100"/>
      <c r="U120" s="261" t="str">
        <f t="shared" si="90"/>
        <v>0.000</v>
      </c>
      <c r="V120" s="374" t="str">
        <f t="shared" ca="1" si="91"/>
        <v>0</v>
      </c>
      <c r="W120" s="374" t="str">
        <f t="shared" ca="1" si="92"/>
        <v># ##0</v>
      </c>
      <c r="X120" s="374" t="e">
        <f t="shared" ca="1" si="93"/>
        <v>#DIV/0!</v>
      </c>
      <c r="Y120" s="374" t="str">
        <f t="shared" ca="1" si="107"/>
        <v>0.0</v>
      </c>
      <c r="Z120" s="374" t="str">
        <f t="shared" ca="1" si="94"/>
        <v>0.0</v>
      </c>
      <c r="AA120" s="374" t="str">
        <f t="shared" ca="1" si="94"/>
        <v>0.0</v>
      </c>
      <c r="AB120" s="374" t="str">
        <f t="shared" ca="1" si="94"/>
        <v>0.0</v>
      </c>
      <c r="AC120" s="374" t="str">
        <f t="shared" ca="1" si="94"/>
        <v>0.0</v>
      </c>
      <c r="AD120" s="374" t="str">
        <f t="shared" ca="1" si="94"/>
        <v>0.0</v>
      </c>
      <c r="AF120" s="311" t="e">
        <f t="shared" ca="1" si="95"/>
        <v>#N/A</v>
      </c>
      <c r="AG120" s="312">
        <f ca="1">ROUND(Force_1_R1!N21,AG$105)</f>
        <v>0</v>
      </c>
      <c r="AH120" s="312">
        <f ca="1">ROUND(Force_1_R1!O21,AG$105)</f>
        <v>0</v>
      </c>
      <c r="AI120" s="313" t="str">
        <f t="shared" ca="1" si="108"/>
        <v>± 0</v>
      </c>
      <c r="AJ120" s="310" t="b">
        <f t="shared" si="96"/>
        <v>0</v>
      </c>
      <c r="AK120" s="311">
        <f t="shared" ca="1" si="109"/>
        <v>0</v>
      </c>
      <c r="AL120" s="313" t="str">
        <f t="shared" si="110"/>
        <v>-</v>
      </c>
      <c r="AM120" s="310" t="b">
        <f t="shared" si="97"/>
        <v>0</v>
      </c>
      <c r="AN120" s="311" t="e">
        <f t="shared" ca="1" si="111"/>
        <v>#VALUE!</v>
      </c>
      <c r="AO120" s="313" t="str">
        <f t="shared" si="112"/>
        <v>-</v>
      </c>
    </row>
    <row r="121" spans="1:41" ht="18.75" customHeight="1">
      <c r="B121" s="261" t="str">
        <f t="shared" si="84"/>
        <v>-</v>
      </c>
      <c r="C121" s="390" t="str">
        <f t="shared" si="98"/>
        <v>-</v>
      </c>
      <c r="D121" s="262" t="str">
        <f t="shared" si="85"/>
        <v>-</v>
      </c>
      <c r="E121" s="262" t="str">
        <f t="shared" si="86"/>
        <v>-</v>
      </c>
      <c r="F121" s="262" t="str">
        <f t="shared" si="99"/>
        <v>-</v>
      </c>
      <c r="G121" s="262" t="str">
        <f t="shared" si="100"/>
        <v>-</v>
      </c>
      <c r="H121" s="262" t="str">
        <f t="shared" si="87"/>
        <v>-</v>
      </c>
      <c r="I121" s="261" t="str">
        <f t="shared" si="101"/>
        <v>-</v>
      </c>
      <c r="J121" s="390" t="e">
        <f t="shared" ca="1" si="113"/>
        <v>#DIV/0!</v>
      </c>
      <c r="K121" s="261" t="str">
        <f t="shared" si="88"/>
        <v>-</v>
      </c>
      <c r="M121" s="374" t="str">
        <f t="shared" si="89"/>
        <v>-</v>
      </c>
      <c r="N121" s="374" t="str">
        <f t="shared" si="102"/>
        <v>-</v>
      </c>
      <c r="O121" s="374" t="str">
        <f t="shared" si="103"/>
        <v>-</v>
      </c>
      <c r="P121" s="374" t="str">
        <f t="shared" si="104"/>
        <v>-</v>
      </c>
      <c r="Q121" s="374" t="s">
        <v>376</v>
      </c>
      <c r="R121" s="374" t="str">
        <f t="shared" si="105"/>
        <v>-</v>
      </c>
      <c r="S121" s="374">
        <f t="shared" ca="1" si="106"/>
        <v>0.5</v>
      </c>
      <c r="T121" s="100"/>
      <c r="U121" s="261" t="str">
        <f t="shared" si="90"/>
        <v>0.000</v>
      </c>
      <c r="V121" s="374" t="str">
        <f t="shared" ca="1" si="91"/>
        <v>0</v>
      </c>
      <c r="W121" s="374" t="str">
        <f t="shared" ca="1" si="92"/>
        <v># ##0</v>
      </c>
      <c r="X121" s="374" t="e">
        <f t="shared" ca="1" si="93"/>
        <v>#DIV/0!</v>
      </c>
      <c r="Y121" s="374" t="str">
        <f t="shared" ca="1" si="107"/>
        <v>0.0</v>
      </c>
      <c r="Z121" s="374" t="str">
        <f t="shared" ca="1" si="94"/>
        <v>0.0</v>
      </c>
      <c r="AA121" s="374" t="str">
        <f t="shared" ca="1" si="94"/>
        <v>0.0</v>
      </c>
      <c r="AB121" s="374" t="str">
        <f t="shared" ca="1" si="94"/>
        <v>0.0</v>
      </c>
      <c r="AC121" s="374" t="str">
        <f t="shared" ca="1" si="94"/>
        <v>0.0</v>
      </c>
      <c r="AD121" s="374" t="str">
        <f t="shared" ca="1" si="94"/>
        <v>0.0</v>
      </c>
      <c r="AF121" s="311" t="e">
        <f t="shared" ca="1" si="95"/>
        <v>#N/A</v>
      </c>
      <c r="AG121" s="312">
        <f ca="1">ROUND(Force_1_R1!N22,AG$105)</f>
        <v>0</v>
      </c>
      <c r="AH121" s="312">
        <f ca="1">ROUND(Force_1_R1!O22,AG$105)</f>
        <v>0</v>
      </c>
      <c r="AI121" s="313" t="str">
        <f t="shared" ca="1" si="108"/>
        <v>± 0</v>
      </c>
      <c r="AJ121" s="310" t="b">
        <f t="shared" si="96"/>
        <v>0</v>
      </c>
      <c r="AK121" s="311">
        <f t="shared" ca="1" si="109"/>
        <v>0</v>
      </c>
      <c r="AL121" s="313" t="str">
        <f t="shared" si="110"/>
        <v>-</v>
      </c>
      <c r="AM121" s="310" t="b">
        <f t="shared" si="97"/>
        <v>0</v>
      </c>
      <c r="AN121" s="311" t="e">
        <f t="shared" ca="1" si="111"/>
        <v>#VALUE!</v>
      </c>
      <c r="AO121" s="313" t="str">
        <f t="shared" si="112"/>
        <v>-</v>
      </c>
    </row>
    <row r="122" spans="1:41" ht="18.75" customHeight="1">
      <c r="B122" s="261" t="str">
        <f t="shared" si="84"/>
        <v>-</v>
      </c>
      <c r="C122" s="390" t="str">
        <f t="shared" si="98"/>
        <v>-</v>
      </c>
      <c r="D122" s="262" t="str">
        <f t="shared" si="85"/>
        <v>-</v>
      </c>
      <c r="E122" s="262" t="str">
        <f t="shared" si="86"/>
        <v>-</v>
      </c>
      <c r="F122" s="262" t="str">
        <f t="shared" si="99"/>
        <v>-</v>
      </c>
      <c r="G122" s="262" t="str">
        <f t="shared" si="100"/>
        <v>-</v>
      </c>
      <c r="H122" s="262" t="str">
        <f t="shared" si="87"/>
        <v>-</v>
      </c>
      <c r="I122" s="261" t="str">
        <f t="shared" si="101"/>
        <v>-</v>
      </c>
      <c r="J122" s="390" t="e">
        <f t="shared" ca="1" si="113"/>
        <v>#DIV/0!</v>
      </c>
      <c r="K122" s="261" t="str">
        <f t="shared" si="88"/>
        <v>-</v>
      </c>
      <c r="M122" s="374" t="str">
        <f t="shared" si="89"/>
        <v>-</v>
      </c>
      <c r="N122" s="374" t="str">
        <f t="shared" si="102"/>
        <v>-</v>
      </c>
      <c r="O122" s="374" t="str">
        <f t="shared" si="103"/>
        <v>-</v>
      </c>
      <c r="P122" s="374" t="str">
        <f t="shared" si="104"/>
        <v>-</v>
      </c>
      <c r="Q122" s="374" t="s">
        <v>376</v>
      </c>
      <c r="R122" s="374" t="str">
        <f t="shared" si="105"/>
        <v>-</v>
      </c>
      <c r="S122" s="374">
        <f t="shared" ca="1" si="106"/>
        <v>0.5</v>
      </c>
      <c r="T122" s="100"/>
      <c r="U122" s="261" t="str">
        <f t="shared" si="90"/>
        <v>0.000</v>
      </c>
      <c r="V122" s="374" t="str">
        <f t="shared" ca="1" si="91"/>
        <v>0</v>
      </c>
      <c r="W122" s="374" t="str">
        <f t="shared" ca="1" si="92"/>
        <v># ##0</v>
      </c>
      <c r="X122" s="374" t="e">
        <f t="shared" ca="1" si="93"/>
        <v>#DIV/0!</v>
      </c>
      <c r="Y122" s="374" t="str">
        <f t="shared" ca="1" si="107"/>
        <v>0.0</v>
      </c>
      <c r="Z122" s="374" t="str">
        <f t="shared" ca="1" si="94"/>
        <v>0.0</v>
      </c>
      <c r="AA122" s="374" t="str">
        <f t="shared" ca="1" si="94"/>
        <v>0.0</v>
      </c>
      <c r="AB122" s="374" t="str">
        <f t="shared" ca="1" si="94"/>
        <v>0.0</v>
      </c>
      <c r="AC122" s="374" t="str">
        <f t="shared" ca="1" si="94"/>
        <v>0.0</v>
      </c>
      <c r="AD122" s="374" t="str">
        <f t="shared" ca="1" si="94"/>
        <v>0.0</v>
      </c>
      <c r="AF122" s="311" t="e">
        <f t="shared" ca="1" si="95"/>
        <v>#N/A</v>
      </c>
      <c r="AG122" s="312">
        <f ca="1">ROUND(Force_1_R1!N23,AG$105)</f>
        <v>0</v>
      </c>
      <c r="AH122" s="312">
        <f ca="1">ROUND(Force_1_R1!O23,AG$105)</f>
        <v>0</v>
      </c>
      <c r="AI122" s="313" t="str">
        <f t="shared" ca="1" si="108"/>
        <v>± 0</v>
      </c>
      <c r="AJ122" s="310" t="b">
        <f t="shared" si="96"/>
        <v>0</v>
      </c>
      <c r="AK122" s="311">
        <f t="shared" ca="1" si="109"/>
        <v>0</v>
      </c>
      <c r="AL122" s="313" t="str">
        <f t="shared" si="110"/>
        <v>-</v>
      </c>
      <c r="AM122" s="310" t="b">
        <f t="shared" si="97"/>
        <v>0</v>
      </c>
      <c r="AN122" s="311" t="e">
        <f t="shared" ca="1" si="111"/>
        <v>#VALUE!</v>
      </c>
      <c r="AO122" s="313" t="str">
        <f t="shared" si="112"/>
        <v>-</v>
      </c>
    </row>
    <row r="123" spans="1:41" ht="18.75" customHeight="1">
      <c r="B123" s="261" t="str">
        <f t="shared" si="84"/>
        <v>-</v>
      </c>
      <c r="C123" s="390" t="str">
        <f t="shared" si="98"/>
        <v>-</v>
      </c>
      <c r="D123" s="262" t="str">
        <f t="shared" si="85"/>
        <v>-</v>
      </c>
      <c r="E123" s="262" t="str">
        <f t="shared" si="86"/>
        <v>-</v>
      </c>
      <c r="F123" s="262" t="str">
        <f t="shared" si="99"/>
        <v>-</v>
      </c>
      <c r="G123" s="262" t="str">
        <f t="shared" si="100"/>
        <v>-</v>
      </c>
      <c r="H123" s="262" t="str">
        <f t="shared" si="87"/>
        <v>-</v>
      </c>
      <c r="I123" s="261" t="str">
        <f t="shared" si="101"/>
        <v>-</v>
      </c>
      <c r="J123" s="390" t="e">
        <f t="shared" ca="1" si="113"/>
        <v>#DIV/0!</v>
      </c>
      <c r="K123" s="261" t="str">
        <f t="shared" si="88"/>
        <v>-</v>
      </c>
      <c r="M123" s="374" t="str">
        <f t="shared" si="89"/>
        <v>-</v>
      </c>
      <c r="N123" s="374" t="str">
        <f t="shared" si="102"/>
        <v>-</v>
      </c>
      <c r="O123" s="374" t="str">
        <f t="shared" si="103"/>
        <v>-</v>
      </c>
      <c r="P123" s="374" t="str">
        <f t="shared" si="104"/>
        <v>-</v>
      </c>
      <c r="Q123" s="374" t="s">
        <v>376</v>
      </c>
      <c r="R123" s="374" t="str">
        <f t="shared" si="105"/>
        <v>-</v>
      </c>
      <c r="S123" s="374">
        <f t="shared" ca="1" si="106"/>
        <v>0.5</v>
      </c>
      <c r="T123" s="100"/>
      <c r="U123" s="261" t="str">
        <f t="shared" si="90"/>
        <v>0.000</v>
      </c>
      <c r="V123" s="374" t="str">
        <f t="shared" ca="1" si="91"/>
        <v>0</v>
      </c>
      <c r="W123" s="374" t="str">
        <f t="shared" ca="1" si="92"/>
        <v># ##0</v>
      </c>
      <c r="X123" s="374" t="str">
        <f t="shared" ca="1" si="93"/>
        <v>0</v>
      </c>
      <c r="Y123" s="374" t="str">
        <f t="shared" ca="1" si="107"/>
        <v>0.0</v>
      </c>
      <c r="Z123" s="374" t="str">
        <f t="shared" ca="1" si="94"/>
        <v>0.0</v>
      </c>
      <c r="AA123" s="374" t="str">
        <f t="shared" ca="1" si="94"/>
        <v>0.0</v>
      </c>
      <c r="AB123" s="374" t="str">
        <f t="shared" ca="1" si="94"/>
        <v>0.0</v>
      </c>
      <c r="AC123" s="374" t="str">
        <f t="shared" ca="1" si="94"/>
        <v>0.0</v>
      </c>
      <c r="AD123" s="374" t="str">
        <f t="shared" ca="1" si="94"/>
        <v>0.0</v>
      </c>
      <c r="AF123" s="311" t="e">
        <f t="shared" ca="1" si="95"/>
        <v>#N/A</v>
      </c>
      <c r="AG123" s="312">
        <f ca="1">ROUND(Force_1_R1!N24,AG$105)</f>
        <v>0</v>
      </c>
      <c r="AH123" s="312">
        <f ca="1">ROUND(Force_1_R1!O24,AG$105)</f>
        <v>0</v>
      </c>
      <c r="AI123" s="313" t="str">
        <f t="shared" ca="1" si="108"/>
        <v>± 0</v>
      </c>
      <c r="AJ123" s="310" t="b">
        <f t="shared" si="96"/>
        <v>0</v>
      </c>
      <c r="AK123" s="311">
        <f t="shared" ca="1" si="109"/>
        <v>0</v>
      </c>
      <c r="AL123" s="313" t="str">
        <f t="shared" si="110"/>
        <v>-</v>
      </c>
      <c r="AM123" s="310" t="b">
        <f>IF(AND(AJ123=TRUE,W124=TRUE),TRUE,FALSE)</f>
        <v>0</v>
      </c>
      <c r="AN123" s="311" t="e">
        <f t="shared" ca="1" si="111"/>
        <v>#VALUE!</v>
      </c>
      <c r="AO123" s="313" t="str">
        <f t="shared" si="112"/>
        <v>-</v>
      </c>
    </row>
    <row r="125" spans="1:41" ht="18.75" customHeight="1">
      <c r="A125" s="341" t="s">
        <v>652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</row>
    <row r="126" spans="1:41" ht="18.75" customHeight="1">
      <c r="A126" s="342"/>
      <c r="B126" s="711" t="s">
        <v>653</v>
      </c>
      <c r="C126" s="712"/>
      <c r="D126" s="344" t="s">
        <v>659</v>
      </c>
      <c r="E126" s="711" t="s">
        <v>660</v>
      </c>
      <c r="F126" s="712"/>
      <c r="G126" s="344" t="s">
        <v>654</v>
      </c>
      <c r="H126" s="344" t="s">
        <v>655</v>
      </c>
      <c r="I126" s="342"/>
      <c r="J126" s="354" t="s">
        <v>662</v>
      </c>
      <c r="K126" s="354" t="s">
        <v>216</v>
      </c>
      <c r="L126" s="354" t="s">
        <v>664</v>
      </c>
      <c r="M126" s="354" t="s">
        <v>663</v>
      </c>
      <c r="N126" s="344" t="s">
        <v>654</v>
      </c>
      <c r="O126" s="354" t="s">
        <v>665</v>
      </c>
      <c r="P126" s="344" t="s">
        <v>656</v>
      </c>
    </row>
    <row r="127" spans="1:41" ht="18.75" customHeight="1">
      <c r="A127" s="342"/>
      <c r="B127" s="347">
        <v>5</v>
      </c>
      <c r="C127" s="350" t="s">
        <v>666</v>
      </c>
      <c r="D127" s="352" t="s">
        <v>657</v>
      </c>
      <c r="E127" s="349">
        <v>5</v>
      </c>
      <c r="F127" s="348" t="s">
        <v>661</v>
      </c>
      <c r="G127" s="345">
        <v>137500</v>
      </c>
      <c r="H127" s="702" t="s">
        <v>667</v>
      </c>
      <c r="I127" s="342"/>
      <c r="J127" s="344">
        <f>MAX(D9:D26)</f>
        <v>0</v>
      </c>
      <c r="K127" s="343">
        <f>D3</f>
        <v>0</v>
      </c>
      <c r="L127" s="344">
        <f>P3-2</f>
        <v>-2</v>
      </c>
      <c r="M127" s="344">
        <f>MAX(L127-IF(L127&gt;=10,10,5),0)</f>
        <v>0</v>
      </c>
      <c r="N127" s="345" t="e">
        <f ca="1">OFFSET(G127,SUM(J128:L128),0)</f>
        <v>#N/A</v>
      </c>
      <c r="O127" s="345" t="e">
        <f ca="1">N127*10%*M127</f>
        <v>#N/A</v>
      </c>
      <c r="P127" s="346" t="e">
        <f ca="1">SUM(N127:O127)</f>
        <v>#N/A</v>
      </c>
    </row>
    <row r="128" spans="1:41" ht="18.75" customHeight="1">
      <c r="A128" s="342"/>
      <c r="B128" s="347">
        <v>5</v>
      </c>
      <c r="C128" s="350" t="s">
        <v>666</v>
      </c>
      <c r="D128" s="352" t="s">
        <v>657</v>
      </c>
      <c r="E128" s="349">
        <v>10</v>
      </c>
      <c r="F128" s="348" t="s">
        <v>661</v>
      </c>
      <c r="G128" s="345">
        <v>194800</v>
      </c>
      <c r="H128" s="703"/>
      <c r="I128" s="342"/>
      <c r="J128" s="344">
        <f>COUNTIF(B127:B144,"&lt;"&amp;J127)</f>
        <v>0</v>
      </c>
      <c r="K128" s="343" t="e">
        <f>MATCH(K127,D127:D132,0)-1</f>
        <v>#N/A</v>
      </c>
      <c r="L128" s="344">
        <f>IF(L127&gt;=10,1,0)</f>
        <v>0</v>
      </c>
      <c r="M128" s="342"/>
      <c r="N128" s="342"/>
    </row>
    <row r="129" spans="1:14" ht="18.75" customHeight="1">
      <c r="A129" s="342"/>
      <c r="B129" s="347">
        <v>5</v>
      </c>
      <c r="C129" s="350" t="s">
        <v>666</v>
      </c>
      <c r="D129" s="352" t="s">
        <v>658</v>
      </c>
      <c r="E129" s="349">
        <v>5</v>
      </c>
      <c r="F129" s="348" t="s">
        <v>661</v>
      </c>
      <c r="G129" s="345">
        <v>167000</v>
      </c>
      <c r="H129" s="703"/>
      <c r="I129" s="342"/>
    </row>
    <row r="130" spans="1:14" ht="18.75" customHeight="1">
      <c r="A130" s="342"/>
      <c r="B130" s="347">
        <v>5</v>
      </c>
      <c r="C130" s="350" t="s">
        <v>666</v>
      </c>
      <c r="D130" s="352" t="s">
        <v>658</v>
      </c>
      <c r="E130" s="349">
        <v>10</v>
      </c>
      <c r="F130" s="348" t="s">
        <v>661</v>
      </c>
      <c r="G130" s="345">
        <v>236600</v>
      </c>
      <c r="H130" s="703"/>
      <c r="I130" s="342"/>
    </row>
    <row r="131" spans="1:14" ht="18.75" customHeight="1">
      <c r="A131" s="342"/>
      <c r="B131" s="347">
        <v>5</v>
      </c>
      <c r="C131" s="350" t="s">
        <v>666</v>
      </c>
      <c r="D131" s="353" t="s">
        <v>668</v>
      </c>
      <c r="E131" s="349">
        <v>5</v>
      </c>
      <c r="F131" s="348" t="s">
        <v>661</v>
      </c>
      <c r="G131" s="345">
        <v>279800</v>
      </c>
      <c r="H131" s="703"/>
      <c r="I131" s="342"/>
    </row>
    <row r="132" spans="1:14" ht="18.75" customHeight="1">
      <c r="A132" s="342"/>
      <c r="B132" s="347">
        <v>5</v>
      </c>
      <c r="C132" s="350" t="s">
        <v>666</v>
      </c>
      <c r="D132" s="353" t="s">
        <v>668</v>
      </c>
      <c r="E132" s="349">
        <v>10</v>
      </c>
      <c r="F132" s="348" t="s">
        <v>661</v>
      </c>
      <c r="G132" s="345">
        <v>396400</v>
      </c>
      <c r="H132" s="703"/>
      <c r="I132" s="342"/>
    </row>
    <row r="133" spans="1:14" ht="18.75" customHeight="1">
      <c r="A133" s="342"/>
      <c r="B133" s="347">
        <v>50</v>
      </c>
      <c r="C133" s="350" t="s">
        <v>666</v>
      </c>
      <c r="D133" s="352" t="s">
        <v>657</v>
      </c>
      <c r="E133" s="349">
        <v>5</v>
      </c>
      <c r="F133" s="348" t="s">
        <v>661</v>
      </c>
      <c r="G133" s="345">
        <v>193700</v>
      </c>
      <c r="H133" s="703"/>
      <c r="I133" s="342"/>
      <c r="N133" s="342"/>
    </row>
    <row r="134" spans="1:14" ht="18.75" customHeight="1">
      <c r="A134" s="342"/>
      <c r="B134" s="347">
        <v>50</v>
      </c>
      <c r="C134" s="350" t="s">
        <v>666</v>
      </c>
      <c r="D134" s="352" t="s">
        <v>657</v>
      </c>
      <c r="E134" s="349">
        <v>10</v>
      </c>
      <c r="F134" s="348" t="s">
        <v>661</v>
      </c>
      <c r="G134" s="345">
        <v>274400</v>
      </c>
      <c r="H134" s="703"/>
      <c r="I134" s="342"/>
      <c r="N134" s="342"/>
    </row>
    <row r="135" spans="1:14" ht="18.75" customHeight="1">
      <c r="A135" s="342"/>
      <c r="B135" s="347">
        <v>50</v>
      </c>
      <c r="C135" s="350" t="s">
        <v>666</v>
      </c>
      <c r="D135" s="352" t="s">
        <v>658</v>
      </c>
      <c r="E135" s="349">
        <v>5</v>
      </c>
      <c r="F135" s="348" t="s">
        <v>661</v>
      </c>
      <c r="G135" s="345">
        <v>234500</v>
      </c>
      <c r="H135" s="703"/>
      <c r="I135" s="342"/>
      <c r="N135" s="351"/>
    </row>
    <row r="136" spans="1:14" ht="18.75" customHeight="1">
      <c r="A136" s="342"/>
      <c r="B136" s="347">
        <v>50</v>
      </c>
      <c r="C136" s="350" t="s">
        <v>666</v>
      </c>
      <c r="D136" s="352" t="s">
        <v>658</v>
      </c>
      <c r="E136" s="349">
        <v>10</v>
      </c>
      <c r="F136" s="348" t="s">
        <v>661</v>
      </c>
      <c r="G136" s="345">
        <v>332200</v>
      </c>
      <c r="H136" s="703"/>
      <c r="I136" s="342"/>
      <c r="N136" s="342"/>
    </row>
    <row r="137" spans="1:14" ht="18.75" customHeight="1">
      <c r="A137" s="342"/>
      <c r="B137" s="347">
        <v>50</v>
      </c>
      <c r="C137" s="350" t="s">
        <v>666</v>
      </c>
      <c r="D137" s="353" t="s">
        <v>668</v>
      </c>
      <c r="E137" s="349">
        <v>5</v>
      </c>
      <c r="F137" s="348" t="s">
        <v>661</v>
      </c>
      <c r="G137" s="345">
        <v>333800</v>
      </c>
      <c r="H137" s="703"/>
      <c r="I137" s="342"/>
      <c r="N137" s="342"/>
    </row>
    <row r="138" spans="1:14" ht="18.75" customHeight="1">
      <c r="A138" s="342"/>
      <c r="B138" s="347">
        <v>50</v>
      </c>
      <c r="C138" s="350" t="s">
        <v>666</v>
      </c>
      <c r="D138" s="353" t="s">
        <v>668</v>
      </c>
      <c r="E138" s="349">
        <v>10</v>
      </c>
      <c r="F138" s="348" t="s">
        <v>661</v>
      </c>
      <c r="G138" s="345">
        <v>472900</v>
      </c>
      <c r="H138" s="703"/>
      <c r="I138" s="342"/>
      <c r="N138" s="342"/>
    </row>
    <row r="139" spans="1:14" ht="18.75" customHeight="1">
      <c r="B139" s="347">
        <v>500</v>
      </c>
      <c r="C139" s="350" t="s">
        <v>666</v>
      </c>
      <c r="D139" s="352" t="s">
        <v>657</v>
      </c>
      <c r="E139" s="349">
        <v>5</v>
      </c>
      <c r="F139" s="348" t="s">
        <v>661</v>
      </c>
      <c r="G139" s="345">
        <v>232300</v>
      </c>
      <c r="H139" s="703"/>
    </row>
    <row r="140" spans="1:14" ht="18.75" customHeight="1">
      <c r="B140" s="347">
        <v>500</v>
      </c>
      <c r="C140" s="350" t="s">
        <v>666</v>
      </c>
      <c r="D140" s="352" t="s">
        <v>657</v>
      </c>
      <c r="E140" s="349">
        <v>10</v>
      </c>
      <c r="F140" s="348" t="s">
        <v>661</v>
      </c>
      <c r="G140" s="345">
        <v>329100</v>
      </c>
      <c r="H140" s="703"/>
    </row>
    <row r="141" spans="1:14" ht="18.75" customHeight="1">
      <c r="B141" s="347">
        <v>500</v>
      </c>
      <c r="C141" s="350" t="s">
        <v>666</v>
      </c>
      <c r="D141" s="352" t="s">
        <v>658</v>
      </c>
      <c r="E141" s="349">
        <v>5</v>
      </c>
      <c r="F141" s="348" t="s">
        <v>661</v>
      </c>
      <c r="G141" s="345">
        <v>239000</v>
      </c>
      <c r="H141" s="703"/>
    </row>
    <row r="142" spans="1:14" ht="18.75" customHeight="1">
      <c r="B142" s="347">
        <v>500</v>
      </c>
      <c r="C142" s="350" t="s">
        <v>666</v>
      </c>
      <c r="D142" s="352" t="s">
        <v>658</v>
      </c>
      <c r="E142" s="349">
        <v>10</v>
      </c>
      <c r="F142" s="348" t="s">
        <v>661</v>
      </c>
      <c r="G142" s="345">
        <v>338600</v>
      </c>
      <c r="H142" s="703"/>
    </row>
    <row r="143" spans="1:14" ht="18.75" customHeight="1">
      <c r="B143" s="347">
        <v>500</v>
      </c>
      <c r="C143" s="350" t="s">
        <v>666</v>
      </c>
      <c r="D143" s="353" t="s">
        <v>668</v>
      </c>
      <c r="E143" s="349">
        <v>5</v>
      </c>
      <c r="F143" s="348" t="s">
        <v>661</v>
      </c>
      <c r="G143" s="345">
        <v>351800</v>
      </c>
      <c r="H143" s="703"/>
    </row>
    <row r="144" spans="1:14" ht="18.75" customHeight="1">
      <c r="B144" s="347">
        <v>500</v>
      </c>
      <c r="C144" s="350" t="s">
        <v>666</v>
      </c>
      <c r="D144" s="353" t="s">
        <v>668</v>
      </c>
      <c r="E144" s="349">
        <v>10</v>
      </c>
      <c r="F144" s="348" t="s">
        <v>661</v>
      </c>
      <c r="G144" s="345">
        <v>498400</v>
      </c>
      <c r="H144" s="704"/>
    </row>
    <row r="147" spans="1:34" ht="18.75" customHeight="1">
      <c r="B147" s="200" t="s">
        <v>217</v>
      </c>
      <c r="C147" s="200" t="s">
        <v>218</v>
      </c>
      <c r="D147" s="200" t="str">
        <f>RAWDATA!F64</f>
        <v>측정방향</v>
      </c>
      <c r="E147" s="200" t="s">
        <v>254</v>
      </c>
      <c r="F147" s="200" t="s">
        <v>219</v>
      </c>
      <c r="G147" s="200" t="s">
        <v>220</v>
      </c>
      <c r="H147" s="200" t="s">
        <v>221</v>
      </c>
      <c r="I147" s="200" t="s">
        <v>222</v>
      </c>
      <c r="J147" s="200" t="s">
        <v>223</v>
      </c>
      <c r="K147" s="200" t="s">
        <v>81</v>
      </c>
      <c r="L147" s="200" t="s">
        <v>80</v>
      </c>
      <c r="M147" s="200" t="s">
        <v>224</v>
      </c>
      <c r="N147" s="200" t="s">
        <v>229</v>
      </c>
      <c r="O147" s="200" t="s">
        <v>107</v>
      </c>
      <c r="P147" s="200" t="s">
        <v>255</v>
      </c>
      <c r="Q147" s="304" t="s">
        <v>597</v>
      </c>
      <c r="R147" s="304" t="s">
        <v>611</v>
      </c>
    </row>
    <row r="148" spans="1:34" ht="18.75" customHeight="1">
      <c r="B148" s="199" t="e">
        <f>AVERAGE(기본정보!B12,기본정보!B13)</f>
        <v>#DIV/0!</v>
      </c>
      <c r="C148" s="199" t="e">
        <f>J148-B148</f>
        <v>#DIV/0!</v>
      </c>
      <c r="D148" s="232">
        <f>Force_1_R2!K28</f>
        <v>0</v>
      </c>
      <c r="E148" s="232">
        <f>Force_1_R2!L28</f>
        <v>0</v>
      </c>
      <c r="F148" s="199">
        <f>Force_1_R2!T32</f>
        <v>0</v>
      </c>
      <c r="G148" s="199">
        <v>0.01</v>
      </c>
      <c r="H148" s="199">
        <f>Force_1_R2!L4</f>
        <v>0</v>
      </c>
      <c r="I148" s="199">
        <f>Force_1_R2!M4</f>
        <v>0</v>
      </c>
      <c r="J148" s="199">
        <f>Force_1_R2!Y32</f>
        <v>0</v>
      </c>
      <c r="K148" s="232">
        <f>Force_1_R2!I28</f>
        <v>0</v>
      </c>
      <c r="L148" s="232">
        <f>Force_1_R2!J28</f>
        <v>0</v>
      </c>
      <c r="M148" s="199">
        <v>0.9</v>
      </c>
      <c r="N148" s="199" t="e">
        <f>SQRT(SUMSQ(C148,M148))</f>
        <v>#DIV/0!</v>
      </c>
      <c r="O148" s="199">
        <f>Force_1_R2!G5</f>
        <v>0</v>
      </c>
      <c r="P148" s="199">
        <f>COUNTIF(B154:B171,TRUE)</f>
        <v>0</v>
      </c>
      <c r="Q148" s="241" t="str">
        <f>IF(COUNTIF(W199:X215,TRUE)=0,"","초과")</f>
        <v/>
      </c>
      <c r="R148" s="241" t="str">
        <f>IF(AND(AL249="",AO249=""),"PASS","FAIL")</f>
        <v>PASS</v>
      </c>
    </row>
    <row r="150" spans="1:34" ht="18.75" customHeight="1">
      <c r="A150" s="102" t="s">
        <v>298</v>
      </c>
      <c r="C150" s="102"/>
      <c r="D150" s="102"/>
      <c r="E150" s="201"/>
      <c r="F150" s="202"/>
      <c r="G150" s="202"/>
      <c r="H150" s="203"/>
      <c r="I150" s="204"/>
      <c r="J150" s="204"/>
      <c r="K150" s="204"/>
      <c r="L150" s="204"/>
      <c r="M150" s="204"/>
    </row>
    <row r="151" spans="1:34" ht="18.75" customHeight="1">
      <c r="B151" s="731" t="s">
        <v>299</v>
      </c>
      <c r="C151" s="731" t="s">
        <v>300</v>
      </c>
      <c r="D151" s="731" t="s">
        <v>301</v>
      </c>
      <c r="E151" s="558" t="s">
        <v>202</v>
      </c>
      <c r="F151" s="721" t="s">
        <v>302</v>
      </c>
      <c r="G151" s="737"/>
      <c r="H151" s="737"/>
      <c r="I151" s="737"/>
      <c r="J151" s="737"/>
      <c r="K151" s="722"/>
      <c r="L151" s="721" t="s">
        <v>303</v>
      </c>
      <c r="M151" s="737"/>
      <c r="N151" s="737"/>
      <c r="O151" s="737"/>
      <c r="P151" s="737"/>
      <c r="Q151" s="722"/>
      <c r="R151" s="721"/>
      <c r="S151" s="737"/>
      <c r="T151" s="722"/>
      <c r="U151" s="721" t="s">
        <v>230</v>
      </c>
      <c r="V151" s="722"/>
      <c r="W151" s="738" t="s">
        <v>231</v>
      </c>
      <c r="X151" s="739"/>
      <c r="Y151" s="731" t="s">
        <v>306</v>
      </c>
      <c r="Z151" s="731" t="s">
        <v>307</v>
      </c>
      <c r="AA151" s="731" t="s">
        <v>308</v>
      </c>
      <c r="AB151" s="733" t="s">
        <v>309</v>
      </c>
      <c r="AC151" s="743" t="s">
        <v>310</v>
      </c>
      <c r="AD151" s="743"/>
      <c r="AE151" s="743"/>
      <c r="AF151" s="743"/>
      <c r="AG151" s="743"/>
      <c r="AH151" s="743"/>
    </row>
    <row r="152" spans="1:34" ht="18.75" customHeight="1">
      <c r="B152" s="740"/>
      <c r="C152" s="740"/>
      <c r="D152" s="740"/>
      <c r="E152" s="740"/>
      <c r="F152" s="731" t="s">
        <v>311</v>
      </c>
      <c r="G152" s="731" t="s">
        <v>312</v>
      </c>
      <c r="H152" s="721" t="s">
        <v>313</v>
      </c>
      <c r="I152" s="722"/>
      <c r="J152" s="721" t="s">
        <v>314</v>
      </c>
      <c r="K152" s="722"/>
      <c r="L152" s="731" t="s">
        <v>311</v>
      </c>
      <c r="M152" s="731" t="s">
        <v>312</v>
      </c>
      <c r="N152" s="721" t="s">
        <v>313</v>
      </c>
      <c r="O152" s="722"/>
      <c r="P152" s="721" t="s">
        <v>314</v>
      </c>
      <c r="Q152" s="722"/>
      <c r="R152" s="731" t="s">
        <v>315</v>
      </c>
      <c r="S152" s="731" t="s">
        <v>316</v>
      </c>
      <c r="T152" s="731" t="s">
        <v>317</v>
      </c>
      <c r="U152" s="731" t="s">
        <v>318</v>
      </c>
      <c r="V152" s="731" t="s">
        <v>319</v>
      </c>
      <c r="W152" s="731" t="s">
        <v>320</v>
      </c>
      <c r="X152" s="731" t="s">
        <v>321</v>
      </c>
      <c r="Y152" s="740"/>
      <c r="Z152" s="740"/>
      <c r="AA152" s="740"/>
      <c r="AB152" s="742"/>
      <c r="AC152" s="438" t="s">
        <v>322</v>
      </c>
      <c r="AD152" s="438" t="s">
        <v>323</v>
      </c>
      <c r="AE152" s="438" t="s">
        <v>324</v>
      </c>
      <c r="AF152" s="438" t="s">
        <v>325</v>
      </c>
      <c r="AG152" s="438" t="s">
        <v>326</v>
      </c>
      <c r="AH152" s="438" t="s">
        <v>327</v>
      </c>
    </row>
    <row r="153" spans="1:34" ht="18.75" customHeight="1">
      <c r="B153" s="741"/>
      <c r="C153" s="741"/>
      <c r="D153" s="741"/>
      <c r="E153" s="741"/>
      <c r="F153" s="710"/>
      <c r="G153" s="710"/>
      <c r="H153" s="222" t="s">
        <v>227</v>
      </c>
      <c r="I153" s="222" t="s">
        <v>228</v>
      </c>
      <c r="J153" s="222" t="s">
        <v>227</v>
      </c>
      <c r="K153" s="222" t="s">
        <v>228</v>
      </c>
      <c r="L153" s="710"/>
      <c r="M153" s="710"/>
      <c r="N153" s="222" t="s">
        <v>227</v>
      </c>
      <c r="O153" s="222" t="s">
        <v>228</v>
      </c>
      <c r="P153" s="222" t="s">
        <v>227</v>
      </c>
      <c r="Q153" s="222" t="s">
        <v>228</v>
      </c>
      <c r="R153" s="710"/>
      <c r="S153" s="710"/>
      <c r="T153" s="710"/>
      <c r="U153" s="710"/>
      <c r="V153" s="710"/>
      <c r="W153" s="710"/>
      <c r="X153" s="710"/>
      <c r="Y153" s="710"/>
      <c r="Z153" s="710"/>
      <c r="AA153" s="710"/>
      <c r="AB153" s="735"/>
      <c r="AC153" s="438" t="s">
        <v>78</v>
      </c>
      <c r="AD153" s="438" t="s">
        <v>230</v>
      </c>
      <c r="AE153" s="438" t="s">
        <v>79</v>
      </c>
      <c r="AF153" s="438" t="s">
        <v>232</v>
      </c>
      <c r="AG153" s="236" t="s">
        <v>231</v>
      </c>
      <c r="AH153" s="438" t="s">
        <v>235</v>
      </c>
    </row>
    <row r="154" spans="1:34" ht="18.75" customHeight="1">
      <c r="B154" s="199" t="b">
        <f>NOT(Force_1_R2!X7="")</f>
        <v>0</v>
      </c>
      <c r="C154" s="199" t="b">
        <f t="shared" ref="C154:C171" si="114">AND(B154=TRUE,B155=TRUE)</f>
        <v>0</v>
      </c>
      <c r="D154" s="199">
        <f>IF($B154=FALSE,0,Force_1_R2!E7)</f>
        <v>0</v>
      </c>
      <c r="E154" s="199">
        <f>IF($B154=FALSE,0,Force_1_R2!A7)</f>
        <v>0</v>
      </c>
      <c r="F154" s="199" t="str">
        <f>IF($B154=FALSE,"",Force_1_R2!X7)</f>
        <v/>
      </c>
      <c r="G154" s="199" t="str">
        <f>IF($B154=FALSE,"",Force_1_R2!Y7)</f>
        <v/>
      </c>
      <c r="H154" s="199" t="str">
        <f>IF($B154=FALSE,"",Force_1_R2!Z7)</f>
        <v/>
      </c>
      <c r="I154" s="199" t="str">
        <f>IF($B154=FALSE,"",Force_1_R2!AA7)</f>
        <v/>
      </c>
      <c r="J154" s="199" t="str">
        <f>IF($B154=FALSE,"",Force_1_R2!AB7)</f>
        <v/>
      </c>
      <c r="K154" s="199" t="str">
        <f>IF($B154=FALSE,"",Force_1_R2!AC7)</f>
        <v/>
      </c>
      <c r="L154" s="199" t="str">
        <f t="shared" ref="L154:L171" si="115">IF($B154=FALSE,"",F154-$F$154)</f>
        <v/>
      </c>
      <c r="M154" s="199" t="str">
        <f t="shared" ref="M154:M171" si="116">IF($B154=FALSE,"",G154-$G$154)</f>
        <v/>
      </c>
      <c r="N154" s="199" t="str">
        <f t="shared" ref="N154:N171" si="117">IF(OR(H154="ⅹ",$B154=FALSE),"",H154-$H$154)</f>
        <v/>
      </c>
      <c r="O154" s="199" t="str">
        <f t="shared" ref="O154:O171" si="118">IF(OR(I154="ⅹ",$B154=FALSE),"",I154-$H$154)</f>
        <v/>
      </c>
      <c r="P154" s="199" t="str">
        <f t="shared" ref="P154:P171" si="119">IF(OR(J154="ⅹ",$B154=FALSE),"",J154-$J$154)</f>
        <v/>
      </c>
      <c r="Q154" s="199" t="str">
        <f t="shared" ref="Q154:Q171" si="120">IF(OR(K154="ⅹ",$B154=FALSE),"",K154-$J$154)</f>
        <v/>
      </c>
      <c r="R154" s="223">
        <f t="shared" ref="R154:R171" si="121">IF($B154=FALSE,0,AVERAGE(L154,N154,P154))</f>
        <v>0</v>
      </c>
      <c r="S154" s="224" t="str">
        <f t="shared" ref="S154:S171" si="122">IF($C154=FALSE,"",STDEV(L154,N154,P154))</f>
        <v/>
      </c>
      <c r="T154" s="223" t="str">
        <f t="shared" ref="T154:T171" si="123">IF($O154="","-",AVERAGE(O154,Q154))</f>
        <v>-</v>
      </c>
      <c r="U154" s="199" t="str">
        <f t="shared" ref="U154:U171" si="124">IF($B154=FALSE,"",L154-M154)</f>
        <v/>
      </c>
      <c r="V154" s="199" t="str">
        <f t="shared" ref="V154:V171" si="125">IF($B154=FALSE,"",AVERAGE(L154:M154))</f>
        <v/>
      </c>
      <c r="W154" s="199" t="s">
        <v>5</v>
      </c>
      <c r="X154" s="199" t="s">
        <v>5</v>
      </c>
      <c r="Y154" s="225">
        <f t="shared" ref="Y154:Y171" si="126">R154</f>
        <v>0</v>
      </c>
      <c r="Z154" s="199" t="e">
        <f t="shared" ref="Z154:Z171" si="127">AVERAGE(O154,Q154)</f>
        <v>#DIV/0!</v>
      </c>
      <c r="AA154" s="199" t="e">
        <f t="shared" ref="AA154:AA171" si="128">AVERAGE(N154:Q154)</f>
        <v>#DIV/0!</v>
      </c>
      <c r="AB154" s="199" t="e">
        <f t="shared" ref="AB154:AB171" si="129">STDEV(N154:Q154)</f>
        <v>#DIV/0!</v>
      </c>
      <c r="AC154" s="226" t="s">
        <v>5</v>
      </c>
      <c r="AD154" s="226" t="s">
        <v>5</v>
      </c>
      <c r="AE154" s="226" t="s">
        <v>5</v>
      </c>
      <c r="AF154" s="226" t="e">
        <f ca="1">MAX(K172:O172)/Q172*100</f>
        <v>#VALUE!</v>
      </c>
      <c r="AG154" s="199" t="s">
        <v>5</v>
      </c>
      <c r="AH154" s="199" t="s">
        <v>5</v>
      </c>
    </row>
    <row r="155" spans="1:34" ht="18.75" customHeight="1">
      <c r="B155" s="199" t="b">
        <f>NOT(Force_1_R2!X8="")</f>
        <v>0</v>
      </c>
      <c r="C155" s="199" t="b">
        <f t="shared" si="114"/>
        <v>0</v>
      </c>
      <c r="D155" s="199">
        <f>IF($B155=FALSE,0,Force_1_R2!E8)</f>
        <v>0</v>
      </c>
      <c r="E155" s="199">
        <f>IF($B155=FALSE,0,Force_1_R2!A8)</f>
        <v>0</v>
      </c>
      <c r="F155" s="199" t="str">
        <f>IF($B155=FALSE,"",Force_1_R2!X8)</f>
        <v/>
      </c>
      <c r="G155" s="199" t="str">
        <f>IF($B155=FALSE,"",Force_1_R2!Y8)</f>
        <v/>
      </c>
      <c r="H155" s="199" t="str">
        <f>IF($B155=FALSE,"",Force_1_R2!Z8)</f>
        <v/>
      </c>
      <c r="I155" s="199" t="str">
        <f>IF($B155=FALSE,"",Force_1_R2!AA8)</f>
        <v/>
      </c>
      <c r="J155" s="199" t="str">
        <f>IF($B155=FALSE,"",Force_1_R2!AB8)</f>
        <v/>
      </c>
      <c r="K155" s="199" t="str">
        <f>IF($B155=FALSE,"",Force_1_R2!AC8)</f>
        <v/>
      </c>
      <c r="L155" s="199" t="str">
        <f t="shared" si="115"/>
        <v/>
      </c>
      <c r="M155" s="199" t="str">
        <f t="shared" si="116"/>
        <v/>
      </c>
      <c r="N155" s="199" t="str">
        <f t="shared" si="117"/>
        <v/>
      </c>
      <c r="O155" s="199" t="str">
        <f t="shared" si="118"/>
        <v/>
      </c>
      <c r="P155" s="199" t="str">
        <f t="shared" si="119"/>
        <v/>
      </c>
      <c r="Q155" s="199" t="str">
        <f t="shared" si="120"/>
        <v/>
      </c>
      <c r="R155" s="223">
        <f t="shared" si="121"/>
        <v>0</v>
      </c>
      <c r="S155" s="224" t="str">
        <f t="shared" si="122"/>
        <v/>
      </c>
      <c r="T155" s="223" t="str">
        <f t="shared" si="123"/>
        <v>-</v>
      </c>
      <c r="U155" s="199" t="str">
        <f t="shared" si="124"/>
        <v/>
      </c>
      <c r="V155" s="199" t="str">
        <f t="shared" si="125"/>
        <v/>
      </c>
      <c r="W155" s="226" t="str">
        <f t="shared" ref="W155:W171" si="130">IF(OR($C155=FALSE,O155=""),"",ABS((O155-N155)/N155)*100)</f>
        <v/>
      </c>
      <c r="X155" s="226" t="str">
        <f t="shared" ref="X155:X171" si="131">IF(OR($C155=FALSE,Q155=""),"",ABS((Q155-P155)/P155)*100)</f>
        <v/>
      </c>
      <c r="Y155" s="225">
        <f t="shared" si="126"/>
        <v>0</v>
      </c>
      <c r="Z155" s="199" t="e">
        <f t="shared" si="127"/>
        <v>#DIV/0!</v>
      </c>
      <c r="AA155" s="199" t="e">
        <f t="shared" si="128"/>
        <v>#DIV/0!</v>
      </c>
      <c r="AB155" s="199" t="e">
        <f t="shared" si="129"/>
        <v>#DIV/0!</v>
      </c>
      <c r="AC155" s="226" t="str">
        <f t="shared" ref="AC155:AC171" si="132">IF($C155=FALSE,"",ABS((MAX(L155,N155,P155)-MIN(L155,N155,P155))/R155)*100)</f>
        <v/>
      </c>
      <c r="AD155" s="226" t="str">
        <f t="shared" ref="AD155:AD171" si="133">IF($C155=FALSE,"",ABS(U155/V155)*100)</f>
        <v/>
      </c>
      <c r="AE155" s="226" t="str">
        <f t="shared" ref="AE155:AE171" si="134">IF($C155=FALSE,"",((R155-Y177)/Y177)*100)</f>
        <v/>
      </c>
      <c r="AF155" s="199" t="s">
        <v>5</v>
      </c>
      <c r="AG155" s="226" t="str">
        <f t="shared" ref="AG155:AG171" si="135">IF(OR(E$148="Case A",E$148="Case C",W155="",),"-",AVERAGE(W155:X155))</f>
        <v>-</v>
      </c>
      <c r="AH155" s="199" t="e">
        <f t="shared" ref="AH155:AH171" ca="1" si="136">IF(OR(E$148="Case B",E$148="Case D",K$148="ⅹ"),"-",ABS(($L$148-$K$148)/$Q$172)*100)</f>
        <v>#VALUE!</v>
      </c>
    </row>
    <row r="156" spans="1:34" ht="18.75" customHeight="1">
      <c r="B156" s="199" t="b">
        <f>NOT(Force_1_R2!X9="")</f>
        <v>0</v>
      </c>
      <c r="C156" s="199" t="b">
        <f t="shared" si="114"/>
        <v>0</v>
      </c>
      <c r="D156" s="199">
        <f>IF($B156=FALSE,0,Force_1_R2!E9)</f>
        <v>0</v>
      </c>
      <c r="E156" s="199">
        <f>IF($B156=FALSE,0,Force_1_R2!A9)</f>
        <v>0</v>
      </c>
      <c r="F156" s="199" t="str">
        <f>IF($B156=FALSE,"",Force_1_R2!X9)</f>
        <v/>
      </c>
      <c r="G156" s="199" t="str">
        <f>IF($B156=FALSE,"",Force_1_R2!Y9)</f>
        <v/>
      </c>
      <c r="H156" s="199" t="str">
        <f>IF($B156=FALSE,"",Force_1_R2!Z9)</f>
        <v/>
      </c>
      <c r="I156" s="199" t="str">
        <f>IF($B156=FALSE,"",Force_1_R2!AA9)</f>
        <v/>
      </c>
      <c r="J156" s="199" t="str">
        <f>IF($B156=FALSE,"",Force_1_R2!AB9)</f>
        <v/>
      </c>
      <c r="K156" s="199" t="str">
        <f>IF($B156=FALSE,"",Force_1_R2!AC9)</f>
        <v/>
      </c>
      <c r="L156" s="199" t="str">
        <f t="shared" si="115"/>
        <v/>
      </c>
      <c r="M156" s="199" t="str">
        <f t="shared" si="116"/>
        <v/>
      </c>
      <c r="N156" s="199" t="str">
        <f t="shared" si="117"/>
        <v/>
      </c>
      <c r="O156" s="199" t="str">
        <f t="shared" si="118"/>
        <v/>
      </c>
      <c r="P156" s="199" t="str">
        <f t="shared" si="119"/>
        <v/>
      </c>
      <c r="Q156" s="199" t="str">
        <f t="shared" si="120"/>
        <v/>
      </c>
      <c r="R156" s="223">
        <f t="shared" si="121"/>
        <v>0</v>
      </c>
      <c r="S156" s="224" t="str">
        <f t="shared" si="122"/>
        <v/>
      </c>
      <c r="T156" s="223" t="str">
        <f t="shared" si="123"/>
        <v>-</v>
      </c>
      <c r="U156" s="199" t="str">
        <f t="shared" si="124"/>
        <v/>
      </c>
      <c r="V156" s="199" t="str">
        <f t="shared" si="125"/>
        <v/>
      </c>
      <c r="W156" s="226" t="str">
        <f t="shared" si="130"/>
        <v/>
      </c>
      <c r="X156" s="226" t="str">
        <f t="shared" si="131"/>
        <v/>
      </c>
      <c r="Y156" s="225">
        <f t="shared" si="126"/>
        <v>0</v>
      </c>
      <c r="Z156" s="199" t="e">
        <f t="shared" si="127"/>
        <v>#DIV/0!</v>
      </c>
      <c r="AA156" s="199" t="e">
        <f t="shared" si="128"/>
        <v>#DIV/0!</v>
      </c>
      <c r="AB156" s="199" t="e">
        <f t="shared" si="129"/>
        <v>#DIV/0!</v>
      </c>
      <c r="AC156" s="226" t="str">
        <f t="shared" si="132"/>
        <v/>
      </c>
      <c r="AD156" s="226" t="str">
        <f t="shared" si="133"/>
        <v/>
      </c>
      <c r="AE156" s="226" t="str">
        <f t="shared" si="134"/>
        <v/>
      </c>
      <c r="AF156" s="199" t="s">
        <v>5</v>
      </c>
      <c r="AG156" s="226" t="str">
        <f t="shared" si="135"/>
        <v>-</v>
      </c>
      <c r="AH156" s="199" t="e">
        <f t="shared" ca="1" si="136"/>
        <v>#VALUE!</v>
      </c>
    </row>
    <row r="157" spans="1:34" ht="18.75" customHeight="1">
      <c r="B157" s="199" t="b">
        <f>NOT(Force_1_R2!X10="")</f>
        <v>0</v>
      </c>
      <c r="C157" s="199" t="b">
        <f t="shared" si="114"/>
        <v>0</v>
      </c>
      <c r="D157" s="199">
        <f>IF($B157=FALSE,0,Force_1_R2!E10)</f>
        <v>0</v>
      </c>
      <c r="E157" s="199">
        <f>IF($B157=FALSE,0,Force_1_R2!A10)</f>
        <v>0</v>
      </c>
      <c r="F157" s="199" t="str">
        <f>IF($B157=FALSE,"",Force_1_R2!X10)</f>
        <v/>
      </c>
      <c r="G157" s="199" t="str">
        <f>IF($B157=FALSE,"",Force_1_R2!Y10)</f>
        <v/>
      </c>
      <c r="H157" s="199" t="str">
        <f>IF($B157=FALSE,"",Force_1_R2!Z10)</f>
        <v/>
      </c>
      <c r="I157" s="199" t="str">
        <f>IF($B157=FALSE,"",Force_1_R2!AA10)</f>
        <v/>
      </c>
      <c r="J157" s="199" t="str">
        <f>IF($B157=FALSE,"",Force_1_R2!AB10)</f>
        <v/>
      </c>
      <c r="K157" s="199" t="str">
        <f>IF($B157=FALSE,"",Force_1_R2!AC10)</f>
        <v/>
      </c>
      <c r="L157" s="199" t="str">
        <f t="shared" si="115"/>
        <v/>
      </c>
      <c r="M157" s="199" t="str">
        <f t="shared" si="116"/>
        <v/>
      </c>
      <c r="N157" s="199" t="str">
        <f t="shared" si="117"/>
        <v/>
      </c>
      <c r="O157" s="199" t="str">
        <f t="shared" si="118"/>
        <v/>
      </c>
      <c r="P157" s="199" t="str">
        <f t="shared" si="119"/>
        <v/>
      </c>
      <c r="Q157" s="199" t="str">
        <f t="shared" si="120"/>
        <v/>
      </c>
      <c r="R157" s="223">
        <f t="shared" si="121"/>
        <v>0</v>
      </c>
      <c r="S157" s="224" t="str">
        <f t="shared" si="122"/>
        <v/>
      </c>
      <c r="T157" s="223" t="str">
        <f t="shared" si="123"/>
        <v>-</v>
      </c>
      <c r="U157" s="199" t="str">
        <f t="shared" si="124"/>
        <v/>
      </c>
      <c r="V157" s="199" t="str">
        <f t="shared" si="125"/>
        <v/>
      </c>
      <c r="W157" s="226" t="str">
        <f t="shared" si="130"/>
        <v/>
      </c>
      <c r="X157" s="226" t="str">
        <f t="shared" si="131"/>
        <v/>
      </c>
      <c r="Y157" s="225">
        <f t="shared" si="126"/>
        <v>0</v>
      </c>
      <c r="Z157" s="199" t="e">
        <f t="shared" si="127"/>
        <v>#DIV/0!</v>
      </c>
      <c r="AA157" s="199" t="e">
        <f t="shared" si="128"/>
        <v>#DIV/0!</v>
      </c>
      <c r="AB157" s="199" t="e">
        <f t="shared" si="129"/>
        <v>#DIV/0!</v>
      </c>
      <c r="AC157" s="226" t="str">
        <f t="shared" si="132"/>
        <v/>
      </c>
      <c r="AD157" s="226" t="str">
        <f t="shared" si="133"/>
        <v/>
      </c>
      <c r="AE157" s="226" t="str">
        <f t="shared" si="134"/>
        <v/>
      </c>
      <c r="AF157" s="199" t="s">
        <v>5</v>
      </c>
      <c r="AG157" s="226" t="str">
        <f t="shared" si="135"/>
        <v>-</v>
      </c>
      <c r="AH157" s="199" t="e">
        <f t="shared" ca="1" si="136"/>
        <v>#VALUE!</v>
      </c>
    </row>
    <row r="158" spans="1:34" ht="18.75" customHeight="1">
      <c r="B158" s="199" t="b">
        <f>NOT(Force_1_R2!X11="")</f>
        <v>0</v>
      </c>
      <c r="C158" s="199" t="b">
        <f t="shared" si="114"/>
        <v>0</v>
      </c>
      <c r="D158" s="199">
        <f>IF($B158=FALSE,0,Force_1_R2!E11)</f>
        <v>0</v>
      </c>
      <c r="E158" s="199">
        <f>IF($B158=FALSE,0,Force_1_R2!A11)</f>
        <v>0</v>
      </c>
      <c r="F158" s="199" t="str">
        <f>IF($B158=FALSE,"",Force_1_R2!X11)</f>
        <v/>
      </c>
      <c r="G158" s="199" t="str">
        <f>IF($B158=FALSE,"",Force_1_R2!Y11)</f>
        <v/>
      </c>
      <c r="H158" s="199" t="str">
        <f>IF($B158=FALSE,"",Force_1_R2!Z11)</f>
        <v/>
      </c>
      <c r="I158" s="199" t="str">
        <f>IF($B158=FALSE,"",Force_1_R2!AA11)</f>
        <v/>
      </c>
      <c r="J158" s="199" t="str">
        <f>IF($B158=FALSE,"",Force_1_R2!AB11)</f>
        <v/>
      </c>
      <c r="K158" s="199" t="str">
        <f>IF($B158=FALSE,"",Force_1_R2!AC11)</f>
        <v/>
      </c>
      <c r="L158" s="199" t="str">
        <f t="shared" si="115"/>
        <v/>
      </c>
      <c r="M158" s="199" t="str">
        <f t="shared" si="116"/>
        <v/>
      </c>
      <c r="N158" s="199" t="str">
        <f t="shared" si="117"/>
        <v/>
      </c>
      <c r="O158" s="199" t="str">
        <f t="shared" si="118"/>
        <v/>
      </c>
      <c r="P158" s="199" t="str">
        <f t="shared" si="119"/>
        <v/>
      </c>
      <c r="Q158" s="199" t="str">
        <f t="shared" si="120"/>
        <v/>
      </c>
      <c r="R158" s="223">
        <f t="shared" si="121"/>
        <v>0</v>
      </c>
      <c r="S158" s="224" t="str">
        <f t="shared" si="122"/>
        <v/>
      </c>
      <c r="T158" s="223" t="str">
        <f t="shared" si="123"/>
        <v>-</v>
      </c>
      <c r="U158" s="199" t="str">
        <f t="shared" si="124"/>
        <v/>
      </c>
      <c r="V158" s="199" t="str">
        <f t="shared" si="125"/>
        <v/>
      </c>
      <c r="W158" s="226" t="str">
        <f t="shared" si="130"/>
        <v/>
      </c>
      <c r="X158" s="226" t="str">
        <f t="shared" si="131"/>
        <v/>
      </c>
      <c r="Y158" s="225">
        <f t="shared" si="126"/>
        <v>0</v>
      </c>
      <c r="Z158" s="199" t="e">
        <f t="shared" si="127"/>
        <v>#DIV/0!</v>
      </c>
      <c r="AA158" s="199" t="e">
        <f t="shared" si="128"/>
        <v>#DIV/0!</v>
      </c>
      <c r="AB158" s="199" t="e">
        <f t="shared" si="129"/>
        <v>#DIV/0!</v>
      </c>
      <c r="AC158" s="226" t="str">
        <f t="shared" si="132"/>
        <v/>
      </c>
      <c r="AD158" s="226" t="str">
        <f t="shared" si="133"/>
        <v/>
      </c>
      <c r="AE158" s="226" t="str">
        <f t="shared" si="134"/>
        <v/>
      </c>
      <c r="AF158" s="199" t="s">
        <v>5</v>
      </c>
      <c r="AG158" s="226" t="str">
        <f t="shared" si="135"/>
        <v>-</v>
      </c>
      <c r="AH158" s="199" t="e">
        <f t="shared" ca="1" si="136"/>
        <v>#VALUE!</v>
      </c>
    </row>
    <row r="159" spans="1:34" ht="18.75" customHeight="1">
      <c r="B159" s="199" t="b">
        <f>NOT(Force_1_R2!X12="")</f>
        <v>0</v>
      </c>
      <c r="C159" s="199" t="b">
        <f t="shared" si="114"/>
        <v>0</v>
      </c>
      <c r="D159" s="199">
        <f>IF($B159=FALSE,0,Force_1_R2!E12)</f>
        <v>0</v>
      </c>
      <c r="E159" s="199">
        <f>IF($B159=FALSE,0,Force_1_R2!A12)</f>
        <v>0</v>
      </c>
      <c r="F159" s="199" t="str">
        <f>IF($B159=FALSE,"",Force_1_R2!X12)</f>
        <v/>
      </c>
      <c r="G159" s="199" t="str">
        <f>IF($B159=FALSE,"",Force_1_R2!Y12)</f>
        <v/>
      </c>
      <c r="H159" s="199" t="str">
        <f>IF($B159=FALSE,"",Force_1_R2!Z12)</f>
        <v/>
      </c>
      <c r="I159" s="199" t="str">
        <f>IF($B159=FALSE,"",Force_1_R2!AA12)</f>
        <v/>
      </c>
      <c r="J159" s="199" t="str">
        <f>IF($B159=FALSE,"",Force_1_R2!AB12)</f>
        <v/>
      </c>
      <c r="K159" s="199" t="str">
        <f>IF($B159=FALSE,"",Force_1_R2!AC12)</f>
        <v/>
      </c>
      <c r="L159" s="199" t="str">
        <f t="shared" si="115"/>
        <v/>
      </c>
      <c r="M159" s="199" t="str">
        <f t="shared" si="116"/>
        <v/>
      </c>
      <c r="N159" s="199" t="str">
        <f t="shared" si="117"/>
        <v/>
      </c>
      <c r="O159" s="199" t="str">
        <f t="shared" si="118"/>
        <v/>
      </c>
      <c r="P159" s="199" t="str">
        <f t="shared" si="119"/>
        <v/>
      </c>
      <c r="Q159" s="199" t="str">
        <f t="shared" si="120"/>
        <v/>
      </c>
      <c r="R159" s="223">
        <f t="shared" si="121"/>
        <v>0</v>
      </c>
      <c r="S159" s="224" t="str">
        <f t="shared" si="122"/>
        <v/>
      </c>
      <c r="T159" s="223" t="str">
        <f t="shared" si="123"/>
        <v>-</v>
      </c>
      <c r="U159" s="199" t="str">
        <f t="shared" si="124"/>
        <v/>
      </c>
      <c r="V159" s="199" t="str">
        <f t="shared" si="125"/>
        <v/>
      </c>
      <c r="W159" s="226" t="str">
        <f t="shared" si="130"/>
        <v/>
      </c>
      <c r="X159" s="226" t="str">
        <f t="shared" si="131"/>
        <v/>
      </c>
      <c r="Y159" s="225">
        <f t="shared" si="126"/>
        <v>0</v>
      </c>
      <c r="Z159" s="199" t="e">
        <f t="shared" si="127"/>
        <v>#DIV/0!</v>
      </c>
      <c r="AA159" s="199" t="e">
        <f t="shared" si="128"/>
        <v>#DIV/0!</v>
      </c>
      <c r="AB159" s="199" t="e">
        <f t="shared" si="129"/>
        <v>#DIV/0!</v>
      </c>
      <c r="AC159" s="226" t="str">
        <f t="shared" si="132"/>
        <v/>
      </c>
      <c r="AD159" s="226" t="str">
        <f t="shared" si="133"/>
        <v/>
      </c>
      <c r="AE159" s="226" t="str">
        <f t="shared" si="134"/>
        <v/>
      </c>
      <c r="AF159" s="199" t="s">
        <v>5</v>
      </c>
      <c r="AG159" s="226" t="str">
        <f t="shared" si="135"/>
        <v>-</v>
      </c>
      <c r="AH159" s="199" t="e">
        <f t="shared" ca="1" si="136"/>
        <v>#VALUE!</v>
      </c>
    </row>
    <row r="160" spans="1:34" ht="18.75" customHeight="1">
      <c r="B160" s="199" t="b">
        <f>NOT(Force_1_R2!X13="")</f>
        <v>0</v>
      </c>
      <c r="C160" s="199" t="b">
        <f t="shared" si="114"/>
        <v>0</v>
      </c>
      <c r="D160" s="199">
        <f>IF($B160=FALSE,0,Force_1_R2!E13)</f>
        <v>0</v>
      </c>
      <c r="E160" s="199">
        <f>IF($B160=FALSE,0,Force_1_R2!A13)</f>
        <v>0</v>
      </c>
      <c r="F160" s="199" t="str">
        <f>IF($B160=FALSE,"",Force_1_R2!X13)</f>
        <v/>
      </c>
      <c r="G160" s="199" t="str">
        <f>IF($B160=FALSE,"",Force_1_R2!Y13)</f>
        <v/>
      </c>
      <c r="H160" s="199" t="str">
        <f>IF($B160=FALSE,"",Force_1_R2!Z13)</f>
        <v/>
      </c>
      <c r="I160" s="199" t="str">
        <f>IF($B160=FALSE,"",Force_1_R2!AA13)</f>
        <v/>
      </c>
      <c r="J160" s="199" t="str">
        <f>IF($B160=FALSE,"",Force_1_R2!AB13)</f>
        <v/>
      </c>
      <c r="K160" s="199" t="str">
        <f>IF($B160=FALSE,"",Force_1_R2!AC13)</f>
        <v/>
      </c>
      <c r="L160" s="199" t="str">
        <f t="shared" si="115"/>
        <v/>
      </c>
      <c r="M160" s="199" t="str">
        <f t="shared" si="116"/>
        <v/>
      </c>
      <c r="N160" s="199" t="str">
        <f t="shared" si="117"/>
        <v/>
      </c>
      <c r="O160" s="199" t="str">
        <f t="shared" si="118"/>
        <v/>
      </c>
      <c r="P160" s="199" t="str">
        <f t="shared" si="119"/>
        <v/>
      </c>
      <c r="Q160" s="199" t="str">
        <f t="shared" si="120"/>
        <v/>
      </c>
      <c r="R160" s="223">
        <f t="shared" si="121"/>
        <v>0</v>
      </c>
      <c r="S160" s="224" t="str">
        <f t="shared" si="122"/>
        <v/>
      </c>
      <c r="T160" s="223" t="str">
        <f t="shared" si="123"/>
        <v>-</v>
      </c>
      <c r="U160" s="199" t="str">
        <f t="shared" si="124"/>
        <v/>
      </c>
      <c r="V160" s="199" t="str">
        <f t="shared" si="125"/>
        <v/>
      </c>
      <c r="W160" s="226" t="str">
        <f t="shared" si="130"/>
        <v/>
      </c>
      <c r="X160" s="226" t="str">
        <f t="shared" si="131"/>
        <v/>
      </c>
      <c r="Y160" s="225">
        <f t="shared" si="126"/>
        <v>0</v>
      </c>
      <c r="Z160" s="199" t="e">
        <f t="shared" si="127"/>
        <v>#DIV/0!</v>
      </c>
      <c r="AA160" s="199" t="e">
        <f t="shared" si="128"/>
        <v>#DIV/0!</v>
      </c>
      <c r="AB160" s="199" t="e">
        <f t="shared" si="129"/>
        <v>#DIV/0!</v>
      </c>
      <c r="AC160" s="226" t="str">
        <f t="shared" si="132"/>
        <v/>
      </c>
      <c r="AD160" s="226" t="str">
        <f t="shared" si="133"/>
        <v/>
      </c>
      <c r="AE160" s="226" t="str">
        <f t="shared" si="134"/>
        <v/>
      </c>
      <c r="AF160" s="199" t="s">
        <v>5</v>
      </c>
      <c r="AG160" s="226" t="str">
        <f t="shared" si="135"/>
        <v>-</v>
      </c>
      <c r="AH160" s="199" t="e">
        <f t="shared" ca="1" si="136"/>
        <v>#VALUE!</v>
      </c>
    </row>
    <row r="161" spans="1:34" ht="18.75" customHeight="1">
      <c r="B161" s="199" t="b">
        <f>NOT(Force_1_R2!X14="")</f>
        <v>0</v>
      </c>
      <c r="C161" s="199" t="b">
        <f t="shared" si="114"/>
        <v>0</v>
      </c>
      <c r="D161" s="199">
        <f>IF($B161=FALSE,0,Force_1_R2!E14)</f>
        <v>0</v>
      </c>
      <c r="E161" s="199">
        <f>IF($B161=FALSE,0,Force_1_R2!A14)</f>
        <v>0</v>
      </c>
      <c r="F161" s="199" t="str">
        <f>IF($B161=FALSE,"",Force_1_R2!X14)</f>
        <v/>
      </c>
      <c r="G161" s="199" t="str">
        <f>IF($B161=FALSE,"",Force_1_R2!Y14)</f>
        <v/>
      </c>
      <c r="H161" s="199" t="str">
        <f>IF($B161=FALSE,"",Force_1_R2!Z14)</f>
        <v/>
      </c>
      <c r="I161" s="199" t="str">
        <f>IF($B161=FALSE,"",Force_1_R2!AA14)</f>
        <v/>
      </c>
      <c r="J161" s="199" t="str">
        <f>IF($B161=FALSE,"",Force_1_R2!AB14)</f>
        <v/>
      </c>
      <c r="K161" s="199" t="str">
        <f>IF($B161=FALSE,"",Force_1_R2!AC14)</f>
        <v/>
      </c>
      <c r="L161" s="199" t="str">
        <f t="shared" si="115"/>
        <v/>
      </c>
      <c r="M161" s="199" t="str">
        <f t="shared" si="116"/>
        <v/>
      </c>
      <c r="N161" s="199" t="str">
        <f t="shared" si="117"/>
        <v/>
      </c>
      <c r="O161" s="199" t="str">
        <f t="shared" si="118"/>
        <v/>
      </c>
      <c r="P161" s="199" t="str">
        <f t="shared" si="119"/>
        <v/>
      </c>
      <c r="Q161" s="199" t="str">
        <f t="shared" si="120"/>
        <v/>
      </c>
      <c r="R161" s="223">
        <f t="shared" si="121"/>
        <v>0</v>
      </c>
      <c r="S161" s="224" t="str">
        <f t="shared" si="122"/>
        <v/>
      </c>
      <c r="T161" s="223" t="str">
        <f t="shared" si="123"/>
        <v>-</v>
      </c>
      <c r="U161" s="199" t="str">
        <f t="shared" si="124"/>
        <v/>
      </c>
      <c r="V161" s="199" t="str">
        <f t="shared" si="125"/>
        <v/>
      </c>
      <c r="W161" s="226" t="str">
        <f t="shared" si="130"/>
        <v/>
      </c>
      <c r="X161" s="226" t="str">
        <f t="shared" si="131"/>
        <v/>
      </c>
      <c r="Y161" s="225">
        <f t="shared" si="126"/>
        <v>0</v>
      </c>
      <c r="Z161" s="199" t="e">
        <f t="shared" si="127"/>
        <v>#DIV/0!</v>
      </c>
      <c r="AA161" s="199" t="e">
        <f t="shared" si="128"/>
        <v>#DIV/0!</v>
      </c>
      <c r="AB161" s="199" t="e">
        <f t="shared" si="129"/>
        <v>#DIV/0!</v>
      </c>
      <c r="AC161" s="226" t="str">
        <f t="shared" si="132"/>
        <v/>
      </c>
      <c r="AD161" s="226" t="str">
        <f t="shared" si="133"/>
        <v/>
      </c>
      <c r="AE161" s="226" t="str">
        <f t="shared" si="134"/>
        <v/>
      </c>
      <c r="AF161" s="199" t="s">
        <v>5</v>
      </c>
      <c r="AG161" s="226" t="str">
        <f t="shared" si="135"/>
        <v>-</v>
      </c>
      <c r="AH161" s="199" t="e">
        <f t="shared" ca="1" si="136"/>
        <v>#VALUE!</v>
      </c>
    </row>
    <row r="162" spans="1:34" ht="18.75" customHeight="1">
      <c r="B162" s="199" t="b">
        <f>NOT(Force_1_R2!X15="")</f>
        <v>0</v>
      </c>
      <c r="C162" s="199" t="b">
        <f t="shared" si="114"/>
        <v>0</v>
      </c>
      <c r="D162" s="199">
        <f>IF($B162=FALSE,0,Force_1_R2!E15)</f>
        <v>0</v>
      </c>
      <c r="E162" s="199">
        <f>IF($B162=FALSE,0,Force_1_R2!A15)</f>
        <v>0</v>
      </c>
      <c r="F162" s="199" t="str">
        <f>IF($B162=FALSE,"",Force_1_R2!X15)</f>
        <v/>
      </c>
      <c r="G162" s="199" t="str">
        <f>IF($B162=FALSE,"",Force_1_R2!Y15)</f>
        <v/>
      </c>
      <c r="H162" s="199" t="str">
        <f>IF($B162=FALSE,"",Force_1_R2!Z15)</f>
        <v/>
      </c>
      <c r="I162" s="199" t="str">
        <f>IF($B162=FALSE,"",Force_1_R2!AA15)</f>
        <v/>
      </c>
      <c r="J162" s="199" t="str">
        <f>IF($B162=FALSE,"",Force_1_R2!AB15)</f>
        <v/>
      </c>
      <c r="K162" s="199" t="str">
        <f>IF($B162=FALSE,"",Force_1_R2!AC15)</f>
        <v/>
      </c>
      <c r="L162" s="199" t="str">
        <f t="shared" si="115"/>
        <v/>
      </c>
      <c r="M162" s="199" t="str">
        <f t="shared" si="116"/>
        <v/>
      </c>
      <c r="N162" s="199" t="str">
        <f t="shared" si="117"/>
        <v/>
      </c>
      <c r="O162" s="199" t="str">
        <f t="shared" si="118"/>
        <v/>
      </c>
      <c r="P162" s="199" t="str">
        <f t="shared" si="119"/>
        <v/>
      </c>
      <c r="Q162" s="199" t="str">
        <f t="shared" si="120"/>
        <v/>
      </c>
      <c r="R162" s="223">
        <f t="shared" si="121"/>
        <v>0</v>
      </c>
      <c r="S162" s="224" t="str">
        <f t="shared" si="122"/>
        <v/>
      </c>
      <c r="T162" s="223" t="str">
        <f t="shared" si="123"/>
        <v>-</v>
      </c>
      <c r="U162" s="199" t="str">
        <f t="shared" si="124"/>
        <v/>
      </c>
      <c r="V162" s="199" t="str">
        <f t="shared" si="125"/>
        <v/>
      </c>
      <c r="W162" s="226" t="str">
        <f t="shared" si="130"/>
        <v/>
      </c>
      <c r="X162" s="226" t="str">
        <f t="shared" si="131"/>
        <v/>
      </c>
      <c r="Y162" s="225">
        <f t="shared" si="126"/>
        <v>0</v>
      </c>
      <c r="Z162" s="199" t="e">
        <f t="shared" si="127"/>
        <v>#DIV/0!</v>
      </c>
      <c r="AA162" s="199" t="e">
        <f t="shared" si="128"/>
        <v>#DIV/0!</v>
      </c>
      <c r="AB162" s="199" t="e">
        <f t="shared" si="129"/>
        <v>#DIV/0!</v>
      </c>
      <c r="AC162" s="226" t="str">
        <f t="shared" si="132"/>
        <v/>
      </c>
      <c r="AD162" s="226" t="str">
        <f t="shared" si="133"/>
        <v/>
      </c>
      <c r="AE162" s="226" t="str">
        <f t="shared" si="134"/>
        <v/>
      </c>
      <c r="AF162" s="199" t="s">
        <v>5</v>
      </c>
      <c r="AG162" s="226" t="str">
        <f t="shared" si="135"/>
        <v>-</v>
      </c>
      <c r="AH162" s="199" t="e">
        <f t="shared" ca="1" si="136"/>
        <v>#VALUE!</v>
      </c>
    </row>
    <row r="163" spans="1:34" ht="18.75" customHeight="1">
      <c r="B163" s="199" t="b">
        <f>NOT(Force_1_R2!X16="")</f>
        <v>0</v>
      </c>
      <c r="C163" s="199" t="b">
        <f t="shared" si="114"/>
        <v>0</v>
      </c>
      <c r="D163" s="199">
        <f>IF($B163=FALSE,0,Force_1_R2!E16)</f>
        <v>0</v>
      </c>
      <c r="E163" s="199">
        <f>IF($B163=FALSE,0,Force_1_R2!A16)</f>
        <v>0</v>
      </c>
      <c r="F163" s="199" t="str">
        <f>IF($B163=FALSE,"",Force_1_R2!X16)</f>
        <v/>
      </c>
      <c r="G163" s="199" t="str">
        <f>IF($B163=FALSE,"",Force_1_R2!Y16)</f>
        <v/>
      </c>
      <c r="H163" s="199" t="str">
        <f>IF($B163=FALSE,"",Force_1_R2!Z16)</f>
        <v/>
      </c>
      <c r="I163" s="199" t="str">
        <f>IF($B163=FALSE,"",Force_1_R2!AA16)</f>
        <v/>
      </c>
      <c r="J163" s="199" t="str">
        <f>IF($B163=FALSE,"",Force_1_R2!AB16)</f>
        <v/>
      </c>
      <c r="K163" s="199" t="str">
        <f>IF($B163=FALSE,"",Force_1_R2!AC16)</f>
        <v/>
      </c>
      <c r="L163" s="199" t="str">
        <f t="shared" si="115"/>
        <v/>
      </c>
      <c r="M163" s="199" t="str">
        <f t="shared" si="116"/>
        <v/>
      </c>
      <c r="N163" s="199" t="str">
        <f t="shared" si="117"/>
        <v/>
      </c>
      <c r="O163" s="199" t="str">
        <f t="shared" si="118"/>
        <v/>
      </c>
      <c r="P163" s="199" t="str">
        <f t="shared" si="119"/>
        <v/>
      </c>
      <c r="Q163" s="199" t="str">
        <f t="shared" si="120"/>
        <v/>
      </c>
      <c r="R163" s="223">
        <f t="shared" si="121"/>
        <v>0</v>
      </c>
      <c r="S163" s="224" t="str">
        <f t="shared" si="122"/>
        <v/>
      </c>
      <c r="T163" s="223" t="str">
        <f t="shared" si="123"/>
        <v>-</v>
      </c>
      <c r="U163" s="199" t="str">
        <f t="shared" si="124"/>
        <v/>
      </c>
      <c r="V163" s="199" t="str">
        <f t="shared" si="125"/>
        <v/>
      </c>
      <c r="W163" s="226" t="str">
        <f t="shared" si="130"/>
        <v/>
      </c>
      <c r="X163" s="226" t="str">
        <f t="shared" si="131"/>
        <v/>
      </c>
      <c r="Y163" s="225">
        <f t="shared" si="126"/>
        <v>0</v>
      </c>
      <c r="Z163" s="199" t="e">
        <f t="shared" si="127"/>
        <v>#DIV/0!</v>
      </c>
      <c r="AA163" s="199" t="e">
        <f t="shared" si="128"/>
        <v>#DIV/0!</v>
      </c>
      <c r="AB163" s="199" t="e">
        <f t="shared" si="129"/>
        <v>#DIV/0!</v>
      </c>
      <c r="AC163" s="226" t="str">
        <f t="shared" si="132"/>
        <v/>
      </c>
      <c r="AD163" s="226" t="str">
        <f t="shared" si="133"/>
        <v/>
      </c>
      <c r="AE163" s="226" t="str">
        <f t="shared" si="134"/>
        <v/>
      </c>
      <c r="AF163" s="199" t="s">
        <v>5</v>
      </c>
      <c r="AG163" s="226" t="str">
        <f t="shared" si="135"/>
        <v>-</v>
      </c>
      <c r="AH163" s="199" t="e">
        <f t="shared" ca="1" si="136"/>
        <v>#VALUE!</v>
      </c>
    </row>
    <row r="164" spans="1:34" ht="18.75" customHeight="1">
      <c r="B164" s="199" t="b">
        <f>NOT(Force_1_R2!X17="")</f>
        <v>0</v>
      </c>
      <c r="C164" s="199" t="b">
        <f t="shared" si="114"/>
        <v>0</v>
      </c>
      <c r="D164" s="199">
        <f>IF($B164=FALSE,0,Force_1_R2!E17)</f>
        <v>0</v>
      </c>
      <c r="E164" s="199">
        <f>IF($B164=FALSE,0,Force_1_R2!A17)</f>
        <v>0</v>
      </c>
      <c r="F164" s="199" t="str">
        <f>IF($B164=FALSE,"",Force_1_R2!X17)</f>
        <v/>
      </c>
      <c r="G164" s="199" t="str">
        <f>IF($B164=FALSE,"",Force_1_R2!Y17)</f>
        <v/>
      </c>
      <c r="H164" s="199" t="str">
        <f>IF($B164=FALSE,"",Force_1_R2!Z17)</f>
        <v/>
      </c>
      <c r="I164" s="199" t="str">
        <f>IF($B164=FALSE,"",Force_1_R2!AA17)</f>
        <v/>
      </c>
      <c r="J164" s="199" t="str">
        <f>IF($B164=FALSE,"",Force_1_R2!AB17)</f>
        <v/>
      </c>
      <c r="K164" s="199" t="str">
        <f>IF($B164=FALSE,"",Force_1_R2!AC17)</f>
        <v/>
      </c>
      <c r="L164" s="199" t="str">
        <f t="shared" si="115"/>
        <v/>
      </c>
      <c r="M164" s="199" t="str">
        <f t="shared" si="116"/>
        <v/>
      </c>
      <c r="N164" s="199" t="str">
        <f t="shared" si="117"/>
        <v/>
      </c>
      <c r="O164" s="199" t="str">
        <f t="shared" si="118"/>
        <v/>
      </c>
      <c r="P164" s="199" t="str">
        <f t="shared" si="119"/>
        <v/>
      </c>
      <c r="Q164" s="199" t="str">
        <f t="shared" si="120"/>
        <v/>
      </c>
      <c r="R164" s="223">
        <f t="shared" si="121"/>
        <v>0</v>
      </c>
      <c r="S164" s="224" t="str">
        <f t="shared" si="122"/>
        <v/>
      </c>
      <c r="T164" s="223" t="str">
        <f t="shared" si="123"/>
        <v>-</v>
      </c>
      <c r="U164" s="199" t="str">
        <f t="shared" si="124"/>
        <v/>
      </c>
      <c r="V164" s="199" t="str">
        <f t="shared" si="125"/>
        <v/>
      </c>
      <c r="W164" s="226" t="str">
        <f t="shared" si="130"/>
        <v/>
      </c>
      <c r="X164" s="226" t="str">
        <f t="shared" si="131"/>
        <v/>
      </c>
      <c r="Y164" s="225">
        <f t="shared" si="126"/>
        <v>0</v>
      </c>
      <c r="Z164" s="199" t="e">
        <f t="shared" si="127"/>
        <v>#DIV/0!</v>
      </c>
      <c r="AA164" s="199" t="e">
        <f t="shared" si="128"/>
        <v>#DIV/0!</v>
      </c>
      <c r="AB164" s="199" t="e">
        <f t="shared" si="129"/>
        <v>#DIV/0!</v>
      </c>
      <c r="AC164" s="226" t="str">
        <f t="shared" si="132"/>
        <v/>
      </c>
      <c r="AD164" s="226" t="str">
        <f t="shared" si="133"/>
        <v/>
      </c>
      <c r="AE164" s="226" t="str">
        <f t="shared" si="134"/>
        <v/>
      </c>
      <c r="AF164" s="199" t="s">
        <v>5</v>
      </c>
      <c r="AG164" s="226" t="str">
        <f t="shared" si="135"/>
        <v>-</v>
      </c>
      <c r="AH164" s="199" t="e">
        <f t="shared" ca="1" si="136"/>
        <v>#VALUE!</v>
      </c>
    </row>
    <row r="165" spans="1:34" ht="18.75" customHeight="1">
      <c r="B165" s="199" t="b">
        <f>NOT(Force_1_R2!X18="")</f>
        <v>0</v>
      </c>
      <c r="C165" s="199" t="b">
        <f t="shared" si="114"/>
        <v>0</v>
      </c>
      <c r="D165" s="199">
        <f>IF($B165=FALSE,0,Force_1_R2!E18)</f>
        <v>0</v>
      </c>
      <c r="E165" s="199">
        <f>IF($B165=FALSE,0,Force_1_R2!A18)</f>
        <v>0</v>
      </c>
      <c r="F165" s="199" t="str">
        <f>IF($B165=FALSE,"",Force_1_R2!X18)</f>
        <v/>
      </c>
      <c r="G165" s="199" t="str">
        <f>IF($B165=FALSE,"",Force_1_R2!Y18)</f>
        <v/>
      </c>
      <c r="H165" s="199" t="str">
        <f>IF($B165=FALSE,"",Force_1_R2!Z18)</f>
        <v/>
      </c>
      <c r="I165" s="199" t="str">
        <f>IF($B165=FALSE,"",Force_1_R2!AA18)</f>
        <v/>
      </c>
      <c r="J165" s="199" t="str">
        <f>IF($B165=FALSE,"",Force_1_R2!AB18)</f>
        <v/>
      </c>
      <c r="K165" s="199" t="str">
        <f>IF($B165=FALSE,"",Force_1_R2!AC18)</f>
        <v/>
      </c>
      <c r="L165" s="199" t="str">
        <f t="shared" si="115"/>
        <v/>
      </c>
      <c r="M165" s="199" t="str">
        <f t="shared" si="116"/>
        <v/>
      </c>
      <c r="N165" s="199" t="str">
        <f t="shared" si="117"/>
        <v/>
      </c>
      <c r="O165" s="199" t="str">
        <f t="shared" si="118"/>
        <v/>
      </c>
      <c r="P165" s="199" t="str">
        <f t="shared" si="119"/>
        <v/>
      </c>
      <c r="Q165" s="199" t="str">
        <f t="shared" si="120"/>
        <v/>
      </c>
      <c r="R165" s="223">
        <f t="shared" si="121"/>
        <v>0</v>
      </c>
      <c r="S165" s="224" t="str">
        <f t="shared" si="122"/>
        <v/>
      </c>
      <c r="T165" s="223" t="str">
        <f t="shared" si="123"/>
        <v>-</v>
      </c>
      <c r="U165" s="199" t="str">
        <f t="shared" si="124"/>
        <v/>
      </c>
      <c r="V165" s="199" t="str">
        <f t="shared" si="125"/>
        <v/>
      </c>
      <c r="W165" s="226" t="str">
        <f t="shared" si="130"/>
        <v/>
      </c>
      <c r="X165" s="226" t="str">
        <f t="shared" si="131"/>
        <v/>
      </c>
      <c r="Y165" s="225">
        <f t="shared" si="126"/>
        <v>0</v>
      </c>
      <c r="Z165" s="199" t="e">
        <f t="shared" si="127"/>
        <v>#DIV/0!</v>
      </c>
      <c r="AA165" s="199" t="e">
        <f t="shared" si="128"/>
        <v>#DIV/0!</v>
      </c>
      <c r="AB165" s="199" t="e">
        <f t="shared" si="129"/>
        <v>#DIV/0!</v>
      </c>
      <c r="AC165" s="226" t="str">
        <f t="shared" si="132"/>
        <v/>
      </c>
      <c r="AD165" s="226" t="str">
        <f t="shared" si="133"/>
        <v/>
      </c>
      <c r="AE165" s="226" t="str">
        <f t="shared" si="134"/>
        <v/>
      </c>
      <c r="AF165" s="199" t="s">
        <v>5</v>
      </c>
      <c r="AG165" s="226" t="str">
        <f t="shared" si="135"/>
        <v>-</v>
      </c>
      <c r="AH165" s="199" t="e">
        <f t="shared" ca="1" si="136"/>
        <v>#VALUE!</v>
      </c>
    </row>
    <row r="166" spans="1:34" ht="18.75" customHeight="1">
      <c r="B166" s="199" t="b">
        <f>NOT(Force_1_R2!X19="")</f>
        <v>0</v>
      </c>
      <c r="C166" s="199" t="b">
        <f t="shared" si="114"/>
        <v>0</v>
      </c>
      <c r="D166" s="199">
        <f>IF($B166=FALSE,0,Force_1_R2!E19)</f>
        <v>0</v>
      </c>
      <c r="E166" s="199">
        <f>IF($B166=FALSE,0,Force_1_R2!A19)</f>
        <v>0</v>
      </c>
      <c r="F166" s="199" t="str">
        <f>IF($B166=FALSE,"",Force_1_R2!X19)</f>
        <v/>
      </c>
      <c r="G166" s="199" t="str">
        <f>IF($B166=FALSE,"",Force_1_R2!Y19)</f>
        <v/>
      </c>
      <c r="H166" s="199" t="str">
        <f>IF($B166=FALSE,"",Force_1_R2!Z19)</f>
        <v/>
      </c>
      <c r="I166" s="199" t="str">
        <f>IF($B166=FALSE,"",Force_1_R2!AA19)</f>
        <v/>
      </c>
      <c r="J166" s="199" t="str">
        <f>IF($B166=FALSE,"",Force_1_R2!AB19)</f>
        <v/>
      </c>
      <c r="K166" s="199" t="str">
        <f>IF($B166=FALSE,"",Force_1_R2!AC19)</f>
        <v/>
      </c>
      <c r="L166" s="199" t="str">
        <f t="shared" si="115"/>
        <v/>
      </c>
      <c r="M166" s="199" t="str">
        <f t="shared" si="116"/>
        <v/>
      </c>
      <c r="N166" s="199" t="str">
        <f t="shared" si="117"/>
        <v/>
      </c>
      <c r="O166" s="199" t="str">
        <f t="shared" si="118"/>
        <v/>
      </c>
      <c r="P166" s="199" t="str">
        <f t="shared" si="119"/>
        <v/>
      </c>
      <c r="Q166" s="199" t="str">
        <f t="shared" si="120"/>
        <v/>
      </c>
      <c r="R166" s="223">
        <f t="shared" si="121"/>
        <v>0</v>
      </c>
      <c r="S166" s="224" t="str">
        <f t="shared" si="122"/>
        <v/>
      </c>
      <c r="T166" s="223" t="str">
        <f t="shared" si="123"/>
        <v>-</v>
      </c>
      <c r="U166" s="199" t="str">
        <f t="shared" si="124"/>
        <v/>
      </c>
      <c r="V166" s="199" t="str">
        <f t="shared" si="125"/>
        <v/>
      </c>
      <c r="W166" s="226" t="str">
        <f t="shared" si="130"/>
        <v/>
      </c>
      <c r="X166" s="226" t="str">
        <f t="shared" si="131"/>
        <v/>
      </c>
      <c r="Y166" s="225">
        <f t="shared" si="126"/>
        <v>0</v>
      </c>
      <c r="Z166" s="199" t="e">
        <f t="shared" si="127"/>
        <v>#DIV/0!</v>
      </c>
      <c r="AA166" s="199" t="e">
        <f t="shared" si="128"/>
        <v>#DIV/0!</v>
      </c>
      <c r="AB166" s="199" t="e">
        <f t="shared" si="129"/>
        <v>#DIV/0!</v>
      </c>
      <c r="AC166" s="226" t="str">
        <f t="shared" si="132"/>
        <v/>
      </c>
      <c r="AD166" s="226" t="str">
        <f t="shared" si="133"/>
        <v/>
      </c>
      <c r="AE166" s="226" t="str">
        <f t="shared" si="134"/>
        <v/>
      </c>
      <c r="AF166" s="199" t="s">
        <v>5</v>
      </c>
      <c r="AG166" s="226" t="str">
        <f t="shared" si="135"/>
        <v>-</v>
      </c>
      <c r="AH166" s="199" t="e">
        <f t="shared" ca="1" si="136"/>
        <v>#VALUE!</v>
      </c>
    </row>
    <row r="167" spans="1:34" ht="18.75" customHeight="1">
      <c r="B167" s="199" t="b">
        <f>NOT(Force_1_R2!X20="")</f>
        <v>0</v>
      </c>
      <c r="C167" s="199" t="b">
        <f t="shared" si="114"/>
        <v>0</v>
      </c>
      <c r="D167" s="199">
        <f>IF($B167=FALSE,0,Force_1_R2!E20)</f>
        <v>0</v>
      </c>
      <c r="E167" s="199">
        <f>IF($B167=FALSE,0,Force_1_R2!A20)</f>
        <v>0</v>
      </c>
      <c r="F167" s="199" t="str">
        <f>IF($B167=FALSE,"",Force_1_R2!X20)</f>
        <v/>
      </c>
      <c r="G167" s="199" t="str">
        <f>IF($B167=FALSE,"",Force_1_R2!Y20)</f>
        <v/>
      </c>
      <c r="H167" s="199" t="str">
        <f>IF($B167=FALSE,"",Force_1_R2!Z20)</f>
        <v/>
      </c>
      <c r="I167" s="199" t="str">
        <f>IF($B167=FALSE,"",Force_1_R2!AA20)</f>
        <v/>
      </c>
      <c r="J167" s="199" t="str">
        <f>IF($B167=FALSE,"",Force_1_R2!AB20)</f>
        <v/>
      </c>
      <c r="K167" s="199" t="str">
        <f>IF($B167=FALSE,"",Force_1_R2!AC20)</f>
        <v/>
      </c>
      <c r="L167" s="199" t="str">
        <f t="shared" si="115"/>
        <v/>
      </c>
      <c r="M167" s="199" t="str">
        <f t="shared" si="116"/>
        <v/>
      </c>
      <c r="N167" s="199" t="str">
        <f t="shared" si="117"/>
        <v/>
      </c>
      <c r="O167" s="199" t="str">
        <f t="shared" si="118"/>
        <v/>
      </c>
      <c r="P167" s="199" t="str">
        <f t="shared" si="119"/>
        <v/>
      </c>
      <c r="Q167" s="199" t="str">
        <f t="shared" si="120"/>
        <v/>
      </c>
      <c r="R167" s="223">
        <f t="shared" si="121"/>
        <v>0</v>
      </c>
      <c r="S167" s="224" t="str">
        <f t="shared" si="122"/>
        <v/>
      </c>
      <c r="T167" s="223" t="str">
        <f t="shared" si="123"/>
        <v>-</v>
      </c>
      <c r="U167" s="199" t="str">
        <f t="shared" si="124"/>
        <v/>
      </c>
      <c r="V167" s="199" t="str">
        <f t="shared" si="125"/>
        <v/>
      </c>
      <c r="W167" s="226" t="str">
        <f t="shared" si="130"/>
        <v/>
      </c>
      <c r="X167" s="226" t="str">
        <f t="shared" si="131"/>
        <v/>
      </c>
      <c r="Y167" s="225">
        <f t="shared" si="126"/>
        <v>0</v>
      </c>
      <c r="Z167" s="199" t="e">
        <f t="shared" si="127"/>
        <v>#DIV/0!</v>
      </c>
      <c r="AA167" s="199" t="e">
        <f t="shared" si="128"/>
        <v>#DIV/0!</v>
      </c>
      <c r="AB167" s="199" t="e">
        <f t="shared" si="129"/>
        <v>#DIV/0!</v>
      </c>
      <c r="AC167" s="226" t="str">
        <f t="shared" si="132"/>
        <v/>
      </c>
      <c r="AD167" s="226" t="str">
        <f t="shared" si="133"/>
        <v/>
      </c>
      <c r="AE167" s="226" t="str">
        <f t="shared" si="134"/>
        <v/>
      </c>
      <c r="AF167" s="199" t="s">
        <v>5</v>
      </c>
      <c r="AG167" s="226" t="str">
        <f t="shared" si="135"/>
        <v>-</v>
      </c>
      <c r="AH167" s="199" t="e">
        <f t="shared" ca="1" si="136"/>
        <v>#VALUE!</v>
      </c>
    </row>
    <row r="168" spans="1:34" ht="18.75" customHeight="1">
      <c r="B168" s="199" t="b">
        <f>NOT(Force_1_R2!X21="")</f>
        <v>0</v>
      </c>
      <c r="C168" s="199" t="b">
        <f t="shared" si="114"/>
        <v>0</v>
      </c>
      <c r="D168" s="199">
        <f>IF($B168=FALSE,0,Force_1_R2!E21)</f>
        <v>0</v>
      </c>
      <c r="E168" s="199">
        <f>IF($B168=FALSE,0,Force_1_R2!A21)</f>
        <v>0</v>
      </c>
      <c r="F168" s="199" t="str">
        <f>IF($B168=FALSE,"",Force_1_R2!X21)</f>
        <v/>
      </c>
      <c r="G168" s="199" t="str">
        <f>IF($B168=FALSE,"",Force_1_R2!Y21)</f>
        <v/>
      </c>
      <c r="H168" s="199" t="str">
        <f>IF($B168=FALSE,"",Force_1_R2!Z21)</f>
        <v/>
      </c>
      <c r="I168" s="199" t="str">
        <f>IF($B168=FALSE,"",Force_1_R2!AA21)</f>
        <v/>
      </c>
      <c r="J168" s="199" t="str">
        <f>IF($B168=FALSE,"",Force_1_R2!AB21)</f>
        <v/>
      </c>
      <c r="K168" s="199" t="str">
        <f>IF($B168=FALSE,"",Force_1_R2!AC21)</f>
        <v/>
      </c>
      <c r="L168" s="199" t="str">
        <f t="shared" si="115"/>
        <v/>
      </c>
      <c r="M168" s="199" t="str">
        <f t="shared" si="116"/>
        <v/>
      </c>
      <c r="N168" s="199" t="str">
        <f t="shared" si="117"/>
        <v/>
      </c>
      <c r="O168" s="199" t="str">
        <f t="shared" si="118"/>
        <v/>
      </c>
      <c r="P168" s="199" t="str">
        <f t="shared" si="119"/>
        <v/>
      </c>
      <c r="Q168" s="199" t="str">
        <f t="shared" si="120"/>
        <v/>
      </c>
      <c r="R168" s="223">
        <f t="shared" si="121"/>
        <v>0</v>
      </c>
      <c r="S168" s="224" t="str">
        <f t="shared" si="122"/>
        <v/>
      </c>
      <c r="T168" s="223" t="str">
        <f t="shared" si="123"/>
        <v>-</v>
      </c>
      <c r="U168" s="199" t="str">
        <f t="shared" si="124"/>
        <v/>
      </c>
      <c r="V168" s="199" t="str">
        <f t="shared" si="125"/>
        <v/>
      </c>
      <c r="W168" s="226" t="str">
        <f t="shared" si="130"/>
        <v/>
      </c>
      <c r="X168" s="226" t="str">
        <f t="shared" si="131"/>
        <v/>
      </c>
      <c r="Y168" s="225">
        <f t="shared" si="126"/>
        <v>0</v>
      </c>
      <c r="Z168" s="199" t="e">
        <f t="shared" si="127"/>
        <v>#DIV/0!</v>
      </c>
      <c r="AA168" s="199" t="e">
        <f t="shared" si="128"/>
        <v>#DIV/0!</v>
      </c>
      <c r="AB168" s="199" t="e">
        <f t="shared" si="129"/>
        <v>#DIV/0!</v>
      </c>
      <c r="AC168" s="226" t="str">
        <f t="shared" si="132"/>
        <v/>
      </c>
      <c r="AD168" s="226" t="str">
        <f t="shared" si="133"/>
        <v/>
      </c>
      <c r="AE168" s="226" t="str">
        <f t="shared" si="134"/>
        <v/>
      </c>
      <c r="AF168" s="199" t="s">
        <v>5</v>
      </c>
      <c r="AG168" s="226" t="str">
        <f t="shared" si="135"/>
        <v>-</v>
      </c>
      <c r="AH168" s="199" t="e">
        <f t="shared" ca="1" si="136"/>
        <v>#VALUE!</v>
      </c>
    </row>
    <row r="169" spans="1:34" ht="18.75" customHeight="1">
      <c r="B169" s="199" t="b">
        <f>NOT(Force_1_R2!X22="")</f>
        <v>0</v>
      </c>
      <c r="C169" s="199" t="b">
        <f t="shared" si="114"/>
        <v>0</v>
      </c>
      <c r="D169" s="199">
        <f>IF($B169=FALSE,0,Force_1_R2!E22)</f>
        <v>0</v>
      </c>
      <c r="E169" s="199">
        <f>IF($B169=FALSE,0,Force_1_R2!A22)</f>
        <v>0</v>
      </c>
      <c r="F169" s="199" t="str">
        <f>IF($B169=FALSE,"",Force_1_R2!X22)</f>
        <v/>
      </c>
      <c r="G169" s="199" t="str">
        <f>IF($B169=FALSE,"",Force_1_R2!Y22)</f>
        <v/>
      </c>
      <c r="H169" s="199" t="str">
        <f>IF($B169=FALSE,"",Force_1_R2!Z22)</f>
        <v/>
      </c>
      <c r="I169" s="199" t="str">
        <f>IF($B169=FALSE,"",Force_1_R2!AA22)</f>
        <v/>
      </c>
      <c r="J169" s="199" t="str">
        <f>IF($B169=FALSE,"",Force_1_R2!AB22)</f>
        <v/>
      </c>
      <c r="K169" s="199" t="str">
        <f>IF($B169=FALSE,"",Force_1_R2!AC22)</f>
        <v/>
      </c>
      <c r="L169" s="199" t="str">
        <f t="shared" si="115"/>
        <v/>
      </c>
      <c r="M169" s="199" t="str">
        <f t="shared" si="116"/>
        <v/>
      </c>
      <c r="N169" s="199" t="str">
        <f t="shared" si="117"/>
        <v/>
      </c>
      <c r="O169" s="199" t="str">
        <f t="shared" si="118"/>
        <v/>
      </c>
      <c r="P169" s="199" t="str">
        <f t="shared" si="119"/>
        <v/>
      </c>
      <c r="Q169" s="199" t="str">
        <f t="shared" si="120"/>
        <v/>
      </c>
      <c r="R169" s="223">
        <f t="shared" si="121"/>
        <v>0</v>
      </c>
      <c r="S169" s="224" t="str">
        <f t="shared" si="122"/>
        <v/>
      </c>
      <c r="T169" s="223" t="str">
        <f t="shared" si="123"/>
        <v>-</v>
      </c>
      <c r="U169" s="199" t="str">
        <f t="shared" si="124"/>
        <v/>
      </c>
      <c r="V169" s="199" t="str">
        <f t="shared" si="125"/>
        <v/>
      </c>
      <c r="W169" s="226" t="str">
        <f t="shared" si="130"/>
        <v/>
      </c>
      <c r="X169" s="226" t="str">
        <f t="shared" si="131"/>
        <v/>
      </c>
      <c r="Y169" s="225">
        <f t="shared" si="126"/>
        <v>0</v>
      </c>
      <c r="Z169" s="199" t="e">
        <f t="shared" si="127"/>
        <v>#DIV/0!</v>
      </c>
      <c r="AA169" s="199" t="e">
        <f t="shared" si="128"/>
        <v>#DIV/0!</v>
      </c>
      <c r="AB169" s="199" t="e">
        <f t="shared" si="129"/>
        <v>#DIV/0!</v>
      </c>
      <c r="AC169" s="226" t="str">
        <f t="shared" si="132"/>
        <v/>
      </c>
      <c r="AD169" s="226" t="str">
        <f t="shared" si="133"/>
        <v/>
      </c>
      <c r="AE169" s="226" t="str">
        <f t="shared" si="134"/>
        <v/>
      </c>
      <c r="AF169" s="199" t="s">
        <v>5</v>
      </c>
      <c r="AG169" s="226" t="str">
        <f t="shared" si="135"/>
        <v>-</v>
      </c>
      <c r="AH169" s="199" t="e">
        <f t="shared" ca="1" si="136"/>
        <v>#VALUE!</v>
      </c>
    </row>
    <row r="170" spans="1:34" ht="18.75" customHeight="1">
      <c r="B170" s="199" t="b">
        <f>NOT(Force_1_R2!X23="")</f>
        <v>0</v>
      </c>
      <c r="C170" s="199" t="b">
        <f t="shared" si="114"/>
        <v>0</v>
      </c>
      <c r="D170" s="199">
        <f>IF($B170=FALSE,0,Force_1_R2!E23)</f>
        <v>0</v>
      </c>
      <c r="E170" s="199">
        <f>IF($B170=FALSE,0,Force_1_R2!A23)</f>
        <v>0</v>
      </c>
      <c r="F170" s="199" t="str">
        <f>IF($B170=FALSE,"",Force_1_R2!X23)</f>
        <v/>
      </c>
      <c r="G170" s="199" t="str">
        <f>IF($B170=FALSE,"",Force_1_R2!Y23)</f>
        <v/>
      </c>
      <c r="H170" s="199" t="str">
        <f>IF($B170=FALSE,"",Force_1_R2!Z23)</f>
        <v/>
      </c>
      <c r="I170" s="199" t="str">
        <f>IF($B170=FALSE,"",Force_1_R2!AA23)</f>
        <v/>
      </c>
      <c r="J170" s="199" t="str">
        <f>IF($B170=FALSE,"",Force_1_R2!AB23)</f>
        <v/>
      </c>
      <c r="K170" s="199" t="str">
        <f>IF($B170=FALSE,"",Force_1_R2!AC23)</f>
        <v/>
      </c>
      <c r="L170" s="199" t="str">
        <f t="shared" si="115"/>
        <v/>
      </c>
      <c r="M170" s="199" t="str">
        <f t="shared" si="116"/>
        <v/>
      </c>
      <c r="N170" s="199" t="str">
        <f t="shared" si="117"/>
        <v/>
      </c>
      <c r="O170" s="199" t="str">
        <f t="shared" si="118"/>
        <v/>
      </c>
      <c r="P170" s="199" t="str">
        <f t="shared" si="119"/>
        <v/>
      </c>
      <c r="Q170" s="199" t="str">
        <f t="shared" si="120"/>
        <v/>
      </c>
      <c r="R170" s="223">
        <f t="shared" si="121"/>
        <v>0</v>
      </c>
      <c r="S170" s="224" t="str">
        <f t="shared" si="122"/>
        <v/>
      </c>
      <c r="T170" s="223" t="str">
        <f t="shared" si="123"/>
        <v>-</v>
      </c>
      <c r="U170" s="199" t="str">
        <f t="shared" si="124"/>
        <v/>
      </c>
      <c r="V170" s="199" t="str">
        <f t="shared" si="125"/>
        <v/>
      </c>
      <c r="W170" s="226" t="str">
        <f t="shared" si="130"/>
        <v/>
      </c>
      <c r="X170" s="226" t="str">
        <f t="shared" si="131"/>
        <v/>
      </c>
      <c r="Y170" s="225">
        <f t="shared" si="126"/>
        <v>0</v>
      </c>
      <c r="Z170" s="199" t="e">
        <f t="shared" si="127"/>
        <v>#DIV/0!</v>
      </c>
      <c r="AA170" s="199" t="e">
        <f t="shared" si="128"/>
        <v>#DIV/0!</v>
      </c>
      <c r="AB170" s="199" t="e">
        <f t="shared" si="129"/>
        <v>#DIV/0!</v>
      </c>
      <c r="AC170" s="226" t="str">
        <f t="shared" si="132"/>
        <v/>
      </c>
      <c r="AD170" s="226" t="str">
        <f t="shared" si="133"/>
        <v/>
      </c>
      <c r="AE170" s="226" t="str">
        <f t="shared" si="134"/>
        <v/>
      </c>
      <c r="AF170" s="199" t="s">
        <v>5</v>
      </c>
      <c r="AG170" s="226" t="str">
        <f t="shared" si="135"/>
        <v>-</v>
      </c>
      <c r="AH170" s="199" t="e">
        <f t="shared" ca="1" si="136"/>
        <v>#VALUE!</v>
      </c>
    </row>
    <row r="171" spans="1:34" ht="18.75" customHeight="1" thickBot="1">
      <c r="B171" s="199" t="b">
        <f>NOT(Force_1_R2!X24="")</f>
        <v>0</v>
      </c>
      <c r="C171" s="199" t="b">
        <f t="shared" si="114"/>
        <v>0</v>
      </c>
      <c r="D171" s="199">
        <f>IF($B171=FALSE,0,Force_1_R2!E24)</f>
        <v>0</v>
      </c>
      <c r="E171" s="199">
        <f>IF($B171=FALSE,0,Force_1_R2!A24)</f>
        <v>0</v>
      </c>
      <c r="F171" s="199" t="str">
        <f>IF($B171=FALSE,"",Force_1_R2!X24)</f>
        <v/>
      </c>
      <c r="G171" s="199" t="str">
        <f>IF($B171=FALSE,"",Force_1_R2!Y24)</f>
        <v/>
      </c>
      <c r="H171" s="199" t="str">
        <f>IF($B171=FALSE,"",Force_1_R2!Z24)</f>
        <v/>
      </c>
      <c r="I171" s="199" t="str">
        <f>IF($B171=FALSE,"",Force_1_R2!AA24)</f>
        <v/>
      </c>
      <c r="J171" s="199" t="str">
        <f>IF($B171=FALSE,"",Force_1_R2!AB24)</f>
        <v/>
      </c>
      <c r="K171" s="199" t="str">
        <f>IF($B171=FALSE,"",Force_1_R2!AC24)</f>
        <v/>
      </c>
      <c r="L171" s="199" t="str">
        <f t="shared" si="115"/>
        <v/>
      </c>
      <c r="M171" s="199" t="str">
        <f t="shared" si="116"/>
        <v/>
      </c>
      <c r="N171" s="199" t="str">
        <f t="shared" si="117"/>
        <v/>
      </c>
      <c r="O171" s="199" t="str">
        <f t="shared" si="118"/>
        <v/>
      </c>
      <c r="P171" s="199" t="str">
        <f t="shared" si="119"/>
        <v/>
      </c>
      <c r="Q171" s="199" t="str">
        <f t="shared" si="120"/>
        <v/>
      </c>
      <c r="R171" s="223">
        <f t="shared" si="121"/>
        <v>0</v>
      </c>
      <c r="S171" s="224" t="str">
        <f t="shared" si="122"/>
        <v/>
      </c>
      <c r="T171" s="223" t="str">
        <f t="shared" si="123"/>
        <v>-</v>
      </c>
      <c r="U171" s="199" t="str">
        <f t="shared" si="124"/>
        <v/>
      </c>
      <c r="V171" s="199" t="str">
        <f t="shared" si="125"/>
        <v/>
      </c>
      <c r="W171" s="226" t="str">
        <f t="shared" si="130"/>
        <v/>
      </c>
      <c r="X171" s="226" t="str">
        <f t="shared" si="131"/>
        <v/>
      </c>
      <c r="Y171" s="225">
        <f t="shared" si="126"/>
        <v>0</v>
      </c>
      <c r="Z171" s="199" t="e">
        <f t="shared" si="127"/>
        <v>#DIV/0!</v>
      </c>
      <c r="AA171" s="199" t="e">
        <f t="shared" si="128"/>
        <v>#DIV/0!</v>
      </c>
      <c r="AB171" s="199" t="e">
        <f t="shared" si="129"/>
        <v>#DIV/0!</v>
      </c>
      <c r="AC171" s="226" t="str">
        <f t="shared" si="132"/>
        <v/>
      </c>
      <c r="AD171" s="226" t="str">
        <f t="shared" si="133"/>
        <v/>
      </c>
      <c r="AE171" s="226" t="str">
        <f t="shared" si="134"/>
        <v/>
      </c>
      <c r="AF171" s="199" t="s">
        <v>5</v>
      </c>
      <c r="AG171" s="226" t="str">
        <f t="shared" si="135"/>
        <v>-</v>
      </c>
      <c r="AH171" s="199" t="e">
        <f t="shared" ca="1" si="136"/>
        <v>#VALUE!</v>
      </c>
    </row>
    <row r="172" spans="1:34" ht="18.75" customHeight="1" thickBot="1">
      <c r="B172" s="101"/>
      <c r="C172" s="101"/>
      <c r="D172" s="101"/>
      <c r="E172" s="101"/>
      <c r="F172" s="101"/>
      <c r="G172" s="101"/>
      <c r="H172" s="101"/>
      <c r="I172" s="101"/>
      <c r="J172" s="222" t="s">
        <v>256</v>
      </c>
      <c r="K172" s="199" t="e">
        <f ca="1">ABS(OFFSET(L153,$P$148,0)-L154)</f>
        <v>#VALUE!</v>
      </c>
      <c r="L172" s="199" t="e">
        <f ca="1">ABS(OFFSET(M153,$P$148,0)-M154)</f>
        <v>#VALUE!</v>
      </c>
      <c r="M172" s="199" t="e">
        <f>ABS(O154-N154)</f>
        <v>#VALUE!</v>
      </c>
      <c r="N172" s="101"/>
      <c r="O172" s="199" t="e">
        <f>ABS(Q154-P154)</f>
        <v>#VALUE!</v>
      </c>
      <c r="P172" s="222" t="s">
        <v>233</v>
      </c>
      <c r="Q172" s="224" t="str">
        <f ca="1">OFFSET(R152,P148,0)</f>
        <v>r(1,3,5) 평균</v>
      </c>
      <c r="R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F172" s="205" t="s">
        <v>257</v>
      </c>
      <c r="AG172" s="205" t="s">
        <v>258</v>
      </c>
    </row>
    <row r="173" spans="1:34" ht="18.75" customHeight="1">
      <c r="A173" s="102" t="s">
        <v>259</v>
      </c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F173" s="102"/>
      <c r="AG173" s="102"/>
    </row>
    <row r="174" spans="1:34" ht="18.75" customHeight="1" thickBot="1">
      <c r="B174" s="733" t="s">
        <v>260</v>
      </c>
      <c r="C174" s="222" t="s">
        <v>261</v>
      </c>
      <c r="D174" s="222" t="s">
        <v>262</v>
      </c>
      <c r="E174" s="222" t="s">
        <v>263</v>
      </c>
      <c r="F174" s="222" t="s">
        <v>264</v>
      </c>
      <c r="G174" s="222" t="s">
        <v>265</v>
      </c>
      <c r="H174" s="222" t="s">
        <v>328</v>
      </c>
      <c r="I174" s="222" t="s">
        <v>266</v>
      </c>
      <c r="J174" s="222" t="s">
        <v>267</v>
      </c>
      <c r="K174" s="222" t="s">
        <v>268</v>
      </c>
      <c r="L174" s="222" t="s">
        <v>269</v>
      </c>
      <c r="M174" s="222" t="s">
        <v>270</v>
      </c>
      <c r="N174" s="222" t="s">
        <v>271</v>
      </c>
      <c r="O174" s="222" t="s">
        <v>272</v>
      </c>
      <c r="P174" s="206"/>
    </row>
    <row r="175" spans="1:34" ht="18.75" customHeight="1">
      <c r="B175" s="742"/>
      <c r="C175" s="228">
        <f t="shared" ref="C175:C192" si="137">R154</f>
        <v>0</v>
      </c>
      <c r="D175" s="229">
        <f t="shared" ref="D175:D192" si="138">C175^2</f>
        <v>0</v>
      </c>
      <c r="E175" s="229">
        <f t="shared" ref="E175:E192" si="139">C175^3</f>
        <v>0</v>
      </c>
      <c r="F175" s="229">
        <f t="shared" ref="F175:F192" si="140">C175^4</f>
        <v>0</v>
      </c>
      <c r="G175" s="229">
        <f t="shared" ref="G175:G192" si="141">C175^5</f>
        <v>0</v>
      </c>
      <c r="H175" s="229">
        <f t="shared" ref="H175:H192" si="142">D154</f>
        <v>0</v>
      </c>
      <c r="I175" s="229">
        <f t="shared" ref="I175:I192" si="143">H175^2</f>
        <v>0</v>
      </c>
      <c r="J175" s="229">
        <f t="shared" ref="J175:J192" si="144">H175^3</f>
        <v>0</v>
      </c>
      <c r="K175" s="229">
        <f t="shared" ref="K175:K192" si="145">H175^4</f>
        <v>0</v>
      </c>
      <c r="L175" s="229">
        <f t="shared" ref="L175:L192" si="146">H175^5</f>
        <v>0</v>
      </c>
      <c r="M175" s="229">
        <f t="shared" ref="M175:M192" si="147">C175*H175</f>
        <v>0</v>
      </c>
      <c r="N175" s="229">
        <f t="shared" ref="N175:N192" si="148">C175*I175</f>
        <v>0</v>
      </c>
      <c r="O175" s="229">
        <f t="shared" ref="O175:O192" si="149">H175*D175</f>
        <v>0</v>
      </c>
      <c r="P175" s="237"/>
      <c r="Q175" s="238" t="s">
        <v>329</v>
      </c>
      <c r="R175" s="230">
        <f>SUM(C175:C192)</f>
        <v>0</v>
      </c>
      <c r="S175" s="238" t="s">
        <v>330</v>
      </c>
      <c r="T175" s="230">
        <f>SUM(H175:H192)</f>
        <v>0</v>
      </c>
      <c r="U175" s="238" t="s">
        <v>331</v>
      </c>
      <c r="V175" s="230">
        <f>SUM(M175:M192)</f>
        <v>0</v>
      </c>
      <c r="X175" s="227" t="s">
        <v>332</v>
      </c>
      <c r="Y175" s="239" t="s">
        <v>234</v>
      </c>
    </row>
    <row r="176" spans="1:34" ht="18.75" customHeight="1">
      <c r="B176" s="742"/>
      <c r="C176" s="229">
        <f t="shared" si="137"/>
        <v>0</v>
      </c>
      <c r="D176" s="229">
        <f t="shared" si="138"/>
        <v>0</v>
      </c>
      <c r="E176" s="229">
        <f t="shared" si="139"/>
        <v>0</v>
      </c>
      <c r="F176" s="229">
        <f t="shared" si="140"/>
        <v>0</v>
      </c>
      <c r="G176" s="229">
        <f t="shared" si="141"/>
        <v>0</v>
      </c>
      <c r="H176" s="229">
        <f t="shared" si="142"/>
        <v>0</v>
      </c>
      <c r="I176" s="229">
        <f t="shared" si="143"/>
        <v>0</v>
      </c>
      <c r="J176" s="229">
        <f t="shared" si="144"/>
        <v>0</v>
      </c>
      <c r="K176" s="229">
        <f t="shared" si="145"/>
        <v>0</v>
      </c>
      <c r="L176" s="229">
        <f t="shared" si="146"/>
        <v>0</v>
      </c>
      <c r="M176" s="229">
        <f t="shared" si="147"/>
        <v>0</v>
      </c>
      <c r="N176" s="229">
        <f t="shared" si="148"/>
        <v>0</v>
      </c>
      <c r="O176" s="229">
        <f t="shared" si="149"/>
        <v>0</v>
      </c>
      <c r="Q176" s="238" t="s">
        <v>333</v>
      </c>
      <c r="R176" s="230">
        <f>SUM(D175:D192)</f>
        <v>0</v>
      </c>
      <c r="S176" s="238" t="s">
        <v>334</v>
      </c>
      <c r="T176" s="230">
        <f>SUM(I175:I192)</f>
        <v>0</v>
      </c>
      <c r="U176" s="238" t="s">
        <v>335</v>
      </c>
      <c r="V176" s="230">
        <f>SUM(N175:N192)</f>
        <v>0</v>
      </c>
      <c r="X176" s="207" t="e">
        <f>(V176*T181+V175*T176*T179+R175*T182-R175*T177*T179-V175*T177*T178-T176*V176*T178)/(T183+T175*T182+T180*T179-T175*T177*T179-2*T176*T177*T178)</f>
        <v>#DIV/0!</v>
      </c>
      <c r="Y176" s="208" t="e">
        <f t="shared" ref="Y176:Y192" si="150">X$176*H175+X$178*I175+$X$180*J175</f>
        <v>#DIV/0!</v>
      </c>
    </row>
    <row r="177" spans="2:25" ht="18.75" customHeight="1">
      <c r="B177" s="742"/>
      <c r="C177" s="229">
        <f t="shared" si="137"/>
        <v>0</v>
      </c>
      <c r="D177" s="229">
        <f t="shared" si="138"/>
        <v>0</v>
      </c>
      <c r="E177" s="229">
        <f t="shared" si="139"/>
        <v>0</v>
      </c>
      <c r="F177" s="229">
        <f t="shared" si="140"/>
        <v>0</v>
      </c>
      <c r="G177" s="229">
        <f t="shared" si="141"/>
        <v>0</v>
      </c>
      <c r="H177" s="229">
        <f t="shared" si="142"/>
        <v>0</v>
      </c>
      <c r="I177" s="229">
        <f t="shared" si="143"/>
        <v>0</v>
      </c>
      <c r="J177" s="229">
        <f t="shared" si="144"/>
        <v>0</v>
      </c>
      <c r="K177" s="229">
        <f t="shared" si="145"/>
        <v>0</v>
      </c>
      <c r="L177" s="229">
        <f t="shared" si="146"/>
        <v>0</v>
      </c>
      <c r="M177" s="229">
        <f t="shared" si="147"/>
        <v>0</v>
      </c>
      <c r="N177" s="229">
        <f t="shared" si="148"/>
        <v>0</v>
      </c>
      <c r="O177" s="229">
        <f t="shared" si="149"/>
        <v>0</v>
      </c>
      <c r="Q177" s="238" t="s">
        <v>336</v>
      </c>
      <c r="R177" s="230">
        <f>SUM(E175:E192)</f>
        <v>0</v>
      </c>
      <c r="S177" s="238" t="s">
        <v>337</v>
      </c>
      <c r="T177" s="230">
        <f>SUM(J175:J192)</f>
        <v>0</v>
      </c>
      <c r="U177" s="238" t="s">
        <v>338</v>
      </c>
      <c r="V177" s="230">
        <f>SUM(O175:O192)</f>
        <v>0</v>
      </c>
      <c r="X177" s="209" t="s">
        <v>78</v>
      </c>
      <c r="Y177" s="208" t="e">
        <f t="shared" si="150"/>
        <v>#DIV/0!</v>
      </c>
    </row>
    <row r="178" spans="2:25" ht="18.75" customHeight="1">
      <c r="B178" s="742"/>
      <c r="C178" s="229">
        <f t="shared" si="137"/>
        <v>0</v>
      </c>
      <c r="D178" s="229">
        <f t="shared" si="138"/>
        <v>0</v>
      </c>
      <c r="E178" s="229">
        <f t="shared" si="139"/>
        <v>0</v>
      </c>
      <c r="F178" s="229">
        <f t="shared" si="140"/>
        <v>0</v>
      </c>
      <c r="G178" s="229">
        <f t="shared" si="141"/>
        <v>0</v>
      </c>
      <c r="H178" s="229">
        <f t="shared" si="142"/>
        <v>0</v>
      </c>
      <c r="I178" s="229">
        <f t="shared" si="143"/>
        <v>0</v>
      </c>
      <c r="J178" s="229">
        <f t="shared" si="144"/>
        <v>0</v>
      </c>
      <c r="K178" s="229">
        <f t="shared" si="145"/>
        <v>0</v>
      </c>
      <c r="L178" s="229">
        <f t="shared" si="146"/>
        <v>0</v>
      </c>
      <c r="M178" s="229">
        <f t="shared" si="147"/>
        <v>0</v>
      </c>
      <c r="N178" s="229">
        <f t="shared" si="148"/>
        <v>0</v>
      </c>
      <c r="O178" s="229">
        <f t="shared" si="149"/>
        <v>0</v>
      </c>
      <c r="Q178" s="238" t="s">
        <v>340</v>
      </c>
      <c r="R178" s="230">
        <f>SUM(F175:F192)</f>
        <v>0</v>
      </c>
      <c r="S178" s="238" t="s">
        <v>341</v>
      </c>
      <c r="T178" s="230">
        <f>SUM(K175:K192)</f>
        <v>0</v>
      </c>
      <c r="X178" s="207" t="e">
        <f>(V175*T181+T175*V176*T178+R175*T176*T179-T175*V175*T179-T176*V176*T177-R175*T177*T178)/(T183+T175*T182+T180*T179-T175*T177*T179-2*T176*T177*T178)</f>
        <v>#DIV/0!</v>
      </c>
      <c r="Y178" s="208" t="e">
        <f t="shared" si="150"/>
        <v>#DIV/0!</v>
      </c>
    </row>
    <row r="179" spans="2:25" ht="18.75" customHeight="1">
      <c r="B179" s="742"/>
      <c r="C179" s="229">
        <f t="shared" si="137"/>
        <v>0</v>
      </c>
      <c r="D179" s="229">
        <f t="shared" si="138"/>
        <v>0</v>
      </c>
      <c r="E179" s="229">
        <f t="shared" si="139"/>
        <v>0</v>
      </c>
      <c r="F179" s="229">
        <f t="shared" si="140"/>
        <v>0</v>
      </c>
      <c r="G179" s="229">
        <f t="shared" si="141"/>
        <v>0</v>
      </c>
      <c r="H179" s="229">
        <f t="shared" si="142"/>
        <v>0</v>
      </c>
      <c r="I179" s="229">
        <f t="shared" si="143"/>
        <v>0</v>
      </c>
      <c r="J179" s="229">
        <f t="shared" si="144"/>
        <v>0</v>
      </c>
      <c r="K179" s="229">
        <f t="shared" si="145"/>
        <v>0</v>
      </c>
      <c r="L179" s="229">
        <f t="shared" si="146"/>
        <v>0</v>
      </c>
      <c r="M179" s="229">
        <f t="shared" si="147"/>
        <v>0</v>
      </c>
      <c r="N179" s="229">
        <f t="shared" si="148"/>
        <v>0</v>
      </c>
      <c r="O179" s="229">
        <f t="shared" si="149"/>
        <v>0</v>
      </c>
      <c r="Q179" s="238" t="s">
        <v>342</v>
      </c>
      <c r="R179" s="230">
        <f>SUM(G175:G192)</f>
        <v>0</v>
      </c>
      <c r="S179" s="238" t="s">
        <v>343</v>
      </c>
      <c r="T179" s="230">
        <f>SUM(L175:L192)</f>
        <v>0</v>
      </c>
      <c r="X179" s="209" t="s">
        <v>235</v>
      </c>
      <c r="Y179" s="208" t="e">
        <f t="shared" si="150"/>
        <v>#DIV/0!</v>
      </c>
    </row>
    <row r="180" spans="2:25" ht="18.75" customHeight="1">
      <c r="B180" s="742"/>
      <c r="C180" s="229">
        <f t="shared" si="137"/>
        <v>0</v>
      </c>
      <c r="D180" s="229">
        <f t="shared" si="138"/>
        <v>0</v>
      </c>
      <c r="E180" s="229">
        <f t="shared" si="139"/>
        <v>0</v>
      </c>
      <c r="F180" s="229">
        <f t="shared" si="140"/>
        <v>0</v>
      </c>
      <c r="G180" s="229">
        <f t="shared" si="141"/>
        <v>0</v>
      </c>
      <c r="H180" s="229">
        <f t="shared" si="142"/>
        <v>0</v>
      </c>
      <c r="I180" s="229">
        <f t="shared" si="143"/>
        <v>0</v>
      </c>
      <c r="J180" s="229">
        <f t="shared" si="144"/>
        <v>0</v>
      </c>
      <c r="K180" s="229">
        <f t="shared" si="145"/>
        <v>0</v>
      </c>
      <c r="L180" s="229">
        <f t="shared" si="146"/>
        <v>0</v>
      </c>
      <c r="M180" s="229">
        <f t="shared" si="147"/>
        <v>0</v>
      </c>
      <c r="N180" s="229">
        <f t="shared" si="148"/>
        <v>0</v>
      </c>
      <c r="O180" s="229">
        <f t="shared" si="149"/>
        <v>0</v>
      </c>
      <c r="Q180" s="238" t="s">
        <v>344</v>
      </c>
      <c r="R180" s="231">
        <f>R176^2</f>
        <v>0</v>
      </c>
      <c r="S180" s="238" t="s">
        <v>345</v>
      </c>
      <c r="T180" s="231">
        <f>T176^2</f>
        <v>0</v>
      </c>
      <c r="X180" s="207" t="e">
        <f>(R175*T181+V175*T175*T178+T180*V176-T175*V176*T177-R175*T176*T178-V175*T176*T177)/(T183+T175*T182+T180*T179-T175*T177*T179-2*T176*T177*T178)</f>
        <v>#DIV/0!</v>
      </c>
      <c r="Y180" s="208" t="e">
        <f t="shared" si="150"/>
        <v>#DIV/0!</v>
      </c>
    </row>
    <row r="181" spans="2:25" ht="18.75" customHeight="1">
      <c r="B181" s="742"/>
      <c r="C181" s="229">
        <f t="shared" si="137"/>
        <v>0</v>
      </c>
      <c r="D181" s="229">
        <f t="shared" si="138"/>
        <v>0</v>
      </c>
      <c r="E181" s="229">
        <f t="shared" si="139"/>
        <v>0</v>
      </c>
      <c r="F181" s="229">
        <f t="shared" si="140"/>
        <v>0</v>
      </c>
      <c r="G181" s="229">
        <f t="shared" si="141"/>
        <v>0</v>
      </c>
      <c r="H181" s="229">
        <f t="shared" si="142"/>
        <v>0</v>
      </c>
      <c r="I181" s="229">
        <f t="shared" si="143"/>
        <v>0</v>
      </c>
      <c r="J181" s="229">
        <f t="shared" si="144"/>
        <v>0</v>
      </c>
      <c r="K181" s="229">
        <f t="shared" si="145"/>
        <v>0</v>
      </c>
      <c r="L181" s="229">
        <f t="shared" si="146"/>
        <v>0</v>
      </c>
      <c r="M181" s="229">
        <f t="shared" si="147"/>
        <v>0</v>
      </c>
      <c r="N181" s="229">
        <f t="shared" si="148"/>
        <v>0</v>
      </c>
      <c r="O181" s="229">
        <f t="shared" si="149"/>
        <v>0</v>
      </c>
      <c r="Q181" s="238" t="s">
        <v>346</v>
      </c>
      <c r="R181" s="231">
        <f>R177^2</f>
        <v>0</v>
      </c>
      <c r="S181" s="238" t="s">
        <v>347</v>
      </c>
      <c r="T181" s="231">
        <f>T177^2</f>
        <v>0</v>
      </c>
      <c r="X181" s="209" t="s">
        <v>348</v>
      </c>
      <c r="Y181" s="208" t="e">
        <f t="shared" si="150"/>
        <v>#DIV/0!</v>
      </c>
    </row>
    <row r="182" spans="2:25" ht="18.75" customHeight="1">
      <c r="B182" s="742"/>
      <c r="C182" s="229">
        <f t="shared" si="137"/>
        <v>0</v>
      </c>
      <c r="D182" s="229">
        <f t="shared" si="138"/>
        <v>0</v>
      </c>
      <c r="E182" s="229">
        <f t="shared" si="139"/>
        <v>0</v>
      </c>
      <c r="F182" s="229">
        <f t="shared" si="140"/>
        <v>0</v>
      </c>
      <c r="G182" s="229">
        <f t="shared" si="141"/>
        <v>0</v>
      </c>
      <c r="H182" s="229">
        <f t="shared" si="142"/>
        <v>0</v>
      </c>
      <c r="I182" s="229">
        <f t="shared" si="143"/>
        <v>0</v>
      </c>
      <c r="J182" s="229">
        <f t="shared" si="144"/>
        <v>0</v>
      </c>
      <c r="K182" s="229">
        <f t="shared" si="145"/>
        <v>0</v>
      </c>
      <c r="L182" s="229">
        <f t="shared" si="146"/>
        <v>0</v>
      </c>
      <c r="M182" s="229">
        <f t="shared" si="147"/>
        <v>0</v>
      </c>
      <c r="N182" s="229">
        <f t="shared" si="148"/>
        <v>0</v>
      </c>
      <c r="O182" s="229">
        <f t="shared" si="149"/>
        <v>0</v>
      </c>
      <c r="Q182" s="238" t="s">
        <v>349</v>
      </c>
      <c r="R182" s="231">
        <f>R178^2</f>
        <v>0</v>
      </c>
      <c r="S182" s="238" t="s">
        <v>350</v>
      </c>
      <c r="T182" s="231">
        <f>T178^2</f>
        <v>0</v>
      </c>
      <c r="X182" s="207" t="e">
        <f>(V177*R181+V175*R176*R179+T175*R182-T175*R177*R179-V175*R177*R178-R176*V177*R178)/(R183+R175*R182+R180*R179-R175*R177*R179-2*R176*R177*R178)</f>
        <v>#DIV/0!</v>
      </c>
      <c r="Y182" s="208" t="e">
        <f t="shared" si="150"/>
        <v>#DIV/0!</v>
      </c>
    </row>
    <row r="183" spans="2:25" ht="18.75" customHeight="1">
      <c r="B183" s="742"/>
      <c r="C183" s="229">
        <f t="shared" si="137"/>
        <v>0</v>
      </c>
      <c r="D183" s="229">
        <f t="shared" si="138"/>
        <v>0</v>
      </c>
      <c r="E183" s="229">
        <f t="shared" si="139"/>
        <v>0</v>
      </c>
      <c r="F183" s="229">
        <f t="shared" si="140"/>
        <v>0</v>
      </c>
      <c r="G183" s="229">
        <f t="shared" si="141"/>
        <v>0</v>
      </c>
      <c r="H183" s="229">
        <f t="shared" si="142"/>
        <v>0</v>
      </c>
      <c r="I183" s="229">
        <f t="shared" si="143"/>
        <v>0</v>
      </c>
      <c r="J183" s="229">
        <f t="shared" si="144"/>
        <v>0</v>
      </c>
      <c r="K183" s="229">
        <f t="shared" si="145"/>
        <v>0</v>
      </c>
      <c r="L183" s="229">
        <f t="shared" si="146"/>
        <v>0</v>
      </c>
      <c r="M183" s="229">
        <f t="shared" si="147"/>
        <v>0</v>
      </c>
      <c r="N183" s="229">
        <f t="shared" si="148"/>
        <v>0</v>
      </c>
      <c r="O183" s="229">
        <f t="shared" si="149"/>
        <v>0</v>
      </c>
      <c r="Q183" s="238" t="s">
        <v>351</v>
      </c>
      <c r="R183" s="231">
        <f>R177^3</f>
        <v>0</v>
      </c>
      <c r="S183" s="238" t="s">
        <v>273</v>
      </c>
      <c r="T183" s="231">
        <f>T177^3</f>
        <v>0</v>
      </c>
      <c r="X183" s="209" t="s">
        <v>230</v>
      </c>
      <c r="Y183" s="363" t="e">
        <f t="shared" si="150"/>
        <v>#DIV/0!</v>
      </c>
    </row>
    <row r="184" spans="2:25" ht="18.75" customHeight="1">
      <c r="B184" s="742"/>
      <c r="C184" s="229">
        <f t="shared" si="137"/>
        <v>0</v>
      </c>
      <c r="D184" s="229">
        <f t="shared" si="138"/>
        <v>0</v>
      </c>
      <c r="E184" s="229">
        <f t="shared" si="139"/>
        <v>0</v>
      </c>
      <c r="F184" s="229">
        <f t="shared" si="140"/>
        <v>0</v>
      </c>
      <c r="G184" s="229">
        <f t="shared" si="141"/>
        <v>0</v>
      </c>
      <c r="H184" s="229">
        <f t="shared" si="142"/>
        <v>0</v>
      </c>
      <c r="I184" s="229">
        <f t="shared" si="143"/>
        <v>0</v>
      </c>
      <c r="J184" s="229">
        <f t="shared" si="144"/>
        <v>0</v>
      </c>
      <c r="K184" s="229">
        <f t="shared" si="145"/>
        <v>0</v>
      </c>
      <c r="L184" s="229">
        <f t="shared" si="146"/>
        <v>0</v>
      </c>
      <c r="M184" s="229">
        <f t="shared" si="147"/>
        <v>0</v>
      </c>
      <c r="N184" s="229">
        <f t="shared" si="148"/>
        <v>0</v>
      </c>
      <c r="O184" s="229">
        <f t="shared" si="149"/>
        <v>0</v>
      </c>
      <c r="X184" s="207" t="e">
        <f>(V175*R181+R175*V177*R178+T175*R176*R179-R175*V175*R179-R176*V177*R177-T175*R177*R178)/(R183+R175*R182+R180*R179-R175*R177*R179-2*R176*R177*R178)</f>
        <v>#DIV/0!</v>
      </c>
      <c r="Y184" s="363" t="e">
        <f t="shared" si="150"/>
        <v>#DIV/0!</v>
      </c>
    </row>
    <row r="185" spans="2:25" ht="18.75" customHeight="1">
      <c r="B185" s="742"/>
      <c r="C185" s="229">
        <f t="shared" si="137"/>
        <v>0</v>
      </c>
      <c r="D185" s="229">
        <f t="shared" si="138"/>
        <v>0</v>
      </c>
      <c r="E185" s="229">
        <f t="shared" si="139"/>
        <v>0</v>
      </c>
      <c r="F185" s="229">
        <f t="shared" si="140"/>
        <v>0</v>
      </c>
      <c r="G185" s="229">
        <f t="shared" si="141"/>
        <v>0</v>
      </c>
      <c r="H185" s="229">
        <f t="shared" si="142"/>
        <v>0</v>
      </c>
      <c r="I185" s="229">
        <f t="shared" si="143"/>
        <v>0</v>
      </c>
      <c r="J185" s="229">
        <f t="shared" si="144"/>
        <v>0</v>
      </c>
      <c r="K185" s="229">
        <f t="shared" si="145"/>
        <v>0</v>
      </c>
      <c r="L185" s="229">
        <f t="shared" si="146"/>
        <v>0</v>
      </c>
      <c r="M185" s="229">
        <f t="shared" si="147"/>
        <v>0</v>
      </c>
      <c r="N185" s="229">
        <f t="shared" si="148"/>
        <v>0</v>
      </c>
      <c r="O185" s="229">
        <f t="shared" si="149"/>
        <v>0</v>
      </c>
      <c r="X185" s="209" t="s">
        <v>352</v>
      </c>
      <c r="Y185" s="363" t="e">
        <f t="shared" si="150"/>
        <v>#DIV/0!</v>
      </c>
    </row>
    <row r="186" spans="2:25" ht="18.75" customHeight="1" thickBot="1">
      <c r="B186" s="742"/>
      <c r="C186" s="229">
        <f t="shared" si="137"/>
        <v>0</v>
      </c>
      <c r="D186" s="229">
        <f t="shared" si="138"/>
        <v>0</v>
      </c>
      <c r="E186" s="229">
        <f t="shared" si="139"/>
        <v>0</v>
      </c>
      <c r="F186" s="229">
        <f t="shared" si="140"/>
        <v>0</v>
      </c>
      <c r="G186" s="229">
        <f t="shared" si="141"/>
        <v>0</v>
      </c>
      <c r="H186" s="229">
        <f t="shared" si="142"/>
        <v>0</v>
      </c>
      <c r="I186" s="229">
        <f t="shared" si="143"/>
        <v>0</v>
      </c>
      <c r="J186" s="229">
        <f t="shared" si="144"/>
        <v>0</v>
      </c>
      <c r="K186" s="229">
        <f t="shared" si="145"/>
        <v>0</v>
      </c>
      <c r="L186" s="229">
        <f t="shared" si="146"/>
        <v>0</v>
      </c>
      <c r="M186" s="229">
        <f t="shared" si="147"/>
        <v>0</v>
      </c>
      <c r="N186" s="229">
        <f t="shared" si="148"/>
        <v>0</v>
      </c>
      <c r="O186" s="229">
        <f t="shared" si="149"/>
        <v>0</v>
      </c>
      <c r="X186" s="364" t="e">
        <f>(T175*R181+V175*R175*R178+R180*V177-R175*V177*R177-T175*R176*R178-V175*R176*R177)/(R183+R175*R182+R180*R179-R175*R177*R179-2*R176*R177*R178)</f>
        <v>#DIV/0!</v>
      </c>
      <c r="Y186" s="214" t="e">
        <f t="shared" si="150"/>
        <v>#DIV/0!</v>
      </c>
    </row>
    <row r="187" spans="2:25" ht="18.75" customHeight="1">
      <c r="B187" s="742"/>
      <c r="C187" s="229">
        <f t="shared" si="137"/>
        <v>0</v>
      </c>
      <c r="D187" s="229">
        <f t="shared" si="138"/>
        <v>0</v>
      </c>
      <c r="E187" s="229">
        <f t="shared" si="139"/>
        <v>0</v>
      </c>
      <c r="F187" s="229">
        <f t="shared" si="140"/>
        <v>0</v>
      </c>
      <c r="G187" s="229">
        <f t="shared" si="141"/>
        <v>0</v>
      </c>
      <c r="H187" s="229">
        <f t="shared" si="142"/>
        <v>0</v>
      </c>
      <c r="I187" s="229">
        <f t="shared" si="143"/>
        <v>0</v>
      </c>
      <c r="J187" s="229">
        <f t="shared" si="144"/>
        <v>0</v>
      </c>
      <c r="K187" s="229">
        <f t="shared" si="145"/>
        <v>0</v>
      </c>
      <c r="L187" s="229">
        <f t="shared" si="146"/>
        <v>0</v>
      </c>
      <c r="M187" s="229">
        <f t="shared" si="147"/>
        <v>0</v>
      </c>
      <c r="N187" s="229">
        <f t="shared" si="148"/>
        <v>0</v>
      </c>
      <c r="O187" s="229">
        <f t="shared" si="149"/>
        <v>0</v>
      </c>
      <c r="Y187" s="214" t="e">
        <f t="shared" si="150"/>
        <v>#DIV/0!</v>
      </c>
    </row>
    <row r="188" spans="2:25" ht="18.75" customHeight="1">
      <c r="B188" s="742"/>
      <c r="C188" s="229">
        <f t="shared" si="137"/>
        <v>0</v>
      </c>
      <c r="D188" s="229">
        <f t="shared" si="138"/>
        <v>0</v>
      </c>
      <c r="E188" s="229">
        <f t="shared" si="139"/>
        <v>0</v>
      </c>
      <c r="F188" s="229">
        <f t="shared" si="140"/>
        <v>0</v>
      </c>
      <c r="G188" s="229">
        <f t="shared" si="141"/>
        <v>0</v>
      </c>
      <c r="H188" s="229">
        <f t="shared" si="142"/>
        <v>0</v>
      </c>
      <c r="I188" s="229">
        <f t="shared" si="143"/>
        <v>0</v>
      </c>
      <c r="J188" s="229">
        <f t="shared" si="144"/>
        <v>0</v>
      </c>
      <c r="K188" s="229">
        <f t="shared" si="145"/>
        <v>0</v>
      </c>
      <c r="L188" s="229">
        <f t="shared" si="146"/>
        <v>0</v>
      </c>
      <c r="M188" s="229">
        <f t="shared" si="147"/>
        <v>0</v>
      </c>
      <c r="N188" s="229">
        <f t="shared" si="148"/>
        <v>0</v>
      </c>
      <c r="O188" s="229">
        <f t="shared" si="149"/>
        <v>0</v>
      </c>
      <c r="Y188" s="214" t="e">
        <f t="shared" si="150"/>
        <v>#DIV/0!</v>
      </c>
    </row>
    <row r="189" spans="2:25" ht="18.75" customHeight="1">
      <c r="B189" s="742"/>
      <c r="C189" s="229">
        <f t="shared" si="137"/>
        <v>0</v>
      </c>
      <c r="D189" s="229">
        <f t="shared" si="138"/>
        <v>0</v>
      </c>
      <c r="E189" s="229">
        <f t="shared" si="139"/>
        <v>0</v>
      </c>
      <c r="F189" s="229">
        <f t="shared" si="140"/>
        <v>0</v>
      </c>
      <c r="G189" s="229">
        <f t="shared" si="141"/>
        <v>0</v>
      </c>
      <c r="H189" s="229">
        <f t="shared" si="142"/>
        <v>0</v>
      </c>
      <c r="I189" s="229">
        <f t="shared" si="143"/>
        <v>0</v>
      </c>
      <c r="J189" s="229">
        <f t="shared" si="144"/>
        <v>0</v>
      </c>
      <c r="K189" s="229">
        <f t="shared" si="145"/>
        <v>0</v>
      </c>
      <c r="L189" s="229">
        <f t="shared" si="146"/>
        <v>0</v>
      </c>
      <c r="M189" s="229">
        <f t="shared" si="147"/>
        <v>0</v>
      </c>
      <c r="N189" s="229">
        <f t="shared" si="148"/>
        <v>0</v>
      </c>
      <c r="O189" s="229">
        <f t="shared" si="149"/>
        <v>0</v>
      </c>
      <c r="Y189" s="214" t="e">
        <f t="shared" si="150"/>
        <v>#DIV/0!</v>
      </c>
    </row>
    <row r="190" spans="2:25" ht="18.75" customHeight="1">
      <c r="B190" s="742"/>
      <c r="C190" s="229">
        <f t="shared" si="137"/>
        <v>0</v>
      </c>
      <c r="D190" s="229">
        <f t="shared" si="138"/>
        <v>0</v>
      </c>
      <c r="E190" s="229">
        <f t="shared" si="139"/>
        <v>0</v>
      </c>
      <c r="F190" s="229">
        <f t="shared" si="140"/>
        <v>0</v>
      </c>
      <c r="G190" s="229">
        <f t="shared" si="141"/>
        <v>0</v>
      </c>
      <c r="H190" s="229">
        <f t="shared" si="142"/>
        <v>0</v>
      </c>
      <c r="I190" s="229">
        <f t="shared" si="143"/>
        <v>0</v>
      </c>
      <c r="J190" s="229">
        <f t="shared" si="144"/>
        <v>0</v>
      </c>
      <c r="K190" s="229">
        <f t="shared" si="145"/>
        <v>0</v>
      </c>
      <c r="L190" s="229">
        <f t="shared" si="146"/>
        <v>0</v>
      </c>
      <c r="M190" s="229">
        <f t="shared" si="147"/>
        <v>0</v>
      </c>
      <c r="N190" s="229">
        <f t="shared" si="148"/>
        <v>0</v>
      </c>
      <c r="O190" s="229">
        <f t="shared" si="149"/>
        <v>0</v>
      </c>
      <c r="Y190" s="214" t="e">
        <f t="shared" si="150"/>
        <v>#DIV/0!</v>
      </c>
    </row>
    <row r="191" spans="2:25" ht="18.75" customHeight="1">
      <c r="B191" s="742"/>
      <c r="C191" s="229">
        <f t="shared" si="137"/>
        <v>0</v>
      </c>
      <c r="D191" s="229">
        <f t="shared" si="138"/>
        <v>0</v>
      </c>
      <c r="E191" s="229">
        <f t="shared" si="139"/>
        <v>0</v>
      </c>
      <c r="F191" s="229">
        <f t="shared" si="140"/>
        <v>0</v>
      </c>
      <c r="G191" s="229">
        <f t="shared" si="141"/>
        <v>0</v>
      </c>
      <c r="H191" s="229">
        <f t="shared" si="142"/>
        <v>0</v>
      </c>
      <c r="I191" s="229">
        <f t="shared" si="143"/>
        <v>0</v>
      </c>
      <c r="J191" s="229">
        <f t="shared" si="144"/>
        <v>0</v>
      </c>
      <c r="K191" s="229">
        <f t="shared" si="145"/>
        <v>0</v>
      </c>
      <c r="L191" s="229">
        <f t="shared" si="146"/>
        <v>0</v>
      </c>
      <c r="M191" s="229">
        <f t="shared" si="147"/>
        <v>0</v>
      </c>
      <c r="N191" s="229">
        <f t="shared" si="148"/>
        <v>0</v>
      </c>
      <c r="O191" s="229">
        <f t="shared" si="149"/>
        <v>0</v>
      </c>
      <c r="Y191" s="214" t="e">
        <f t="shared" si="150"/>
        <v>#DIV/0!</v>
      </c>
    </row>
    <row r="192" spans="2:25" ht="18.75" customHeight="1" thickBot="1">
      <c r="B192" s="735"/>
      <c r="C192" s="229">
        <f t="shared" si="137"/>
        <v>0</v>
      </c>
      <c r="D192" s="229">
        <f t="shared" si="138"/>
        <v>0</v>
      </c>
      <c r="E192" s="229">
        <f t="shared" si="139"/>
        <v>0</v>
      </c>
      <c r="F192" s="229">
        <f t="shared" si="140"/>
        <v>0</v>
      </c>
      <c r="G192" s="229">
        <f t="shared" si="141"/>
        <v>0</v>
      </c>
      <c r="H192" s="229">
        <f t="shared" si="142"/>
        <v>0</v>
      </c>
      <c r="I192" s="229">
        <f t="shared" si="143"/>
        <v>0</v>
      </c>
      <c r="J192" s="229">
        <f t="shared" si="144"/>
        <v>0</v>
      </c>
      <c r="K192" s="229">
        <f t="shared" si="145"/>
        <v>0</v>
      </c>
      <c r="L192" s="229">
        <f t="shared" si="146"/>
        <v>0</v>
      </c>
      <c r="M192" s="229">
        <f t="shared" si="147"/>
        <v>0</v>
      </c>
      <c r="N192" s="229">
        <f t="shared" si="148"/>
        <v>0</v>
      </c>
      <c r="O192" s="229">
        <f t="shared" si="149"/>
        <v>0</v>
      </c>
      <c r="Y192" s="439" t="e">
        <f t="shared" si="150"/>
        <v>#DIV/0!</v>
      </c>
    </row>
    <row r="193" spans="1:38" ht="18.75" customHeight="1">
      <c r="U193" s="240"/>
    </row>
    <row r="194" spans="1:38" ht="18.75" customHeight="1">
      <c r="A194" s="102" t="s">
        <v>353</v>
      </c>
    </row>
    <row r="195" spans="1:38" ht="18.75" customHeight="1">
      <c r="B195" s="721" t="s">
        <v>274</v>
      </c>
      <c r="C195" s="737"/>
      <c r="D195" s="737"/>
      <c r="E195" s="737"/>
      <c r="F195" s="737"/>
      <c r="G195" s="737"/>
      <c r="H195" s="737"/>
      <c r="I195" s="737"/>
      <c r="J195" s="737"/>
      <c r="K195" s="722"/>
      <c r="L195" s="721" t="s">
        <v>354</v>
      </c>
      <c r="M195" s="722"/>
      <c r="N195" s="721" t="s">
        <v>282</v>
      </c>
      <c r="O195" s="722"/>
      <c r="P195" s="721" t="s">
        <v>355</v>
      </c>
      <c r="Q195" s="722"/>
      <c r="R195" s="721" t="s">
        <v>356</v>
      </c>
      <c r="S195" s="722"/>
      <c r="T195" s="731" t="s">
        <v>107</v>
      </c>
      <c r="U195" s="721" t="s">
        <v>357</v>
      </c>
      <c r="V195" s="722"/>
      <c r="W195" s="732" t="s">
        <v>597</v>
      </c>
      <c r="X195" s="722"/>
      <c r="Y195" s="721" t="s">
        <v>358</v>
      </c>
      <c r="Z195" s="722"/>
      <c r="AA195" s="733" t="s">
        <v>275</v>
      </c>
      <c r="AB195" s="734"/>
      <c r="AC195" s="721" t="s">
        <v>359</v>
      </c>
      <c r="AD195" s="722"/>
      <c r="AE195" s="558" t="s">
        <v>718</v>
      </c>
      <c r="AF195" s="558" t="s">
        <v>719</v>
      </c>
      <c r="AG195" s="558" t="s">
        <v>720</v>
      </c>
      <c r="AH195" s="558" t="s">
        <v>275</v>
      </c>
      <c r="AI195" s="558" t="s">
        <v>722</v>
      </c>
      <c r="AK195" s="730" t="s">
        <v>225</v>
      </c>
      <c r="AL195" s="216" t="s">
        <v>360</v>
      </c>
    </row>
    <row r="196" spans="1:38" ht="18.75" customHeight="1">
      <c r="B196" s="731" t="s">
        <v>301</v>
      </c>
      <c r="C196" s="222" t="s">
        <v>278</v>
      </c>
      <c r="D196" s="222" t="s">
        <v>279</v>
      </c>
      <c r="E196" s="222" t="s">
        <v>280</v>
      </c>
      <c r="F196" s="222" t="s">
        <v>281</v>
      </c>
      <c r="G196" s="222" t="s">
        <v>362</v>
      </c>
      <c r="H196" s="222" t="s">
        <v>363</v>
      </c>
      <c r="I196" s="222" t="s">
        <v>364</v>
      </c>
      <c r="J196" s="222" t="s">
        <v>365</v>
      </c>
      <c r="K196" s="222" t="s">
        <v>366</v>
      </c>
      <c r="L196" s="721" t="s">
        <v>241</v>
      </c>
      <c r="M196" s="722"/>
      <c r="N196" s="721" t="s">
        <v>242</v>
      </c>
      <c r="O196" s="722"/>
      <c r="P196" s="721" t="s">
        <v>367</v>
      </c>
      <c r="Q196" s="722"/>
      <c r="R196" s="721" t="s">
        <v>243</v>
      </c>
      <c r="S196" s="722"/>
      <c r="T196" s="710"/>
      <c r="U196" s="222" t="s">
        <v>227</v>
      </c>
      <c r="V196" s="222" t="s">
        <v>276</v>
      </c>
      <c r="W196" s="222" t="s">
        <v>227</v>
      </c>
      <c r="X196" s="222" t="s">
        <v>276</v>
      </c>
      <c r="AA196" s="735"/>
      <c r="AB196" s="736"/>
      <c r="AC196" s="721" t="s">
        <v>277</v>
      </c>
      <c r="AD196" s="722"/>
      <c r="AE196" s="710"/>
      <c r="AF196" s="710"/>
      <c r="AG196" s="710"/>
      <c r="AH196" s="710"/>
      <c r="AI196" s="710"/>
      <c r="AK196" s="730"/>
      <c r="AL196" s="217">
        <v>95.45</v>
      </c>
    </row>
    <row r="197" spans="1:38" ht="18.75" customHeight="1">
      <c r="B197" s="710"/>
      <c r="C197" s="222" t="s">
        <v>236</v>
      </c>
      <c r="D197" s="222" t="s">
        <v>370</v>
      </c>
      <c r="E197" s="222" t="s">
        <v>371</v>
      </c>
      <c r="F197" s="222" t="s">
        <v>237</v>
      </c>
      <c r="G197" s="222" t="s">
        <v>238</v>
      </c>
      <c r="H197" s="222" t="s">
        <v>239</v>
      </c>
      <c r="I197" s="222" t="s">
        <v>372</v>
      </c>
      <c r="J197" s="222" t="s">
        <v>240</v>
      </c>
      <c r="K197" s="222" t="s">
        <v>373</v>
      </c>
      <c r="L197" s="263" t="s">
        <v>47</v>
      </c>
      <c r="M197" s="263" t="s">
        <v>374</v>
      </c>
      <c r="N197" s="263" t="s">
        <v>47</v>
      </c>
      <c r="O197" s="263" t="s">
        <v>374</v>
      </c>
      <c r="P197" s="263" t="s">
        <v>47</v>
      </c>
      <c r="Q197" s="263" t="s">
        <v>374</v>
      </c>
      <c r="R197" s="263" t="s">
        <v>47</v>
      </c>
      <c r="S197" s="263" t="s">
        <v>374</v>
      </c>
      <c r="T197" s="222" t="s">
        <v>283</v>
      </c>
      <c r="U197" s="222" t="s">
        <v>283</v>
      </c>
      <c r="V197" s="222" t="s">
        <v>283</v>
      </c>
      <c r="W197" s="222"/>
      <c r="X197" s="263"/>
      <c r="Y197" s="222" t="s">
        <v>227</v>
      </c>
      <c r="Z197" s="222" t="s">
        <v>276</v>
      </c>
      <c r="AA197" s="222" t="s">
        <v>227</v>
      </c>
      <c r="AB197" s="222" t="s">
        <v>276</v>
      </c>
      <c r="AC197" s="222" t="s">
        <v>227</v>
      </c>
      <c r="AD197" s="222" t="s">
        <v>276</v>
      </c>
      <c r="AE197" s="263" t="s">
        <v>47</v>
      </c>
      <c r="AF197" s="222" t="s">
        <v>227</v>
      </c>
      <c r="AG197" s="222" t="s">
        <v>227</v>
      </c>
      <c r="AH197" s="222" t="s">
        <v>227</v>
      </c>
      <c r="AI197" s="222" t="s">
        <v>227</v>
      </c>
      <c r="AK197" s="218">
        <v>1</v>
      </c>
      <c r="AL197" s="219">
        <v>13.97</v>
      </c>
    </row>
    <row r="198" spans="1:38" ht="18.75" customHeight="1">
      <c r="B198" s="199">
        <f t="shared" ref="B198:B215" si="151">D154</f>
        <v>0</v>
      </c>
      <c r="C198" s="226" t="s">
        <v>5</v>
      </c>
      <c r="D198" s="199" t="s">
        <v>5</v>
      </c>
      <c r="E198" s="199" t="s">
        <v>5</v>
      </c>
      <c r="F198" s="199" t="s">
        <v>5</v>
      </c>
      <c r="G198" s="199" t="s">
        <v>5</v>
      </c>
      <c r="H198" s="199" t="s">
        <v>5</v>
      </c>
      <c r="I198" s="199" t="s">
        <v>5</v>
      </c>
      <c r="J198" s="199" t="s">
        <v>5</v>
      </c>
      <c r="K198" s="241" t="s">
        <v>5</v>
      </c>
      <c r="L198" s="199" t="s">
        <v>5</v>
      </c>
      <c r="M198" s="199" t="s">
        <v>5</v>
      </c>
      <c r="N198" s="199" t="s">
        <v>5</v>
      </c>
      <c r="O198" s="199" t="s">
        <v>5</v>
      </c>
      <c r="P198" s="199" t="s">
        <v>5</v>
      </c>
      <c r="Q198" s="199" t="s">
        <v>5</v>
      </c>
      <c r="R198" s="242" t="s">
        <v>5</v>
      </c>
      <c r="S198" s="242" t="s">
        <v>5</v>
      </c>
      <c r="T198" s="199" t="s">
        <v>5</v>
      </c>
      <c r="U198" s="199" t="s">
        <v>5</v>
      </c>
      <c r="V198" s="199" t="s">
        <v>5</v>
      </c>
      <c r="W198" s="199" t="s">
        <v>5</v>
      </c>
      <c r="X198" s="242" t="s">
        <v>5</v>
      </c>
      <c r="Y198" s="199" t="s">
        <v>5</v>
      </c>
      <c r="Z198" s="199" t="s">
        <v>5</v>
      </c>
      <c r="AA198" s="199" t="s">
        <v>5</v>
      </c>
      <c r="AB198" s="199" t="s">
        <v>5</v>
      </c>
      <c r="AC198" s="243" t="s">
        <v>5</v>
      </c>
      <c r="AD198" s="243" t="s">
        <v>5</v>
      </c>
      <c r="AE198" s="199" t="s">
        <v>5</v>
      </c>
      <c r="AF198" s="199" t="s">
        <v>5</v>
      </c>
      <c r="AG198" s="199" t="s">
        <v>5</v>
      </c>
      <c r="AH198" s="199" t="s">
        <v>5</v>
      </c>
      <c r="AI198" s="243" t="s">
        <v>5</v>
      </c>
      <c r="AK198" s="218">
        <v>2</v>
      </c>
      <c r="AL198" s="219">
        <v>4.53</v>
      </c>
    </row>
    <row r="199" spans="1:38" ht="18.75" customHeight="1">
      <c r="B199" s="199">
        <f t="shared" si="151"/>
        <v>0</v>
      </c>
      <c r="C199" s="226" t="str">
        <f t="shared" ref="C199:C215" si="152">IF(C155=FALSE,"",F$148/2)</f>
        <v/>
      </c>
      <c r="D199" s="226" t="str">
        <f t="shared" ref="D199:D215" si="153">IF(C155=FALSE,"",SQRT(S155/6)/ABS(R155)*100)</f>
        <v/>
      </c>
      <c r="E199" s="226" t="str">
        <f t="shared" ref="E199:E215" si="154">IF(C155=FALSE,"",AD155/SQRT(3))</f>
        <v/>
      </c>
      <c r="F199" s="226" t="str">
        <f t="shared" ref="F199:F215" si="155">IF(C155=FALSE,"",ABS(H$148/R155)/SQRT(6)*100)</f>
        <v/>
      </c>
      <c r="G199" s="226" t="e">
        <f t="shared" ref="G199:G215" ca="1" si="156">IF(OR(E$148="Case B",E$148="Case D"),IF(AG155="-","",AG155/3/SQRT(3)),AH155/SQRT(3))</f>
        <v>#VALUE!</v>
      </c>
      <c r="H199" s="226" t="str">
        <f t="shared" ref="H199:H215" si="157">IF(C155=FALSE,"",ABS(AF$154))</f>
        <v/>
      </c>
      <c r="I199" s="226" t="str">
        <f t="shared" ref="I199:I215" si="158">IF(C155=FALSE,"",G$148*(N$148/2)/SQRT(3))</f>
        <v/>
      </c>
      <c r="J199" s="226" t="str">
        <f t="shared" ref="J199:J208" si="159">IF(C155=FALSE,"",ABS((R155-Y177)/R155)*100)</f>
        <v/>
      </c>
      <c r="K199" s="244" t="str">
        <f t="shared" ref="K199:K215" si="160">IF(AG155="-","",AG155/SQRT(3))</f>
        <v/>
      </c>
      <c r="L199" s="226" t="str">
        <f t="shared" ref="L199:L215" si="161">IF(C155=FALSE,"",SQRT(SUMSQ(C199:J199)))</f>
        <v/>
      </c>
      <c r="M199" s="226" t="str">
        <f t="shared" ref="M199:M215" si="162">IF(C155=FALSE,"",SQRT(SUMSQ(C199:K199)))</f>
        <v/>
      </c>
      <c r="N199" s="199" t="str">
        <f t="shared" ref="N199:N215" si="163">IF(C155=FALSE,"",ROUNDDOWN(L199^4/SUM(D199^4/D$216,E199^4/E$216),0))</f>
        <v/>
      </c>
      <c r="O199" s="199" t="str">
        <f t="shared" ref="O199:O215" si="164">IF(C155=FALSE,"",ROUNDDOWN(M199^4/SUM(D199^4/D$216,E199^4/E$216),0))</f>
        <v/>
      </c>
      <c r="P199" s="199" t="str">
        <f t="shared" ref="P199:P215" ca="1" si="165">IF(C155=FALSE,"",IFERROR(OFFSET($AL$196,MATCH(N199,$AK$197:$AK$206,0),0),2))</f>
        <v/>
      </c>
      <c r="Q199" s="199" t="str">
        <f t="shared" ref="Q199:Q215" ca="1" si="166">IF(C155=FALSE,"",IFERROR(OFFSET($AL$196,MATCH(O199,$AK$197:$AK$206,0),0),2))</f>
        <v/>
      </c>
      <c r="R199" s="245" t="str">
        <f t="shared" ref="R199:R215" si="167">IF(C155=FALSE,"",MAX(P$199:Q$215)*L199)</f>
        <v/>
      </c>
      <c r="S199" s="245" t="str">
        <f t="shared" ref="S199:S215" si="168">IF(C155=FALSE,"",MAX(P$199:Q$215)*M199)</f>
        <v/>
      </c>
      <c r="T199" s="199">
        <f t="shared" ref="T199:T215" si="169">O$148*100</f>
        <v>0</v>
      </c>
      <c r="U199" s="226">
        <f t="shared" ref="U199:U215" si="170">MAX(T199,R199)</f>
        <v>0</v>
      </c>
      <c r="V199" s="226">
        <f t="shared" ref="V199:V215" si="171">MAX(T199,S199)</f>
        <v>0</v>
      </c>
      <c r="W199" s="244" t="b">
        <f t="shared" ref="W199:W215" si="172">R199&lt;T199</f>
        <v>0</v>
      </c>
      <c r="X199" s="244" t="b">
        <f t="shared" ref="X199:X215" si="173">S199&lt;T199</f>
        <v>0</v>
      </c>
      <c r="Y199" s="199">
        <f t="shared" ref="Y199:Y215" ca="1" si="174">ROUND(U199,AC$219)</f>
        <v>0</v>
      </c>
      <c r="Z199" s="199">
        <f t="shared" ref="Z199:Z215" ca="1" si="175">ROUND(V199,AC$219)</f>
        <v>0</v>
      </c>
      <c r="AA199" s="199" t="e">
        <f t="shared" ref="AA199:AA215" ca="1" si="176">IF(ABS(U199-Y199)/U199*100&gt;5,TRUE,FALSE)</f>
        <v>#DIV/0!</v>
      </c>
      <c r="AB199" s="199" t="e">
        <f t="shared" ref="AB199:AB215" ca="1" si="177">IF(ABS(V199-Z199)/V199*100&gt;5,TRUE,FALSE)</f>
        <v>#DIV/0!</v>
      </c>
      <c r="AC199" s="243" t="e">
        <f t="shared" ref="AC199:AC215" ca="1" si="178">IF(AA199=TRUE,ROUNDUP(U199,AC$219),Y199)</f>
        <v>#DIV/0!</v>
      </c>
      <c r="AD199" s="243" t="e">
        <f t="shared" ref="AD199:AD215" ca="1" si="179">IF(AB199=TRUE,ROUNDUP(V199,AC$219),Z199)</f>
        <v>#DIV/0!</v>
      </c>
      <c r="AE199" s="224">
        <f t="shared" ref="AE199:AE215" si="180">U199%*E155</f>
        <v>0</v>
      </c>
      <c r="AF199" s="389">
        <f t="shared" ref="AF199:AF215" si="181">IF(AE199&lt;0.00001,6,IF(AE199&lt;0.0001,5,IF(AE199&lt;0.001,4,IF(AE199&lt;0.01,3,IF(AE199&lt;0.1,2,IF(AE199&lt;1,1,IF(AE199&lt;10,0,IF(AE199&lt;100,-1,-2))))))))</f>
        <v>6</v>
      </c>
      <c r="AG199" s="199">
        <f t="shared" ref="AG199:AG215" si="182">ROUND(AE199,AD$219)</f>
        <v>0</v>
      </c>
      <c r="AH199" s="199" t="e">
        <f t="shared" ref="AH199:AH215" si="183">IF(ABS(AE199-AG199)/AE199*100&gt;5,TRUE,FALSE)</f>
        <v>#DIV/0!</v>
      </c>
      <c r="AI199" s="243" t="e">
        <f t="shared" ref="AI199:AI215" si="184">IF(AH199=TRUE,ROUNDUP(AE199,AI$219),AG199)</f>
        <v>#DIV/0!</v>
      </c>
      <c r="AK199" s="218">
        <v>3</v>
      </c>
      <c r="AL199" s="219">
        <v>3.31</v>
      </c>
    </row>
    <row r="200" spans="1:38" ht="18.75" customHeight="1">
      <c r="B200" s="199">
        <f t="shared" si="151"/>
        <v>0</v>
      </c>
      <c r="C200" s="226" t="str">
        <f t="shared" si="152"/>
        <v/>
      </c>
      <c r="D200" s="226" t="str">
        <f t="shared" si="153"/>
        <v/>
      </c>
      <c r="E200" s="226" t="str">
        <f t="shared" si="154"/>
        <v/>
      </c>
      <c r="F200" s="226" t="str">
        <f t="shared" si="155"/>
        <v/>
      </c>
      <c r="G200" s="226" t="e">
        <f t="shared" ca="1" si="156"/>
        <v>#VALUE!</v>
      </c>
      <c r="H200" s="226" t="str">
        <f t="shared" si="157"/>
        <v/>
      </c>
      <c r="I200" s="226" t="str">
        <f t="shared" si="158"/>
        <v/>
      </c>
      <c r="J200" s="226" t="str">
        <f t="shared" si="159"/>
        <v/>
      </c>
      <c r="K200" s="244" t="str">
        <f t="shared" si="160"/>
        <v/>
      </c>
      <c r="L200" s="226" t="str">
        <f t="shared" si="161"/>
        <v/>
      </c>
      <c r="M200" s="226" t="str">
        <f t="shared" si="162"/>
        <v/>
      </c>
      <c r="N200" s="199" t="str">
        <f t="shared" si="163"/>
        <v/>
      </c>
      <c r="O200" s="199" t="str">
        <f t="shared" si="164"/>
        <v/>
      </c>
      <c r="P200" s="199" t="str">
        <f t="shared" ca="1" si="165"/>
        <v/>
      </c>
      <c r="Q200" s="199" t="str">
        <f t="shared" ca="1" si="166"/>
        <v/>
      </c>
      <c r="R200" s="245" t="str">
        <f t="shared" si="167"/>
        <v/>
      </c>
      <c r="S200" s="245" t="str">
        <f t="shared" si="168"/>
        <v/>
      </c>
      <c r="T200" s="199">
        <f t="shared" si="169"/>
        <v>0</v>
      </c>
      <c r="U200" s="226">
        <f t="shared" si="170"/>
        <v>0</v>
      </c>
      <c r="V200" s="226">
        <f t="shared" si="171"/>
        <v>0</v>
      </c>
      <c r="W200" s="244" t="b">
        <f t="shared" si="172"/>
        <v>0</v>
      </c>
      <c r="X200" s="244" t="b">
        <f t="shared" si="173"/>
        <v>0</v>
      </c>
      <c r="Y200" s="199">
        <f t="shared" ca="1" si="174"/>
        <v>0</v>
      </c>
      <c r="Z200" s="199">
        <f t="shared" ca="1" si="175"/>
        <v>0</v>
      </c>
      <c r="AA200" s="199" t="e">
        <f t="shared" ca="1" si="176"/>
        <v>#DIV/0!</v>
      </c>
      <c r="AB200" s="199" t="e">
        <f t="shared" ca="1" si="177"/>
        <v>#DIV/0!</v>
      </c>
      <c r="AC200" s="243" t="e">
        <f t="shared" ca="1" si="178"/>
        <v>#DIV/0!</v>
      </c>
      <c r="AD200" s="243" t="e">
        <f t="shared" ca="1" si="179"/>
        <v>#DIV/0!</v>
      </c>
      <c r="AE200" s="224">
        <f t="shared" si="180"/>
        <v>0</v>
      </c>
      <c r="AF200" s="389">
        <f t="shared" si="181"/>
        <v>6</v>
      </c>
      <c r="AG200" s="199">
        <f t="shared" si="182"/>
        <v>0</v>
      </c>
      <c r="AH200" s="199" t="e">
        <f t="shared" si="183"/>
        <v>#DIV/0!</v>
      </c>
      <c r="AI200" s="243" t="e">
        <f t="shared" si="184"/>
        <v>#DIV/0!</v>
      </c>
      <c r="AK200" s="218">
        <v>4</v>
      </c>
      <c r="AL200" s="219">
        <v>2.87</v>
      </c>
    </row>
    <row r="201" spans="1:38" ht="18.75" customHeight="1">
      <c r="B201" s="199">
        <f t="shared" si="151"/>
        <v>0</v>
      </c>
      <c r="C201" s="226" t="str">
        <f t="shared" si="152"/>
        <v/>
      </c>
      <c r="D201" s="226" t="str">
        <f t="shared" si="153"/>
        <v/>
      </c>
      <c r="E201" s="226" t="str">
        <f t="shared" si="154"/>
        <v/>
      </c>
      <c r="F201" s="226" t="str">
        <f t="shared" si="155"/>
        <v/>
      </c>
      <c r="G201" s="226" t="e">
        <f t="shared" ca="1" si="156"/>
        <v>#VALUE!</v>
      </c>
      <c r="H201" s="226" t="str">
        <f t="shared" si="157"/>
        <v/>
      </c>
      <c r="I201" s="226" t="str">
        <f t="shared" si="158"/>
        <v/>
      </c>
      <c r="J201" s="226" t="str">
        <f t="shared" si="159"/>
        <v/>
      </c>
      <c r="K201" s="244" t="str">
        <f t="shared" si="160"/>
        <v/>
      </c>
      <c r="L201" s="226" t="str">
        <f t="shared" si="161"/>
        <v/>
      </c>
      <c r="M201" s="226" t="str">
        <f t="shared" si="162"/>
        <v/>
      </c>
      <c r="N201" s="199" t="str">
        <f t="shared" si="163"/>
        <v/>
      </c>
      <c r="O201" s="199" t="str">
        <f t="shared" si="164"/>
        <v/>
      </c>
      <c r="P201" s="199" t="str">
        <f t="shared" ca="1" si="165"/>
        <v/>
      </c>
      <c r="Q201" s="199" t="str">
        <f t="shared" ca="1" si="166"/>
        <v/>
      </c>
      <c r="R201" s="245" t="str">
        <f t="shared" si="167"/>
        <v/>
      </c>
      <c r="S201" s="245" t="str">
        <f t="shared" si="168"/>
        <v/>
      </c>
      <c r="T201" s="199">
        <f t="shared" si="169"/>
        <v>0</v>
      </c>
      <c r="U201" s="226">
        <f t="shared" si="170"/>
        <v>0</v>
      </c>
      <c r="V201" s="226">
        <f t="shared" si="171"/>
        <v>0</v>
      </c>
      <c r="W201" s="244" t="b">
        <f t="shared" si="172"/>
        <v>0</v>
      </c>
      <c r="X201" s="244" t="b">
        <f t="shared" si="173"/>
        <v>0</v>
      </c>
      <c r="Y201" s="199">
        <f t="shared" ca="1" si="174"/>
        <v>0</v>
      </c>
      <c r="Z201" s="199">
        <f t="shared" ca="1" si="175"/>
        <v>0</v>
      </c>
      <c r="AA201" s="199" t="e">
        <f t="shared" ca="1" si="176"/>
        <v>#DIV/0!</v>
      </c>
      <c r="AB201" s="199" t="e">
        <f t="shared" ca="1" si="177"/>
        <v>#DIV/0!</v>
      </c>
      <c r="AC201" s="243" t="e">
        <f t="shared" ca="1" si="178"/>
        <v>#DIV/0!</v>
      </c>
      <c r="AD201" s="243" t="e">
        <f t="shared" ca="1" si="179"/>
        <v>#DIV/0!</v>
      </c>
      <c r="AE201" s="224">
        <f t="shared" si="180"/>
        <v>0</v>
      </c>
      <c r="AF201" s="389">
        <f t="shared" si="181"/>
        <v>6</v>
      </c>
      <c r="AG201" s="199">
        <f t="shared" si="182"/>
        <v>0</v>
      </c>
      <c r="AH201" s="199" t="e">
        <f t="shared" si="183"/>
        <v>#DIV/0!</v>
      </c>
      <c r="AI201" s="243" t="e">
        <f t="shared" si="184"/>
        <v>#DIV/0!</v>
      </c>
      <c r="AK201" s="218">
        <v>5</v>
      </c>
      <c r="AL201" s="219">
        <v>2.65</v>
      </c>
    </row>
    <row r="202" spans="1:38" ht="18.75" customHeight="1">
      <c r="B202" s="199">
        <f t="shared" si="151"/>
        <v>0</v>
      </c>
      <c r="C202" s="226" t="str">
        <f t="shared" si="152"/>
        <v/>
      </c>
      <c r="D202" s="226" t="str">
        <f t="shared" si="153"/>
        <v/>
      </c>
      <c r="E202" s="226" t="str">
        <f t="shared" si="154"/>
        <v/>
      </c>
      <c r="F202" s="226" t="str">
        <f t="shared" si="155"/>
        <v/>
      </c>
      <c r="G202" s="226" t="e">
        <f t="shared" ca="1" si="156"/>
        <v>#VALUE!</v>
      </c>
      <c r="H202" s="226" t="str">
        <f t="shared" si="157"/>
        <v/>
      </c>
      <c r="I202" s="226" t="str">
        <f t="shared" si="158"/>
        <v/>
      </c>
      <c r="J202" s="226" t="str">
        <f t="shared" si="159"/>
        <v/>
      </c>
      <c r="K202" s="244" t="str">
        <f t="shared" si="160"/>
        <v/>
      </c>
      <c r="L202" s="226" t="str">
        <f t="shared" si="161"/>
        <v/>
      </c>
      <c r="M202" s="226" t="str">
        <f t="shared" si="162"/>
        <v/>
      </c>
      <c r="N202" s="199" t="str">
        <f t="shared" si="163"/>
        <v/>
      </c>
      <c r="O202" s="199" t="str">
        <f t="shared" si="164"/>
        <v/>
      </c>
      <c r="P202" s="199" t="str">
        <f t="shared" ca="1" si="165"/>
        <v/>
      </c>
      <c r="Q202" s="199" t="str">
        <f t="shared" ca="1" si="166"/>
        <v/>
      </c>
      <c r="R202" s="245" t="str">
        <f t="shared" si="167"/>
        <v/>
      </c>
      <c r="S202" s="245" t="str">
        <f t="shared" si="168"/>
        <v/>
      </c>
      <c r="T202" s="199">
        <f t="shared" si="169"/>
        <v>0</v>
      </c>
      <c r="U202" s="226">
        <f t="shared" si="170"/>
        <v>0</v>
      </c>
      <c r="V202" s="226">
        <f t="shared" si="171"/>
        <v>0</v>
      </c>
      <c r="W202" s="244" t="b">
        <f t="shared" si="172"/>
        <v>0</v>
      </c>
      <c r="X202" s="244" t="b">
        <f t="shared" si="173"/>
        <v>0</v>
      </c>
      <c r="Y202" s="199">
        <f t="shared" ca="1" si="174"/>
        <v>0</v>
      </c>
      <c r="Z202" s="199">
        <f t="shared" ca="1" si="175"/>
        <v>0</v>
      </c>
      <c r="AA202" s="199" t="e">
        <f t="shared" ca="1" si="176"/>
        <v>#DIV/0!</v>
      </c>
      <c r="AB202" s="199" t="e">
        <f t="shared" ca="1" si="177"/>
        <v>#DIV/0!</v>
      </c>
      <c r="AC202" s="243" t="e">
        <f t="shared" ca="1" si="178"/>
        <v>#DIV/0!</v>
      </c>
      <c r="AD202" s="243" t="e">
        <f t="shared" ca="1" si="179"/>
        <v>#DIV/0!</v>
      </c>
      <c r="AE202" s="224">
        <f t="shared" si="180"/>
        <v>0</v>
      </c>
      <c r="AF202" s="389">
        <f t="shared" si="181"/>
        <v>6</v>
      </c>
      <c r="AG202" s="199">
        <f t="shared" si="182"/>
        <v>0</v>
      </c>
      <c r="AH202" s="199" t="e">
        <f t="shared" si="183"/>
        <v>#DIV/0!</v>
      </c>
      <c r="AI202" s="243" t="e">
        <f t="shared" si="184"/>
        <v>#DIV/0!</v>
      </c>
      <c r="AK202" s="218">
        <v>6</v>
      </c>
      <c r="AL202" s="219">
        <v>2.52</v>
      </c>
    </row>
    <row r="203" spans="1:38" ht="18.75" customHeight="1">
      <c r="B203" s="199">
        <f t="shared" si="151"/>
        <v>0</v>
      </c>
      <c r="C203" s="226" t="str">
        <f t="shared" si="152"/>
        <v/>
      </c>
      <c r="D203" s="226" t="str">
        <f t="shared" si="153"/>
        <v/>
      </c>
      <c r="E203" s="226" t="str">
        <f t="shared" si="154"/>
        <v/>
      </c>
      <c r="F203" s="226" t="str">
        <f t="shared" si="155"/>
        <v/>
      </c>
      <c r="G203" s="226" t="e">
        <f t="shared" ca="1" si="156"/>
        <v>#VALUE!</v>
      </c>
      <c r="H203" s="226" t="str">
        <f t="shared" si="157"/>
        <v/>
      </c>
      <c r="I203" s="226" t="str">
        <f t="shared" si="158"/>
        <v/>
      </c>
      <c r="J203" s="226" t="str">
        <f t="shared" si="159"/>
        <v/>
      </c>
      <c r="K203" s="244" t="str">
        <f t="shared" si="160"/>
        <v/>
      </c>
      <c r="L203" s="226" t="str">
        <f t="shared" si="161"/>
        <v/>
      </c>
      <c r="M203" s="226" t="str">
        <f t="shared" si="162"/>
        <v/>
      </c>
      <c r="N203" s="199" t="str">
        <f t="shared" si="163"/>
        <v/>
      </c>
      <c r="O203" s="199" t="str">
        <f t="shared" si="164"/>
        <v/>
      </c>
      <c r="P203" s="199" t="str">
        <f t="shared" ca="1" si="165"/>
        <v/>
      </c>
      <c r="Q203" s="199" t="str">
        <f t="shared" ca="1" si="166"/>
        <v/>
      </c>
      <c r="R203" s="245" t="str">
        <f t="shared" si="167"/>
        <v/>
      </c>
      <c r="S203" s="245" t="str">
        <f t="shared" si="168"/>
        <v/>
      </c>
      <c r="T203" s="199">
        <f t="shared" si="169"/>
        <v>0</v>
      </c>
      <c r="U203" s="226">
        <f t="shared" si="170"/>
        <v>0</v>
      </c>
      <c r="V203" s="226">
        <f t="shared" si="171"/>
        <v>0</v>
      </c>
      <c r="W203" s="244" t="b">
        <f t="shared" si="172"/>
        <v>0</v>
      </c>
      <c r="X203" s="244" t="b">
        <f t="shared" si="173"/>
        <v>0</v>
      </c>
      <c r="Y203" s="199">
        <f t="shared" ca="1" si="174"/>
        <v>0</v>
      </c>
      <c r="Z203" s="199">
        <f t="shared" ca="1" si="175"/>
        <v>0</v>
      </c>
      <c r="AA203" s="199" t="e">
        <f t="shared" ca="1" si="176"/>
        <v>#DIV/0!</v>
      </c>
      <c r="AB203" s="199" t="e">
        <f t="shared" ca="1" si="177"/>
        <v>#DIV/0!</v>
      </c>
      <c r="AC203" s="243" t="e">
        <f t="shared" ca="1" si="178"/>
        <v>#DIV/0!</v>
      </c>
      <c r="AD203" s="243" t="e">
        <f t="shared" ca="1" si="179"/>
        <v>#DIV/0!</v>
      </c>
      <c r="AE203" s="224">
        <f t="shared" si="180"/>
        <v>0</v>
      </c>
      <c r="AF203" s="389">
        <f t="shared" si="181"/>
        <v>6</v>
      </c>
      <c r="AG203" s="199">
        <f t="shared" si="182"/>
        <v>0</v>
      </c>
      <c r="AH203" s="199" t="e">
        <f t="shared" si="183"/>
        <v>#DIV/0!</v>
      </c>
      <c r="AI203" s="243" t="e">
        <f t="shared" si="184"/>
        <v>#DIV/0!</v>
      </c>
      <c r="AK203" s="218">
        <v>7</v>
      </c>
      <c r="AL203" s="219">
        <v>2.4300000000000002</v>
      </c>
    </row>
    <row r="204" spans="1:38" ht="18.75" customHeight="1">
      <c r="B204" s="199">
        <f t="shared" si="151"/>
        <v>0</v>
      </c>
      <c r="C204" s="226" t="str">
        <f t="shared" si="152"/>
        <v/>
      </c>
      <c r="D204" s="226" t="str">
        <f t="shared" si="153"/>
        <v/>
      </c>
      <c r="E204" s="226" t="str">
        <f t="shared" si="154"/>
        <v/>
      </c>
      <c r="F204" s="226" t="str">
        <f t="shared" si="155"/>
        <v/>
      </c>
      <c r="G204" s="226" t="e">
        <f t="shared" ca="1" si="156"/>
        <v>#VALUE!</v>
      </c>
      <c r="H204" s="226" t="str">
        <f t="shared" si="157"/>
        <v/>
      </c>
      <c r="I204" s="226" t="str">
        <f t="shared" si="158"/>
        <v/>
      </c>
      <c r="J204" s="226" t="str">
        <f t="shared" si="159"/>
        <v/>
      </c>
      <c r="K204" s="244" t="str">
        <f t="shared" si="160"/>
        <v/>
      </c>
      <c r="L204" s="226" t="str">
        <f t="shared" si="161"/>
        <v/>
      </c>
      <c r="M204" s="226" t="str">
        <f t="shared" si="162"/>
        <v/>
      </c>
      <c r="N204" s="199" t="str">
        <f t="shared" si="163"/>
        <v/>
      </c>
      <c r="O204" s="199" t="str">
        <f t="shared" si="164"/>
        <v/>
      </c>
      <c r="P204" s="199" t="str">
        <f t="shared" ca="1" si="165"/>
        <v/>
      </c>
      <c r="Q204" s="199" t="str">
        <f t="shared" ca="1" si="166"/>
        <v/>
      </c>
      <c r="R204" s="245" t="str">
        <f t="shared" si="167"/>
        <v/>
      </c>
      <c r="S204" s="245" t="str">
        <f t="shared" si="168"/>
        <v/>
      </c>
      <c r="T204" s="199">
        <f t="shared" si="169"/>
        <v>0</v>
      </c>
      <c r="U204" s="226">
        <f t="shared" si="170"/>
        <v>0</v>
      </c>
      <c r="V204" s="226">
        <f t="shared" si="171"/>
        <v>0</v>
      </c>
      <c r="W204" s="244" t="b">
        <f t="shared" si="172"/>
        <v>0</v>
      </c>
      <c r="X204" s="244" t="b">
        <f t="shared" si="173"/>
        <v>0</v>
      </c>
      <c r="Y204" s="199">
        <f t="shared" ca="1" si="174"/>
        <v>0</v>
      </c>
      <c r="Z204" s="199">
        <f t="shared" ca="1" si="175"/>
        <v>0</v>
      </c>
      <c r="AA204" s="199" t="e">
        <f t="shared" ca="1" si="176"/>
        <v>#DIV/0!</v>
      </c>
      <c r="AB204" s="199" t="e">
        <f t="shared" ca="1" si="177"/>
        <v>#DIV/0!</v>
      </c>
      <c r="AC204" s="243" t="e">
        <f t="shared" ca="1" si="178"/>
        <v>#DIV/0!</v>
      </c>
      <c r="AD204" s="243" t="e">
        <f t="shared" ca="1" si="179"/>
        <v>#DIV/0!</v>
      </c>
      <c r="AE204" s="224">
        <f t="shared" si="180"/>
        <v>0</v>
      </c>
      <c r="AF204" s="389">
        <f t="shared" si="181"/>
        <v>6</v>
      </c>
      <c r="AG204" s="199">
        <f t="shared" si="182"/>
        <v>0</v>
      </c>
      <c r="AH204" s="199" t="e">
        <f t="shared" si="183"/>
        <v>#DIV/0!</v>
      </c>
      <c r="AI204" s="243" t="e">
        <f t="shared" si="184"/>
        <v>#DIV/0!</v>
      </c>
      <c r="AK204" s="218">
        <v>8</v>
      </c>
      <c r="AL204" s="219">
        <v>2.37</v>
      </c>
    </row>
    <row r="205" spans="1:38" ht="18.75" customHeight="1">
      <c r="B205" s="199">
        <f t="shared" si="151"/>
        <v>0</v>
      </c>
      <c r="C205" s="226" t="str">
        <f t="shared" si="152"/>
        <v/>
      </c>
      <c r="D205" s="226" t="str">
        <f t="shared" si="153"/>
        <v/>
      </c>
      <c r="E205" s="226" t="str">
        <f t="shared" si="154"/>
        <v/>
      </c>
      <c r="F205" s="226" t="str">
        <f t="shared" si="155"/>
        <v/>
      </c>
      <c r="G205" s="226" t="e">
        <f t="shared" ca="1" si="156"/>
        <v>#VALUE!</v>
      </c>
      <c r="H205" s="226" t="str">
        <f t="shared" si="157"/>
        <v/>
      </c>
      <c r="I205" s="226" t="str">
        <f t="shared" si="158"/>
        <v/>
      </c>
      <c r="J205" s="226" t="str">
        <f t="shared" si="159"/>
        <v/>
      </c>
      <c r="K205" s="244" t="str">
        <f t="shared" si="160"/>
        <v/>
      </c>
      <c r="L205" s="226" t="str">
        <f t="shared" si="161"/>
        <v/>
      </c>
      <c r="M205" s="226" t="str">
        <f t="shared" si="162"/>
        <v/>
      </c>
      <c r="N205" s="199" t="str">
        <f t="shared" si="163"/>
        <v/>
      </c>
      <c r="O205" s="199" t="str">
        <f t="shared" si="164"/>
        <v/>
      </c>
      <c r="P205" s="199" t="str">
        <f t="shared" ca="1" si="165"/>
        <v/>
      </c>
      <c r="Q205" s="199" t="str">
        <f t="shared" ca="1" si="166"/>
        <v/>
      </c>
      <c r="R205" s="245" t="str">
        <f t="shared" si="167"/>
        <v/>
      </c>
      <c r="S205" s="245" t="str">
        <f t="shared" si="168"/>
        <v/>
      </c>
      <c r="T205" s="199">
        <f t="shared" si="169"/>
        <v>0</v>
      </c>
      <c r="U205" s="226">
        <f t="shared" si="170"/>
        <v>0</v>
      </c>
      <c r="V205" s="226">
        <f t="shared" si="171"/>
        <v>0</v>
      </c>
      <c r="W205" s="244" t="b">
        <f t="shared" si="172"/>
        <v>0</v>
      </c>
      <c r="X205" s="244" t="b">
        <f t="shared" si="173"/>
        <v>0</v>
      </c>
      <c r="Y205" s="199">
        <f t="shared" ca="1" si="174"/>
        <v>0</v>
      </c>
      <c r="Z205" s="199">
        <f t="shared" ca="1" si="175"/>
        <v>0</v>
      </c>
      <c r="AA205" s="199" t="e">
        <f t="shared" ca="1" si="176"/>
        <v>#DIV/0!</v>
      </c>
      <c r="AB205" s="199" t="e">
        <f t="shared" ca="1" si="177"/>
        <v>#DIV/0!</v>
      </c>
      <c r="AC205" s="243" t="e">
        <f t="shared" ca="1" si="178"/>
        <v>#DIV/0!</v>
      </c>
      <c r="AD205" s="243" t="e">
        <f t="shared" ca="1" si="179"/>
        <v>#DIV/0!</v>
      </c>
      <c r="AE205" s="224">
        <f t="shared" si="180"/>
        <v>0</v>
      </c>
      <c r="AF205" s="389">
        <f t="shared" si="181"/>
        <v>6</v>
      </c>
      <c r="AG205" s="199">
        <f t="shared" si="182"/>
        <v>0</v>
      </c>
      <c r="AH205" s="199" t="e">
        <f t="shared" si="183"/>
        <v>#DIV/0!</v>
      </c>
      <c r="AI205" s="243" t="e">
        <f t="shared" si="184"/>
        <v>#DIV/0!</v>
      </c>
      <c r="AK205" s="218">
        <v>9</v>
      </c>
      <c r="AL205" s="219">
        <v>2.3199999999999998</v>
      </c>
    </row>
    <row r="206" spans="1:38" ht="18.75" customHeight="1">
      <c r="B206" s="199">
        <f t="shared" si="151"/>
        <v>0</v>
      </c>
      <c r="C206" s="226" t="str">
        <f t="shared" si="152"/>
        <v/>
      </c>
      <c r="D206" s="226" t="str">
        <f t="shared" si="153"/>
        <v/>
      </c>
      <c r="E206" s="226" t="str">
        <f t="shared" si="154"/>
        <v/>
      </c>
      <c r="F206" s="226" t="str">
        <f t="shared" si="155"/>
        <v/>
      </c>
      <c r="G206" s="226" t="e">
        <f t="shared" ca="1" si="156"/>
        <v>#VALUE!</v>
      </c>
      <c r="H206" s="226" t="str">
        <f t="shared" si="157"/>
        <v/>
      </c>
      <c r="I206" s="226" t="str">
        <f t="shared" si="158"/>
        <v/>
      </c>
      <c r="J206" s="226" t="str">
        <f t="shared" si="159"/>
        <v/>
      </c>
      <c r="K206" s="244" t="str">
        <f t="shared" si="160"/>
        <v/>
      </c>
      <c r="L206" s="226" t="str">
        <f t="shared" si="161"/>
        <v/>
      </c>
      <c r="M206" s="226" t="str">
        <f t="shared" si="162"/>
        <v/>
      </c>
      <c r="N206" s="199" t="str">
        <f t="shared" si="163"/>
        <v/>
      </c>
      <c r="O206" s="199" t="str">
        <f t="shared" si="164"/>
        <v/>
      </c>
      <c r="P206" s="199" t="str">
        <f t="shared" ca="1" si="165"/>
        <v/>
      </c>
      <c r="Q206" s="199" t="str">
        <f t="shared" ca="1" si="166"/>
        <v/>
      </c>
      <c r="R206" s="245" t="str">
        <f t="shared" si="167"/>
        <v/>
      </c>
      <c r="S206" s="245" t="str">
        <f t="shared" si="168"/>
        <v/>
      </c>
      <c r="T206" s="199">
        <f t="shared" si="169"/>
        <v>0</v>
      </c>
      <c r="U206" s="226">
        <f t="shared" si="170"/>
        <v>0</v>
      </c>
      <c r="V206" s="226">
        <f t="shared" si="171"/>
        <v>0</v>
      </c>
      <c r="W206" s="244" t="b">
        <f t="shared" si="172"/>
        <v>0</v>
      </c>
      <c r="X206" s="244" t="b">
        <f t="shared" si="173"/>
        <v>0</v>
      </c>
      <c r="Y206" s="199">
        <f t="shared" ca="1" si="174"/>
        <v>0</v>
      </c>
      <c r="Z206" s="199">
        <f t="shared" ca="1" si="175"/>
        <v>0</v>
      </c>
      <c r="AA206" s="199" t="e">
        <f t="shared" ca="1" si="176"/>
        <v>#DIV/0!</v>
      </c>
      <c r="AB206" s="199" t="e">
        <f t="shared" ca="1" si="177"/>
        <v>#DIV/0!</v>
      </c>
      <c r="AC206" s="243" t="e">
        <f t="shared" ca="1" si="178"/>
        <v>#DIV/0!</v>
      </c>
      <c r="AD206" s="243" t="e">
        <f t="shared" ca="1" si="179"/>
        <v>#DIV/0!</v>
      </c>
      <c r="AE206" s="224">
        <f t="shared" si="180"/>
        <v>0</v>
      </c>
      <c r="AF206" s="389">
        <f t="shared" si="181"/>
        <v>6</v>
      </c>
      <c r="AG206" s="199">
        <f t="shared" si="182"/>
        <v>0</v>
      </c>
      <c r="AH206" s="199" t="e">
        <f t="shared" si="183"/>
        <v>#DIV/0!</v>
      </c>
      <c r="AI206" s="243" t="e">
        <f t="shared" si="184"/>
        <v>#DIV/0!</v>
      </c>
      <c r="AK206" s="220" t="s">
        <v>226</v>
      </c>
      <c r="AL206" s="219">
        <v>2</v>
      </c>
    </row>
    <row r="207" spans="1:38" ht="18.75" customHeight="1">
      <c r="B207" s="199">
        <f t="shared" si="151"/>
        <v>0</v>
      </c>
      <c r="C207" s="226" t="str">
        <f t="shared" si="152"/>
        <v/>
      </c>
      <c r="D207" s="226" t="str">
        <f t="shared" si="153"/>
        <v/>
      </c>
      <c r="E207" s="226" t="str">
        <f t="shared" si="154"/>
        <v/>
      </c>
      <c r="F207" s="226" t="str">
        <f t="shared" si="155"/>
        <v/>
      </c>
      <c r="G207" s="226" t="e">
        <f t="shared" ca="1" si="156"/>
        <v>#VALUE!</v>
      </c>
      <c r="H207" s="226" t="str">
        <f t="shared" si="157"/>
        <v/>
      </c>
      <c r="I207" s="226" t="str">
        <f t="shared" si="158"/>
        <v/>
      </c>
      <c r="J207" s="226" t="str">
        <f t="shared" si="159"/>
        <v/>
      </c>
      <c r="K207" s="244" t="str">
        <f t="shared" si="160"/>
        <v/>
      </c>
      <c r="L207" s="226" t="str">
        <f t="shared" si="161"/>
        <v/>
      </c>
      <c r="M207" s="226" t="str">
        <f t="shared" si="162"/>
        <v/>
      </c>
      <c r="N207" s="199" t="str">
        <f t="shared" si="163"/>
        <v/>
      </c>
      <c r="O207" s="199" t="str">
        <f t="shared" si="164"/>
        <v/>
      </c>
      <c r="P207" s="199" t="str">
        <f t="shared" ca="1" si="165"/>
        <v/>
      </c>
      <c r="Q207" s="199" t="str">
        <f t="shared" ca="1" si="166"/>
        <v/>
      </c>
      <c r="R207" s="245" t="str">
        <f t="shared" si="167"/>
        <v/>
      </c>
      <c r="S207" s="245" t="str">
        <f t="shared" si="168"/>
        <v/>
      </c>
      <c r="T207" s="199">
        <f t="shared" si="169"/>
        <v>0</v>
      </c>
      <c r="U207" s="226">
        <f t="shared" si="170"/>
        <v>0</v>
      </c>
      <c r="V207" s="226">
        <f t="shared" si="171"/>
        <v>0</v>
      </c>
      <c r="W207" s="244" t="b">
        <f t="shared" si="172"/>
        <v>0</v>
      </c>
      <c r="X207" s="244" t="b">
        <f t="shared" si="173"/>
        <v>0</v>
      </c>
      <c r="Y207" s="199">
        <f t="shared" ca="1" si="174"/>
        <v>0</v>
      </c>
      <c r="Z207" s="199">
        <f t="shared" ca="1" si="175"/>
        <v>0</v>
      </c>
      <c r="AA207" s="199" t="e">
        <f t="shared" ca="1" si="176"/>
        <v>#DIV/0!</v>
      </c>
      <c r="AB207" s="199" t="e">
        <f t="shared" ca="1" si="177"/>
        <v>#DIV/0!</v>
      </c>
      <c r="AC207" s="243" t="e">
        <f t="shared" ca="1" si="178"/>
        <v>#DIV/0!</v>
      </c>
      <c r="AD207" s="243" t="e">
        <f t="shared" ca="1" si="179"/>
        <v>#DIV/0!</v>
      </c>
      <c r="AE207" s="224">
        <f t="shared" si="180"/>
        <v>0</v>
      </c>
      <c r="AF207" s="389">
        <f t="shared" si="181"/>
        <v>6</v>
      </c>
      <c r="AG207" s="199">
        <f t="shared" si="182"/>
        <v>0</v>
      </c>
      <c r="AH207" s="199" t="e">
        <f t="shared" si="183"/>
        <v>#DIV/0!</v>
      </c>
      <c r="AI207" s="243" t="e">
        <f t="shared" si="184"/>
        <v>#DIV/0!</v>
      </c>
    </row>
    <row r="208" spans="1:38" ht="18.75" customHeight="1">
      <c r="B208" s="199">
        <f t="shared" si="151"/>
        <v>0</v>
      </c>
      <c r="C208" s="226" t="str">
        <f t="shared" si="152"/>
        <v/>
      </c>
      <c r="D208" s="226" t="str">
        <f t="shared" si="153"/>
        <v/>
      </c>
      <c r="E208" s="226" t="str">
        <f t="shared" si="154"/>
        <v/>
      </c>
      <c r="F208" s="226" t="str">
        <f t="shared" si="155"/>
        <v/>
      </c>
      <c r="G208" s="226" t="e">
        <f t="shared" ca="1" si="156"/>
        <v>#VALUE!</v>
      </c>
      <c r="H208" s="226" t="str">
        <f t="shared" si="157"/>
        <v/>
      </c>
      <c r="I208" s="226" t="str">
        <f t="shared" si="158"/>
        <v/>
      </c>
      <c r="J208" s="226" t="str">
        <f t="shared" si="159"/>
        <v/>
      </c>
      <c r="K208" s="244" t="str">
        <f t="shared" si="160"/>
        <v/>
      </c>
      <c r="L208" s="226" t="str">
        <f t="shared" si="161"/>
        <v/>
      </c>
      <c r="M208" s="226" t="str">
        <f t="shared" si="162"/>
        <v/>
      </c>
      <c r="N208" s="199" t="str">
        <f t="shared" si="163"/>
        <v/>
      </c>
      <c r="O208" s="199" t="str">
        <f t="shared" si="164"/>
        <v/>
      </c>
      <c r="P208" s="199" t="str">
        <f t="shared" ca="1" si="165"/>
        <v/>
      </c>
      <c r="Q208" s="199" t="str">
        <f t="shared" ca="1" si="166"/>
        <v/>
      </c>
      <c r="R208" s="245" t="str">
        <f t="shared" si="167"/>
        <v/>
      </c>
      <c r="S208" s="245" t="str">
        <f t="shared" si="168"/>
        <v/>
      </c>
      <c r="T208" s="199">
        <f t="shared" si="169"/>
        <v>0</v>
      </c>
      <c r="U208" s="226">
        <f t="shared" si="170"/>
        <v>0</v>
      </c>
      <c r="V208" s="226">
        <f t="shared" si="171"/>
        <v>0</v>
      </c>
      <c r="W208" s="244" t="b">
        <f t="shared" si="172"/>
        <v>0</v>
      </c>
      <c r="X208" s="244" t="b">
        <f t="shared" si="173"/>
        <v>0</v>
      </c>
      <c r="Y208" s="199">
        <f t="shared" ca="1" si="174"/>
        <v>0</v>
      </c>
      <c r="Z208" s="199">
        <f t="shared" ca="1" si="175"/>
        <v>0</v>
      </c>
      <c r="AA208" s="199" t="e">
        <f t="shared" ca="1" si="176"/>
        <v>#DIV/0!</v>
      </c>
      <c r="AB208" s="199" t="e">
        <f t="shared" ca="1" si="177"/>
        <v>#DIV/0!</v>
      </c>
      <c r="AC208" s="243" t="e">
        <f t="shared" ca="1" si="178"/>
        <v>#DIV/0!</v>
      </c>
      <c r="AD208" s="243" t="e">
        <f t="shared" ca="1" si="179"/>
        <v>#DIV/0!</v>
      </c>
      <c r="AE208" s="224">
        <f t="shared" si="180"/>
        <v>0</v>
      </c>
      <c r="AF208" s="389">
        <f t="shared" si="181"/>
        <v>6</v>
      </c>
      <c r="AG208" s="199">
        <f t="shared" si="182"/>
        <v>0</v>
      </c>
      <c r="AH208" s="199" t="e">
        <f t="shared" si="183"/>
        <v>#DIV/0!</v>
      </c>
      <c r="AI208" s="243" t="e">
        <f t="shared" si="184"/>
        <v>#DIV/0!</v>
      </c>
    </row>
    <row r="209" spans="1:36" ht="18.75" customHeight="1">
      <c r="B209" s="199">
        <f t="shared" si="151"/>
        <v>0</v>
      </c>
      <c r="C209" s="226" t="str">
        <f t="shared" si="152"/>
        <v/>
      </c>
      <c r="D209" s="226" t="str">
        <f t="shared" si="153"/>
        <v/>
      </c>
      <c r="E209" s="226" t="str">
        <f t="shared" si="154"/>
        <v/>
      </c>
      <c r="F209" s="226" t="str">
        <f t="shared" si="155"/>
        <v/>
      </c>
      <c r="G209" s="226" t="e">
        <f t="shared" ca="1" si="156"/>
        <v>#VALUE!</v>
      </c>
      <c r="H209" s="226" t="str">
        <f t="shared" si="157"/>
        <v/>
      </c>
      <c r="I209" s="226" t="str">
        <f t="shared" si="158"/>
        <v/>
      </c>
      <c r="J209" s="226" t="str">
        <f>IF(C165=FALSE,"",ABS((R165-#REF!)/R165)*100)</f>
        <v/>
      </c>
      <c r="K209" s="244" t="str">
        <f t="shared" si="160"/>
        <v/>
      </c>
      <c r="L209" s="226" t="str">
        <f t="shared" si="161"/>
        <v/>
      </c>
      <c r="M209" s="226" t="str">
        <f t="shared" si="162"/>
        <v/>
      </c>
      <c r="N209" s="199" t="str">
        <f t="shared" si="163"/>
        <v/>
      </c>
      <c r="O209" s="199" t="str">
        <f t="shared" si="164"/>
        <v/>
      </c>
      <c r="P209" s="199" t="str">
        <f t="shared" ca="1" si="165"/>
        <v/>
      </c>
      <c r="Q209" s="199" t="str">
        <f t="shared" ca="1" si="166"/>
        <v/>
      </c>
      <c r="R209" s="245" t="str">
        <f t="shared" si="167"/>
        <v/>
      </c>
      <c r="S209" s="245" t="str">
        <f t="shared" si="168"/>
        <v/>
      </c>
      <c r="T209" s="199">
        <f t="shared" si="169"/>
        <v>0</v>
      </c>
      <c r="U209" s="226">
        <f t="shared" si="170"/>
        <v>0</v>
      </c>
      <c r="V209" s="226">
        <f t="shared" si="171"/>
        <v>0</v>
      </c>
      <c r="W209" s="244" t="b">
        <f t="shared" si="172"/>
        <v>0</v>
      </c>
      <c r="X209" s="244" t="b">
        <f t="shared" si="173"/>
        <v>0</v>
      </c>
      <c r="Y209" s="199">
        <f t="shared" ca="1" si="174"/>
        <v>0</v>
      </c>
      <c r="Z209" s="199">
        <f t="shared" ca="1" si="175"/>
        <v>0</v>
      </c>
      <c r="AA209" s="199" t="e">
        <f t="shared" ca="1" si="176"/>
        <v>#DIV/0!</v>
      </c>
      <c r="AB209" s="199" t="e">
        <f t="shared" ca="1" si="177"/>
        <v>#DIV/0!</v>
      </c>
      <c r="AC209" s="243" t="e">
        <f t="shared" ca="1" si="178"/>
        <v>#DIV/0!</v>
      </c>
      <c r="AD209" s="243" t="e">
        <f t="shared" ca="1" si="179"/>
        <v>#DIV/0!</v>
      </c>
      <c r="AE209" s="224">
        <f t="shared" si="180"/>
        <v>0</v>
      </c>
      <c r="AF209" s="389">
        <f t="shared" si="181"/>
        <v>6</v>
      </c>
      <c r="AG209" s="199">
        <f t="shared" si="182"/>
        <v>0</v>
      </c>
      <c r="AH209" s="199" t="e">
        <f t="shared" si="183"/>
        <v>#DIV/0!</v>
      </c>
      <c r="AI209" s="243" t="e">
        <f t="shared" si="184"/>
        <v>#DIV/0!</v>
      </c>
    </row>
    <row r="210" spans="1:36" ht="18.75" customHeight="1">
      <c r="B210" s="199">
        <f t="shared" si="151"/>
        <v>0</v>
      </c>
      <c r="C210" s="226" t="str">
        <f t="shared" si="152"/>
        <v/>
      </c>
      <c r="D210" s="226" t="str">
        <f t="shared" si="153"/>
        <v/>
      </c>
      <c r="E210" s="226" t="str">
        <f t="shared" si="154"/>
        <v/>
      </c>
      <c r="F210" s="226" t="str">
        <f t="shared" si="155"/>
        <v/>
      </c>
      <c r="G210" s="226" t="e">
        <f t="shared" ca="1" si="156"/>
        <v>#VALUE!</v>
      </c>
      <c r="H210" s="226" t="str">
        <f t="shared" si="157"/>
        <v/>
      </c>
      <c r="I210" s="226" t="str">
        <f t="shared" si="158"/>
        <v/>
      </c>
      <c r="J210" s="226" t="str">
        <f t="shared" ref="J210:J215" si="185">IF(C166=FALSE,"",ABS((R166-Y187)/R166)*100)</f>
        <v/>
      </c>
      <c r="K210" s="244" t="str">
        <f t="shared" si="160"/>
        <v/>
      </c>
      <c r="L210" s="226" t="str">
        <f t="shared" si="161"/>
        <v/>
      </c>
      <c r="M210" s="226" t="str">
        <f t="shared" si="162"/>
        <v/>
      </c>
      <c r="N210" s="199" t="str">
        <f t="shared" si="163"/>
        <v/>
      </c>
      <c r="O210" s="199" t="str">
        <f t="shared" si="164"/>
        <v/>
      </c>
      <c r="P210" s="199" t="str">
        <f t="shared" ca="1" si="165"/>
        <v/>
      </c>
      <c r="Q210" s="199" t="str">
        <f t="shared" ca="1" si="166"/>
        <v/>
      </c>
      <c r="R210" s="245" t="str">
        <f t="shared" si="167"/>
        <v/>
      </c>
      <c r="S210" s="245" t="str">
        <f t="shared" si="168"/>
        <v/>
      </c>
      <c r="T210" s="199">
        <f t="shared" si="169"/>
        <v>0</v>
      </c>
      <c r="U210" s="226">
        <f t="shared" si="170"/>
        <v>0</v>
      </c>
      <c r="V210" s="226">
        <f t="shared" si="171"/>
        <v>0</v>
      </c>
      <c r="W210" s="244" t="b">
        <f t="shared" si="172"/>
        <v>0</v>
      </c>
      <c r="X210" s="244" t="b">
        <f t="shared" si="173"/>
        <v>0</v>
      </c>
      <c r="Y210" s="199">
        <f t="shared" ca="1" si="174"/>
        <v>0</v>
      </c>
      <c r="Z210" s="199">
        <f t="shared" ca="1" si="175"/>
        <v>0</v>
      </c>
      <c r="AA210" s="199" t="e">
        <f t="shared" ca="1" si="176"/>
        <v>#DIV/0!</v>
      </c>
      <c r="AB210" s="199" t="e">
        <f t="shared" ca="1" si="177"/>
        <v>#DIV/0!</v>
      </c>
      <c r="AC210" s="243" t="e">
        <f t="shared" ca="1" si="178"/>
        <v>#DIV/0!</v>
      </c>
      <c r="AD210" s="243" t="e">
        <f t="shared" ca="1" si="179"/>
        <v>#DIV/0!</v>
      </c>
      <c r="AE210" s="224">
        <f t="shared" si="180"/>
        <v>0</v>
      </c>
      <c r="AF210" s="389">
        <f t="shared" si="181"/>
        <v>6</v>
      </c>
      <c r="AG210" s="199">
        <f t="shared" si="182"/>
        <v>0</v>
      </c>
      <c r="AH210" s="199" t="e">
        <f t="shared" si="183"/>
        <v>#DIV/0!</v>
      </c>
      <c r="AI210" s="243" t="e">
        <f t="shared" si="184"/>
        <v>#DIV/0!</v>
      </c>
    </row>
    <row r="211" spans="1:36" ht="18.75" customHeight="1">
      <c r="B211" s="199">
        <f t="shared" si="151"/>
        <v>0</v>
      </c>
      <c r="C211" s="226" t="str">
        <f t="shared" si="152"/>
        <v/>
      </c>
      <c r="D211" s="226" t="str">
        <f t="shared" si="153"/>
        <v/>
      </c>
      <c r="E211" s="226" t="str">
        <f t="shared" si="154"/>
        <v/>
      </c>
      <c r="F211" s="226" t="str">
        <f t="shared" si="155"/>
        <v/>
      </c>
      <c r="G211" s="226" t="e">
        <f t="shared" ca="1" si="156"/>
        <v>#VALUE!</v>
      </c>
      <c r="H211" s="226" t="str">
        <f t="shared" si="157"/>
        <v/>
      </c>
      <c r="I211" s="226" t="str">
        <f t="shared" si="158"/>
        <v/>
      </c>
      <c r="J211" s="226" t="str">
        <f t="shared" si="185"/>
        <v/>
      </c>
      <c r="K211" s="244" t="str">
        <f t="shared" si="160"/>
        <v/>
      </c>
      <c r="L211" s="226" t="str">
        <f t="shared" si="161"/>
        <v/>
      </c>
      <c r="M211" s="226" t="str">
        <f t="shared" si="162"/>
        <v/>
      </c>
      <c r="N211" s="199" t="str">
        <f t="shared" si="163"/>
        <v/>
      </c>
      <c r="O211" s="199" t="str">
        <f t="shared" si="164"/>
        <v/>
      </c>
      <c r="P211" s="199" t="str">
        <f t="shared" ca="1" si="165"/>
        <v/>
      </c>
      <c r="Q211" s="199" t="str">
        <f t="shared" ca="1" si="166"/>
        <v/>
      </c>
      <c r="R211" s="245" t="str">
        <f t="shared" si="167"/>
        <v/>
      </c>
      <c r="S211" s="245" t="str">
        <f t="shared" si="168"/>
        <v/>
      </c>
      <c r="T211" s="199">
        <f t="shared" si="169"/>
        <v>0</v>
      </c>
      <c r="U211" s="226">
        <f t="shared" si="170"/>
        <v>0</v>
      </c>
      <c r="V211" s="226">
        <f t="shared" si="171"/>
        <v>0</v>
      </c>
      <c r="W211" s="244" t="b">
        <f t="shared" si="172"/>
        <v>0</v>
      </c>
      <c r="X211" s="244" t="b">
        <f t="shared" si="173"/>
        <v>0</v>
      </c>
      <c r="Y211" s="199">
        <f t="shared" ca="1" si="174"/>
        <v>0</v>
      </c>
      <c r="Z211" s="199">
        <f t="shared" ca="1" si="175"/>
        <v>0</v>
      </c>
      <c r="AA211" s="199" t="e">
        <f t="shared" ca="1" si="176"/>
        <v>#DIV/0!</v>
      </c>
      <c r="AB211" s="199" t="e">
        <f t="shared" ca="1" si="177"/>
        <v>#DIV/0!</v>
      </c>
      <c r="AC211" s="243" t="e">
        <f t="shared" ca="1" si="178"/>
        <v>#DIV/0!</v>
      </c>
      <c r="AD211" s="243" t="e">
        <f t="shared" ca="1" si="179"/>
        <v>#DIV/0!</v>
      </c>
      <c r="AE211" s="224">
        <f t="shared" si="180"/>
        <v>0</v>
      </c>
      <c r="AF211" s="389">
        <f t="shared" si="181"/>
        <v>6</v>
      </c>
      <c r="AG211" s="199">
        <f t="shared" si="182"/>
        <v>0</v>
      </c>
      <c r="AH211" s="199" t="e">
        <f t="shared" si="183"/>
        <v>#DIV/0!</v>
      </c>
      <c r="AI211" s="243" t="e">
        <f t="shared" si="184"/>
        <v>#DIV/0!</v>
      </c>
    </row>
    <row r="212" spans="1:36" ht="18.75" customHeight="1">
      <c r="B212" s="199">
        <f t="shared" si="151"/>
        <v>0</v>
      </c>
      <c r="C212" s="226" t="str">
        <f t="shared" si="152"/>
        <v/>
      </c>
      <c r="D212" s="226" t="str">
        <f t="shared" si="153"/>
        <v/>
      </c>
      <c r="E212" s="226" t="str">
        <f t="shared" si="154"/>
        <v/>
      </c>
      <c r="F212" s="226" t="str">
        <f t="shared" si="155"/>
        <v/>
      </c>
      <c r="G212" s="226" t="e">
        <f t="shared" ca="1" si="156"/>
        <v>#VALUE!</v>
      </c>
      <c r="H212" s="226" t="str">
        <f t="shared" si="157"/>
        <v/>
      </c>
      <c r="I212" s="226" t="str">
        <f t="shared" si="158"/>
        <v/>
      </c>
      <c r="J212" s="226" t="str">
        <f t="shared" si="185"/>
        <v/>
      </c>
      <c r="K212" s="244" t="str">
        <f t="shared" si="160"/>
        <v/>
      </c>
      <c r="L212" s="226" t="str">
        <f t="shared" si="161"/>
        <v/>
      </c>
      <c r="M212" s="226" t="str">
        <f t="shared" si="162"/>
        <v/>
      </c>
      <c r="N212" s="199" t="str">
        <f t="shared" si="163"/>
        <v/>
      </c>
      <c r="O212" s="199" t="str">
        <f t="shared" si="164"/>
        <v/>
      </c>
      <c r="P212" s="199" t="str">
        <f t="shared" ca="1" si="165"/>
        <v/>
      </c>
      <c r="Q212" s="199" t="str">
        <f t="shared" ca="1" si="166"/>
        <v/>
      </c>
      <c r="R212" s="245" t="str">
        <f t="shared" si="167"/>
        <v/>
      </c>
      <c r="S212" s="245" t="str">
        <f t="shared" si="168"/>
        <v/>
      </c>
      <c r="T212" s="199">
        <f t="shared" si="169"/>
        <v>0</v>
      </c>
      <c r="U212" s="226">
        <f t="shared" si="170"/>
        <v>0</v>
      </c>
      <c r="V212" s="226">
        <f t="shared" si="171"/>
        <v>0</v>
      </c>
      <c r="W212" s="244" t="b">
        <f t="shared" si="172"/>
        <v>0</v>
      </c>
      <c r="X212" s="244" t="b">
        <f t="shared" si="173"/>
        <v>0</v>
      </c>
      <c r="Y212" s="199">
        <f t="shared" ca="1" si="174"/>
        <v>0</v>
      </c>
      <c r="Z212" s="199">
        <f t="shared" ca="1" si="175"/>
        <v>0</v>
      </c>
      <c r="AA212" s="199" t="e">
        <f t="shared" ca="1" si="176"/>
        <v>#DIV/0!</v>
      </c>
      <c r="AB212" s="199" t="e">
        <f t="shared" ca="1" si="177"/>
        <v>#DIV/0!</v>
      </c>
      <c r="AC212" s="243" t="e">
        <f t="shared" ca="1" si="178"/>
        <v>#DIV/0!</v>
      </c>
      <c r="AD212" s="243" t="e">
        <f t="shared" ca="1" si="179"/>
        <v>#DIV/0!</v>
      </c>
      <c r="AE212" s="224">
        <f t="shared" si="180"/>
        <v>0</v>
      </c>
      <c r="AF212" s="389">
        <f t="shared" si="181"/>
        <v>6</v>
      </c>
      <c r="AG212" s="199">
        <f t="shared" si="182"/>
        <v>0</v>
      </c>
      <c r="AH212" s="199" t="e">
        <f t="shared" si="183"/>
        <v>#DIV/0!</v>
      </c>
      <c r="AI212" s="243" t="e">
        <f t="shared" si="184"/>
        <v>#DIV/0!</v>
      </c>
    </row>
    <row r="213" spans="1:36" ht="18.75" customHeight="1">
      <c r="B213" s="199">
        <f t="shared" si="151"/>
        <v>0</v>
      </c>
      <c r="C213" s="226" t="str">
        <f t="shared" si="152"/>
        <v/>
      </c>
      <c r="D213" s="226" t="str">
        <f t="shared" si="153"/>
        <v/>
      </c>
      <c r="E213" s="226" t="str">
        <f t="shared" si="154"/>
        <v/>
      </c>
      <c r="F213" s="226" t="str">
        <f t="shared" si="155"/>
        <v/>
      </c>
      <c r="G213" s="226" t="e">
        <f t="shared" ca="1" si="156"/>
        <v>#VALUE!</v>
      </c>
      <c r="H213" s="226" t="str">
        <f t="shared" si="157"/>
        <v/>
      </c>
      <c r="I213" s="226" t="str">
        <f t="shared" si="158"/>
        <v/>
      </c>
      <c r="J213" s="226" t="str">
        <f t="shared" si="185"/>
        <v/>
      </c>
      <c r="K213" s="244" t="str">
        <f t="shared" si="160"/>
        <v/>
      </c>
      <c r="L213" s="226" t="str">
        <f t="shared" si="161"/>
        <v/>
      </c>
      <c r="M213" s="226" t="str">
        <f t="shared" si="162"/>
        <v/>
      </c>
      <c r="N213" s="199" t="str">
        <f t="shared" si="163"/>
        <v/>
      </c>
      <c r="O213" s="199" t="str">
        <f t="shared" si="164"/>
        <v/>
      </c>
      <c r="P213" s="199" t="str">
        <f t="shared" ca="1" si="165"/>
        <v/>
      </c>
      <c r="Q213" s="199" t="str">
        <f t="shared" ca="1" si="166"/>
        <v/>
      </c>
      <c r="R213" s="245" t="str">
        <f t="shared" si="167"/>
        <v/>
      </c>
      <c r="S213" s="245" t="str">
        <f t="shared" si="168"/>
        <v/>
      </c>
      <c r="T213" s="199">
        <f t="shared" si="169"/>
        <v>0</v>
      </c>
      <c r="U213" s="226">
        <f t="shared" si="170"/>
        <v>0</v>
      </c>
      <c r="V213" s="226">
        <f t="shared" si="171"/>
        <v>0</v>
      </c>
      <c r="W213" s="244" t="b">
        <f t="shared" si="172"/>
        <v>0</v>
      </c>
      <c r="X213" s="244" t="b">
        <f t="shared" si="173"/>
        <v>0</v>
      </c>
      <c r="Y213" s="199">
        <f t="shared" ca="1" si="174"/>
        <v>0</v>
      </c>
      <c r="Z213" s="199">
        <f t="shared" ca="1" si="175"/>
        <v>0</v>
      </c>
      <c r="AA213" s="199" t="e">
        <f t="shared" ca="1" si="176"/>
        <v>#DIV/0!</v>
      </c>
      <c r="AB213" s="199" t="e">
        <f t="shared" ca="1" si="177"/>
        <v>#DIV/0!</v>
      </c>
      <c r="AC213" s="243" t="e">
        <f t="shared" ca="1" si="178"/>
        <v>#DIV/0!</v>
      </c>
      <c r="AD213" s="243" t="e">
        <f t="shared" ca="1" si="179"/>
        <v>#DIV/0!</v>
      </c>
      <c r="AE213" s="224">
        <f t="shared" si="180"/>
        <v>0</v>
      </c>
      <c r="AF213" s="389">
        <f t="shared" si="181"/>
        <v>6</v>
      </c>
      <c r="AG213" s="199">
        <f t="shared" si="182"/>
        <v>0</v>
      </c>
      <c r="AH213" s="199" t="e">
        <f t="shared" si="183"/>
        <v>#DIV/0!</v>
      </c>
      <c r="AI213" s="243" t="e">
        <f t="shared" si="184"/>
        <v>#DIV/0!</v>
      </c>
    </row>
    <row r="214" spans="1:36" ht="18.75" customHeight="1">
      <c r="B214" s="199">
        <f t="shared" si="151"/>
        <v>0</v>
      </c>
      <c r="C214" s="226" t="str">
        <f t="shared" si="152"/>
        <v/>
      </c>
      <c r="D214" s="226" t="str">
        <f t="shared" si="153"/>
        <v/>
      </c>
      <c r="E214" s="226" t="str">
        <f t="shared" si="154"/>
        <v/>
      </c>
      <c r="F214" s="226" t="str">
        <f t="shared" si="155"/>
        <v/>
      </c>
      <c r="G214" s="226" t="e">
        <f t="shared" ca="1" si="156"/>
        <v>#VALUE!</v>
      </c>
      <c r="H214" s="226" t="str">
        <f t="shared" si="157"/>
        <v/>
      </c>
      <c r="I214" s="226" t="str">
        <f t="shared" si="158"/>
        <v/>
      </c>
      <c r="J214" s="226" t="str">
        <f t="shared" si="185"/>
        <v/>
      </c>
      <c r="K214" s="244" t="str">
        <f t="shared" si="160"/>
        <v/>
      </c>
      <c r="L214" s="226" t="str">
        <f t="shared" si="161"/>
        <v/>
      </c>
      <c r="M214" s="226" t="str">
        <f t="shared" si="162"/>
        <v/>
      </c>
      <c r="N214" s="199" t="str">
        <f t="shared" si="163"/>
        <v/>
      </c>
      <c r="O214" s="199" t="str">
        <f t="shared" si="164"/>
        <v/>
      </c>
      <c r="P214" s="199" t="str">
        <f t="shared" ca="1" si="165"/>
        <v/>
      </c>
      <c r="Q214" s="199" t="str">
        <f t="shared" ca="1" si="166"/>
        <v/>
      </c>
      <c r="R214" s="245" t="str">
        <f t="shared" si="167"/>
        <v/>
      </c>
      <c r="S214" s="245" t="str">
        <f t="shared" si="168"/>
        <v/>
      </c>
      <c r="T214" s="199">
        <f t="shared" si="169"/>
        <v>0</v>
      </c>
      <c r="U214" s="226">
        <f t="shared" si="170"/>
        <v>0</v>
      </c>
      <c r="V214" s="226">
        <f t="shared" si="171"/>
        <v>0</v>
      </c>
      <c r="W214" s="244" t="b">
        <f t="shared" si="172"/>
        <v>0</v>
      </c>
      <c r="X214" s="244" t="b">
        <f t="shared" si="173"/>
        <v>0</v>
      </c>
      <c r="Y214" s="199">
        <f t="shared" ca="1" si="174"/>
        <v>0</v>
      </c>
      <c r="Z214" s="199">
        <f t="shared" ca="1" si="175"/>
        <v>0</v>
      </c>
      <c r="AA214" s="199" t="e">
        <f t="shared" ca="1" si="176"/>
        <v>#DIV/0!</v>
      </c>
      <c r="AB214" s="199" t="e">
        <f t="shared" ca="1" si="177"/>
        <v>#DIV/0!</v>
      </c>
      <c r="AC214" s="243" t="e">
        <f t="shared" ca="1" si="178"/>
        <v>#DIV/0!</v>
      </c>
      <c r="AD214" s="243" t="e">
        <f t="shared" ca="1" si="179"/>
        <v>#DIV/0!</v>
      </c>
      <c r="AE214" s="224">
        <f t="shared" si="180"/>
        <v>0</v>
      </c>
      <c r="AF214" s="389">
        <f t="shared" si="181"/>
        <v>6</v>
      </c>
      <c r="AG214" s="199">
        <f t="shared" si="182"/>
        <v>0</v>
      </c>
      <c r="AH214" s="199" t="e">
        <f t="shared" si="183"/>
        <v>#DIV/0!</v>
      </c>
      <c r="AI214" s="243" t="e">
        <f t="shared" si="184"/>
        <v>#DIV/0!</v>
      </c>
    </row>
    <row r="215" spans="1:36" ht="18.75" customHeight="1">
      <c r="B215" s="199">
        <f t="shared" si="151"/>
        <v>0</v>
      </c>
      <c r="C215" s="226" t="str">
        <f t="shared" si="152"/>
        <v/>
      </c>
      <c r="D215" s="226" t="str">
        <f t="shared" si="153"/>
        <v/>
      </c>
      <c r="E215" s="226" t="str">
        <f t="shared" si="154"/>
        <v/>
      </c>
      <c r="F215" s="226" t="str">
        <f t="shared" si="155"/>
        <v/>
      </c>
      <c r="G215" s="226" t="e">
        <f t="shared" ca="1" si="156"/>
        <v>#VALUE!</v>
      </c>
      <c r="H215" s="226" t="str">
        <f t="shared" si="157"/>
        <v/>
      </c>
      <c r="I215" s="226" t="str">
        <f t="shared" si="158"/>
        <v/>
      </c>
      <c r="J215" s="226" t="str">
        <f t="shared" si="185"/>
        <v/>
      </c>
      <c r="K215" s="244" t="str">
        <f t="shared" si="160"/>
        <v/>
      </c>
      <c r="L215" s="226" t="str">
        <f t="shared" si="161"/>
        <v/>
      </c>
      <c r="M215" s="226" t="str">
        <f t="shared" si="162"/>
        <v/>
      </c>
      <c r="N215" s="199" t="str">
        <f t="shared" si="163"/>
        <v/>
      </c>
      <c r="O215" s="199" t="str">
        <f t="shared" si="164"/>
        <v/>
      </c>
      <c r="P215" s="199" t="str">
        <f t="shared" ca="1" si="165"/>
        <v/>
      </c>
      <c r="Q215" s="199" t="str">
        <f t="shared" ca="1" si="166"/>
        <v/>
      </c>
      <c r="R215" s="245" t="str">
        <f t="shared" si="167"/>
        <v/>
      </c>
      <c r="S215" s="245" t="str">
        <f t="shared" si="168"/>
        <v/>
      </c>
      <c r="T215" s="199">
        <f t="shared" si="169"/>
        <v>0</v>
      </c>
      <c r="U215" s="226">
        <f t="shared" si="170"/>
        <v>0</v>
      </c>
      <c r="V215" s="226">
        <f t="shared" si="171"/>
        <v>0</v>
      </c>
      <c r="W215" s="244" t="b">
        <f t="shared" si="172"/>
        <v>0</v>
      </c>
      <c r="X215" s="244" t="b">
        <f t="shared" si="173"/>
        <v>0</v>
      </c>
      <c r="Y215" s="199">
        <f t="shared" ca="1" si="174"/>
        <v>0</v>
      </c>
      <c r="Z215" s="199">
        <f t="shared" ca="1" si="175"/>
        <v>0</v>
      </c>
      <c r="AA215" s="199" t="e">
        <f t="shared" ca="1" si="176"/>
        <v>#DIV/0!</v>
      </c>
      <c r="AB215" s="199" t="e">
        <f t="shared" ca="1" si="177"/>
        <v>#DIV/0!</v>
      </c>
      <c r="AC215" s="243" t="e">
        <f t="shared" ca="1" si="178"/>
        <v>#DIV/0!</v>
      </c>
      <c r="AD215" s="243" t="e">
        <f t="shared" ca="1" si="179"/>
        <v>#DIV/0!</v>
      </c>
      <c r="AE215" s="224">
        <f t="shared" si="180"/>
        <v>0</v>
      </c>
      <c r="AF215" s="389">
        <f t="shared" si="181"/>
        <v>6</v>
      </c>
      <c r="AG215" s="199">
        <f t="shared" si="182"/>
        <v>0</v>
      </c>
      <c r="AH215" s="199" t="e">
        <f t="shared" si="183"/>
        <v>#DIV/0!</v>
      </c>
      <c r="AI215" s="243" t="e">
        <f t="shared" si="184"/>
        <v>#DIV/0!</v>
      </c>
    </row>
    <row r="216" spans="1:36" ht="18.75" customHeight="1">
      <c r="B216" s="222" t="s">
        <v>231</v>
      </c>
      <c r="C216" s="246" t="s">
        <v>245</v>
      </c>
      <c r="D216" s="246">
        <v>2</v>
      </c>
      <c r="E216" s="246">
        <v>1</v>
      </c>
      <c r="F216" s="246" t="s">
        <v>245</v>
      </c>
      <c r="G216" s="246" t="s">
        <v>245</v>
      </c>
      <c r="H216" s="246" t="s">
        <v>245</v>
      </c>
      <c r="I216" s="246" t="s">
        <v>245</v>
      </c>
      <c r="J216" s="246" t="s">
        <v>245</v>
      </c>
      <c r="K216" s="246" t="s">
        <v>245</v>
      </c>
      <c r="U216" s="247"/>
      <c r="V216" s="247"/>
      <c r="W216" s="247"/>
      <c r="Y216" s="248"/>
      <c r="AA216" s="247"/>
    </row>
    <row r="217" spans="1:36" ht="18.75" customHeight="1">
      <c r="U217" s="247"/>
      <c r="V217" s="247"/>
      <c r="W217" s="200" t="s">
        <v>284</v>
      </c>
      <c r="X217" s="200" t="s">
        <v>285</v>
      </c>
      <c r="Y217" s="200" t="s">
        <v>286</v>
      </c>
      <c r="Z217" s="200" t="s">
        <v>284</v>
      </c>
      <c r="AC217" s="263" t="s">
        <v>716</v>
      </c>
      <c r="AD217" s="263" t="s">
        <v>717</v>
      </c>
      <c r="AE217" s="222" t="s">
        <v>281</v>
      </c>
      <c r="AF217" s="375" t="s">
        <v>693</v>
      </c>
      <c r="AG217" s="375" t="s">
        <v>694</v>
      </c>
      <c r="AH217" s="375" t="s">
        <v>695</v>
      </c>
      <c r="AI217" s="375" t="s">
        <v>696</v>
      </c>
      <c r="AJ217" s="375" t="s">
        <v>697</v>
      </c>
    </row>
    <row r="218" spans="1:36" ht="18.75" customHeight="1">
      <c r="A218" s="102" t="s">
        <v>633</v>
      </c>
      <c r="U218" s="247"/>
      <c r="V218" s="247"/>
      <c r="W218" s="199">
        <v>-1</v>
      </c>
      <c r="X218" s="199">
        <v>0</v>
      </c>
      <c r="Y218" s="199">
        <v>0</v>
      </c>
      <c r="Z218" s="199">
        <v>1</v>
      </c>
      <c r="AB218" s="222" t="s">
        <v>288</v>
      </c>
      <c r="AC218" s="226">
        <f>MAX(U199:V215)</f>
        <v>0</v>
      </c>
      <c r="AD218" s="226"/>
      <c r="AE218" s="199">
        <f>H148</f>
        <v>0</v>
      </c>
      <c r="AF218" s="376">
        <f>MAX(C229:C245)</f>
        <v>0</v>
      </c>
      <c r="AG218" s="376">
        <f>MAX(D229:D245)</f>
        <v>0</v>
      </c>
      <c r="AH218" s="376">
        <f>MAX(E229:E245)</f>
        <v>0</v>
      </c>
      <c r="AI218" s="376">
        <f ca="1">MAX(F229:F245)</f>
        <v>0</v>
      </c>
      <c r="AJ218" s="376">
        <f>MAX(G229:G245)</f>
        <v>0</v>
      </c>
    </row>
    <row r="219" spans="1:36" ht="18.75" customHeight="1">
      <c r="B219" s="210" t="s">
        <v>246</v>
      </c>
      <c r="C219" s="210" t="s">
        <v>247</v>
      </c>
      <c r="D219" s="210" t="s">
        <v>248</v>
      </c>
      <c r="E219" s="210" t="s">
        <v>249</v>
      </c>
      <c r="F219" s="210" t="s">
        <v>250</v>
      </c>
      <c r="G219" s="210" t="s">
        <v>251</v>
      </c>
      <c r="H219" s="210" t="s">
        <v>244</v>
      </c>
      <c r="I219" s="210" t="s">
        <v>107</v>
      </c>
      <c r="J219" s="317" t="s">
        <v>623</v>
      </c>
      <c r="U219" s="247"/>
      <c r="V219" s="247"/>
      <c r="W219" s="199">
        <v>0</v>
      </c>
      <c r="X219" s="199" t="s">
        <v>289</v>
      </c>
      <c r="Y219" s="199">
        <v>1E-4</v>
      </c>
      <c r="Z219" s="199">
        <v>5</v>
      </c>
      <c r="AB219" s="222" t="s">
        <v>290</v>
      </c>
      <c r="AC219" s="199">
        <f ca="1">OFFSET(Z217,COUNTIF(Y218:Y224,"&lt;="&amp;AC218),0)</f>
        <v>1</v>
      </c>
      <c r="AD219" s="199">
        <f>MIN(AF199:AF215)</f>
        <v>6</v>
      </c>
      <c r="AE219" s="199">
        <f ca="1">OFFSET(Z217,COUNTIF(Y218:Y224,"&lt;="&amp;AE218),0)-1</f>
        <v>0</v>
      </c>
      <c r="AF219" s="376">
        <f ca="1">OFFSET($Z217,COUNTIF($Y218:$Y224,"&lt;="&amp;AF218),0)</f>
        <v>1</v>
      </c>
      <c r="AG219" s="376">
        <f ca="1">OFFSET($Z217,COUNTIF($Y218:$Y224,"&lt;="&amp;AG218),0)</f>
        <v>1</v>
      </c>
      <c r="AH219" s="376">
        <f ca="1">OFFSET($Z217,COUNTIF($Y218:$Y224,"&lt;="&amp;AH218),0)</f>
        <v>1</v>
      </c>
      <c r="AI219" s="376">
        <f ca="1">OFFSET($Z217,COUNTIF($Y218:$Y224,"&lt;="&amp;AI218),0)</f>
        <v>1</v>
      </c>
      <c r="AJ219" s="376">
        <f ca="1">OFFSET($Z217,COUNTIF($Y218:$Y224,"&lt;="&amp;AJ218),0)</f>
        <v>1</v>
      </c>
    </row>
    <row r="220" spans="1:36" ht="18.75" customHeight="1">
      <c r="B220" s="211">
        <v>0</v>
      </c>
      <c r="C220" s="249">
        <v>0.05</v>
      </c>
      <c r="D220" s="250">
        <v>2.5000000000000001E-2</v>
      </c>
      <c r="E220" s="212">
        <v>2.5000000000000001E-2</v>
      </c>
      <c r="F220" s="212">
        <v>1.2E-2</v>
      </c>
      <c r="G220" s="249">
        <v>7.0000000000000007E-2</v>
      </c>
      <c r="H220" s="250">
        <v>2.5000000000000001E-2</v>
      </c>
      <c r="I220" s="213">
        <v>0.01</v>
      </c>
      <c r="J220" s="211">
        <f>MAX(H$148*4000,J$224)</f>
        <v>0</v>
      </c>
      <c r="W220" s="199">
        <v>1</v>
      </c>
      <c r="X220" s="199" t="s">
        <v>291</v>
      </c>
      <c r="Y220" s="199">
        <v>1E-3</v>
      </c>
      <c r="Z220" s="199">
        <v>4</v>
      </c>
      <c r="AB220" s="222" t="s">
        <v>292</v>
      </c>
      <c r="AC220" s="199" t="str">
        <f ca="1">VLOOKUP(AC219,W218:X225,2,FALSE)</f>
        <v>0.0</v>
      </c>
      <c r="AD220" s="199" t="str">
        <f>VLOOKUP(AD219,W218:X225,2,FALSE)</f>
        <v>0.000 000</v>
      </c>
      <c r="AE220" s="199" t="str">
        <f ca="1">VLOOKUP(AE219,W218:X225,2,FALSE)</f>
        <v>0</v>
      </c>
      <c r="AF220" s="376" t="str">
        <f ca="1">VLOOKUP(AF219,$W218:$X225,2,FALSE)</f>
        <v>0.0</v>
      </c>
      <c r="AG220" s="376" t="str">
        <f ca="1">VLOOKUP(AG219,$W218:$X225,2,FALSE)</f>
        <v>0.0</v>
      </c>
      <c r="AH220" s="376" t="str">
        <f ca="1">VLOOKUP(AH219,$W218:$X225,2,FALSE)</f>
        <v>0.0</v>
      </c>
      <c r="AI220" s="376" t="str">
        <f ca="1">VLOOKUP(AI219,$W218:$X225,2,FALSE)</f>
        <v>0.0</v>
      </c>
      <c r="AJ220" s="376" t="str">
        <f ca="1">VLOOKUP(AJ219,$W218:$X225,2,FALSE)</f>
        <v>0.0</v>
      </c>
    </row>
    <row r="221" spans="1:36" ht="18.75" customHeight="1">
      <c r="B221" s="211">
        <v>0.5</v>
      </c>
      <c r="C221" s="249">
        <v>0.1</v>
      </c>
      <c r="D221" s="250">
        <v>0.05</v>
      </c>
      <c r="E221" s="212">
        <v>0.05</v>
      </c>
      <c r="F221" s="212">
        <v>2.5000000000000001E-2</v>
      </c>
      <c r="G221" s="249">
        <v>0.15</v>
      </c>
      <c r="H221" s="250">
        <v>0.05</v>
      </c>
      <c r="I221" s="213">
        <v>0.02</v>
      </c>
      <c r="J221" s="211">
        <f>MAX(H$148*2000,J$224)</f>
        <v>0</v>
      </c>
      <c r="W221" s="199">
        <v>2</v>
      </c>
      <c r="X221" s="199" t="s">
        <v>293</v>
      </c>
      <c r="Y221" s="199">
        <v>0.01</v>
      </c>
      <c r="Z221" s="199">
        <v>3</v>
      </c>
    </row>
    <row r="222" spans="1:36" ht="18.75" customHeight="1">
      <c r="B222" s="211">
        <v>1</v>
      </c>
      <c r="C222" s="249">
        <v>0.2</v>
      </c>
      <c r="D222" s="250">
        <v>0.1</v>
      </c>
      <c r="E222" s="212">
        <v>0.1</v>
      </c>
      <c r="F222" s="212">
        <v>0.05</v>
      </c>
      <c r="G222" s="249">
        <v>0.3</v>
      </c>
      <c r="H222" s="250">
        <v>0.1</v>
      </c>
      <c r="I222" s="213">
        <v>0.05</v>
      </c>
      <c r="J222" s="211">
        <f>MAX(H$148*1000,J$224)</f>
        <v>0</v>
      </c>
      <c r="W222" s="199">
        <v>3</v>
      </c>
      <c r="X222" s="199" t="s">
        <v>294</v>
      </c>
      <c r="Y222" s="199">
        <v>0.1</v>
      </c>
      <c r="Z222" s="199">
        <v>2</v>
      </c>
    </row>
    <row r="223" spans="1:36" ht="18.75" customHeight="1">
      <c r="B223" s="211">
        <v>2</v>
      </c>
      <c r="C223" s="249">
        <v>0.4</v>
      </c>
      <c r="D223" s="250">
        <v>0.2</v>
      </c>
      <c r="E223" s="212">
        <v>0.2</v>
      </c>
      <c r="F223" s="212">
        <v>0.1</v>
      </c>
      <c r="G223" s="249">
        <v>0.5</v>
      </c>
      <c r="H223" s="250">
        <v>0.2</v>
      </c>
      <c r="I223" s="213">
        <v>0.1</v>
      </c>
      <c r="J223" s="211">
        <f>MAX(H$148*500,J$224)</f>
        <v>0</v>
      </c>
      <c r="W223" s="199">
        <v>4</v>
      </c>
      <c r="X223" s="199" t="s">
        <v>295</v>
      </c>
      <c r="Y223" s="199">
        <v>1</v>
      </c>
      <c r="Z223" s="199">
        <v>1</v>
      </c>
    </row>
    <row r="224" spans="1:36" ht="18.75" customHeight="1">
      <c r="B224" s="318">
        <v>3</v>
      </c>
      <c r="C224" s="319">
        <v>1</v>
      </c>
      <c r="D224" s="320">
        <v>1</v>
      </c>
      <c r="E224" s="321">
        <v>1</v>
      </c>
      <c r="F224" s="321">
        <v>1</v>
      </c>
      <c r="G224" s="319">
        <v>1</v>
      </c>
      <c r="H224" s="320">
        <v>1</v>
      </c>
      <c r="I224" s="322">
        <v>1</v>
      </c>
      <c r="J224" s="323">
        <f>0.02*Force_1_R2!A5</f>
        <v>0</v>
      </c>
      <c r="W224" s="199">
        <v>5</v>
      </c>
      <c r="X224" s="199" t="s">
        <v>296</v>
      </c>
      <c r="Y224" s="199">
        <v>10</v>
      </c>
      <c r="Z224" s="199">
        <v>0</v>
      </c>
    </row>
    <row r="225" spans="1:24" ht="18.75" customHeight="1">
      <c r="W225" s="199">
        <v>6</v>
      </c>
      <c r="X225" s="199" t="s">
        <v>297</v>
      </c>
    </row>
    <row r="226" spans="1:24" ht="18.75" customHeight="1" thickBot="1">
      <c r="A226" s="102" t="s">
        <v>287</v>
      </c>
    </row>
    <row r="227" spans="1:24" ht="18.75" customHeight="1" thickBot="1">
      <c r="B227" s="713" t="s">
        <v>252</v>
      </c>
      <c r="C227" s="715" t="s">
        <v>624</v>
      </c>
      <c r="D227" s="716"/>
      <c r="E227" s="716"/>
      <c r="F227" s="716"/>
      <c r="G227" s="716"/>
      <c r="H227" s="716"/>
      <c r="I227" s="716"/>
      <c r="J227" s="717"/>
      <c r="K227" s="718" t="s">
        <v>632</v>
      </c>
      <c r="L227" s="719"/>
      <c r="M227" s="719"/>
      <c r="N227" s="719"/>
      <c r="O227" s="719"/>
      <c r="P227" s="719"/>
      <c r="Q227" s="719"/>
      <c r="R227" s="720"/>
      <c r="S227" s="723" t="s">
        <v>246</v>
      </c>
    </row>
    <row r="228" spans="1:24" ht="18.75" customHeight="1" thickBot="1">
      <c r="B228" s="714"/>
      <c r="C228" s="325" t="s">
        <v>247</v>
      </c>
      <c r="D228" s="326" t="s">
        <v>248</v>
      </c>
      <c r="E228" s="326" t="s">
        <v>249</v>
      </c>
      <c r="F228" s="326" t="s">
        <v>250</v>
      </c>
      <c r="G228" s="326" t="s">
        <v>251</v>
      </c>
      <c r="H228" s="326" t="s">
        <v>244</v>
      </c>
      <c r="I228" s="326" t="s">
        <v>107</v>
      </c>
      <c r="J228" s="327" t="s">
        <v>623</v>
      </c>
      <c r="K228" s="324" t="s">
        <v>247</v>
      </c>
      <c r="L228" s="210" t="s">
        <v>248</v>
      </c>
      <c r="M228" s="210" t="s">
        <v>249</v>
      </c>
      <c r="N228" s="210" t="s">
        <v>250</v>
      </c>
      <c r="O228" s="210" t="s">
        <v>251</v>
      </c>
      <c r="P228" s="210" t="s">
        <v>244</v>
      </c>
      <c r="Q228" s="210" t="s">
        <v>107</v>
      </c>
      <c r="R228" s="317" t="s">
        <v>623</v>
      </c>
      <c r="S228" s="724"/>
    </row>
    <row r="229" spans="1:24" ht="18.75" customHeight="1">
      <c r="B229" s="214">
        <f t="shared" ref="B229:B245" si="186">D155</f>
        <v>0</v>
      </c>
      <c r="C229" s="328">
        <f t="shared" ref="C229:C245" si="187">IFERROR(ROUNDUP(AC155,2),0)</f>
        <v>0</v>
      </c>
      <c r="D229" s="367">
        <f t="shared" ref="D229:D245" si="188">IFERROR(ROUNDUP(AD155,3),0)</f>
        <v>0</v>
      </c>
      <c r="E229" s="367">
        <f t="shared" ref="E229:E245" si="189">IFERROR(ABS(ROUNDUP(AE155,3)),0)</f>
        <v>0</v>
      </c>
      <c r="F229" s="367">
        <f t="shared" ref="F229:F245" ca="1" si="190">IFERROR(ABS(ROUNDUP(AF$154,3)),0)</f>
        <v>0</v>
      </c>
      <c r="G229" s="367">
        <f t="shared" ref="G229:G245" si="191">IFERROR(ROUND(AG155,2),0)</f>
        <v>0</v>
      </c>
      <c r="H229" s="367">
        <f t="shared" ref="H229:H245" ca="1" si="192">IFERROR(ROUND(AH155,3),0)</f>
        <v>0</v>
      </c>
      <c r="I229" s="367">
        <f t="shared" ref="I229:I245" si="193">F$148</f>
        <v>0</v>
      </c>
      <c r="J229" s="329">
        <f>Force_1_R2!A$8</f>
        <v>0</v>
      </c>
      <c r="K229" s="215">
        <f t="shared" ref="K229:K245" ca="1" si="194">OFFSET($B$220,COUNTIF(C$220:C$224,"&lt;"&amp;C229),0)</f>
        <v>0</v>
      </c>
      <c r="L229" s="215">
        <f t="shared" ref="L229:L245" ca="1" si="195">OFFSET($B$220,COUNTIF(D$220:D$224,"&lt;"&amp;D229),0)</f>
        <v>0</v>
      </c>
      <c r="M229" s="215">
        <f t="shared" ref="M229:M245" ca="1" si="196">OFFSET($B$220,COUNTIF(E$220:E$224,"&lt;"&amp;E229),0)</f>
        <v>0</v>
      </c>
      <c r="N229" s="215">
        <f t="shared" ref="N229:N245" ca="1" si="197">OFFSET($B$220,COUNTIF(F$220:F$224,"&lt;"&amp;F229),0)</f>
        <v>0</v>
      </c>
      <c r="O229" s="215">
        <f t="shared" ref="O229:O245" ca="1" si="198">OFFSET($B$220,COUNTIF(G$220:G$224,"&lt;"&amp;G229),0)</f>
        <v>0</v>
      </c>
      <c r="P229" s="215">
        <f t="shared" ref="P229:P245" ca="1" si="199">OFFSET($B$220,COUNTIF(H$220:H$224,"&lt;"&amp;H229),0)</f>
        <v>0</v>
      </c>
      <c r="Q229" s="215">
        <f t="shared" ref="Q229:Q245" ca="1" si="200">OFFSET($B$220,COUNTIF(I$220:I$224,"&lt;"&amp;I229),0)</f>
        <v>0</v>
      </c>
      <c r="R229" s="215">
        <f t="shared" ref="R229:R245" ca="1" si="201">OFFSET($B$220,COUNTIF(J$220:J$224,"&gt;"&amp;J229),0)</f>
        <v>0</v>
      </c>
      <c r="S229" s="251">
        <f t="shared" ref="S229:S245" ca="1" si="202">MAX(K229:R229,0.5)</f>
        <v>0.5</v>
      </c>
    </row>
    <row r="230" spans="1:24" ht="18.75" customHeight="1">
      <c r="B230" s="214">
        <f t="shared" si="186"/>
        <v>0</v>
      </c>
      <c r="C230" s="328">
        <f t="shared" si="187"/>
        <v>0</v>
      </c>
      <c r="D230" s="367">
        <f t="shared" si="188"/>
        <v>0</v>
      </c>
      <c r="E230" s="367">
        <f t="shared" si="189"/>
        <v>0</v>
      </c>
      <c r="F230" s="367">
        <f t="shared" ca="1" si="190"/>
        <v>0</v>
      </c>
      <c r="G230" s="367">
        <f t="shared" si="191"/>
        <v>0</v>
      </c>
      <c r="H230" s="367">
        <f t="shared" ca="1" si="192"/>
        <v>0</v>
      </c>
      <c r="I230" s="367">
        <f t="shared" si="193"/>
        <v>0</v>
      </c>
      <c r="J230" s="329">
        <f>Force_1_R2!A$8</f>
        <v>0</v>
      </c>
      <c r="K230" s="215">
        <f t="shared" ca="1" si="194"/>
        <v>0</v>
      </c>
      <c r="L230" s="215">
        <f t="shared" ca="1" si="195"/>
        <v>0</v>
      </c>
      <c r="M230" s="215">
        <f t="shared" ca="1" si="196"/>
        <v>0</v>
      </c>
      <c r="N230" s="215">
        <f t="shared" ca="1" si="197"/>
        <v>0</v>
      </c>
      <c r="O230" s="215">
        <f t="shared" ca="1" si="198"/>
        <v>0</v>
      </c>
      <c r="P230" s="215">
        <f t="shared" ca="1" si="199"/>
        <v>0</v>
      </c>
      <c r="Q230" s="215">
        <f t="shared" ca="1" si="200"/>
        <v>0</v>
      </c>
      <c r="R230" s="215">
        <f t="shared" ca="1" si="201"/>
        <v>0</v>
      </c>
      <c r="S230" s="252">
        <f t="shared" ca="1" si="202"/>
        <v>0.5</v>
      </c>
    </row>
    <row r="231" spans="1:24" ht="18.75" customHeight="1">
      <c r="B231" s="214">
        <f t="shared" si="186"/>
        <v>0</v>
      </c>
      <c r="C231" s="328">
        <f t="shared" si="187"/>
        <v>0</v>
      </c>
      <c r="D231" s="367">
        <f t="shared" si="188"/>
        <v>0</v>
      </c>
      <c r="E231" s="367">
        <f t="shared" si="189"/>
        <v>0</v>
      </c>
      <c r="F231" s="367">
        <f t="shared" ca="1" si="190"/>
        <v>0</v>
      </c>
      <c r="G231" s="367">
        <f t="shared" si="191"/>
        <v>0</v>
      </c>
      <c r="H231" s="367">
        <f t="shared" ca="1" si="192"/>
        <v>0</v>
      </c>
      <c r="I231" s="367">
        <f t="shared" si="193"/>
        <v>0</v>
      </c>
      <c r="J231" s="329">
        <f>Force_1_R2!A$8</f>
        <v>0</v>
      </c>
      <c r="K231" s="215">
        <f t="shared" ca="1" si="194"/>
        <v>0</v>
      </c>
      <c r="L231" s="215">
        <f t="shared" ca="1" si="195"/>
        <v>0</v>
      </c>
      <c r="M231" s="215">
        <f t="shared" ca="1" si="196"/>
        <v>0</v>
      </c>
      <c r="N231" s="215">
        <f t="shared" ca="1" si="197"/>
        <v>0</v>
      </c>
      <c r="O231" s="215">
        <f t="shared" ca="1" si="198"/>
        <v>0</v>
      </c>
      <c r="P231" s="215">
        <f t="shared" ca="1" si="199"/>
        <v>0</v>
      </c>
      <c r="Q231" s="215">
        <f t="shared" ca="1" si="200"/>
        <v>0</v>
      </c>
      <c r="R231" s="215">
        <f t="shared" ca="1" si="201"/>
        <v>0</v>
      </c>
      <c r="S231" s="252">
        <f t="shared" ca="1" si="202"/>
        <v>0.5</v>
      </c>
    </row>
    <row r="232" spans="1:24" ht="18.75" customHeight="1">
      <c r="B232" s="214">
        <f t="shared" si="186"/>
        <v>0</v>
      </c>
      <c r="C232" s="328">
        <f t="shared" si="187"/>
        <v>0</v>
      </c>
      <c r="D232" s="367">
        <f t="shared" si="188"/>
        <v>0</v>
      </c>
      <c r="E232" s="367">
        <f t="shared" si="189"/>
        <v>0</v>
      </c>
      <c r="F232" s="367">
        <f t="shared" ca="1" si="190"/>
        <v>0</v>
      </c>
      <c r="G232" s="367">
        <f t="shared" si="191"/>
        <v>0</v>
      </c>
      <c r="H232" s="367">
        <f t="shared" ca="1" si="192"/>
        <v>0</v>
      </c>
      <c r="I232" s="367">
        <f t="shared" si="193"/>
        <v>0</v>
      </c>
      <c r="J232" s="329">
        <f>Force_1_R2!A$8</f>
        <v>0</v>
      </c>
      <c r="K232" s="215">
        <f t="shared" ca="1" si="194"/>
        <v>0</v>
      </c>
      <c r="L232" s="215">
        <f t="shared" ca="1" si="195"/>
        <v>0</v>
      </c>
      <c r="M232" s="215">
        <f t="shared" ca="1" si="196"/>
        <v>0</v>
      </c>
      <c r="N232" s="215">
        <f t="shared" ca="1" si="197"/>
        <v>0</v>
      </c>
      <c r="O232" s="215">
        <f t="shared" ca="1" si="198"/>
        <v>0</v>
      </c>
      <c r="P232" s="215">
        <f t="shared" ca="1" si="199"/>
        <v>0</v>
      </c>
      <c r="Q232" s="215">
        <f t="shared" ca="1" si="200"/>
        <v>0</v>
      </c>
      <c r="R232" s="215">
        <f t="shared" ca="1" si="201"/>
        <v>0</v>
      </c>
      <c r="S232" s="252">
        <f t="shared" ca="1" si="202"/>
        <v>0.5</v>
      </c>
    </row>
    <row r="233" spans="1:24" ht="18.75" customHeight="1">
      <c r="B233" s="214">
        <f t="shared" si="186"/>
        <v>0</v>
      </c>
      <c r="C233" s="328">
        <f t="shared" si="187"/>
        <v>0</v>
      </c>
      <c r="D233" s="367">
        <f t="shared" si="188"/>
        <v>0</v>
      </c>
      <c r="E233" s="367">
        <f t="shared" si="189"/>
        <v>0</v>
      </c>
      <c r="F233" s="367">
        <f t="shared" ca="1" si="190"/>
        <v>0</v>
      </c>
      <c r="G233" s="367">
        <f t="shared" si="191"/>
        <v>0</v>
      </c>
      <c r="H233" s="367">
        <f t="shared" ca="1" si="192"/>
        <v>0</v>
      </c>
      <c r="I233" s="367">
        <f t="shared" si="193"/>
        <v>0</v>
      </c>
      <c r="J233" s="329">
        <f>Force_1_R2!A$8</f>
        <v>0</v>
      </c>
      <c r="K233" s="215">
        <f t="shared" ca="1" si="194"/>
        <v>0</v>
      </c>
      <c r="L233" s="215">
        <f t="shared" ca="1" si="195"/>
        <v>0</v>
      </c>
      <c r="M233" s="215">
        <f t="shared" ca="1" si="196"/>
        <v>0</v>
      </c>
      <c r="N233" s="215">
        <f t="shared" ca="1" si="197"/>
        <v>0</v>
      </c>
      <c r="O233" s="215">
        <f t="shared" ca="1" si="198"/>
        <v>0</v>
      </c>
      <c r="P233" s="215">
        <f t="shared" ca="1" si="199"/>
        <v>0</v>
      </c>
      <c r="Q233" s="215">
        <f t="shared" ca="1" si="200"/>
        <v>0</v>
      </c>
      <c r="R233" s="215">
        <f t="shared" ca="1" si="201"/>
        <v>0</v>
      </c>
      <c r="S233" s="252">
        <f t="shared" ca="1" si="202"/>
        <v>0.5</v>
      </c>
    </row>
    <row r="234" spans="1:24" ht="18.75" customHeight="1">
      <c r="B234" s="214">
        <f t="shared" si="186"/>
        <v>0</v>
      </c>
      <c r="C234" s="328">
        <f t="shared" si="187"/>
        <v>0</v>
      </c>
      <c r="D234" s="367">
        <f t="shared" si="188"/>
        <v>0</v>
      </c>
      <c r="E234" s="367">
        <f t="shared" si="189"/>
        <v>0</v>
      </c>
      <c r="F234" s="367">
        <f t="shared" ca="1" si="190"/>
        <v>0</v>
      </c>
      <c r="G234" s="367">
        <f t="shared" si="191"/>
        <v>0</v>
      </c>
      <c r="H234" s="367">
        <f t="shared" ca="1" si="192"/>
        <v>0</v>
      </c>
      <c r="I234" s="367">
        <f t="shared" si="193"/>
        <v>0</v>
      </c>
      <c r="J234" s="329">
        <f>Force_1_R2!A$8</f>
        <v>0</v>
      </c>
      <c r="K234" s="215">
        <f t="shared" ca="1" si="194"/>
        <v>0</v>
      </c>
      <c r="L234" s="215">
        <f t="shared" ca="1" si="195"/>
        <v>0</v>
      </c>
      <c r="M234" s="215">
        <f t="shared" ca="1" si="196"/>
        <v>0</v>
      </c>
      <c r="N234" s="215">
        <f t="shared" ca="1" si="197"/>
        <v>0</v>
      </c>
      <c r="O234" s="215">
        <f t="shared" ca="1" si="198"/>
        <v>0</v>
      </c>
      <c r="P234" s="215">
        <f t="shared" ca="1" si="199"/>
        <v>0</v>
      </c>
      <c r="Q234" s="215">
        <f t="shared" ca="1" si="200"/>
        <v>0</v>
      </c>
      <c r="R234" s="215">
        <f t="shared" ca="1" si="201"/>
        <v>0</v>
      </c>
      <c r="S234" s="252">
        <f t="shared" ca="1" si="202"/>
        <v>0.5</v>
      </c>
    </row>
    <row r="235" spans="1:24" ht="18.75" customHeight="1">
      <c r="B235" s="214">
        <f t="shared" si="186"/>
        <v>0</v>
      </c>
      <c r="C235" s="328">
        <f t="shared" si="187"/>
        <v>0</v>
      </c>
      <c r="D235" s="367">
        <f t="shared" si="188"/>
        <v>0</v>
      </c>
      <c r="E235" s="367">
        <f t="shared" si="189"/>
        <v>0</v>
      </c>
      <c r="F235" s="367">
        <f t="shared" ca="1" si="190"/>
        <v>0</v>
      </c>
      <c r="G235" s="367">
        <f t="shared" si="191"/>
        <v>0</v>
      </c>
      <c r="H235" s="367">
        <f t="shared" ca="1" si="192"/>
        <v>0</v>
      </c>
      <c r="I235" s="367">
        <f t="shared" si="193"/>
        <v>0</v>
      </c>
      <c r="J235" s="329">
        <f>Force_1_R2!A$8</f>
        <v>0</v>
      </c>
      <c r="K235" s="215">
        <f t="shared" ca="1" si="194"/>
        <v>0</v>
      </c>
      <c r="L235" s="215">
        <f t="shared" ca="1" si="195"/>
        <v>0</v>
      </c>
      <c r="M235" s="215">
        <f t="shared" ca="1" si="196"/>
        <v>0</v>
      </c>
      <c r="N235" s="215">
        <f t="shared" ca="1" si="197"/>
        <v>0</v>
      </c>
      <c r="O235" s="215">
        <f t="shared" ca="1" si="198"/>
        <v>0</v>
      </c>
      <c r="P235" s="215">
        <f t="shared" ca="1" si="199"/>
        <v>0</v>
      </c>
      <c r="Q235" s="215">
        <f t="shared" ca="1" si="200"/>
        <v>0</v>
      </c>
      <c r="R235" s="215">
        <f t="shared" ca="1" si="201"/>
        <v>0</v>
      </c>
      <c r="S235" s="252">
        <f t="shared" ca="1" si="202"/>
        <v>0.5</v>
      </c>
    </row>
    <row r="236" spans="1:24" ht="18.75" customHeight="1">
      <c r="B236" s="214">
        <f t="shared" si="186"/>
        <v>0</v>
      </c>
      <c r="C236" s="328">
        <f t="shared" si="187"/>
        <v>0</v>
      </c>
      <c r="D236" s="367">
        <f t="shared" si="188"/>
        <v>0</v>
      </c>
      <c r="E236" s="367">
        <f t="shared" si="189"/>
        <v>0</v>
      </c>
      <c r="F236" s="367">
        <f t="shared" ca="1" si="190"/>
        <v>0</v>
      </c>
      <c r="G236" s="367">
        <f t="shared" si="191"/>
        <v>0</v>
      </c>
      <c r="H236" s="367">
        <f t="shared" ca="1" si="192"/>
        <v>0</v>
      </c>
      <c r="I236" s="367">
        <f t="shared" si="193"/>
        <v>0</v>
      </c>
      <c r="J236" s="329">
        <f>Force_1_R2!A$8</f>
        <v>0</v>
      </c>
      <c r="K236" s="215">
        <f t="shared" ca="1" si="194"/>
        <v>0</v>
      </c>
      <c r="L236" s="215">
        <f t="shared" ca="1" si="195"/>
        <v>0</v>
      </c>
      <c r="M236" s="215">
        <f t="shared" ca="1" si="196"/>
        <v>0</v>
      </c>
      <c r="N236" s="215">
        <f t="shared" ca="1" si="197"/>
        <v>0</v>
      </c>
      <c r="O236" s="215">
        <f t="shared" ca="1" si="198"/>
        <v>0</v>
      </c>
      <c r="P236" s="215">
        <f t="shared" ca="1" si="199"/>
        <v>0</v>
      </c>
      <c r="Q236" s="215">
        <f t="shared" ca="1" si="200"/>
        <v>0</v>
      </c>
      <c r="R236" s="215">
        <f t="shared" ca="1" si="201"/>
        <v>0</v>
      </c>
      <c r="S236" s="252">
        <f t="shared" ca="1" si="202"/>
        <v>0.5</v>
      </c>
    </row>
    <row r="237" spans="1:24" ht="18.75" customHeight="1">
      <c r="B237" s="214">
        <f t="shared" si="186"/>
        <v>0</v>
      </c>
      <c r="C237" s="328">
        <f t="shared" si="187"/>
        <v>0</v>
      </c>
      <c r="D237" s="367">
        <f t="shared" si="188"/>
        <v>0</v>
      </c>
      <c r="E237" s="367">
        <f t="shared" si="189"/>
        <v>0</v>
      </c>
      <c r="F237" s="367">
        <f t="shared" ca="1" si="190"/>
        <v>0</v>
      </c>
      <c r="G237" s="367">
        <f t="shared" si="191"/>
        <v>0</v>
      </c>
      <c r="H237" s="367">
        <f t="shared" ca="1" si="192"/>
        <v>0</v>
      </c>
      <c r="I237" s="367">
        <f t="shared" si="193"/>
        <v>0</v>
      </c>
      <c r="J237" s="329">
        <f>Force_1_R2!A$8</f>
        <v>0</v>
      </c>
      <c r="K237" s="215">
        <f t="shared" ca="1" si="194"/>
        <v>0</v>
      </c>
      <c r="L237" s="215">
        <f t="shared" ca="1" si="195"/>
        <v>0</v>
      </c>
      <c r="M237" s="215">
        <f t="shared" ca="1" si="196"/>
        <v>0</v>
      </c>
      <c r="N237" s="215">
        <f t="shared" ca="1" si="197"/>
        <v>0</v>
      </c>
      <c r="O237" s="215">
        <f t="shared" ca="1" si="198"/>
        <v>0</v>
      </c>
      <c r="P237" s="215">
        <f t="shared" ca="1" si="199"/>
        <v>0</v>
      </c>
      <c r="Q237" s="215">
        <f t="shared" ca="1" si="200"/>
        <v>0</v>
      </c>
      <c r="R237" s="215">
        <f t="shared" ca="1" si="201"/>
        <v>0</v>
      </c>
      <c r="S237" s="252">
        <f t="shared" ca="1" si="202"/>
        <v>0.5</v>
      </c>
    </row>
    <row r="238" spans="1:24" ht="18.75" customHeight="1">
      <c r="B238" s="214">
        <f t="shared" si="186"/>
        <v>0</v>
      </c>
      <c r="C238" s="328">
        <f t="shared" si="187"/>
        <v>0</v>
      </c>
      <c r="D238" s="367">
        <f t="shared" si="188"/>
        <v>0</v>
      </c>
      <c r="E238" s="367">
        <f t="shared" si="189"/>
        <v>0</v>
      </c>
      <c r="F238" s="367">
        <f t="shared" ca="1" si="190"/>
        <v>0</v>
      </c>
      <c r="G238" s="367">
        <f t="shared" si="191"/>
        <v>0</v>
      </c>
      <c r="H238" s="367">
        <f t="shared" ca="1" si="192"/>
        <v>0</v>
      </c>
      <c r="I238" s="367">
        <f t="shared" si="193"/>
        <v>0</v>
      </c>
      <c r="J238" s="329">
        <f>Force_1_R2!A$8</f>
        <v>0</v>
      </c>
      <c r="K238" s="215">
        <f t="shared" ca="1" si="194"/>
        <v>0</v>
      </c>
      <c r="L238" s="215">
        <f t="shared" ca="1" si="195"/>
        <v>0</v>
      </c>
      <c r="M238" s="215">
        <f t="shared" ca="1" si="196"/>
        <v>0</v>
      </c>
      <c r="N238" s="215">
        <f t="shared" ca="1" si="197"/>
        <v>0</v>
      </c>
      <c r="O238" s="215">
        <f t="shared" ca="1" si="198"/>
        <v>0</v>
      </c>
      <c r="P238" s="215">
        <f t="shared" ca="1" si="199"/>
        <v>0</v>
      </c>
      <c r="Q238" s="215">
        <f t="shared" ca="1" si="200"/>
        <v>0</v>
      </c>
      <c r="R238" s="215">
        <f t="shared" ca="1" si="201"/>
        <v>0</v>
      </c>
      <c r="S238" s="252">
        <f t="shared" ca="1" si="202"/>
        <v>0.5</v>
      </c>
    </row>
    <row r="239" spans="1:24" ht="18.75" customHeight="1">
      <c r="B239" s="214">
        <f t="shared" si="186"/>
        <v>0</v>
      </c>
      <c r="C239" s="328">
        <f t="shared" si="187"/>
        <v>0</v>
      </c>
      <c r="D239" s="367">
        <f t="shared" si="188"/>
        <v>0</v>
      </c>
      <c r="E239" s="367">
        <f t="shared" si="189"/>
        <v>0</v>
      </c>
      <c r="F239" s="367">
        <f t="shared" ca="1" si="190"/>
        <v>0</v>
      </c>
      <c r="G239" s="367">
        <f t="shared" si="191"/>
        <v>0</v>
      </c>
      <c r="H239" s="367">
        <f t="shared" ca="1" si="192"/>
        <v>0</v>
      </c>
      <c r="I239" s="367">
        <f t="shared" si="193"/>
        <v>0</v>
      </c>
      <c r="J239" s="329">
        <f>Force_1_R2!A$8</f>
        <v>0</v>
      </c>
      <c r="K239" s="215">
        <f t="shared" ca="1" si="194"/>
        <v>0</v>
      </c>
      <c r="L239" s="215">
        <f t="shared" ca="1" si="195"/>
        <v>0</v>
      </c>
      <c r="M239" s="215">
        <f t="shared" ca="1" si="196"/>
        <v>0</v>
      </c>
      <c r="N239" s="215">
        <f t="shared" ca="1" si="197"/>
        <v>0</v>
      </c>
      <c r="O239" s="215">
        <f t="shared" ca="1" si="198"/>
        <v>0</v>
      </c>
      <c r="P239" s="215">
        <f t="shared" ca="1" si="199"/>
        <v>0</v>
      </c>
      <c r="Q239" s="215">
        <f t="shared" ca="1" si="200"/>
        <v>0</v>
      </c>
      <c r="R239" s="215">
        <f t="shared" ca="1" si="201"/>
        <v>0</v>
      </c>
      <c r="S239" s="252">
        <f t="shared" ca="1" si="202"/>
        <v>0.5</v>
      </c>
    </row>
    <row r="240" spans="1:24" ht="18.75" customHeight="1">
      <c r="B240" s="214">
        <f t="shared" si="186"/>
        <v>0</v>
      </c>
      <c r="C240" s="328">
        <f t="shared" si="187"/>
        <v>0</v>
      </c>
      <c r="D240" s="367">
        <f t="shared" si="188"/>
        <v>0</v>
      </c>
      <c r="E240" s="367">
        <f t="shared" si="189"/>
        <v>0</v>
      </c>
      <c r="F240" s="367">
        <f t="shared" ca="1" si="190"/>
        <v>0</v>
      </c>
      <c r="G240" s="367">
        <f t="shared" si="191"/>
        <v>0</v>
      </c>
      <c r="H240" s="367">
        <f t="shared" ca="1" si="192"/>
        <v>0</v>
      </c>
      <c r="I240" s="367">
        <f t="shared" si="193"/>
        <v>0</v>
      </c>
      <c r="J240" s="329">
        <f>Force_1_R2!A$8</f>
        <v>0</v>
      </c>
      <c r="K240" s="215">
        <f t="shared" ca="1" si="194"/>
        <v>0</v>
      </c>
      <c r="L240" s="215">
        <f t="shared" ca="1" si="195"/>
        <v>0</v>
      </c>
      <c r="M240" s="215">
        <f t="shared" ca="1" si="196"/>
        <v>0</v>
      </c>
      <c r="N240" s="215">
        <f t="shared" ca="1" si="197"/>
        <v>0</v>
      </c>
      <c r="O240" s="215">
        <f t="shared" ca="1" si="198"/>
        <v>0</v>
      </c>
      <c r="P240" s="215">
        <f t="shared" ca="1" si="199"/>
        <v>0</v>
      </c>
      <c r="Q240" s="215">
        <f t="shared" ca="1" si="200"/>
        <v>0</v>
      </c>
      <c r="R240" s="215">
        <f t="shared" ca="1" si="201"/>
        <v>0</v>
      </c>
      <c r="S240" s="252">
        <f t="shared" ca="1" si="202"/>
        <v>0.5</v>
      </c>
    </row>
    <row r="241" spans="1:41" ht="18.75" customHeight="1">
      <c r="B241" s="214">
        <f t="shared" si="186"/>
        <v>0</v>
      </c>
      <c r="C241" s="328">
        <f t="shared" si="187"/>
        <v>0</v>
      </c>
      <c r="D241" s="367">
        <f t="shared" si="188"/>
        <v>0</v>
      </c>
      <c r="E241" s="367">
        <f t="shared" si="189"/>
        <v>0</v>
      </c>
      <c r="F241" s="367">
        <f t="shared" ca="1" si="190"/>
        <v>0</v>
      </c>
      <c r="G241" s="367">
        <f t="shared" si="191"/>
        <v>0</v>
      </c>
      <c r="H241" s="367">
        <f t="shared" ca="1" si="192"/>
        <v>0</v>
      </c>
      <c r="I241" s="367">
        <f t="shared" si="193"/>
        <v>0</v>
      </c>
      <c r="J241" s="329">
        <f>Force_1_R2!A$8</f>
        <v>0</v>
      </c>
      <c r="K241" s="215">
        <f t="shared" ca="1" si="194"/>
        <v>0</v>
      </c>
      <c r="L241" s="215">
        <f t="shared" ca="1" si="195"/>
        <v>0</v>
      </c>
      <c r="M241" s="215">
        <f t="shared" ca="1" si="196"/>
        <v>0</v>
      </c>
      <c r="N241" s="215">
        <f t="shared" ca="1" si="197"/>
        <v>0</v>
      </c>
      <c r="O241" s="215">
        <f t="shared" ca="1" si="198"/>
        <v>0</v>
      </c>
      <c r="P241" s="215">
        <f t="shared" ca="1" si="199"/>
        <v>0</v>
      </c>
      <c r="Q241" s="215">
        <f t="shared" ca="1" si="200"/>
        <v>0</v>
      </c>
      <c r="R241" s="215">
        <f t="shared" ca="1" si="201"/>
        <v>0</v>
      </c>
      <c r="S241" s="252">
        <f t="shared" ca="1" si="202"/>
        <v>0.5</v>
      </c>
    </row>
    <row r="242" spans="1:41" ht="18.75" customHeight="1">
      <c r="B242" s="214">
        <f t="shared" si="186"/>
        <v>0</v>
      </c>
      <c r="C242" s="328">
        <f t="shared" si="187"/>
        <v>0</v>
      </c>
      <c r="D242" s="367">
        <f t="shared" si="188"/>
        <v>0</v>
      </c>
      <c r="E242" s="367">
        <f t="shared" si="189"/>
        <v>0</v>
      </c>
      <c r="F242" s="367">
        <f t="shared" ca="1" si="190"/>
        <v>0</v>
      </c>
      <c r="G242" s="367">
        <f t="shared" si="191"/>
        <v>0</v>
      </c>
      <c r="H242" s="367">
        <f t="shared" ca="1" si="192"/>
        <v>0</v>
      </c>
      <c r="I242" s="367">
        <f t="shared" si="193"/>
        <v>0</v>
      </c>
      <c r="J242" s="329">
        <f>Force_1_R2!A$8</f>
        <v>0</v>
      </c>
      <c r="K242" s="215">
        <f t="shared" ca="1" si="194"/>
        <v>0</v>
      </c>
      <c r="L242" s="215">
        <f t="shared" ca="1" si="195"/>
        <v>0</v>
      </c>
      <c r="M242" s="215">
        <f t="shared" ca="1" si="196"/>
        <v>0</v>
      </c>
      <c r="N242" s="215">
        <f t="shared" ca="1" si="197"/>
        <v>0</v>
      </c>
      <c r="O242" s="215">
        <f t="shared" ca="1" si="198"/>
        <v>0</v>
      </c>
      <c r="P242" s="215">
        <f t="shared" ca="1" si="199"/>
        <v>0</v>
      </c>
      <c r="Q242" s="215">
        <f t="shared" ca="1" si="200"/>
        <v>0</v>
      </c>
      <c r="R242" s="215">
        <f t="shared" ca="1" si="201"/>
        <v>0</v>
      </c>
      <c r="S242" s="252">
        <f t="shared" ca="1" si="202"/>
        <v>0.5</v>
      </c>
      <c r="W242" s="261"/>
      <c r="X242" s="336" t="s">
        <v>638</v>
      </c>
      <c r="Y242" s="336" t="s">
        <v>639</v>
      </c>
      <c r="Z242" s="336" t="s">
        <v>640</v>
      </c>
      <c r="AA242" s="336" t="s">
        <v>641</v>
      </c>
      <c r="AB242" s="336" t="s">
        <v>642</v>
      </c>
      <c r="AC242" s="336" t="s">
        <v>643</v>
      </c>
      <c r="AD242" s="336" t="s">
        <v>644</v>
      </c>
      <c r="AE242" s="336" t="s">
        <v>645</v>
      </c>
      <c r="AF242" s="336" t="s">
        <v>646</v>
      </c>
      <c r="AG242" s="336" t="s">
        <v>647</v>
      </c>
    </row>
    <row r="243" spans="1:41" ht="18.75" customHeight="1">
      <c r="B243" s="214">
        <f t="shared" si="186"/>
        <v>0</v>
      </c>
      <c r="C243" s="328">
        <f t="shared" si="187"/>
        <v>0</v>
      </c>
      <c r="D243" s="367">
        <f t="shared" si="188"/>
        <v>0</v>
      </c>
      <c r="E243" s="367">
        <f t="shared" si="189"/>
        <v>0</v>
      </c>
      <c r="F243" s="367">
        <f t="shared" ca="1" si="190"/>
        <v>0</v>
      </c>
      <c r="G243" s="367">
        <f t="shared" si="191"/>
        <v>0</v>
      </c>
      <c r="H243" s="367">
        <f t="shared" ca="1" si="192"/>
        <v>0</v>
      </c>
      <c r="I243" s="367">
        <f t="shared" si="193"/>
        <v>0</v>
      </c>
      <c r="J243" s="329">
        <f>Force_1_R2!A$8</f>
        <v>0</v>
      </c>
      <c r="K243" s="215">
        <f t="shared" ca="1" si="194"/>
        <v>0</v>
      </c>
      <c r="L243" s="215">
        <f t="shared" ca="1" si="195"/>
        <v>0</v>
      </c>
      <c r="M243" s="215">
        <f t="shared" ca="1" si="196"/>
        <v>0</v>
      </c>
      <c r="N243" s="215">
        <f t="shared" ca="1" si="197"/>
        <v>0</v>
      </c>
      <c r="O243" s="215">
        <f t="shared" ca="1" si="198"/>
        <v>0</v>
      </c>
      <c r="P243" s="215">
        <f t="shared" ca="1" si="199"/>
        <v>0</v>
      </c>
      <c r="Q243" s="215">
        <f t="shared" ca="1" si="200"/>
        <v>0</v>
      </c>
      <c r="R243" s="215">
        <f t="shared" ca="1" si="201"/>
        <v>0</v>
      </c>
      <c r="S243" s="252">
        <f t="shared" ca="1" si="202"/>
        <v>0.5</v>
      </c>
      <c r="W243" s="336" t="s">
        <v>648</v>
      </c>
      <c r="X243" s="261">
        <v>1000000</v>
      </c>
      <c r="Y243" s="261">
        <f>X243*10^-1</f>
        <v>100000</v>
      </c>
      <c r="Z243" s="261">
        <f>X243*10^-3</f>
        <v>1000</v>
      </c>
      <c r="AA243" s="261">
        <f>Z243*10^-3</f>
        <v>1</v>
      </c>
      <c r="AB243" s="261">
        <v>224.80889999999999</v>
      </c>
      <c r="AC243" s="261">
        <v>101971.6</v>
      </c>
      <c r="AD243" s="261">
        <f>AC243*10^-3</f>
        <v>101.97160000000001</v>
      </c>
      <c r="AE243" s="261">
        <f>AD243*10^-3</f>
        <v>0.10197160000000001</v>
      </c>
      <c r="AF243" s="261">
        <v>3596.942</v>
      </c>
      <c r="AG243" s="261" t="s">
        <v>5</v>
      </c>
    </row>
    <row r="244" spans="1:41" ht="18.75" customHeight="1">
      <c r="B244" s="214">
        <f t="shared" si="186"/>
        <v>0</v>
      </c>
      <c r="C244" s="328">
        <f t="shared" si="187"/>
        <v>0</v>
      </c>
      <c r="D244" s="367">
        <f t="shared" si="188"/>
        <v>0</v>
      </c>
      <c r="E244" s="367">
        <f t="shared" si="189"/>
        <v>0</v>
      </c>
      <c r="F244" s="367">
        <f t="shared" ca="1" si="190"/>
        <v>0</v>
      </c>
      <c r="G244" s="367">
        <f t="shared" si="191"/>
        <v>0</v>
      </c>
      <c r="H244" s="367">
        <f t="shared" ca="1" si="192"/>
        <v>0</v>
      </c>
      <c r="I244" s="367">
        <f t="shared" si="193"/>
        <v>0</v>
      </c>
      <c r="J244" s="329">
        <f>Force_1_R2!A$8</f>
        <v>0</v>
      </c>
      <c r="K244" s="215">
        <f t="shared" ca="1" si="194"/>
        <v>0</v>
      </c>
      <c r="L244" s="215">
        <f t="shared" ca="1" si="195"/>
        <v>0</v>
      </c>
      <c r="M244" s="215">
        <f t="shared" ca="1" si="196"/>
        <v>0</v>
      </c>
      <c r="N244" s="215">
        <f t="shared" ca="1" si="197"/>
        <v>0</v>
      </c>
      <c r="O244" s="215">
        <f t="shared" ca="1" si="198"/>
        <v>0</v>
      </c>
      <c r="P244" s="215">
        <f t="shared" ca="1" si="199"/>
        <v>0</v>
      </c>
      <c r="Q244" s="215">
        <f t="shared" ca="1" si="200"/>
        <v>0</v>
      </c>
      <c r="R244" s="215">
        <f t="shared" ca="1" si="201"/>
        <v>0</v>
      </c>
      <c r="S244" s="252">
        <f t="shared" ca="1" si="202"/>
        <v>0.5</v>
      </c>
    </row>
    <row r="245" spans="1:41" ht="18.75" customHeight="1" thickBot="1">
      <c r="B245" s="439">
        <f t="shared" si="186"/>
        <v>0</v>
      </c>
      <c r="C245" s="368">
        <f t="shared" si="187"/>
        <v>0</v>
      </c>
      <c r="D245" s="369">
        <f t="shared" si="188"/>
        <v>0</v>
      </c>
      <c r="E245" s="369">
        <f t="shared" si="189"/>
        <v>0</v>
      </c>
      <c r="F245" s="369">
        <f t="shared" ca="1" si="190"/>
        <v>0</v>
      </c>
      <c r="G245" s="369">
        <f t="shared" si="191"/>
        <v>0</v>
      </c>
      <c r="H245" s="369">
        <f t="shared" ca="1" si="192"/>
        <v>0</v>
      </c>
      <c r="I245" s="369">
        <f t="shared" si="193"/>
        <v>0</v>
      </c>
      <c r="J245" s="370">
        <f>Force_1_R2!A$8</f>
        <v>0</v>
      </c>
      <c r="K245" s="215">
        <f t="shared" ca="1" si="194"/>
        <v>0</v>
      </c>
      <c r="L245" s="215">
        <f t="shared" ca="1" si="195"/>
        <v>0</v>
      </c>
      <c r="M245" s="215">
        <f t="shared" ca="1" si="196"/>
        <v>0</v>
      </c>
      <c r="N245" s="215">
        <f t="shared" ca="1" si="197"/>
        <v>0</v>
      </c>
      <c r="O245" s="215">
        <f t="shared" ca="1" si="198"/>
        <v>0</v>
      </c>
      <c r="P245" s="215">
        <f t="shared" ca="1" si="199"/>
        <v>0</v>
      </c>
      <c r="Q245" s="215">
        <f t="shared" ca="1" si="200"/>
        <v>0</v>
      </c>
      <c r="R245" s="215">
        <f t="shared" ca="1" si="201"/>
        <v>0</v>
      </c>
      <c r="S245" s="253">
        <f t="shared" ca="1" si="202"/>
        <v>0.5</v>
      </c>
    </row>
    <row r="246" spans="1:41" ht="18.75" customHeight="1">
      <c r="C246" s="371"/>
      <c r="D246" s="371"/>
      <c r="E246" s="371"/>
      <c r="F246" s="371"/>
      <c r="G246" s="371"/>
      <c r="H246" s="371"/>
      <c r="I246" s="371"/>
      <c r="J246" s="371"/>
    </row>
    <row r="247" spans="1:41" ht="18.75" customHeight="1">
      <c r="A247" s="102" t="s">
        <v>675</v>
      </c>
      <c r="AF247" s="102" t="s">
        <v>599</v>
      </c>
      <c r="AG247" s="305"/>
      <c r="AH247" s="305"/>
      <c r="AI247" s="306"/>
      <c r="AJ247" s="306"/>
    </row>
    <row r="248" spans="1:41" ht="18.75" customHeight="1">
      <c r="B248" s="254" t="s">
        <v>378</v>
      </c>
      <c r="C248" s="396" t="s">
        <v>730</v>
      </c>
      <c r="D248" s="255" t="s">
        <v>379</v>
      </c>
      <c r="E248" s="255" t="s">
        <v>380</v>
      </c>
      <c r="F248" s="255" t="s">
        <v>379</v>
      </c>
      <c r="G248" s="255" t="s">
        <v>380</v>
      </c>
      <c r="H248" s="255" t="s">
        <v>381</v>
      </c>
      <c r="I248" s="255" t="s">
        <v>382</v>
      </c>
      <c r="J248" s="255" t="s">
        <v>382</v>
      </c>
      <c r="K248" s="255" t="s">
        <v>383</v>
      </c>
      <c r="M248" s="377" t="s">
        <v>378</v>
      </c>
      <c r="N248" s="378" t="s">
        <v>384</v>
      </c>
      <c r="O248" s="378" t="s">
        <v>699</v>
      </c>
      <c r="P248" s="378" t="s">
        <v>385</v>
      </c>
      <c r="Q248" s="378" t="s">
        <v>386</v>
      </c>
      <c r="R248" s="378" t="s">
        <v>387</v>
      </c>
      <c r="S248" s="378"/>
      <c r="T248" s="100"/>
      <c r="U248" s="725" t="s">
        <v>621</v>
      </c>
      <c r="V248" s="727" t="s">
        <v>685</v>
      </c>
      <c r="W248" s="728"/>
      <c r="X248" s="728"/>
      <c r="Y248" s="728"/>
      <c r="Z248" s="728"/>
      <c r="AA248" s="728"/>
      <c r="AB248" s="728"/>
      <c r="AC248" s="728"/>
      <c r="AD248" s="729"/>
      <c r="AF248" s="705" t="s">
        <v>609</v>
      </c>
      <c r="AG248" s="707" t="s">
        <v>177</v>
      </c>
      <c r="AH248" s="708"/>
      <c r="AI248" s="709"/>
      <c r="AJ248" s="705" t="s">
        <v>600</v>
      </c>
      <c r="AK248" s="435" t="s">
        <v>610</v>
      </c>
      <c r="AL248" s="435" t="s">
        <v>602</v>
      </c>
      <c r="AM248" s="705" t="s">
        <v>600</v>
      </c>
      <c r="AN248" s="435" t="s">
        <v>610</v>
      </c>
      <c r="AO248" s="435" t="s">
        <v>602</v>
      </c>
    </row>
    <row r="249" spans="1:41" ht="18.75" customHeight="1">
      <c r="B249" s="256" t="s">
        <v>388</v>
      </c>
      <c r="C249" s="397" t="s">
        <v>731</v>
      </c>
      <c r="D249" s="257" t="s">
        <v>389</v>
      </c>
      <c r="E249" s="257" t="s">
        <v>389</v>
      </c>
      <c r="F249" s="258" t="s">
        <v>728</v>
      </c>
      <c r="G249" s="258" t="s">
        <v>728</v>
      </c>
      <c r="H249" s="257" t="s">
        <v>390</v>
      </c>
      <c r="I249" s="257" t="s">
        <v>391</v>
      </c>
      <c r="J249" s="258" t="s">
        <v>733</v>
      </c>
      <c r="K249" s="257" t="s">
        <v>391</v>
      </c>
      <c r="M249" s="256" t="s">
        <v>388</v>
      </c>
      <c r="N249" s="257" t="s">
        <v>701</v>
      </c>
      <c r="O249" s="257" t="s">
        <v>701</v>
      </c>
      <c r="P249" s="257" t="s">
        <v>701</v>
      </c>
      <c r="Q249" s="257" t="s">
        <v>701</v>
      </c>
      <c r="R249" s="257" t="s">
        <v>701</v>
      </c>
      <c r="S249" s="258" t="s">
        <v>392</v>
      </c>
      <c r="T249" s="315"/>
      <c r="U249" s="726"/>
      <c r="V249" s="437" t="s">
        <v>379</v>
      </c>
      <c r="W249" s="437" t="s">
        <v>380</v>
      </c>
      <c r="X249" s="372" t="s">
        <v>390</v>
      </c>
      <c r="Y249" s="373" t="s">
        <v>727</v>
      </c>
      <c r="Z249" s="373" t="s">
        <v>688</v>
      </c>
      <c r="AA249" s="373" t="s">
        <v>689</v>
      </c>
      <c r="AB249" s="373" t="s">
        <v>690</v>
      </c>
      <c r="AC249" s="373" t="s">
        <v>691</v>
      </c>
      <c r="AD249" s="373" t="s">
        <v>692</v>
      </c>
      <c r="AF249" s="706"/>
      <c r="AG249" s="436" t="s">
        <v>604</v>
      </c>
      <c r="AH249" s="436" t="s">
        <v>605</v>
      </c>
      <c r="AI249" s="436" t="s">
        <v>606</v>
      </c>
      <c r="AJ249" s="706"/>
      <c r="AK249" s="334" t="s">
        <v>47</v>
      </c>
      <c r="AL249" s="309" t="str">
        <f>IF(TYPE(MATCH("FAIL",AL251:AL264,0))=16,"","FAIL")</f>
        <v/>
      </c>
      <c r="AM249" s="706"/>
      <c r="AN249" s="334" t="s">
        <v>126</v>
      </c>
      <c r="AO249" s="309" t="str">
        <f>IF(TYPE(MATCH("FAIL",AO251:AO264,0))=16,"","FAIL")</f>
        <v/>
      </c>
    </row>
    <row r="250" spans="1:41" ht="18.75" customHeight="1">
      <c r="B250" s="259"/>
      <c r="C250" s="259"/>
      <c r="D250" s="260" t="s">
        <v>393</v>
      </c>
      <c r="E250" s="260" t="s">
        <v>393</v>
      </c>
      <c r="F250" s="260"/>
      <c r="G250" s="260"/>
      <c r="H250" s="260"/>
      <c r="I250" s="260" t="s">
        <v>394</v>
      </c>
      <c r="J250" s="260" t="s">
        <v>732</v>
      </c>
      <c r="K250" s="260" t="s">
        <v>394</v>
      </c>
      <c r="M250" s="259"/>
      <c r="N250" s="260" t="s">
        <v>395</v>
      </c>
      <c r="O250" s="260" t="s">
        <v>395</v>
      </c>
      <c r="P250" s="260" t="s">
        <v>395</v>
      </c>
      <c r="Q250" s="260" t="s">
        <v>395</v>
      </c>
      <c r="R250" s="260" t="s">
        <v>395</v>
      </c>
      <c r="S250" s="260"/>
      <c r="T250" s="100"/>
      <c r="U250" s="261" t="str">
        <f>X222</f>
        <v>0.000</v>
      </c>
      <c r="V250" s="395" t="b">
        <f>OR(기본정보!A46=1,기본정보!A46=30374)</f>
        <v>0</v>
      </c>
      <c r="W250" s="395" t="str">
        <f ca="1">IF(V250=TRUE,$AD$220,$AE$220)</f>
        <v>0</v>
      </c>
      <c r="X250" s="374"/>
      <c r="Y250" s="374" t="str">
        <f ca="1">IF(V250=TRUE,$AD$220,$AC$220)</f>
        <v>0.0</v>
      </c>
      <c r="Z250" s="374"/>
      <c r="AA250" s="374"/>
      <c r="AB250" s="374"/>
      <c r="AC250" s="374"/>
      <c r="AD250" s="374"/>
      <c r="AF250" s="335">
        <f>Force_1_R2!H28</f>
        <v>0</v>
      </c>
      <c r="AG250" s="436">
        <f ca="1">IF(V250=TRUE,$AD$219,$AE$219)</f>
        <v>0</v>
      </c>
      <c r="AH250" s="436"/>
      <c r="AI250" s="436"/>
      <c r="AJ250" s="436"/>
      <c r="AK250" s="335">
        <f>AF250</f>
        <v>0</v>
      </c>
      <c r="AL250" s="436"/>
      <c r="AM250" s="436"/>
      <c r="AN250" s="335">
        <f>AK250</f>
        <v>0</v>
      </c>
      <c r="AO250" s="436"/>
    </row>
    <row r="251" spans="1:41" ht="18.75" customHeight="1">
      <c r="B251" s="261" t="str">
        <f t="shared" ref="B251:B268" si="203">IF(C154=FALSE,"-",IF(I$148="kN",D154,TEXT(D154,U251)))</f>
        <v>-</v>
      </c>
      <c r="C251" s="390" t="str">
        <f t="shared" ref="C251:C268" si="204">IF(C154=FALSE,"-",TEXT(E154,V251))</f>
        <v>-</v>
      </c>
      <c r="D251" s="262" t="str">
        <f t="shared" ref="D251:D268" si="205">IF(C154=FALSE,"-",TEXT(R154,V251))</f>
        <v>-</v>
      </c>
      <c r="E251" s="262" t="str">
        <f t="shared" ref="E251:E268" si="206">IF(C154=FALSE,"-",TEXT(T154,W251))</f>
        <v>-</v>
      </c>
      <c r="F251" s="262" t="str">
        <f t="shared" ref="F251:F268" si="207">IF(C154=FALSE,"-",TRIM(TEXT(E154-R154,V251)))</f>
        <v>-</v>
      </c>
      <c r="G251" s="262" t="str">
        <f t="shared" ref="G251:G268" si="208">IF(C154=FALSE,"-",TRIM(TEXT(E154-T154,W251)))</f>
        <v>-</v>
      </c>
      <c r="H251" s="262" t="str">
        <f t="shared" ref="H251:H268" si="209">IF(C154=FALSE,"-",TEXT(Y176,X251))</f>
        <v>-</v>
      </c>
      <c r="I251" s="261" t="str">
        <f t="shared" ref="I251:I268" si="210">IF(C154=FALSE,"-",TEXT(AC198,Y251))</f>
        <v>-</v>
      </c>
      <c r="J251" s="390" t="s">
        <v>5</v>
      </c>
      <c r="K251" s="261" t="str">
        <f t="shared" ref="K251:K268" si="211">IF(C154=FALSE,"-",TEXT(AD198,Y251))</f>
        <v>-</v>
      </c>
      <c r="M251" s="374" t="str">
        <f t="shared" ref="M251:M268" si="212">B251</f>
        <v>-</v>
      </c>
      <c r="N251" s="374" t="s">
        <v>5</v>
      </c>
      <c r="O251" s="374" t="s">
        <v>5</v>
      </c>
      <c r="P251" s="374" t="s">
        <v>5</v>
      </c>
      <c r="Q251" s="374" t="str">
        <f ca="1">IF(G155=FALSE,"-",TEXT(F229,$AC252))</f>
        <v>0.0</v>
      </c>
      <c r="R251" s="374" t="s">
        <v>5</v>
      </c>
      <c r="S251" s="374" t="s">
        <v>5</v>
      </c>
      <c r="T251" s="100"/>
      <c r="U251" s="261" t="str">
        <f t="shared" ref="U251:U268" si="213">IF(D154&gt;=1000,"# ##","")&amp;U$250</f>
        <v>0.000</v>
      </c>
      <c r="V251" s="374" t="str">
        <f t="shared" ref="V251:V268" ca="1" si="214">IF(R154&gt;=1000,"# ##","")&amp;W$250</f>
        <v>0</v>
      </c>
      <c r="W251" s="374" t="str">
        <f t="shared" ref="W251:W268" ca="1" si="215">IF(T154&gt;=1000,"# ##","")&amp;W$250</f>
        <v># ##0</v>
      </c>
      <c r="X251" s="374" t="e">
        <f t="shared" ref="X251:X268" ca="1" si="216">IF(Y176&gt;=1000,"# ##","")&amp;$AE$220</f>
        <v>#DIV/0!</v>
      </c>
      <c r="Y251" s="374" t="str">
        <f t="shared" ref="Y251:Y268" ca="1" si="217">Y250</f>
        <v>0.0</v>
      </c>
      <c r="Z251" s="374" t="str">
        <f t="shared" ref="Z251:Z268" ca="1" si="218">AF$220</f>
        <v>0.0</v>
      </c>
      <c r="AA251" s="374" t="str">
        <f t="shared" ref="AA251:AA268" ca="1" si="219">AG$220</f>
        <v>0.0</v>
      </c>
      <c r="AB251" s="374" t="str">
        <f t="shared" ref="AB251:AB268" ca="1" si="220">AH$220</f>
        <v>0.0</v>
      </c>
      <c r="AC251" s="374" t="str">
        <f t="shared" ref="AC251:AC268" ca="1" si="221">AI$220</f>
        <v>0.0</v>
      </c>
      <c r="AD251" s="374" t="str">
        <f t="shared" ref="AD251:AD268" ca="1" si="222">AJ$220</f>
        <v>0.0</v>
      </c>
      <c r="AF251" s="311" t="e">
        <f t="shared" ref="AF251:AF268" ca="1" si="223">D154*IF(AF$250="div.",1,OFFSET(W$243,0,MATCH(AF$250,X$242:AG$242,0)))</f>
        <v>#N/A</v>
      </c>
      <c r="AG251" s="312">
        <f ca="1">ROUND(Force_1_R2!N7,AG$250)</f>
        <v>0</v>
      </c>
      <c r="AH251" s="312">
        <f ca="1">ROUND(Force_1_R2!O7,AG$250)</f>
        <v>0</v>
      </c>
      <c r="AI251" s="313" t="str">
        <f t="shared" ref="AI251:AI268" ca="1" si="224">"± "&amp;TEXT((AH251-AG251)/2,W$250)</f>
        <v>± 0</v>
      </c>
      <c r="AJ251" s="310" t="b">
        <f t="shared" ref="AJ251:AJ268" si="225">C154</f>
        <v>0</v>
      </c>
      <c r="AK251" s="311">
        <f t="shared" ref="AK251:AK268" ca="1" si="226">ROUND(R154,$AG$250)</f>
        <v>0</v>
      </c>
      <c r="AL251" s="313" t="str">
        <f t="shared" ref="AL251:AL268" si="227">IF(C154=FALSE,"-",IF(AND(AG251&lt;=AK251,AK251&lt;=AH251),"PASS","FAIL"))</f>
        <v>-</v>
      </c>
      <c r="AM251" s="310" t="b">
        <f t="shared" ref="AM251:AM267" si="228">IF(AND(AJ251=TRUE,AJ252=TRUE),TRUE,FALSE)</f>
        <v>0</v>
      </c>
      <c r="AN251" s="311" t="e">
        <f t="shared" ref="AN251:AN268" ca="1" si="229">ROUND(T154,$AG$250)</f>
        <v>#VALUE!</v>
      </c>
      <c r="AO251" s="313" t="str">
        <f t="shared" ref="AO251:AO268" si="230">IF(C154=FALSE,"-",IF(AND(AG251&lt;=AN251,AN251&lt;=AH251),"PASS","FAIL"))</f>
        <v>-</v>
      </c>
    </row>
    <row r="252" spans="1:41" ht="18.75" customHeight="1">
      <c r="B252" s="261" t="str">
        <f t="shared" si="203"/>
        <v>-</v>
      </c>
      <c r="C252" s="390" t="str">
        <f t="shared" si="204"/>
        <v>-</v>
      </c>
      <c r="D252" s="262" t="str">
        <f t="shared" si="205"/>
        <v>-</v>
      </c>
      <c r="E252" s="262" t="str">
        <f t="shared" si="206"/>
        <v>-</v>
      </c>
      <c r="F252" s="262" t="str">
        <f t="shared" si="207"/>
        <v>-</v>
      </c>
      <c r="G252" s="262" t="str">
        <f t="shared" si="208"/>
        <v>-</v>
      </c>
      <c r="H252" s="262" t="str">
        <f t="shared" si="209"/>
        <v>-</v>
      </c>
      <c r="I252" s="261" t="str">
        <f t="shared" si="210"/>
        <v>-</v>
      </c>
      <c r="J252" s="390" t="e">
        <f t="shared" ref="J252:J268" ca="1" si="231">TEXT(ROUNDUP(AC199%*E155,AG$250),Y251)</f>
        <v>#DIV/0!</v>
      </c>
      <c r="K252" s="261" t="str">
        <f t="shared" si="211"/>
        <v>-</v>
      </c>
      <c r="M252" s="374" t="str">
        <f t="shared" si="212"/>
        <v>-</v>
      </c>
      <c r="N252" s="374" t="str">
        <f t="shared" ref="N252:N268" si="232">IF(C155=FALSE,"-",TEXT(C229,$Z252))</f>
        <v>-</v>
      </c>
      <c r="O252" s="374" t="str">
        <f t="shared" ref="O252:O268" si="233">IF(C155=FALSE,"-",TEXT(D229,$AA252))</f>
        <v>-</v>
      </c>
      <c r="P252" s="374" t="str">
        <f t="shared" ref="P252:P268" si="234">IF(C155=FALSE,"-",TEXT(E229,$AB252))</f>
        <v>-</v>
      </c>
      <c r="Q252" s="374" t="s">
        <v>5</v>
      </c>
      <c r="R252" s="374" t="str">
        <f t="shared" ref="R252:R268" si="235">IF(C155=FALSE,"-",TEXT(G229,$AD252))</f>
        <v>-</v>
      </c>
      <c r="S252" s="374">
        <f t="shared" ref="S252:S268" ca="1" si="236">IF(S229=3,"-",S229)</f>
        <v>0.5</v>
      </c>
      <c r="T252" s="100"/>
      <c r="U252" s="261" t="str">
        <f t="shared" si="213"/>
        <v>0.000</v>
      </c>
      <c r="V252" s="374" t="str">
        <f t="shared" ca="1" si="214"/>
        <v>0</v>
      </c>
      <c r="W252" s="374" t="str">
        <f t="shared" ca="1" si="215"/>
        <v># ##0</v>
      </c>
      <c r="X252" s="374" t="e">
        <f t="shared" ca="1" si="216"/>
        <v>#DIV/0!</v>
      </c>
      <c r="Y252" s="374" t="str">
        <f t="shared" ca="1" si="217"/>
        <v>0.0</v>
      </c>
      <c r="Z252" s="374" t="str">
        <f t="shared" ca="1" si="218"/>
        <v>0.0</v>
      </c>
      <c r="AA252" s="374" t="str">
        <f t="shared" ca="1" si="219"/>
        <v>0.0</v>
      </c>
      <c r="AB252" s="374" t="str">
        <f t="shared" ca="1" si="220"/>
        <v>0.0</v>
      </c>
      <c r="AC252" s="374" t="str">
        <f t="shared" ca="1" si="221"/>
        <v>0.0</v>
      </c>
      <c r="AD252" s="374" t="str">
        <f t="shared" ca="1" si="222"/>
        <v>0.0</v>
      </c>
      <c r="AF252" s="311" t="e">
        <f t="shared" ca="1" si="223"/>
        <v>#N/A</v>
      </c>
      <c r="AG252" s="312">
        <f ca="1">ROUND(Force_1_R2!N8,AG$250)</f>
        <v>0</v>
      </c>
      <c r="AH252" s="312">
        <f ca="1">ROUND(Force_1_R2!O8,AG$250)</f>
        <v>0</v>
      </c>
      <c r="AI252" s="313" t="str">
        <f t="shared" ca="1" si="224"/>
        <v>± 0</v>
      </c>
      <c r="AJ252" s="310" t="b">
        <f t="shared" si="225"/>
        <v>0</v>
      </c>
      <c r="AK252" s="311">
        <f t="shared" ca="1" si="226"/>
        <v>0</v>
      </c>
      <c r="AL252" s="313" t="str">
        <f t="shared" si="227"/>
        <v>-</v>
      </c>
      <c r="AM252" s="310" t="b">
        <f t="shared" si="228"/>
        <v>0</v>
      </c>
      <c r="AN252" s="311" t="e">
        <f t="shared" ca="1" si="229"/>
        <v>#VALUE!</v>
      </c>
      <c r="AO252" s="313" t="str">
        <f t="shared" si="230"/>
        <v>-</v>
      </c>
    </row>
    <row r="253" spans="1:41" ht="18.75" customHeight="1">
      <c r="B253" s="261" t="str">
        <f t="shared" si="203"/>
        <v>-</v>
      </c>
      <c r="C253" s="390" t="str">
        <f t="shared" si="204"/>
        <v>-</v>
      </c>
      <c r="D253" s="262" t="str">
        <f t="shared" si="205"/>
        <v>-</v>
      </c>
      <c r="E253" s="262" t="str">
        <f t="shared" si="206"/>
        <v>-</v>
      </c>
      <c r="F253" s="262" t="str">
        <f t="shared" si="207"/>
        <v>-</v>
      </c>
      <c r="G253" s="262" t="str">
        <f t="shared" si="208"/>
        <v>-</v>
      </c>
      <c r="H253" s="262" t="str">
        <f t="shared" si="209"/>
        <v>-</v>
      </c>
      <c r="I253" s="261" t="str">
        <f t="shared" si="210"/>
        <v>-</v>
      </c>
      <c r="J253" s="390" t="e">
        <f t="shared" ca="1" si="231"/>
        <v>#DIV/0!</v>
      </c>
      <c r="K253" s="261" t="str">
        <f t="shared" si="211"/>
        <v>-</v>
      </c>
      <c r="M253" s="374" t="str">
        <f t="shared" si="212"/>
        <v>-</v>
      </c>
      <c r="N253" s="374" t="str">
        <f t="shared" si="232"/>
        <v>-</v>
      </c>
      <c r="O253" s="374" t="str">
        <f t="shared" si="233"/>
        <v>-</v>
      </c>
      <c r="P253" s="374" t="str">
        <f t="shared" si="234"/>
        <v>-</v>
      </c>
      <c r="Q253" s="374" t="s">
        <v>5</v>
      </c>
      <c r="R253" s="374" t="str">
        <f t="shared" si="235"/>
        <v>-</v>
      </c>
      <c r="S253" s="374">
        <f t="shared" ca="1" si="236"/>
        <v>0.5</v>
      </c>
      <c r="T253" s="100"/>
      <c r="U253" s="261" t="str">
        <f t="shared" si="213"/>
        <v>0.000</v>
      </c>
      <c r="V253" s="374" t="str">
        <f t="shared" ca="1" si="214"/>
        <v>0</v>
      </c>
      <c r="W253" s="374" t="str">
        <f t="shared" ca="1" si="215"/>
        <v># ##0</v>
      </c>
      <c r="X253" s="374" t="e">
        <f t="shared" ca="1" si="216"/>
        <v>#DIV/0!</v>
      </c>
      <c r="Y253" s="374" t="str">
        <f t="shared" ca="1" si="217"/>
        <v>0.0</v>
      </c>
      <c r="Z253" s="374" t="str">
        <f t="shared" ca="1" si="218"/>
        <v>0.0</v>
      </c>
      <c r="AA253" s="374" t="str">
        <f t="shared" ca="1" si="219"/>
        <v>0.0</v>
      </c>
      <c r="AB253" s="374" t="str">
        <f t="shared" ca="1" si="220"/>
        <v>0.0</v>
      </c>
      <c r="AC253" s="374" t="str">
        <f t="shared" ca="1" si="221"/>
        <v>0.0</v>
      </c>
      <c r="AD253" s="374" t="str">
        <f t="shared" ca="1" si="222"/>
        <v>0.0</v>
      </c>
      <c r="AF253" s="311" t="e">
        <f t="shared" ca="1" si="223"/>
        <v>#N/A</v>
      </c>
      <c r="AG253" s="312">
        <f ca="1">ROUND(Force_1_R2!N9,AG$250)</f>
        <v>0</v>
      </c>
      <c r="AH253" s="312">
        <f ca="1">ROUND(Force_1_R2!O9,AG$250)</f>
        <v>0</v>
      </c>
      <c r="AI253" s="313" t="str">
        <f t="shared" ca="1" si="224"/>
        <v>± 0</v>
      </c>
      <c r="AJ253" s="310" t="b">
        <f t="shared" si="225"/>
        <v>0</v>
      </c>
      <c r="AK253" s="311">
        <f t="shared" ca="1" si="226"/>
        <v>0</v>
      </c>
      <c r="AL253" s="313" t="str">
        <f t="shared" si="227"/>
        <v>-</v>
      </c>
      <c r="AM253" s="310" t="b">
        <f t="shared" si="228"/>
        <v>0</v>
      </c>
      <c r="AN253" s="311" t="e">
        <f t="shared" ca="1" si="229"/>
        <v>#VALUE!</v>
      </c>
      <c r="AO253" s="313" t="str">
        <f t="shared" si="230"/>
        <v>-</v>
      </c>
    </row>
    <row r="254" spans="1:41" ht="18.75" customHeight="1">
      <c r="B254" s="261" t="str">
        <f t="shared" si="203"/>
        <v>-</v>
      </c>
      <c r="C254" s="390" t="str">
        <f t="shared" si="204"/>
        <v>-</v>
      </c>
      <c r="D254" s="262" t="str">
        <f t="shared" si="205"/>
        <v>-</v>
      </c>
      <c r="E254" s="262" t="str">
        <f t="shared" si="206"/>
        <v>-</v>
      </c>
      <c r="F254" s="262" t="str">
        <f t="shared" si="207"/>
        <v>-</v>
      </c>
      <c r="G254" s="262" t="str">
        <f t="shared" si="208"/>
        <v>-</v>
      </c>
      <c r="H254" s="262" t="str">
        <f t="shared" si="209"/>
        <v>-</v>
      </c>
      <c r="I254" s="261" t="str">
        <f t="shared" si="210"/>
        <v>-</v>
      </c>
      <c r="J254" s="390" t="e">
        <f t="shared" ca="1" si="231"/>
        <v>#DIV/0!</v>
      </c>
      <c r="K254" s="261" t="str">
        <f t="shared" si="211"/>
        <v>-</v>
      </c>
      <c r="M254" s="374" t="str">
        <f t="shared" si="212"/>
        <v>-</v>
      </c>
      <c r="N254" s="374" t="str">
        <f t="shared" si="232"/>
        <v>-</v>
      </c>
      <c r="O254" s="374" t="str">
        <f t="shared" si="233"/>
        <v>-</v>
      </c>
      <c r="P254" s="374" t="str">
        <f t="shared" si="234"/>
        <v>-</v>
      </c>
      <c r="Q254" s="374" t="s">
        <v>5</v>
      </c>
      <c r="R254" s="374" t="str">
        <f t="shared" si="235"/>
        <v>-</v>
      </c>
      <c r="S254" s="374">
        <f t="shared" ca="1" si="236"/>
        <v>0.5</v>
      </c>
      <c r="T254" s="100"/>
      <c r="U254" s="261" t="str">
        <f t="shared" si="213"/>
        <v>0.000</v>
      </c>
      <c r="V254" s="374" t="str">
        <f t="shared" ca="1" si="214"/>
        <v>0</v>
      </c>
      <c r="W254" s="374" t="str">
        <f t="shared" ca="1" si="215"/>
        <v># ##0</v>
      </c>
      <c r="X254" s="374" t="e">
        <f t="shared" ca="1" si="216"/>
        <v>#DIV/0!</v>
      </c>
      <c r="Y254" s="374" t="str">
        <f t="shared" ca="1" si="217"/>
        <v>0.0</v>
      </c>
      <c r="Z254" s="374" t="str">
        <f t="shared" ca="1" si="218"/>
        <v>0.0</v>
      </c>
      <c r="AA254" s="374" t="str">
        <f t="shared" ca="1" si="219"/>
        <v>0.0</v>
      </c>
      <c r="AB254" s="374" t="str">
        <f t="shared" ca="1" si="220"/>
        <v>0.0</v>
      </c>
      <c r="AC254" s="374" t="str">
        <f t="shared" ca="1" si="221"/>
        <v>0.0</v>
      </c>
      <c r="AD254" s="374" t="str">
        <f t="shared" ca="1" si="222"/>
        <v>0.0</v>
      </c>
      <c r="AF254" s="311" t="e">
        <f t="shared" ca="1" si="223"/>
        <v>#N/A</v>
      </c>
      <c r="AG254" s="312">
        <f ca="1">ROUND(Force_1_R2!N10,AG$250)</f>
        <v>0</v>
      </c>
      <c r="AH254" s="312">
        <f ca="1">ROUND(Force_1_R2!O10,AG$250)</f>
        <v>0</v>
      </c>
      <c r="AI254" s="313" t="str">
        <f t="shared" ca="1" si="224"/>
        <v>± 0</v>
      </c>
      <c r="AJ254" s="310" t="b">
        <f t="shared" si="225"/>
        <v>0</v>
      </c>
      <c r="AK254" s="311">
        <f t="shared" ca="1" si="226"/>
        <v>0</v>
      </c>
      <c r="AL254" s="313" t="str">
        <f t="shared" si="227"/>
        <v>-</v>
      </c>
      <c r="AM254" s="310" t="b">
        <f t="shared" si="228"/>
        <v>0</v>
      </c>
      <c r="AN254" s="311" t="e">
        <f t="shared" ca="1" si="229"/>
        <v>#VALUE!</v>
      </c>
      <c r="AO254" s="313" t="str">
        <f t="shared" si="230"/>
        <v>-</v>
      </c>
    </row>
    <row r="255" spans="1:41" ht="18.75" customHeight="1">
      <c r="B255" s="261" t="str">
        <f t="shared" si="203"/>
        <v>-</v>
      </c>
      <c r="C255" s="390" t="str">
        <f t="shared" si="204"/>
        <v>-</v>
      </c>
      <c r="D255" s="262" t="str">
        <f t="shared" si="205"/>
        <v>-</v>
      </c>
      <c r="E255" s="262" t="str">
        <f t="shared" si="206"/>
        <v>-</v>
      </c>
      <c r="F255" s="262" t="str">
        <f t="shared" si="207"/>
        <v>-</v>
      </c>
      <c r="G255" s="262" t="str">
        <f t="shared" si="208"/>
        <v>-</v>
      </c>
      <c r="H255" s="262" t="str">
        <f t="shared" si="209"/>
        <v>-</v>
      </c>
      <c r="I255" s="261" t="str">
        <f t="shared" si="210"/>
        <v>-</v>
      </c>
      <c r="J255" s="390" t="e">
        <f t="shared" ca="1" si="231"/>
        <v>#DIV/0!</v>
      </c>
      <c r="K255" s="261" t="str">
        <f t="shared" si="211"/>
        <v>-</v>
      </c>
      <c r="M255" s="374" t="str">
        <f t="shared" si="212"/>
        <v>-</v>
      </c>
      <c r="N255" s="374" t="str">
        <f t="shared" si="232"/>
        <v>-</v>
      </c>
      <c r="O255" s="374" t="str">
        <f t="shared" si="233"/>
        <v>-</v>
      </c>
      <c r="P255" s="374" t="str">
        <f t="shared" si="234"/>
        <v>-</v>
      </c>
      <c r="Q255" s="374" t="s">
        <v>5</v>
      </c>
      <c r="R255" s="374" t="str">
        <f t="shared" si="235"/>
        <v>-</v>
      </c>
      <c r="S255" s="374">
        <f t="shared" ca="1" si="236"/>
        <v>0.5</v>
      </c>
      <c r="T255" s="100"/>
      <c r="U255" s="261" t="str">
        <f t="shared" si="213"/>
        <v>0.000</v>
      </c>
      <c r="V255" s="374" t="str">
        <f t="shared" ca="1" si="214"/>
        <v>0</v>
      </c>
      <c r="W255" s="374" t="str">
        <f t="shared" ca="1" si="215"/>
        <v># ##0</v>
      </c>
      <c r="X255" s="374" t="e">
        <f t="shared" ca="1" si="216"/>
        <v>#DIV/0!</v>
      </c>
      <c r="Y255" s="374" t="str">
        <f t="shared" ca="1" si="217"/>
        <v>0.0</v>
      </c>
      <c r="Z255" s="374" t="str">
        <f t="shared" ca="1" si="218"/>
        <v>0.0</v>
      </c>
      <c r="AA255" s="374" t="str">
        <f t="shared" ca="1" si="219"/>
        <v>0.0</v>
      </c>
      <c r="AB255" s="374" t="str">
        <f t="shared" ca="1" si="220"/>
        <v>0.0</v>
      </c>
      <c r="AC255" s="374" t="str">
        <f t="shared" ca="1" si="221"/>
        <v>0.0</v>
      </c>
      <c r="AD255" s="374" t="str">
        <f t="shared" ca="1" si="222"/>
        <v>0.0</v>
      </c>
      <c r="AF255" s="311" t="e">
        <f t="shared" ca="1" si="223"/>
        <v>#N/A</v>
      </c>
      <c r="AG255" s="312">
        <f ca="1">ROUND(Force_1_R2!N11,AG$250)</f>
        <v>0</v>
      </c>
      <c r="AH255" s="312">
        <f ca="1">ROUND(Force_1_R2!O11,AG$250)</f>
        <v>0</v>
      </c>
      <c r="AI255" s="313" t="str">
        <f t="shared" ca="1" si="224"/>
        <v>± 0</v>
      </c>
      <c r="AJ255" s="310" t="b">
        <f t="shared" si="225"/>
        <v>0</v>
      </c>
      <c r="AK255" s="311">
        <f t="shared" ca="1" si="226"/>
        <v>0</v>
      </c>
      <c r="AL255" s="313" t="str">
        <f t="shared" si="227"/>
        <v>-</v>
      </c>
      <c r="AM255" s="310" t="b">
        <f t="shared" si="228"/>
        <v>0</v>
      </c>
      <c r="AN255" s="311" t="e">
        <f t="shared" ca="1" si="229"/>
        <v>#VALUE!</v>
      </c>
      <c r="AO255" s="313" t="str">
        <f t="shared" si="230"/>
        <v>-</v>
      </c>
    </row>
    <row r="256" spans="1:41" ht="18.75" customHeight="1">
      <c r="B256" s="261" t="str">
        <f t="shared" si="203"/>
        <v>-</v>
      </c>
      <c r="C256" s="390" t="str">
        <f t="shared" si="204"/>
        <v>-</v>
      </c>
      <c r="D256" s="262" t="str">
        <f t="shared" si="205"/>
        <v>-</v>
      </c>
      <c r="E256" s="262" t="str">
        <f t="shared" si="206"/>
        <v>-</v>
      </c>
      <c r="F256" s="262" t="str">
        <f t="shared" si="207"/>
        <v>-</v>
      </c>
      <c r="G256" s="262" t="str">
        <f t="shared" si="208"/>
        <v>-</v>
      </c>
      <c r="H256" s="262" t="str">
        <f t="shared" si="209"/>
        <v>-</v>
      </c>
      <c r="I256" s="261" t="str">
        <f t="shared" si="210"/>
        <v>-</v>
      </c>
      <c r="J256" s="390" t="e">
        <f t="shared" ca="1" si="231"/>
        <v>#DIV/0!</v>
      </c>
      <c r="K256" s="261" t="str">
        <f t="shared" si="211"/>
        <v>-</v>
      </c>
      <c r="M256" s="374" t="str">
        <f t="shared" si="212"/>
        <v>-</v>
      </c>
      <c r="N256" s="374" t="str">
        <f t="shared" si="232"/>
        <v>-</v>
      </c>
      <c r="O256" s="374" t="str">
        <f t="shared" si="233"/>
        <v>-</v>
      </c>
      <c r="P256" s="374" t="str">
        <f t="shared" si="234"/>
        <v>-</v>
      </c>
      <c r="Q256" s="374" t="s">
        <v>5</v>
      </c>
      <c r="R256" s="374" t="str">
        <f t="shared" si="235"/>
        <v>-</v>
      </c>
      <c r="S256" s="374">
        <f t="shared" ca="1" si="236"/>
        <v>0.5</v>
      </c>
      <c r="T256" s="100"/>
      <c r="U256" s="261" t="str">
        <f t="shared" si="213"/>
        <v>0.000</v>
      </c>
      <c r="V256" s="374" t="str">
        <f t="shared" ca="1" si="214"/>
        <v>0</v>
      </c>
      <c r="W256" s="374" t="str">
        <f t="shared" ca="1" si="215"/>
        <v># ##0</v>
      </c>
      <c r="X256" s="374" t="e">
        <f t="shared" ca="1" si="216"/>
        <v>#DIV/0!</v>
      </c>
      <c r="Y256" s="374" t="str">
        <f t="shared" ca="1" si="217"/>
        <v>0.0</v>
      </c>
      <c r="Z256" s="374" t="str">
        <f t="shared" ca="1" si="218"/>
        <v>0.0</v>
      </c>
      <c r="AA256" s="374" t="str">
        <f t="shared" ca="1" si="219"/>
        <v>0.0</v>
      </c>
      <c r="AB256" s="374" t="str">
        <f t="shared" ca="1" si="220"/>
        <v>0.0</v>
      </c>
      <c r="AC256" s="374" t="str">
        <f t="shared" ca="1" si="221"/>
        <v>0.0</v>
      </c>
      <c r="AD256" s="374" t="str">
        <f t="shared" ca="1" si="222"/>
        <v>0.0</v>
      </c>
      <c r="AF256" s="311" t="e">
        <f t="shared" ca="1" si="223"/>
        <v>#N/A</v>
      </c>
      <c r="AG256" s="312">
        <f ca="1">ROUND(Force_1_R2!N12,AG$250)</f>
        <v>0</v>
      </c>
      <c r="AH256" s="312">
        <f ca="1">ROUND(Force_1_R2!O12,AG$250)</f>
        <v>0</v>
      </c>
      <c r="AI256" s="313" t="str">
        <f t="shared" ca="1" si="224"/>
        <v>± 0</v>
      </c>
      <c r="AJ256" s="310" t="b">
        <f t="shared" si="225"/>
        <v>0</v>
      </c>
      <c r="AK256" s="311">
        <f t="shared" ca="1" si="226"/>
        <v>0</v>
      </c>
      <c r="AL256" s="313" t="str">
        <f t="shared" si="227"/>
        <v>-</v>
      </c>
      <c r="AM256" s="310" t="b">
        <f t="shared" si="228"/>
        <v>0</v>
      </c>
      <c r="AN256" s="311" t="e">
        <f t="shared" ca="1" si="229"/>
        <v>#VALUE!</v>
      </c>
      <c r="AO256" s="313" t="str">
        <f t="shared" si="230"/>
        <v>-</v>
      </c>
    </row>
    <row r="257" spans="1:41" ht="18.75" customHeight="1">
      <c r="B257" s="261" t="str">
        <f t="shared" si="203"/>
        <v>-</v>
      </c>
      <c r="C257" s="390" t="str">
        <f t="shared" si="204"/>
        <v>-</v>
      </c>
      <c r="D257" s="262" t="str">
        <f t="shared" si="205"/>
        <v>-</v>
      </c>
      <c r="E257" s="262" t="str">
        <f t="shared" si="206"/>
        <v>-</v>
      </c>
      <c r="F257" s="262" t="str">
        <f t="shared" si="207"/>
        <v>-</v>
      </c>
      <c r="G257" s="262" t="str">
        <f t="shared" si="208"/>
        <v>-</v>
      </c>
      <c r="H257" s="262" t="str">
        <f t="shared" si="209"/>
        <v>-</v>
      </c>
      <c r="I257" s="261" t="str">
        <f t="shared" si="210"/>
        <v>-</v>
      </c>
      <c r="J257" s="390" t="e">
        <f t="shared" ca="1" si="231"/>
        <v>#DIV/0!</v>
      </c>
      <c r="K257" s="261" t="str">
        <f t="shared" si="211"/>
        <v>-</v>
      </c>
      <c r="M257" s="374" t="str">
        <f t="shared" si="212"/>
        <v>-</v>
      </c>
      <c r="N257" s="374" t="str">
        <f t="shared" si="232"/>
        <v>-</v>
      </c>
      <c r="O257" s="374" t="str">
        <f t="shared" si="233"/>
        <v>-</v>
      </c>
      <c r="P257" s="374" t="str">
        <f t="shared" si="234"/>
        <v>-</v>
      </c>
      <c r="Q257" s="374" t="s">
        <v>5</v>
      </c>
      <c r="R257" s="374" t="str">
        <f t="shared" si="235"/>
        <v>-</v>
      </c>
      <c r="S257" s="374">
        <f t="shared" ca="1" si="236"/>
        <v>0.5</v>
      </c>
      <c r="T257" s="100"/>
      <c r="U257" s="261" t="str">
        <f t="shared" si="213"/>
        <v>0.000</v>
      </c>
      <c r="V257" s="374" t="str">
        <f t="shared" ca="1" si="214"/>
        <v>0</v>
      </c>
      <c r="W257" s="374" t="str">
        <f t="shared" ca="1" si="215"/>
        <v># ##0</v>
      </c>
      <c r="X257" s="374" t="e">
        <f t="shared" ca="1" si="216"/>
        <v>#DIV/0!</v>
      </c>
      <c r="Y257" s="374" t="str">
        <f t="shared" ca="1" si="217"/>
        <v>0.0</v>
      </c>
      <c r="Z257" s="374" t="str">
        <f t="shared" ca="1" si="218"/>
        <v>0.0</v>
      </c>
      <c r="AA257" s="374" t="str">
        <f t="shared" ca="1" si="219"/>
        <v>0.0</v>
      </c>
      <c r="AB257" s="374" t="str">
        <f t="shared" ca="1" si="220"/>
        <v>0.0</v>
      </c>
      <c r="AC257" s="374" t="str">
        <f t="shared" ca="1" si="221"/>
        <v>0.0</v>
      </c>
      <c r="AD257" s="374" t="str">
        <f t="shared" ca="1" si="222"/>
        <v>0.0</v>
      </c>
      <c r="AF257" s="311" t="e">
        <f t="shared" ca="1" si="223"/>
        <v>#N/A</v>
      </c>
      <c r="AG257" s="312">
        <f ca="1">ROUND(Force_1_R2!N13,AG$250)</f>
        <v>0</v>
      </c>
      <c r="AH257" s="312">
        <f ca="1">ROUND(Force_1_R2!O13,AG$250)</f>
        <v>0</v>
      </c>
      <c r="AI257" s="313" t="str">
        <f t="shared" ca="1" si="224"/>
        <v>± 0</v>
      </c>
      <c r="AJ257" s="310" t="b">
        <f t="shared" si="225"/>
        <v>0</v>
      </c>
      <c r="AK257" s="311">
        <f t="shared" ca="1" si="226"/>
        <v>0</v>
      </c>
      <c r="AL257" s="313" t="str">
        <f t="shared" si="227"/>
        <v>-</v>
      </c>
      <c r="AM257" s="310" t="b">
        <f t="shared" si="228"/>
        <v>0</v>
      </c>
      <c r="AN257" s="311" t="e">
        <f t="shared" ca="1" si="229"/>
        <v>#VALUE!</v>
      </c>
      <c r="AO257" s="313" t="str">
        <f t="shared" si="230"/>
        <v>-</v>
      </c>
    </row>
    <row r="258" spans="1:41" ht="18.75" customHeight="1">
      <c r="B258" s="261" t="str">
        <f t="shared" si="203"/>
        <v>-</v>
      </c>
      <c r="C258" s="390" t="str">
        <f t="shared" si="204"/>
        <v>-</v>
      </c>
      <c r="D258" s="262" t="str">
        <f t="shared" si="205"/>
        <v>-</v>
      </c>
      <c r="E258" s="262" t="str">
        <f t="shared" si="206"/>
        <v>-</v>
      </c>
      <c r="F258" s="262" t="str">
        <f t="shared" si="207"/>
        <v>-</v>
      </c>
      <c r="G258" s="262" t="str">
        <f t="shared" si="208"/>
        <v>-</v>
      </c>
      <c r="H258" s="262" t="str">
        <f t="shared" si="209"/>
        <v>-</v>
      </c>
      <c r="I258" s="261" t="str">
        <f t="shared" si="210"/>
        <v>-</v>
      </c>
      <c r="J258" s="390" t="e">
        <f t="shared" ca="1" si="231"/>
        <v>#DIV/0!</v>
      </c>
      <c r="K258" s="261" t="str">
        <f t="shared" si="211"/>
        <v>-</v>
      </c>
      <c r="M258" s="374" t="str">
        <f t="shared" si="212"/>
        <v>-</v>
      </c>
      <c r="N258" s="374" t="str">
        <f t="shared" si="232"/>
        <v>-</v>
      </c>
      <c r="O258" s="374" t="str">
        <f t="shared" si="233"/>
        <v>-</v>
      </c>
      <c r="P258" s="374" t="str">
        <f t="shared" si="234"/>
        <v>-</v>
      </c>
      <c r="Q258" s="374" t="s">
        <v>5</v>
      </c>
      <c r="R258" s="374" t="str">
        <f t="shared" si="235"/>
        <v>-</v>
      </c>
      <c r="S258" s="374">
        <f t="shared" ca="1" si="236"/>
        <v>0.5</v>
      </c>
      <c r="T258" s="100"/>
      <c r="U258" s="261" t="str">
        <f t="shared" si="213"/>
        <v>0.000</v>
      </c>
      <c r="V258" s="374" t="str">
        <f t="shared" ca="1" si="214"/>
        <v>0</v>
      </c>
      <c r="W258" s="374" t="str">
        <f t="shared" ca="1" si="215"/>
        <v># ##0</v>
      </c>
      <c r="X258" s="374" t="e">
        <f t="shared" ca="1" si="216"/>
        <v>#DIV/0!</v>
      </c>
      <c r="Y258" s="374" t="str">
        <f t="shared" ca="1" si="217"/>
        <v>0.0</v>
      </c>
      <c r="Z258" s="374" t="str">
        <f t="shared" ca="1" si="218"/>
        <v>0.0</v>
      </c>
      <c r="AA258" s="374" t="str">
        <f t="shared" ca="1" si="219"/>
        <v>0.0</v>
      </c>
      <c r="AB258" s="374" t="str">
        <f t="shared" ca="1" si="220"/>
        <v>0.0</v>
      </c>
      <c r="AC258" s="374" t="str">
        <f t="shared" ca="1" si="221"/>
        <v>0.0</v>
      </c>
      <c r="AD258" s="374" t="str">
        <f t="shared" ca="1" si="222"/>
        <v>0.0</v>
      </c>
      <c r="AF258" s="311" t="e">
        <f t="shared" ca="1" si="223"/>
        <v>#N/A</v>
      </c>
      <c r="AG258" s="312">
        <f ca="1">ROUND(Force_1_R2!N14,AG$250)</f>
        <v>0</v>
      </c>
      <c r="AH258" s="312">
        <f ca="1">ROUND(Force_1_R2!O14,AG$250)</f>
        <v>0</v>
      </c>
      <c r="AI258" s="313" t="str">
        <f t="shared" ca="1" si="224"/>
        <v>± 0</v>
      </c>
      <c r="AJ258" s="310" t="b">
        <f t="shared" si="225"/>
        <v>0</v>
      </c>
      <c r="AK258" s="311">
        <f t="shared" ca="1" si="226"/>
        <v>0</v>
      </c>
      <c r="AL258" s="313" t="str">
        <f t="shared" si="227"/>
        <v>-</v>
      </c>
      <c r="AM258" s="310" t="b">
        <f t="shared" si="228"/>
        <v>0</v>
      </c>
      <c r="AN258" s="311" t="e">
        <f t="shared" ca="1" si="229"/>
        <v>#VALUE!</v>
      </c>
      <c r="AO258" s="313" t="str">
        <f t="shared" si="230"/>
        <v>-</v>
      </c>
    </row>
    <row r="259" spans="1:41" ht="18.75" customHeight="1">
      <c r="B259" s="261" t="str">
        <f t="shared" si="203"/>
        <v>-</v>
      </c>
      <c r="C259" s="390" t="str">
        <f t="shared" si="204"/>
        <v>-</v>
      </c>
      <c r="D259" s="262" t="str">
        <f t="shared" si="205"/>
        <v>-</v>
      </c>
      <c r="E259" s="262" t="str">
        <f t="shared" si="206"/>
        <v>-</v>
      </c>
      <c r="F259" s="262" t="str">
        <f t="shared" si="207"/>
        <v>-</v>
      </c>
      <c r="G259" s="262" t="str">
        <f t="shared" si="208"/>
        <v>-</v>
      </c>
      <c r="H259" s="262" t="str">
        <f t="shared" si="209"/>
        <v>-</v>
      </c>
      <c r="I259" s="261" t="str">
        <f t="shared" si="210"/>
        <v>-</v>
      </c>
      <c r="J259" s="390" t="e">
        <f t="shared" ca="1" si="231"/>
        <v>#DIV/0!</v>
      </c>
      <c r="K259" s="261" t="str">
        <f t="shared" si="211"/>
        <v>-</v>
      </c>
      <c r="M259" s="374" t="str">
        <f t="shared" si="212"/>
        <v>-</v>
      </c>
      <c r="N259" s="374" t="str">
        <f t="shared" si="232"/>
        <v>-</v>
      </c>
      <c r="O259" s="374" t="str">
        <f t="shared" si="233"/>
        <v>-</v>
      </c>
      <c r="P259" s="374" t="str">
        <f t="shared" si="234"/>
        <v>-</v>
      </c>
      <c r="Q259" s="374" t="s">
        <v>5</v>
      </c>
      <c r="R259" s="374" t="str">
        <f t="shared" si="235"/>
        <v>-</v>
      </c>
      <c r="S259" s="374">
        <f t="shared" ca="1" si="236"/>
        <v>0.5</v>
      </c>
      <c r="T259" s="100"/>
      <c r="U259" s="261" t="str">
        <f t="shared" si="213"/>
        <v>0.000</v>
      </c>
      <c r="V259" s="374" t="str">
        <f t="shared" ca="1" si="214"/>
        <v>0</v>
      </c>
      <c r="W259" s="374" t="str">
        <f t="shared" ca="1" si="215"/>
        <v># ##0</v>
      </c>
      <c r="X259" s="374" t="e">
        <f t="shared" ca="1" si="216"/>
        <v>#DIV/0!</v>
      </c>
      <c r="Y259" s="374" t="str">
        <f t="shared" ca="1" si="217"/>
        <v>0.0</v>
      </c>
      <c r="Z259" s="374" t="str">
        <f t="shared" ca="1" si="218"/>
        <v>0.0</v>
      </c>
      <c r="AA259" s="374" t="str">
        <f t="shared" ca="1" si="219"/>
        <v>0.0</v>
      </c>
      <c r="AB259" s="374" t="str">
        <f t="shared" ca="1" si="220"/>
        <v>0.0</v>
      </c>
      <c r="AC259" s="374" t="str">
        <f t="shared" ca="1" si="221"/>
        <v>0.0</v>
      </c>
      <c r="AD259" s="374" t="str">
        <f t="shared" ca="1" si="222"/>
        <v>0.0</v>
      </c>
      <c r="AF259" s="311" t="e">
        <f t="shared" ca="1" si="223"/>
        <v>#N/A</v>
      </c>
      <c r="AG259" s="312">
        <f ca="1">ROUND(Force_1_R2!N15,AG$250)</f>
        <v>0</v>
      </c>
      <c r="AH259" s="312">
        <f ca="1">ROUND(Force_1_R2!O15,AG$250)</f>
        <v>0</v>
      </c>
      <c r="AI259" s="313" t="str">
        <f t="shared" ca="1" si="224"/>
        <v>± 0</v>
      </c>
      <c r="AJ259" s="310" t="b">
        <f t="shared" si="225"/>
        <v>0</v>
      </c>
      <c r="AK259" s="311">
        <f t="shared" ca="1" si="226"/>
        <v>0</v>
      </c>
      <c r="AL259" s="313" t="str">
        <f t="shared" si="227"/>
        <v>-</v>
      </c>
      <c r="AM259" s="310" t="b">
        <f t="shared" si="228"/>
        <v>0</v>
      </c>
      <c r="AN259" s="311" t="e">
        <f t="shared" ca="1" si="229"/>
        <v>#VALUE!</v>
      </c>
      <c r="AO259" s="313" t="str">
        <f t="shared" si="230"/>
        <v>-</v>
      </c>
    </row>
    <row r="260" spans="1:41" ht="18.75" customHeight="1">
      <c r="B260" s="261" t="str">
        <f t="shared" si="203"/>
        <v>-</v>
      </c>
      <c r="C260" s="390" t="str">
        <f t="shared" si="204"/>
        <v>-</v>
      </c>
      <c r="D260" s="262" t="str">
        <f t="shared" si="205"/>
        <v>-</v>
      </c>
      <c r="E260" s="262" t="str">
        <f t="shared" si="206"/>
        <v>-</v>
      </c>
      <c r="F260" s="262" t="str">
        <f t="shared" si="207"/>
        <v>-</v>
      </c>
      <c r="G260" s="262" t="str">
        <f t="shared" si="208"/>
        <v>-</v>
      </c>
      <c r="H260" s="262" t="str">
        <f t="shared" si="209"/>
        <v>-</v>
      </c>
      <c r="I260" s="261" t="str">
        <f t="shared" si="210"/>
        <v>-</v>
      </c>
      <c r="J260" s="390" t="e">
        <f t="shared" ca="1" si="231"/>
        <v>#DIV/0!</v>
      </c>
      <c r="K260" s="261" t="str">
        <f t="shared" si="211"/>
        <v>-</v>
      </c>
      <c r="M260" s="374" t="str">
        <f t="shared" si="212"/>
        <v>-</v>
      </c>
      <c r="N260" s="374" t="str">
        <f t="shared" si="232"/>
        <v>-</v>
      </c>
      <c r="O260" s="374" t="str">
        <f t="shared" si="233"/>
        <v>-</v>
      </c>
      <c r="P260" s="374" t="str">
        <f t="shared" si="234"/>
        <v>-</v>
      </c>
      <c r="Q260" s="374" t="s">
        <v>5</v>
      </c>
      <c r="R260" s="374" t="str">
        <f t="shared" si="235"/>
        <v>-</v>
      </c>
      <c r="S260" s="374">
        <f t="shared" ca="1" si="236"/>
        <v>0.5</v>
      </c>
      <c r="T260" s="100"/>
      <c r="U260" s="261" t="str">
        <f t="shared" si="213"/>
        <v>0.000</v>
      </c>
      <c r="V260" s="374" t="str">
        <f t="shared" ca="1" si="214"/>
        <v>0</v>
      </c>
      <c r="W260" s="374" t="str">
        <f t="shared" ca="1" si="215"/>
        <v># ##0</v>
      </c>
      <c r="X260" s="374" t="e">
        <f t="shared" ca="1" si="216"/>
        <v>#DIV/0!</v>
      </c>
      <c r="Y260" s="374" t="str">
        <f t="shared" ca="1" si="217"/>
        <v>0.0</v>
      </c>
      <c r="Z260" s="374" t="str">
        <f t="shared" ca="1" si="218"/>
        <v>0.0</v>
      </c>
      <c r="AA260" s="374" t="str">
        <f t="shared" ca="1" si="219"/>
        <v>0.0</v>
      </c>
      <c r="AB260" s="374" t="str">
        <f t="shared" ca="1" si="220"/>
        <v>0.0</v>
      </c>
      <c r="AC260" s="374" t="str">
        <f t="shared" ca="1" si="221"/>
        <v>0.0</v>
      </c>
      <c r="AD260" s="374" t="str">
        <f t="shared" ca="1" si="222"/>
        <v>0.0</v>
      </c>
      <c r="AF260" s="311" t="e">
        <f t="shared" ca="1" si="223"/>
        <v>#N/A</v>
      </c>
      <c r="AG260" s="312">
        <f ca="1">ROUND(Force_1_R2!N16,AG$250)</f>
        <v>0</v>
      </c>
      <c r="AH260" s="312">
        <f ca="1">ROUND(Force_1_R2!O16,AG$250)</f>
        <v>0</v>
      </c>
      <c r="AI260" s="313" t="str">
        <f t="shared" ca="1" si="224"/>
        <v>± 0</v>
      </c>
      <c r="AJ260" s="310" t="b">
        <f t="shared" si="225"/>
        <v>0</v>
      </c>
      <c r="AK260" s="311">
        <f t="shared" ca="1" si="226"/>
        <v>0</v>
      </c>
      <c r="AL260" s="313" t="str">
        <f t="shared" si="227"/>
        <v>-</v>
      </c>
      <c r="AM260" s="310" t="b">
        <f t="shared" si="228"/>
        <v>0</v>
      </c>
      <c r="AN260" s="311" t="e">
        <f t="shared" ca="1" si="229"/>
        <v>#VALUE!</v>
      </c>
      <c r="AO260" s="313" t="str">
        <f t="shared" si="230"/>
        <v>-</v>
      </c>
    </row>
    <row r="261" spans="1:41" ht="18.75" customHeight="1">
      <c r="B261" s="261" t="str">
        <f t="shared" si="203"/>
        <v>-</v>
      </c>
      <c r="C261" s="390" t="str">
        <f t="shared" si="204"/>
        <v>-</v>
      </c>
      <c r="D261" s="262" t="str">
        <f t="shared" si="205"/>
        <v>-</v>
      </c>
      <c r="E261" s="262" t="str">
        <f t="shared" si="206"/>
        <v>-</v>
      </c>
      <c r="F261" s="262" t="str">
        <f t="shared" si="207"/>
        <v>-</v>
      </c>
      <c r="G261" s="262" t="str">
        <f t="shared" si="208"/>
        <v>-</v>
      </c>
      <c r="H261" s="262" t="str">
        <f t="shared" si="209"/>
        <v>-</v>
      </c>
      <c r="I261" s="261" t="str">
        <f t="shared" si="210"/>
        <v>-</v>
      </c>
      <c r="J261" s="390" t="e">
        <f t="shared" ca="1" si="231"/>
        <v>#DIV/0!</v>
      </c>
      <c r="K261" s="261" t="str">
        <f t="shared" si="211"/>
        <v>-</v>
      </c>
      <c r="M261" s="374" t="str">
        <f t="shared" si="212"/>
        <v>-</v>
      </c>
      <c r="N261" s="374" t="str">
        <f t="shared" si="232"/>
        <v>-</v>
      </c>
      <c r="O261" s="374" t="str">
        <f t="shared" si="233"/>
        <v>-</v>
      </c>
      <c r="P261" s="374" t="str">
        <f t="shared" si="234"/>
        <v>-</v>
      </c>
      <c r="Q261" s="374" t="s">
        <v>5</v>
      </c>
      <c r="R261" s="374" t="str">
        <f t="shared" si="235"/>
        <v>-</v>
      </c>
      <c r="S261" s="374">
        <f t="shared" ca="1" si="236"/>
        <v>0.5</v>
      </c>
      <c r="T261" s="100"/>
      <c r="U261" s="261" t="str">
        <f t="shared" si="213"/>
        <v>0.000</v>
      </c>
      <c r="V261" s="374" t="str">
        <f t="shared" ca="1" si="214"/>
        <v>0</v>
      </c>
      <c r="W261" s="374" t="str">
        <f t="shared" ca="1" si="215"/>
        <v># ##0</v>
      </c>
      <c r="X261" s="374" t="e">
        <f t="shared" ca="1" si="216"/>
        <v>#DIV/0!</v>
      </c>
      <c r="Y261" s="374" t="str">
        <f t="shared" ca="1" si="217"/>
        <v>0.0</v>
      </c>
      <c r="Z261" s="374" t="str">
        <f t="shared" ca="1" si="218"/>
        <v>0.0</v>
      </c>
      <c r="AA261" s="374" t="str">
        <f t="shared" ca="1" si="219"/>
        <v>0.0</v>
      </c>
      <c r="AB261" s="374" t="str">
        <f t="shared" ca="1" si="220"/>
        <v>0.0</v>
      </c>
      <c r="AC261" s="374" t="str">
        <f t="shared" ca="1" si="221"/>
        <v>0.0</v>
      </c>
      <c r="AD261" s="374" t="str">
        <f t="shared" ca="1" si="222"/>
        <v>0.0</v>
      </c>
      <c r="AF261" s="311" t="e">
        <f t="shared" ca="1" si="223"/>
        <v>#N/A</v>
      </c>
      <c r="AG261" s="312">
        <f ca="1">ROUND(Force_1_R2!N17,AG$250)</f>
        <v>0</v>
      </c>
      <c r="AH261" s="312">
        <f ca="1">ROUND(Force_1_R2!O17,AG$250)</f>
        <v>0</v>
      </c>
      <c r="AI261" s="313" t="str">
        <f t="shared" ca="1" si="224"/>
        <v>± 0</v>
      </c>
      <c r="AJ261" s="310" t="b">
        <f t="shared" si="225"/>
        <v>0</v>
      </c>
      <c r="AK261" s="311">
        <f t="shared" ca="1" si="226"/>
        <v>0</v>
      </c>
      <c r="AL261" s="313" t="str">
        <f t="shared" si="227"/>
        <v>-</v>
      </c>
      <c r="AM261" s="310" t="b">
        <f t="shared" si="228"/>
        <v>0</v>
      </c>
      <c r="AN261" s="311" t="e">
        <f t="shared" ca="1" si="229"/>
        <v>#VALUE!</v>
      </c>
      <c r="AO261" s="313" t="str">
        <f t="shared" si="230"/>
        <v>-</v>
      </c>
    </row>
    <row r="262" spans="1:41" ht="18.75" customHeight="1">
      <c r="B262" s="261" t="str">
        <f t="shared" si="203"/>
        <v>-</v>
      </c>
      <c r="C262" s="390" t="str">
        <f t="shared" si="204"/>
        <v>-</v>
      </c>
      <c r="D262" s="262" t="str">
        <f t="shared" si="205"/>
        <v>-</v>
      </c>
      <c r="E262" s="262" t="str">
        <f t="shared" si="206"/>
        <v>-</v>
      </c>
      <c r="F262" s="262" t="str">
        <f t="shared" si="207"/>
        <v>-</v>
      </c>
      <c r="G262" s="262" t="str">
        <f t="shared" si="208"/>
        <v>-</v>
      </c>
      <c r="H262" s="262" t="str">
        <f t="shared" si="209"/>
        <v>-</v>
      </c>
      <c r="I262" s="261" t="str">
        <f t="shared" si="210"/>
        <v>-</v>
      </c>
      <c r="J262" s="390" t="e">
        <f t="shared" ca="1" si="231"/>
        <v>#DIV/0!</v>
      </c>
      <c r="K262" s="261" t="str">
        <f t="shared" si="211"/>
        <v>-</v>
      </c>
      <c r="M262" s="374" t="str">
        <f t="shared" si="212"/>
        <v>-</v>
      </c>
      <c r="N262" s="374" t="str">
        <f t="shared" si="232"/>
        <v>-</v>
      </c>
      <c r="O262" s="374" t="str">
        <f t="shared" si="233"/>
        <v>-</v>
      </c>
      <c r="P262" s="374" t="str">
        <f t="shared" si="234"/>
        <v>-</v>
      </c>
      <c r="Q262" s="374" t="s">
        <v>5</v>
      </c>
      <c r="R262" s="374" t="str">
        <f t="shared" si="235"/>
        <v>-</v>
      </c>
      <c r="S262" s="374">
        <f t="shared" ca="1" si="236"/>
        <v>0.5</v>
      </c>
      <c r="T262" s="100"/>
      <c r="U262" s="261" t="str">
        <f t="shared" si="213"/>
        <v>0.000</v>
      </c>
      <c r="V262" s="374" t="str">
        <f t="shared" ca="1" si="214"/>
        <v>0</v>
      </c>
      <c r="W262" s="374" t="str">
        <f t="shared" ca="1" si="215"/>
        <v># ##0</v>
      </c>
      <c r="X262" s="374" t="e">
        <f t="shared" ca="1" si="216"/>
        <v>#DIV/0!</v>
      </c>
      <c r="Y262" s="374" t="str">
        <f t="shared" ca="1" si="217"/>
        <v>0.0</v>
      </c>
      <c r="Z262" s="374" t="str">
        <f t="shared" ca="1" si="218"/>
        <v>0.0</v>
      </c>
      <c r="AA262" s="374" t="str">
        <f t="shared" ca="1" si="219"/>
        <v>0.0</v>
      </c>
      <c r="AB262" s="374" t="str">
        <f t="shared" ca="1" si="220"/>
        <v>0.0</v>
      </c>
      <c r="AC262" s="374" t="str">
        <f t="shared" ca="1" si="221"/>
        <v>0.0</v>
      </c>
      <c r="AD262" s="374" t="str">
        <f t="shared" ca="1" si="222"/>
        <v>0.0</v>
      </c>
      <c r="AF262" s="311" t="e">
        <f t="shared" ca="1" si="223"/>
        <v>#N/A</v>
      </c>
      <c r="AG262" s="312">
        <f ca="1">ROUND(Force_1_R2!N18,AG$250)</f>
        <v>0</v>
      </c>
      <c r="AH262" s="312">
        <f ca="1">ROUND(Force_1_R2!O18,AG$250)</f>
        <v>0</v>
      </c>
      <c r="AI262" s="313" t="str">
        <f t="shared" ca="1" si="224"/>
        <v>± 0</v>
      </c>
      <c r="AJ262" s="310" t="b">
        <f t="shared" si="225"/>
        <v>0</v>
      </c>
      <c r="AK262" s="311">
        <f t="shared" ca="1" si="226"/>
        <v>0</v>
      </c>
      <c r="AL262" s="313" t="str">
        <f t="shared" si="227"/>
        <v>-</v>
      </c>
      <c r="AM262" s="310" t="b">
        <f t="shared" si="228"/>
        <v>0</v>
      </c>
      <c r="AN262" s="311" t="e">
        <f t="shared" ca="1" si="229"/>
        <v>#VALUE!</v>
      </c>
      <c r="AO262" s="313" t="str">
        <f t="shared" si="230"/>
        <v>-</v>
      </c>
    </row>
    <row r="263" spans="1:41" ht="18.75" customHeight="1">
      <c r="B263" s="261" t="str">
        <f t="shared" si="203"/>
        <v>-</v>
      </c>
      <c r="C263" s="390" t="str">
        <f t="shared" si="204"/>
        <v>-</v>
      </c>
      <c r="D263" s="262" t="str">
        <f t="shared" si="205"/>
        <v>-</v>
      </c>
      <c r="E263" s="262" t="str">
        <f t="shared" si="206"/>
        <v>-</v>
      </c>
      <c r="F263" s="262" t="str">
        <f t="shared" si="207"/>
        <v>-</v>
      </c>
      <c r="G263" s="262" t="str">
        <f t="shared" si="208"/>
        <v>-</v>
      </c>
      <c r="H263" s="262" t="str">
        <f t="shared" si="209"/>
        <v>-</v>
      </c>
      <c r="I263" s="261" t="str">
        <f t="shared" si="210"/>
        <v>-</v>
      </c>
      <c r="J263" s="390" t="e">
        <f t="shared" ca="1" si="231"/>
        <v>#DIV/0!</v>
      </c>
      <c r="K263" s="261" t="str">
        <f t="shared" si="211"/>
        <v>-</v>
      </c>
      <c r="M263" s="374" t="str">
        <f t="shared" si="212"/>
        <v>-</v>
      </c>
      <c r="N263" s="374" t="str">
        <f t="shared" si="232"/>
        <v>-</v>
      </c>
      <c r="O263" s="374" t="str">
        <f t="shared" si="233"/>
        <v>-</v>
      </c>
      <c r="P263" s="374" t="str">
        <f t="shared" si="234"/>
        <v>-</v>
      </c>
      <c r="Q263" s="374" t="s">
        <v>5</v>
      </c>
      <c r="R263" s="374" t="str">
        <f t="shared" si="235"/>
        <v>-</v>
      </c>
      <c r="S263" s="374">
        <f t="shared" ca="1" si="236"/>
        <v>0.5</v>
      </c>
      <c r="T263" s="100"/>
      <c r="U263" s="261" t="str">
        <f t="shared" si="213"/>
        <v>0.000</v>
      </c>
      <c r="V263" s="374" t="str">
        <f t="shared" ca="1" si="214"/>
        <v>0</v>
      </c>
      <c r="W263" s="374" t="str">
        <f t="shared" ca="1" si="215"/>
        <v># ##0</v>
      </c>
      <c r="X263" s="374" t="e">
        <f t="shared" ca="1" si="216"/>
        <v>#DIV/0!</v>
      </c>
      <c r="Y263" s="374" t="str">
        <f t="shared" ca="1" si="217"/>
        <v>0.0</v>
      </c>
      <c r="Z263" s="374" t="str">
        <f t="shared" ca="1" si="218"/>
        <v>0.0</v>
      </c>
      <c r="AA263" s="374" t="str">
        <f t="shared" ca="1" si="219"/>
        <v>0.0</v>
      </c>
      <c r="AB263" s="374" t="str">
        <f t="shared" ca="1" si="220"/>
        <v>0.0</v>
      </c>
      <c r="AC263" s="374" t="str">
        <f t="shared" ca="1" si="221"/>
        <v>0.0</v>
      </c>
      <c r="AD263" s="374" t="str">
        <f t="shared" ca="1" si="222"/>
        <v>0.0</v>
      </c>
      <c r="AF263" s="311" t="e">
        <f t="shared" ca="1" si="223"/>
        <v>#N/A</v>
      </c>
      <c r="AG263" s="312">
        <f ca="1">ROUND(Force_1_R2!N19,AG$250)</f>
        <v>0</v>
      </c>
      <c r="AH263" s="312">
        <f ca="1">ROUND(Force_1_R2!O19,AG$250)</f>
        <v>0</v>
      </c>
      <c r="AI263" s="313" t="str">
        <f t="shared" ca="1" si="224"/>
        <v>± 0</v>
      </c>
      <c r="AJ263" s="310" t="b">
        <f t="shared" si="225"/>
        <v>0</v>
      </c>
      <c r="AK263" s="311">
        <f t="shared" ca="1" si="226"/>
        <v>0</v>
      </c>
      <c r="AL263" s="313" t="str">
        <f t="shared" si="227"/>
        <v>-</v>
      </c>
      <c r="AM263" s="310" t="b">
        <f t="shared" si="228"/>
        <v>0</v>
      </c>
      <c r="AN263" s="311" t="e">
        <f t="shared" ca="1" si="229"/>
        <v>#VALUE!</v>
      </c>
      <c r="AO263" s="313" t="str">
        <f t="shared" si="230"/>
        <v>-</v>
      </c>
    </row>
    <row r="264" spans="1:41" ht="18.75" customHeight="1">
      <c r="B264" s="261" t="str">
        <f t="shared" si="203"/>
        <v>-</v>
      </c>
      <c r="C264" s="390" t="str">
        <f t="shared" si="204"/>
        <v>-</v>
      </c>
      <c r="D264" s="262" t="str">
        <f t="shared" si="205"/>
        <v>-</v>
      </c>
      <c r="E264" s="262" t="str">
        <f t="shared" si="206"/>
        <v>-</v>
      </c>
      <c r="F264" s="262" t="str">
        <f t="shared" si="207"/>
        <v>-</v>
      </c>
      <c r="G264" s="262" t="str">
        <f t="shared" si="208"/>
        <v>-</v>
      </c>
      <c r="H264" s="262" t="str">
        <f t="shared" si="209"/>
        <v>-</v>
      </c>
      <c r="I264" s="261" t="str">
        <f t="shared" si="210"/>
        <v>-</v>
      </c>
      <c r="J264" s="390" t="e">
        <f t="shared" ca="1" si="231"/>
        <v>#DIV/0!</v>
      </c>
      <c r="K264" s="261" t="str">
        <f t="shared" si="211"/>
        <v>-</v>
      </c>
      <c r="M264" s="374" t="str">
        <f t="shared" si="212"/>
        <v>-</v>
      </c>
      <c r="N264" s="374" t="str">
        <f t="shared" si="232"/>
        <v>-</v>
      </c>
      <c r="O264" s="374" t="str">
        <f t="shared" si="233"/>
        <v>-</v>
      </c>
      <c r="P264" s="374" t="str">
        <f t="shared" si="234"/>
        <v>-</v>
      </c>
      <c r="Q264" s="374" t="s">
        <v>5</v>
      </c>
      <c r="R264" s="374" t="str">
        <f t="shared" si="235"/>
        <v>-</v>
      </c>
      <c r="S264" s="374">
        <f t="shared" ca="1" si="236"/>
        <v>0.5</v>
      </c>
      <c r="T264" s="100"/>
      <c r="U264" s="261" t="str">
        <f t="shared" si="213"/>
        <v>0.000</v>
      </c>
      <c r="V264" s="374" t="str">
        <f t="shared" ca="1" si="214"/>
        <v>0</v>
      </c>
      <c r="W264" s="374" t="str">
        <f t="shared" ca="1" si="215"/>
        <v># ##0</v>
      </c>
      <c r="X264" s="374" t="e">
        <f t="shared" ca="1" si="216"/>
        <v>#DIV/0!</v>
      </c>
      <c r="Y264" s="374" t="str">
        <f t="shared" ca="1" si="217"/>
        <v>0.0</v>
      </c>
      <c r="Z264" s="374" t="str">
        <f t="shared" ca="1" si="218"/>
        <v>0.0</v>
      </c>
      <c r="AA264" s="374" t="str">
        <f t="shared" ca="1" si="219"/>
        <v>0.0</v>
      </c>
      <c r="AB264" s="374" t="str">
        <f t="shared" ca="1" si="220"/>
        <v>0.0</v>
      </c>
      <c r="AC264" s="374" t="str">
        <f t="shared" ca="1" si="221"/>
        <v>0.0</v>
      </c>
      <c r="AD264" s="374" t="str">
        <f t="shared" ca="1" si="222"/>
        <v>0.0</v>
      </c>
      <c r="AF264" s="311" t="e">
        <f t="shared" ca="1" si="223"/>
        <v>#N/A</v>
      </c>
      <c r="AG264" s="312">
        <f ca="1">ROUND(Force_1_R2!N20,AG$250)</f>
        <v>0</v>
      </c>
      <c r="AH264" s="312">
        <f ca="1">ROUND(Force_1_R2!O20,AG$250)</f>
        <v>0</v>
      </c>
      <c r="AI264" s="313" t="str">
        <f t="shared" ca="1" si="224"/>
        <v>± 0</v>
      </c>
      <c r="AJ264" s="310" t="b">
        <f t="shared" si="225"/>
        <v>0</v>
      </c>
      <c r="AK264" s="311">
        <f t="shared" ca="1" si="226"/>
        <v>0</v>
      </c>
      <c r="AL264" s="313" t="str">
        <f t="shared" si="227"/>
        <v>-</v>
      </c>
      <c r="AM264" s="310" t="b">
        <f t="shared" si="228"/>
        <v>0</v>
      </c>
      <c r="AN264" s="311" t="e">
        <f t="shared" ca="1" si="229"/>
        <v>#VALUE!</v>
      </c>
      <c r="AO264" s="313" t="str">
        <f t="shared" si="230"/>
        <v>-</v>
      </c>
    </row>
    <row r="265" spans="1:41" ht="18.75" customHeight="1">
      <c r="B265" s="261" t="str">
        <f t="shared" si="203"/>
        <v>-</v>
      </c>
      <c r="C265" s="390" t="str">
        <f t="shared" si="204"/>
        <v>-</v>
      </c>
      <c r="D265" s="262" t="str">
        <f t="shared" si="205"/>
        <v>-</v>
      </c>
      <c r="E265" s="262" t="str">
        <f t="shared" si="206"/>
        <v>-</v>
      </c>
      <c r="F265" s="262" t="str">
        <f t="shared" si="207"/>
        <v>-</v>
      </c>
      <c r="G265" s="262" t="str">
        <f t="shared" si="208"/>
        <v>-</v>
      </c>
      <c r="H265" s="262" t="str">
        <f t="shared" si="209"/>
        <v>-</v>
      </c>
      <c r="I265" s="261" t="str">
        <f t="shared" si="210"/>
        <v>-</v>
      </c>
      <c r="J265" s="390" t="e">
        <f t="shared" ca="1" si="231"/>
        <v>#DIV/0!</v>
      </c>
      <c r="K265" s="261" t="str">
        <f t="shared" si="211"/>
        <v>-</v>
      </c>
      <c r="M265" s="374" t="str">
        <f t="shared" si="212"/>
        <v>-</v>
      </c>
      <c r="N265" s="374" t="str">
        <f t="shared" si="232"/>
        <v>-</v>
      </c>
      <c r="O265" s="374" t="str">
        <f t="shared" si="233"/>
        <v>-</v>
      </c>
      <c r="P265" s="374" t="str">
        <f t="shared" si="234"/>
        <v>-</v>
      </c>
      <c r="Q265" s="374" t="s">
        <v>5</v>
      </c>
      <c r="R265" s="374" t="str">
        <f t="shared" si="235"/>
        <v>-</v>
      </c>
      <c r="S265" s="374">
        <f t="shared" ca="1" si="236"/>
        <v>0.5</v>
      </c>
      <c r="T265" s="100"/>
      <c r="U265" s="261" t="str">
        <f t="shared" si="213"/>
        <v>0.000</v>
      </c>
      <c r="V265" s="374" t="str">
        <f t="shared" ca="1" si="214"/>
        <v>0</v>
      </c>
      <c r="W265" s="374" t="str">
        <f t="shared" ca="1" si="215"/>
        <v># ##0</v>
      </c>
      <c r="X265" s="374" t="e">
        <f t="shared" ca="1" si="216"/>
        <v>#DIV/0!</v>
      </c>
      <c r="Y265" s="374" t="str">
        <f t="shared" ca="1" si="217"/>
        <v>0.0</v>
      </c>
      <c r="Z265" s="374" t="str">
        <f t="shared" ca="1" si="218"/>
        <v>0.0</v>
      </c>
      <c r="AA265" s="374" t="str">
        <f t="shared" ca="1" si="219"/>
        <v>0.0</v>
      </c>
      <c r="AB265" s="374" t="str">
        <f t="shared" ca="1" si="220"/>
        <v>0.0</v>
      </c>
      <c r="AC265" s="374" t="str">
        <f t="shared" ca="1" si="221"/>
        <v>0.0</v>
      </c>
      <c r="AD265" s="374" t="str">
        <f t="shared" ca="1" si="222"/>
        <v>0.0</v>
      </c>
      <c r="AF265" s="311" t="e">
        <f t="shared" ca="1" si="223"/>
        <v>#N/A</v>
      </c>
      <c r="AG265" s="312">
        <f ca="1">ROUND(Force_1_R2!N21,AG$250)</f>
        <v>0</v>
      </c>
      <c r="AH265" s="312">
        <f ca="1">ROUND(Force_1_R2!O21,AG$250)</f>
        <v>0</v>
      </c>
      <c r="AI265" s="313" t="str">
        <f t="shared" ca="1" si="224"/>
        <v>± 0</v>
      </c>
      <c r="AJ265" s="310" t="b">
        <f t="shared" si="225"/>
        <v>0</v>
      </c>
      <c r="AK265" s="311">
        <f t="shared" ca="1" si="226"/>
        <v>0</v>
      </c>
      <c r="AL265" s="313" t="str">
        <f t="shared" si="227"/>
        <v>-</v>
      </c>
      <c r="AM265" s="310" t="b">
        <f t="shared" si="228"/>
        <v>0</v>
      </c>
      <c r="AN265" s="311" t="e">
        <f t="shared" ca="1" si="229"/>
        <v>#VALUE!</v>
      </c>
      <c r="AO265" s="313" t="str">
        <f t="shared" si="230"/>
        <v>-</v>
      </c>
    </row>
    <row r="266" spans="1:41" ht="18.75" customHeight="1">
      <c r="B266" s="261" t="str">
        <f t="shared" si="203"/>
        <v>-</v>
      </c>
      <c r="C266" s="390" t="str">
        <f t="shared" si="204"/>
        <v>-</v>
      </c>
      <c r="D266" s="262" t="str">
        <f t="shared" si="205"/>
        <v>-</v>
      </c>
      <c r="E266" s="262" t="str">
        <f t="shared" si="206"/>
        <v>-</v>
      </c>
      <c r="F266" s="262" t="str">
        <f t="shared" si="207"/>
        <v>-</v>
      </c>
      <c r="G266" s="262" t="str">
        <f t="shared" si="208"/>
        <v>-</v>
      </c>
      <c r="H266" s="262" t="str">
        <f t="shared" si="209"/>
        <v>-</v>
      </c>
      <c r="I266" s="261" t="str">
        <f t="shared" si="210"/>
        <v>-</v>
      </c>
      <c r="J266" s="390" t="e">
        <f t="shared" ca="1" si="231"/>
        <v>#DIV/0!</v>
      </c>
      <c r="K266" s="261" t="str">
        <f t="shared" si="211"/>
        <v>-</v>
      </c>
      <c r="M266" s="374" t="str">
        <f t="shared" si="212"/>
        <v>-</v>
      </c>
      <c r="N266" s="374" t="str">
        <f t="shared" si="232"/>
        <v>-</v>
      </c>
      <c r="O266" s="374" t="str">
        <f t="shared" si="233"/>
        <v>-</v>
      </c>
      <c r="P266" s="374" t="str">
        <f t="shared" si="234"/>
        <v>-</v>
      </c>
      <c r="Q266" s="374" t="s">
        <v>5</v>
      </c>
      <c r="R266" s="374" t="str">
        <f t="shared" si="235"/>
        <v>-</v>
      </c>
      <c r="S266" s="374">
        <f t="shared" ca="1" si="236"/>
        <v>0.5</v>
      </c>
      <c r="T266" s="100"/>
      <c r="U266" s="261" t="str">
        <f t="shared" si="213"/>
        <v>0.000</v>
      </c>
      <c r="V266" s="374" t="str">
        <f t="shared" ca="1" si="214"/>
        <v>0</v>
      </c>
      <c r="W266" s="374" t="str">
        <f t="shared" ca="1" si="215"/>
        <v># ##0</v>
      </c>
      <c r="X266" s="374" t="e">
        <f t="shared" ca="1" si="216"/>
        <v>#DIV/0!</v>
      </c>
      <c r="Y266" s="374" t="str">
        <f t="shared" ca="1" si="217"/>
        <v>0.0</v>
      </c>
      <c r="Z266" s="374" t="str">
        <f t="shared" ca="1" si="218"/>
        <v>0.0</v>
      </c>
      <c r="AA266" s="374" t="str">
        <f t="shared" ca="1" si="219"/>
        <v>0.0</v>
      </c>
      <c r="AB266" s="374" t="str">
        <f t="shared" ca="1" si="220"/>
        <v>0.0</v>
      </c>
      <c r="AC266" s="374" t="str">
        <f t="shared" ca="1" si="221"/>
        <v>0.0</v>
      </c>
      <c r="AD266" s="374" t="str">
        <f t="shared" ca="1" si="222"/>
        <v>0.0</v>
      </c>
      <c r="AF266" s="311" t="e">
        <f t="shared" ca="1" si="223"/>
        <v>#N/A</v>
      </c>
      <c r="AG266" s="312">
        <f ca="1">ROUND(Force_1_R2!N22,AG$250)</f>
        <v>0</v>
      </c>
      <c r="AH266" s="312">
        <f ca="1">ROUND(Force_1_R2!O22,AG$250)</f>
        <v>0</v>
      </c>
      <c r="AI266" s="313" t="str">
        <f t="shared" ca="1" si="224"/>
        <v>± 0</v>
      </c>
      <c r="AJ266" s="310" t="b">
        <f t="shared" si="225"/>
        <v>0</v>
      </c>
      <c r="AK266" s="311">
        <f t="shared" ca="1" si="226"/>
        <v>0</v>
      </c>
      <c r="AL266" s="313" t="str">
        <f t="shared" si="227"/>
        <v>-</v>
      </c>
      <c r="AM266" s="310" t="b">
        <f t="shared" si="228"/>
        <v>0</v>
      </c>
      <c r="AN266" s="311" t="e">
        <f t="shared" ca="1" si="229"/>
        <v>#VALUE!</v>
      </c>
      <c r="AO266" s="313" t="str">
        <f t="shared" si="230"/>
        <v>-</v>
      </c>
    </row>
    <row r="267" spans="1:41" ht="18.75" customHeight="1">
      <c r="B267" s="261" t="str">
        <f t="shared" si="203"/>
        <v>-</v>
      </c>
      <c r="C267" s="390" t="str">
        <f t="shared" si="204"/>
        <v>-</v>
      </c>
      <c r="D267" s="262" t="str">
        <f t="shared" si="205"/>
        <v>-</v>
      </c>
      <c r="E267" s="262" t="str">
        <f t="shared" si="206"/>
        <v>-</v>
      </c>
      <c r="F267" s="262" t="str">
        <f t="shared" si="207"/>
        <v>-</v>
      </c>
      <c r="G267" s="262" t="str">
        <f t="shared" si="208"/>
        <v>-</v>
      </c>
      <c r="H267" s="262" t="str">
        <f t="shared" si="209"/>
        <v>-</v>
      </c>
      <c r="I267" s="261" t="str">
        <f t="shared" si="210"/>
        <v>-</v>
      </c>
      <c r="J267" s="390" t="e">
        <f t="shared" ca="1" si="231"/>
        <v>#DIV/0!</v>
      </c>
      <c r="K267" s="261" t="str">
        <f t="shared" si="211"/>
        <v>-</v>
      </c>
      <c r="M267" s="374" t="str">
        <f t="shared" si="212"/>
        <v>-</v>
      </c>
      <c r="N267" s="374" t="str">
        <f t="shared" si="232"/>
        <v>-</v>
      </c>
      <c r="O267" s="374" t="str">
        <f t="shared" si="233"/>
        <v>-</v>
      </c>
      <c r="P267" s="374" t="str">
        <f t="shared" si="234"/>
        <v>-</v>
      </c>
      <c r="Q267" s="374" t="s">
        <v>5</v>
      </c>
      <c r="R267" s="374" t="str">
        <f t="shared" si="235"/>
        <v>-</v>
      </c>
      <c r="S267" s="374">
        <f t="shared" ca="1" si="236"/>
        <v>0.5</v>
      </c>
      <c r="T267" s="100"/>
      <c r="U267" s="261" t="str">
        <f t="shared" si="213"/>
        <v>0.000</v>
      </c>
      <c r="V267" s="374" t="str">
        <f t="shared" ca="1" si="214"/>
        <v>0</v>
      </c>
      <c r="W267" s="374" t="str">
        <f t="shared" ca="1" si="215"/>
        <v># ##0</v>
      </c>
      <c r="X267" s="374" t="e">
        <f t="shared" ca="1" si="216"/>
        <v>#DIV/0!</v>
      </c>
      <c r="Y267" s="374" t="str">
        <f t="shared" ca="1" si="217"/>
        <v>0.0</v>
      </c>
      <c r="Z267" s="374" t="str">
        <f t="shared" ca="1" si="218"/>
        <v>0.0</v>
      </c>
      <c r="AA267" s="374" t="str">
        <f t="shared" ca="1" si="219"/>
        <v>0.0</v>
      </c>
      <c r="AB267" s="374" t="str">
        <f t="shared" ca="1" si="220"/>
        <v>0.0</v>
      </c>
      <c r="AC267" s="374" t="str">
        <f t="shared" ca="1" si="221"/>
        <v>0.0</v>
      </c>
      <c r="AD267" s="374" t="str">
        <f t="shared" ca="1" si="222"/>
        <v>0.0</v>
      </c>
      <c r="AF267" s="311" t="e">
        <f t="shared" ca="1" si="223"/>
        <v>#N/A</v>
      </c>
      <c r="AG267" s="312">
        <f ca="1">ROUND(Force_1_R2!N23,AG$250)</f>
        <v>0</v>
      </c>
      <c r="AH267" s="312">
        <f ca="1">ROUND(Force_1_R2!O23,AG$250)</f>
        <v>0</v>
      </c>
      <c r="AI267" s="313" t="str">
        <f t="shared" ca="1" si="224"/>
        <v>± 0</v>
      </c>
      <c r="AJ267" s="310" t="b">
        <f t="shared" si="225"/>
        <v>0</v>
      </c>
      <c r="AK267" s="311">
        <f t="shared" ca="1" si="226"/>
        <v>0</v>
      </c>
      <c r="AL267" s="313" t="str">
        <f t="shared" si="227"/>
        <v>-</v>
      </c>
      <c r="AM267" s="310" t="b">
        <f t="shared" si="228"/>
        <v>0</v>
      </c>
      <c r="AN267" s="311" t="e">
        <f t="shared" ca="1" si="229"/>
        <v>#VALUE!</v>
      </c>
      <c r="AO267" s="313" t="str">
        <f t="shared" si="230"/>
        <v>-</v>
      </c>
    </row>
    <row r="268" spans="1:41" ht="18.75" customHeight="1">
      <c r="B268" s="261" t="str">
        <f t="shared" si="203"/>
        <v>-</v>
      </c>
      <c r="C268" s="390" t="str">
        <f t="shared" si="204"/>
        <v>-</v>
      </c>
      <c r="D268" s="262" t="str">
        <f t="shared" si="205"/>
        <v>-</v>
      </c>
      <c r="E268" s="262" t="str">
        <f t="shared" si="206"/>
        <v>-</v>
      </c>
      <c r="F268" s="262" t="str">
        <f t="shared" si="207"/>
        <v>-</v>
      </c>
      <c r="G268" s="262" t="str">
        <f t="shared" si="208"/>
        <v>-</v>
      </c>
      <c r="H268" s="262" t="str">
        <f t="shared" si="209"/>
        <v>-</v>
      </c>
      <c r="I268" s="261" t="str">
        <f t="shared" si="210"/>
        <v>-</v>
      </c>
      <c r="J268" s="390" t="e">
        <f t="shared" ca="1" si="231"/>
        <v>#DIV/0!</v>
      </c>
      <c r="K268" s="261" t="str">
        <f t="shared" si="211"/>
        <v>-</v>
      </c>
      <c r="M268" s="374" t="str">
        <f t="shared" si="212"/>
        <v>-</v>
      </c>
      <c r="N268" s="374" t="str">
        <f t="shared" si="232"/>
        <v>-</v>
      </c>
      <c r="O268" s="374" t="str">
        <f t="shared" si="233"/>
        <v>-</v>
      </c>
      <c r="P268" s="374" t="str">
        <f t="shared" si="234"/>
        <v>-</v>
      </c>
      <c r="Q268" s="374" t="s">
        <v>5</v>
      </c>
      <c r="R268" s="374" t="str">
        <f t="shared" si="235"/>
        <v>-</v>
      </c>
      <c r="S268" s="374">
        <f t="shared" ca="1" si="236"/>
        <v>0.5</v>
      </c>
      <c r="T268" s="100"/>
      <c r="U268" s="261" t="str">
        <f t="shared" si="213"/>
        <v>0.000</v>
      </c>
      <c r="V268" s="374" t="str">
        <f t="shared" ca="1" si="214"/>
        <v>0</v>
      </c>
      <c r="W268" s="374" t="str">
        <f t="shared" ca="1" si="215"/>
        <v># ##0</v>
      </c>
      <c r="X268" s="374" t="str">
        <f t="shared" ca="1" si="216"/>
        <v>0</v>
      </c>
      <c r="Y268" s="374" t="str">
        <f t="shared" ca="1" si="217"/>
        <v>0.0</v>
      </c>
      <c r="Z268" s="374" t="str">
        <f t="shared" ca="1" si="218"/>
        <v>0.0</v>
      </c>
      <c r="AA268" s="374" t="str">
        <f t="shared" ca="1" si="219"/>
        <v>0.0</v>
      </c>
      <c r="AB268" s="374" t="str">
        <f t="shared" ca="1" si="220"/>
        <v>0.0</v>
      </c>
      <c r="AC268" s="374" t="str">
        <f t="shared" ca="1" si="221"/>
        <v>0.0</v>
      </c>
      <c r="AD268" s="374" t="str">
        <f t="shared" ca="1" si="222"/>
        <v>0.0</v>
      </c>
      <c r="AF268" s="311" t="e">
        <f t="shared" ca="1" si="223"/>
        <v>#N/A</v>
      </c>
      <c r="AG268" s="312">
        <f ca="1">ROUND(Force_1_R2!N24,AG$250)</f>
        <v>0</v>
      </c>
      <c r="AH268" s="312">
        <f ca="1">ROUND(Force_1_R2!O24,AG$250)</f>
        <v>0</v>
      </c>
      <c r="AI268" s="313" t="str">
        <f t="shared" ca="1" si="224"/>
        <v>± 0</v>
      </c>
      <c r="AJ268" s="310" t="b">
        <f t="shared" si="225"/>
        <v>0</v>
      </c>
      <c r="AK268" s="311">
        <f t="shared" ca="1" si="226"/>
        <v>0</v>
      </c>
      <c r="AL268" s="313" t="str">
        <f t="shared" si="227"/>
        <v>-</v>
      </c>
      <c r="AM268" s="310" t="b">
        <f>IF(AND(AJ268=TRUE,W269=TRUE),TRUE,FALSE)</f>
        <v>0</v>
      </c>
      <c r="AN268" s="311" t="e">
        <f t="shared" ca="1" si="229"/>
        <v>#VALUE!</v>
      </c>
      <c r="AO268" s="313" t="str">
        <f t="shared" si="230"/>
        <v>-</v>
      </c>
    </row>
    <row r="270" spans="1:41" ht="18.75" customHeight="1">
      <c r="A270" s="341" t="s">
        <v>652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</row>
    <row r="271" spans="1:41" ht="18.75" customHeight="1">
      <c r="A271" s="342"/>
      <c r="B271" s="711" t="s">
        <v>653</v>
      </c>
      <c r="C271" s="712"/>
      <c r="D271" s="344" t="s">
        <v>659</v>
      </c>
      <c r="E271" s="711" t="s">
        <v>660</v>
      </c>
      <c r="F271" s="712"/>
      <c r="G271" s="344" t="s">
        <v>654</v>
      </c>
      <c r="H271" s="344" t="s">
        <v>655</v>
      </c>
      <c r="I271" s="342"/>
      <c r="J271" s="354" t="s">
        <v>662</v>
      </c>
      <c r="K271" s="354" t="s">
        <v>49</v>
      </c>
      <c r="L271" s="354" t="s">
        <v>203</v>
      </c>
      <c r="M271" s="354" t="s">
        <v>663</v>
      </c>
      <c r="N271" s="344" t="s">
        <v>654</v>
      </c>
      <c r="O271" s="354" t="s">
        <v>665</v>
      </c>
      <c r="P271" s="344" t="s">
        <v>656</v>
      </c>
    </row>
    <row r="272" spans="1:41" ht="18.75" customHeight="1">
      <c r="A272" s="342"/>
      <c r="B272" s="347">
        <v>5</v>
      </c>
      <c r="C272" s="350" t="s">
        <v>666</v>
      </c>
      <c r="D272" s="352" t="s">
        <v>657</v>
      </c>
      <c r="E272" s="349">
        <v>5</v>
      </c>
      <c r="F272" s="348" t="s">
        <v>661</v>
      </c>
      <c r="G272" s="345">
        <v>137500</v>
      </c>
      <c r="H272" s="702" t="s">
        <v>667</v>
      </c>
      <c r="I272" s="342"/>
      <c r="J272" s="344">
        <f>MAX(D154:D171)</f>
        <v>0</v>
      </c>
      <c r="K272" s="343">
        <f>D148</f>
        <v>0</v>
      </c>
      <c r="L272" s="344">
        <f>P148-2</f>
        <v>-2</v>
      </c>
      <c r="M272" s="344">
        <f>MAX(L272-IF(L272&gt;=10,10,5),0)</f>
        <v>0</v>
      </c>
      <c r="N272" s="345" t="e">
        <f ca="1">OFFSET(G272,SUM(J273:L273),0)</f>
        <v>#N/A</v>
      </c>
      <c r="O272" s="345" t="e">
        <f ca="1">N272*10%*M272</f>
        <v>#N/A</v>
      </c>
      <c r="P272" s="346" t="e">
        <f ca="1">SUM(N272:O272)</f>
        <v>#N/A</v>
      </c>
    </row>
    <row r="273" spans="1:14" ht="18.75" customHeight="1">
      <c r="A273" s="342"/>
      <c r="B273" s="347">
        <v>5</v>
      </c>
      <c r="C273" s="350" t="s">
        <v>666</v>
      </c>
      <c r="D273" s="352" t="s">
        <v>657</v>
      </c>
      <c r="E273" s="349">
        <v>10</v>
      </c>
      <c r="F273" s="348" t="s">
        <v>661</v>
      </c>
      <c r="G273" s="345">
        <v>194800</v>
      </c>
      <c r="H273" s="703"/>
      <c r="I273" s="342"/>
      <c r="J273" s="344">
        <f>COUNTIF(B272:B289,"&lt;"&amp;J272)</f>
        <v>0</v>
      </c>
      <c r="K273" s="343" t="e">
        <f>MATCH(K272,D272:D277,0)-1</f>
        <v>#N/A</v>
      </c>
      <c r="L273" s="344">
        <f>IF(L272&gt;=10,1,0)</f>
        <v>0</v>
      </c>
      <c r="M273" s="342"/>
      <c r="N273" s="342"/>
    </row>
    <row r="274" spans="1:14" ht="18.75" customHeight="1">
      <c r="A274" s="342"/>
      <c r="B274" s="347">
        <v>5</v>
      </c>
      <c r="C274" s="350" t="s">
        <v>666</v>
      </c>
      <c r="D274" s="352" t="s">
        <v>658</v>
      </c>
      <c r="E274" s="349">
        <v>5</v>
      </c>
      <c r="F274" s="348" t="s">
        <v>661</v>
      </c>
      <c r="G274" s="345">
        <v>167000</v>
      </c>
      <c r="H274" s="703"/>
      <c r="I274" s="342"/>
    </row>
    <row r="275" spans="1:14" ht="18.75" customHeight="1">
      <c r="A275" s="342"/>
      <c r="B275" s="347">
        <v>5</v>
      </c>
      <c r="C275" s="350" t="s">
        <v>666</v>
      </c>
      <c r="D275" s="352" t="s">
        <v>658</v>
      </c>
      <c r="E275" s="349">
        <v>10</v>
      </c>
      <c r="F275" s="348" t="s">
        <v>661</v>
      </c>
      <c r="G275" s="345">
        <v>236600</v>
      </c>
      <c r="H275" s="703"/>
      <c r="I275" s="342"/>
    </row>
    <row r="276" spans="1:14" ht="18.75" customHeight="1">
      <c r="A276" s="342"/>
      <c r="B276" s="347">
        <v>5</v>
      </c>
      <c r="C276" s="350" t="s">
        <v>666</v>
      </c>
      <c r="D276" s="353" t="s">
        <v>668</v>
      </c>
      <c r="E276" s="349">
        <v>5</v>
      </c>
      <c r="F276" s="348" t="s">
        <v>661</v>
      </c>
      <c r="G276" s="345">
        <v>279800</v>
      </c>
      <c r="H276" s="703"/>
      <c r="I276" s="342"/>
    </row>
    <row r="277" spans="1:14" ht="18.75" customHeight="1">
      <c r="A277" s="342"/>
      <c r="B277" s="347">
        <v>5</v>
      </c>
      <c r="C277" s="350" t="s">
        <v>666</v>
      </c>
      <c r="D277" s="353" t="s">
        <v>668</v>
      </c>
      <c r="E277" s="349">
        <v>10</v>
      </c>
      <c r="F277" s="348" t="s">
        <v>661</v>
      </c>
      <c r="G277" s="345">
        <v>396400</v>
      </c>
      <c r="H277" s="703"/>
      <c r="I277" s="342"/>
    </row>
    <row r="278" spans="1:14" ht="18.75" customHeight="1">
      <c r="A278" s="342"/>
      <c r="B278" s="347">
        <v>50</v>
      </c>
      <c r="C278" s="350" t="s">
        <v>666</v>
      </c>
      <c r="D278" s="352" t="s">
        <v>657</v>
      </c>
      <c r="E278" s="349">
        <v>5</v>
      </c>
      <c r="F278" s="348" t="s">
        <v>661</v>
      </c>
      <c r="G278" s="345">
        <v>193700</v>
      </c>
      <c r="H278" s="703"/>
      <c r="I278" s="342"/>
      <c r="N278" s="342"/>
    </row>
    <row r="279" spans="1:14" ht="18.75" customHeight="1">
      <c r="A279" s="342"/>
      <c r="B279" s="347">
        <v>50</v>
      </c>
      <c r="C279" s="350" t="s">
        <v>666</v>
      </c>
      <c r="D279" s="352" t="s">
        <v>657</v>
      </c>
      <c r="E279" s="349">
        <v>10</v>
      </c>
      <c r="F279" s="348" t="s">
        <v>661</v>
      </c>
      <c r="G279" s="345">
        <v>274400</v>
      </c>
      <c r="H279" s="703"/>
      <c r="I279" s="342"/>
      <c r="N279" s="342"/>
    </row>
    <row r="280" spans="1:14" ht="18.75" customHeight="1">
      <c r="A280" s="342"/>
      <c r="B280" s="347">
        <v>50</v>
      </c>
      <c r="C280" s="350" t="s">
        <v>666</v>
      </c>
      <c r="D280" s="352" t="s">
        <v>658</v>
      </c>
      <c r="E280" s="349">
        <v>5</v>
      </c>
      <c r="F280" s="348" t="s">
        <v>661</v>
      </c>
      <c r="G280" s="345">
        <v>234500</v>
      </c>
      <c r="H280" s="703"/>
      <c r="I280" s="342"/>
      <c r="N280" s="351"/>
    </row>
    <row r="281" spans="1:14" ht="18.75" customHeight="1">
      <c r="A281" s="342"/>
      <c r="B281" s="347">
        <v>50</v>
      </c>
      <c r="C281" s="350" t="s">
        <v>666</v>
      </c>
      <c r="D281" s="352" t="s">
        <v>658</v>
      </c>
      <c r="E281" s="349">
        <v>10</v>
      </c>
      <c r="F281" s="348" t="s">
        <v>661</v>
      </c>
      <c r="G281" s="345">
        <v>332200</v>
      </c>
      <c r="H281" s="703"/>
      <c r="I281" s="342"/>
      <c r="N281" s="342"/>
    </row>
    <row r="282" spans="1:14" ht="18.75" customHeight="1">
      <c r="A282" s="342"/>
      <c r="B282" s="347">
        <v>50</v>
      </c>
      <c r="C282" s="350" t="s">
        <v>666</v>
      </c>
      <c r="D282" s="353" t="s">
        <v>668</v>
      </c>
      <c r="E282" s="349">
        <v>5</v>
      </c>
      <c r="F282" s="348" t="s">
        <v>661</v>
      </c>
      <c r="G282" s="345">
        <v>333800</v>
      </c>
      <c r="H282" s="703"/>
      <c r="I282" s="342"/>
      <c r="N282" s="342"/>
    </row>
    <row r="283" spans="1:14" ht="18.75" customHeight="1">
      <c r="A283" s="342"/>
      <c r="B283" s="347">
        <v>50</v>
      </c>
      <c r="C283" s="350" t="s">
        <v>666</v>
      </c>
      <c r="D283" s="353" t="s">
        <v>668</v>
      </c>
      <c r="E283" s="349">
        <v>10</v>
      </c>
      <c r="F283" s="348" t="s">
        <v>661</v>
      </c>
      <c r="G283" s="345">
        <v>472900</v>
      </c>
      <c r="H283" s="703"/>
      <c r="I283" s="342"/>
      <c r="N283" s="342"/>
    </row>
    <row r="284" spans="1:14" ht="18.75" customHeight="1">
      <c r="B284" s="347">
        <v>500</v>
      </c>
      <c r="C284" s="350" t="s">
        <v>666</v>
      </c>
      <c r="D284" s="352" t="s">
        <v>657</v>
      </c>
      <c r="E284" s="349">
        <v>5</v>
      </c>
      <c r="F284" s="348" t="s">
        <v>661</v>
      </c>
      <c r="G284" s="345">
        <v>232300</v>
      </c>
      <c r="H284" s="703"/>
    </row>
    <row r="285" spans="1:14" ht="18.75" customHeight="1">
      <c r="B285" s="347">
        <v>500</v>
      </c>
      <c r="C285" s="350" t="s">
        <v>666</v>
      </c>
      <c r="D285" s="352" t="s">
        <v>657</v>
      </c>
      <c r="E285" s="349">
        <v>10</v>
      </c>
      <c r="F285" s="348" t="s">
        <v>661</v>
      </c>
      <c r="G285" s="345">
        <v>329100</v>
      </c>
      <c r="H285" s="703"/>
    </row>
    <row r="286" spans="1:14" ht="18.75" customHeight="1">
      <c r="B286" s="347">
        <v>500</v>
      </c>
      <c r="C286" s="350" t="s">
        <v>666</v>
      </c>
      <c r="D286" s="352" t="s">
        <v>658</v>
      </c>
      <c r="E286" s="349">
        <v>5</v>
      </c>
      <c r="F286" s="348" t="s">
        <v>661</v>
      </c>
      <c r="G286" s="345">
        <v>239000</v>
      </c>
      <c r="H286" s="703"/>
    </row>
    <row r="287" spans="1:14" ht="18.75" customHeight="1">
      <c r="B287" s="347">
        <v>500</v>
      </c>
      <c r="C287" s="350" t="s">
        <v>666</v>
      </c>
      <c r="D287" s="352" t="s">
        <v>658</v>
      </c>
      <c r="E287" s="349">
        <v>10</v>
      </c>
      <c r="F287" s="348" t="s">
        <v>661</v>
      </c>
      <c r="G287" s="345">
        <v>338600</v>
      </c>
      <c r="H287" s="703"/>
    </row>
    <row r="288" spans="1:14" ht="18.75" customHeight="1">
      <c r="B288" s="347">
        <v>500</v>
      </c>
      <c r="C288" s="350" t="s">
        <v>666</v>
      </c>
      <c r="D288" s="353" t="s">
        <v>668</v>
      </c>
      <c r="E288" s="349">
        <v>5</v>
      </c>
      <c r="F288" s="348" t="s">
        <v>661</v>
      </c>
      <c r="G288" s="345">
        <v>351800</v>
      </c>
      <c r="H288" s="703"/>
    </row>
    <row r="289" spans="2:8" ht="18.75" customHeight="1">
      <c r="B289" s="347">
        <v>500</v>
      </c>
      <c r="C289" s="350" t="s">
        <v>666</v>
      </c>
      <c r="D289" s="353" t="s">
        <v>668</v>
      </c>
      <c r="E289" s="349">
        <v>10</v>
      </c>
      <c r="F289" s="348" t="s">
        <v>661</v>
      </c>
      <c r="G289" s="345">
        <v>498400</v>
      </c>
      <c r="H289" s="704"/>
    </row>
  </sheetData>
  <mergeCells count="132">
    <mergeCell ref="AM103:AM104"/>
    <mergeCell ref="B126:C126"/>
    <mergeCell ref="E126:F126"/>
    <mergeCell ref="B82:B83"/>
    <mergeCell ref="C82:J82"/>
    <mergeCell ref="K82:R82"/>
    <mergeCell ref="S82:S83"/>
    <mergeCell ref="U103:U104"/>
    <mergeCell ref="V103:AD103"/>
    <mergeCell ref="AF50:AF51"/>
    <mergeCell ref="R50:S50"/>
    <mergeCell ref="T50:T51"/>
    <mergeCell ref="AF103:AF104"/>
    <mergeCell ref="AH50:AH51"/>
    <mergeCell ref="AI50:AI51"/>
    <mergeCell ref="AK50:AK51"/>
    <mergeCell ref="B51:B52"/>
    <mergeCell ref="L51:M51"/>
    <mergeCell ref="N51:O51"/>
    <mergeCell ref="P51:Q51"/>
    <mergeCell ref="R51:S51"/>
    <mergeCell ref="U50:V50"/>
    <mergeCell ref="W50:X50"/>
    <mergeCell ref="Y50:Z50"/>
    <mergeCell ref="AA50:AB51"/>
    <mergeCell ref="AC50:AD50"/>
    <mergeCell ref="AE50:AE51"/>
    <mergeCell ref="AG50:AG51"/>
    <mergeCell ref="AC51:AD51"/>
    <mergeCell ref="AG103:AI103"/>
    <mergeCell ref="AJ103:AJ104"/>
    <mergeCell ref="B29:B47"/>
    <mergeCell ref="B50:K50"/>
    <mergeCell ref="L50:M50"/>
    <mergeCell ref="N50:O50"/>
    <mergeCell ref="P50:Q50"/>
    <mergeCell ref="D6:D8"/>
    <mergeCell ref="E6:E8"/>
    <mergeCell ref="F6:K6"/>
    <mergeCell ref="L6:Q6"/>
    <mergeCell ref="B6:B8"/>
    <mergeCell ref="C6:C8"/>
    <mergeCell ref="M7:M8"/>
    <mergeCell ref="N7:O7"/>
    <mergeCell ref="P7:Q7"/>
    <mergeCell ref="F7:F8"/>
    <mergeCell ref="G7:G8"/>
    <mergeCell ref="H7:I7"/>
    <mergeCell ref="J7:K7"/>
    <mergeCell ref="L7:L8"/>
    <mergeCell ref="AC6:AH6"/>
    <mergeCell ref="W6:X6"/>
    <mergeCell ref="Y6:Y8"/>
    <mergeCell ref="Z6:Z8"/>
    <mergeCell ref="AA6:AA8"/>
    <mergeCell ref="R6:T6"/>
    <mergeCell ref="U6:V6"/>
    <mergeCell ref="V7:V8"/>
    <mergeCell ref="R7:R8"/>
    <mergeCell ref="S7:S8"/>
    <mergeCell ref="T7:T8"/>
    <mergeCell ref="D151:D153"/>
    <mergeCell ref="E151:E153"/>
    <mergeCell ref="F151:K151"/>
    <mergeCell ref="L151:Q151"/>
    <mergeCell ref="AB151:AB153"/>
    <mergeCell ref="W152:W153"/>
    <mergeCell ref="X152:X153"/>
    <mergeCell ref="U152:U153"/>
    <mergeCell ref="AB6:AB8"/>
    <mergeCell ref="W7:W8"/>
    <mergeCell ref="X7:X8"/>
    <mergeCell ref="U7:U8"/>
    <mergeCell ref="H127:H144"/>
    <mergeCell ref="AC151:AH151"/>
    <mergeCell ref="F152:F153"/>
    <mergeCell ref="G152:G153"/>
    <mergeCell ref="H152:I152"/>
    <mergeCell ref="J152:K152"/>
    <mergeCell ref="L152:L153"/>
    <mergeCell ref="M152:M153"/>
    <mergeCell ref="N152:O152"/>
    <mergeCell ref="P152:Q152"/>
    <mergeCell ref="R151:T151"/>
    <mergeCell ref="U151:V151"/>
    <mergeCell ref="W151:X151"/>
    <mergeCell ref="Y151:Y153"/>
    <mergeCell ref="Z151:Z153"/>
    <mergeCell ref="AA151:AA153"/>
    <mergeCell ref="V152:V153"/>
    <mergeCell ref="B151:B153"/>
    <mergeCell ref="C151:C153"/>
    <mergeCell ref="AH195:AH196"/>
    <mergeCell ref="AI195:AI196"/>
    <mergeCell ref="AK195:AK196"/>
    <mergeCell ref="B196:B197"/>
    <mergeCell ref="L196:M196"/>
    <mergeCell ref="N196:O196"/>
    <mergeCell ref="P196:Q196"/>
    <mergeCell ref="R196:S196"/>
    <mergeCell ref="U195:V195"/>
    <mergeCell ref="W195:X195"/>
    <mergeCell ref="Y195:Z195"/>
    <mergeCell ref="AA195:AB196"/>
    <mergeCell ref="AC195:AD195"/>
    <mergeCell ref="AE195:AE196"/>
    <mergeCell ref="R195:S195"/>
    <mergeCell ref="T195:T196"/>
    <mergeCell ref="R152:R153"/>
    <mergeCell ref="S152:S153"/>
    <mergeCell ref="T152:T153"/>
    <mergeCell ref="B174:B192"/>
    <mergeCell ref="B195:K195"/>
    <mergeCell ref="L195:M195"/>
    <mergeCell ref="H272:H289"/>
    <mergeCell ref="AF248:AF249"/>
    <mergeCell ref="AG248:AI248"/>
    <mergeCell ref="AJ248:AJ249"/>
    <mergeCell ref="AM248:AM249"/>
    <mergeCell ref="AG195:AG196"/>
    <mergeCell ref="B271:C271"/>
    <mergeCell ref="E271:F271"/>
    <mergeCell ref="B227:B228"/>
    <mergeCell ref="C227:J227"/>
    <mergeCell ref="K227:R227"/>
    <mergeCell ref="AC196:AD196"/>
    <mergeCell ref="S227:S228"/>
    <mergeCell ref="U248:U249"/>
    <mergeCell ref="V248:AD248"/>
    <mergeCell ref="AF195:AF196"/>
    <mergeCell ref="N195:O195"/>
    <mergeCell ref="P195:Q195"/>
  </mergeCells>
  <phoneticPr fontId="4" type="noConversion"/>
  <printOptions horizontalCentered="1"/>
  <pageMargins left="0" right="0" top="0.39370078740157483" bottom="0.39370078740157483" header="0" footer="0"/>
  <pageSetup paperSize="9" orientation="portrait" horizontalDpi="4294967292" r:id="rId1"/>
  <headerFooter alignWithMargins="0">
    <oddFooter>&amp;R&amp;"Arial,굵게"&amp;9&amp;P of &amp;N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51201" r:id="rId4">
          <objectPr defaultSize="0" autoPict="0" r:id="rId5">
            <anchor moveWithCells="1">
              <from>
                <xdr:col>18</xdr:col>
                <xdr:colOff>285750</xdr:colOff>
                <xdr:row>5</xdr:row>
                <xdr:rowOff>19050</xdr:rowOff>
              </from>
              <to>
                <xdr:col>18</xdr:col>
                <xdr:colOff>447675</xdr:colOff>
                <xdr:row>5</xdr:row>
                <xdr:rowOff>228600</xdr:rowOff>
              </to>
            </anchor>
          </objectPr>
        </oleObject>
      </mc:Choice>
      <mc:Fallback>
        <oleObject progId="Equation.DSMT4" shapeId="51201" r:id="rId4"/>
      </mc:Fallback>
    </mc:AlternateContent>
    <mc:AlternateContent xmlns:mc="http://schemas.openxmlformats.org/markup-compatibility/2006">
      <mc:Choice Requires="x14">
        <oleObject progId="Equation.DSMT4" shapeId="51202" r:id="rId6">
          <objectPr defaultSize="0" autoPict="0" r:id="rId5">
            <anchor moveWithCells="1">
              <from>
                <xdr:col>18</xdr:col>
                <xdr:colOff>285750</xdr:colOff>
                <xdr:row>5</xdr:row>
                <xdr:rowOff>19050</xdr:rowOff>
              </from>
              <to>
                <xdr:col>18</xdr:col>
                <xdr:colOff>447675</xdr:colOff>
                <xdr:row>5</xdr:row>
                <xdr:rowOff>228600</xdr:rowOff>
              </to>
            </anchor>
          </objectPr>
        </oleObject>
      </mc:Choice>
      <mc:Fallback>
        <oleObject progId="Equation.DSMT4" shapeId="51202" r:id="rId6"/>
      </mc:Fallback>
    </mc:AlternateContent>
    <mc:AlternateContent xmlns:mc="http://schemas.openxmlformats.org/markup-compatibility/2006">
      <mc:Choice Requires="x14">
        <oleObject progId="Equation.DSMT4" shapeId="51203" r:id="rId7">
          <objectPr defaultSize="0" autoPict="0" r:id="rId5">
            <anchor moveWithCells="1">
              <from>
                <xdr:col>18</xdr:col>
                <xdr:colOff>285750</xdr:colOff>
                <xdr:row>150</xdr:row>
                <xdr:rowOff>19050</xdr:rowOff>
              </from>
              <to>
                <xdr:col>18</xdr:col>
                <xdr:colOff>447675</xdr:colOff>
                <xdr:row>150</xdr:row>
                <xdr:rowOff>228600</xdr:rowOff>
              </to>
            </anchor>
          </objectPr>
        </oleObject>
      </mc:Choice>
      <mc:Fallback>
        <oleObject progId="Equation.DSMT4" shapeId="51203" r:id="rId7"/>
      </mc:Fallback>
    </mc:AlternateContent>
    <mc:AlternateContent xmlns:mc="http://schemas.openxmlformats.org/markup-compatibility/2006">
      <mc:Choice Requires="x14">
        <oleObject progId="Equation.DSMT4" shapeId="51204" r:id="rId8">
          <objectPr defaultSize="0" autoPict="0" r:id="rId5">
            <anchor moveWithCells="1">
              <from>
                <xdr:col>18</xdr:col>
                <xdr:colOff>285750</xdr:colOff>
                <xdr:row>150</xdr:row>
                <xdr:rowOff>19050</xdr:rowOff>
              </from>
              <to>
                <xdr:col>18</xdr:col>
                <xdr:colOff>447675</xdr:colOff>
                <xdr:row>150</xdr:row>
                <xdr:rowOff>228600</xdr:rowOff>
              </to>
            </anchor>
          </objectPr>
        </oleObject>
      </mc:Choice>
      <mc:Fallback>
        <oleObject progId="Equation.DSMT4" shapeId="51204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>
      <selection sqref="A1:W2"/>
    </sheetView>
  </sheetViews>
  <sheetFormatPr defaultColWidth="8.88671875" defaultRowHeight="12"/>
  <cols>
    <col min="1" max="1" width="4.44140625" style="139" bestFit="1" customWidth="1"/>
    <col min="2" max="2" width="6.6640625" style="139" bestFit="1" customWidth="1"/>
    <col min="3" max="3" width="14" style="139" bestFit="1" customWidth="1"/>
    <col min="4" max="4" width="5.33203125" style="139" bestFit="1" customWidth="1"/>
    <col min="5" max="5" width="4" style="139" bestFit="1" customWidth="1"/>
    <col min="6" max="6" width="7.21875" style="139" bestFit="1" customWidth="1"/>
    <col min="7" max="13" width="1.77734375" style="139" customWidth="1"/>
    <col min="14" max="16" width="9.88671875" style="139" bestFit="1" customWidth="1"/>
    <col min="17" max="17" width="4" style="139" bestFit="1" customWidth="1"/>
    <col min="18" max="18" width="10.44140625" style="139" bestFit="1" customWidth="1"/>
    <col min="19" max="19" width="4" style="139" bestFit="1" customWidth="1"/>
    <col min="20" max="20" width="6.77734375" style="139" bestFit="1" customWidth="1"/>
    <col min="21" max="21" width="1.77734375" style="139" customWidth="1"/>
    <col min="22" max="22" width="8.44140625" style="139" bestFit="1" customWidth="1"/>
    <col min="23" max="23" width="6.6640625" style="139" bestFit="1" customWidth="1"/>
    <col min="24" max="24" width="1.77734375" style="139" customWidth="1"/>
    <col min="25" max="25" width="6.6640625" style="139" bestFit="1" customWidth="1"/>
    <col min="26" max="34" width="1.77734375" style="139" customWidth="1"/>
    <col min="35" max="35" width="7.5546875" style="139" bestFit="1" customWidth="1"/>
    <col min="36" max="16384" width="8.88671875" style="139"/>
  </cols>
  <sheetData>
    <row r="1" spans="1:36">
      <c r="A1" s="138" t="s">
        <v>164</v>
      </c>
      <c r="B1" s="138" t="s">
        <v>165</v>
      </c>
      <c r="C1" s="138" t="s">
        <v>166</v>
      </c>
      <c r="D1" s="138" t="s">
        <v>212</v>
      </c>
      <c r="E1" s="138" t="s">
        <v>167</v>
      </c>
      <c r="F1" s="138"/>
      <c r="G1" s="138"/>
      <c r="H1" s="138"/>
      <c r="I1" s="138"/>
      <c r="J1" s="138"/>
      <c r="K1" s="138"/>
      <c r="L1" s="138"/>
      <c r="M1" s="138"/>
      <c r="N1" s="138" t="s">
        <v>168</v>
      </c>
      <c r="O1" s="138" t="s">
        <v>169</v>
      </c>
      <c r="P1" s="138" t="s">
        <v>170</v>
      </c>
      <c r="Q1" s="138" t="s">
        <v>167</v>
      </c>
      <c r="R1" s="138" t="s">
        <v>171</v>
      </c>
      <c r="S1" s="138" t="s">
        <v>167</v>
      </c>
      <c r="T1" s="138" t="s">
        <v>172</v>
      </c>
      <c r="U1" s="138"/>
      <c r="V1" s="138" t="s">
        <v>173</v>
      </c>
      <c r="W1" s="138" t="s">
        <v>174</v>
      </c>
      <c r="X1" s="138"/>
      <c r="Y1" s="138" t="s">
        <v>213</v>
      </c>
      <c r="Z1" s="138"/>
      <c r="AA1" s="138"/>
      <c r="AB1" s="138"/>
      <c r="AC1" s="138"/>
      <c r="AD1" s="138"/>
      <c r="AE1" s="138"/>
      <c r="AF1" s="138"/>
      <c r="AG1" s="138"/>
      <c r="AH1" s="138"/>
      <c r="AI1" s="138" t="s">
        <v>175</v>
      </c>
      <c r="AJ1" s="339" t="s">
        <v>651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31"/>
  <sheetViews>
    <sheetView zoomScaleNormal="100" workbookViewId="0"/>
  </sheetViews>
  <sheetFormatPr defaultColWidth="9" defaultRowHeight="17.100000000000001" customHeight="1"/>
  <cols>
    <col min="1" max="36" width="10.44140625" style="84" customWidth="1"/>
    <col min="37" max="16384" width="9" style="84"/>
  </cols>
  <sheetData>
    <row r="1" spans="1:29" s="141" customFormat="1" ht="33" customHeight="1">
      <c r="A1" s="140" t="s">
        <v>760</v>
      </c>
      <c r="E1" s="142"/>
    </row>
    <row r="2" spans="1:29" s="141" customFormat="1" ht="17.100000000000001" customHeight="1">
      <c r="A2" s="143" t="s">
        <v>176</v>
      </c>
      <c r="B2" s="143"/>
      <c r="N2" s="143" t="s">
        <v>177</v>
      </c>
      <c r="Q2" s="143" t="s">
        <v>178</v>
      </c>
      <c r="X2" s="143" t="s">
        <v>746</v>
      </c>
    </row>
    <row r="3" spans="1:29" s="141" customFormat="1" ht="13.5">
      <c r="A3" s="144" t="s">
        <v>202</v>
      </c>
      <c r="B3" s="144" t="s">
        <v>204</v>
      </c>
      <c r="C3" s="144" t="s">
        <v>203</v>
      </c>
      <c r="D3" s="144" t="s">
        <v>204</v>
      </c>
      <c r="E3" s="144" t="s">
        <v>205</v>
      </c>
      <c r="F3" s="144" t="s">
        <v>206</v>
      </c>
      <c r="G3" s="145" t="s">
        <v>107</v>
      </c>
      <c r="H3" s="145"/>
      <c r="I3" s="145"/>
      <c r="J3" s="144" t="s">
        <v>179</v>
      </c>
      <c r="K3" s="144" t="s">
        <v>45</v>
      </c>
      <c r="L3" s="144" t="s">
        <v>111</v>
      </c>
      <c r="M3" s="144" t="s">
        <v>180</v>
      </c>
      <c r="N3" s="144" t="s">
        <v>181</v>
      </c>
      <c r="O3" s="144" t="s">
        <v>182</v>
      </c>
      <c r="P3" s="144" t="s">
        <v>183</v>
      </c>
      <c r="Q3" s="144" t="s">
        <v>6</v>
      </c>
      <c r="R3" s="144" t="s">
        <v>208</v>
      </c>
      <c r="S3" s="146" t="s">
        <v>209</v>
      </c>
      <c r="T3" s="144" t="s">
        <v>207</v>
      </c>
      <c r="U3" s="146" t="s">
        <v>210</v>
      </c>
      <c r="V3" s="144" t="s">
        <v>211</v>
      </c>
      <c r="X3" s="144" t="s">
        <v>6</v>
      </c>
      <c r="Y3" s="144" t="s">
        <v>208</v>
      </c>
      <c r="Z3" s="146" t="s">
        <v>209</v>
      </c>
      <c r="AA3" s="144" t="s">
        <v>207</v>
      </c>
      <c r="AB3" s="146" t="s">
        <v>210</v>
      </c>
      <c r="AC3" s="144" t="s">
        <v>211</v>
      </c>
    </row>
    <row r="4" spans="1:29" s="141" customFormat="1" ht="17.100000000000001" customHeight="1">
      <c r="A4" s="147"/>
      <c r="B4" s="412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X4" s="148"/>
      <c r="Y4" s="148"/>
      <c r="Z4" s="148"/>
      <c r="AA4" s="148"/>
      <c r="AB4" s="148"/>
      <c r="AC4" s="148"/>
    </row>
    <row r="5" spans="1:29" s="141" customFormat="1" ht="17.100000000000001" customHeight="1">
      <c r="A5" s="147"/>
      <c r="B5" s="412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9"/>
      <c r="V5" s="149"/>
      <c r="X5" s="148"/>
      <c r="Y5" s="148"/>
      <c r="Z5" s="149"/>
      <c r="AA5" s="149"/>
      <c r="AB5" s="149"/>
      <c r="AC5" s="149"/>
    </row>
    <row r="6" spans="1:29" s="141" customFormat="1" ht="17.100000000000001" customHeight="1">
      <c r="A6" s="147"/>
      <c r="B6" s="412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9"/>
      <c r="T6" s="149"/>
      <c r="U6" s="149"/>
      <c r="V6" s="149"/>
      <c r="X6" s="148"/>
      <c r="Y6" s="148"/>
      <c r="Z6" s="149"/>
      <c r="AA6" s="149"/>
      <c r="AB6" s="149"/>
      <c r="AC6" s="149"/>
    </row>
    <row r="7" spans="1:29" s="141" customFormat="1" ht="17.100000000000001" customHeight="1">
      <c r="A7" s="147"/>
      <c r="B7" s="412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9"/>
      <c r="V7" s="149"/>
      <c r="X7" s="148"/>
      <c r="Y7" s="148"/>
      <c r="Z7" s="149"/>
      <c r="AA7" s="149"/>
      <c r="AB7" s="149"/>
      <c r="AC7" s="149"/>
    </row>
    <row r="8" spans="1:29" s="141" customFormat="1" ht="17.100000000000001" customHeight="1">
      <c r="A8" s="147"/>
      <c r="B8" s="412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9"/>
      <c r="V8" s="149"/>
      <c r="X8" s="148"/>
      <c r="Y8" s="148"/>
      <c r="Z8" s="149"/>
      <c r="AA8" s="149"/>
      <c r="AB8" s="149"/>
      <c r="AC8" s="149"/>
    </row>
    <row r="9" spans="1:29" s="141" customFormat="1" ht="17.100000000000001" customHeight="1">
      <c r="A9" s="147"/>
      <c r="B9" s="412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9"/>
      <c r="V9" s="149"/>
      <c r="X9" s="148"/>
      <c r="Y9" s="148"/>
      <c r="Z9" s="149"/>
      <c r="AA9" s="149"/>
      <c r="AB9" s="149"/>
      <c r="AC9" s="149"/>
    </row>
    <row r="10" spans="1:29" s="141" customFormat="1" ht="17.100000000000001" customHeight="1">
      <c r="A10" s="147"/>
      <c r="B10" s="412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T10" s="149"/>
      <c r="U10" s="149"/>
      <c r="V10" s="149"/>
      <c r="X10" s="148"/>
      <c r="Y10" s="148"/>
      <c r="Z10" s="149"/>
      <c r="AA10" s="149"/>
      <c r="AB10" s="149"/>
      <c r="AC10" s="149"/>
    </row>
    <row r="11" spans="1:29" s="141" customFormat="1" ht="17.100000000000001" customHeight="1">
      <c r="A11" s="147"/>
      <c r="B11" s="412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9"/>
      <c r="V11" s="149"/>
      <c r="X11" s="148"/>
      <c r="Y11" s="148"/>
      <c r="Z11" s="149"/>
      <c r="AA11" s="149"/>
      <c r="AB11" s="149"/>
      <c r="AC11" s="149"/>
    </row>
    <row r="12" spans="1:29" s="141" customFormat="1" ht="17.100000000000001" customHeight="1">
      <c r="A12" s="147"/>
      <c r="B12" s="412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9"/>
      <c r="V12" s="149"/>
      <c r="X12" s="148"/>
      <c r="Y12" s="148"/>
      <c r="Z12" s="149"/>
      <c r="AA12" s="149"/>
      <c r="AB12" s="149"/>
      <c r="AC12" s="149"/>
    </row>
    <row r="13" spans="1:29" s="141" customFormat="1" ht="17.100000000000001" customHeight="1">
      <c r="A13" s="147"/>
      <c r="B13" s="412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9"/>
      <c r="V13" s="149"/>
      <c r="X13" s="148"/>
      <c r="Y13" s="148"/>
      <c r="Z13" s="149"/>
      <c r="AA13" s="149"/>
      <c r="AB13" s="149"/>
      <c r="AC13" s="149"/>
    </row>
    <row r="14" spans="1:29" s="141" customFormat="1" ht="17.100000000000001" customHeight="1">
      <c r="A14" s="147"/>
      <c r="B14" s="412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9"/>
      <c r="T14" s="149"/>
      <c r="U14" s="149"/>
      <c r="V14" s="149"/>
      <c r="X14" s="148"/>
      <c r="Y14" s="148"/>
      <c r="Z14" s="149"/>
      <c r="AA14" s="149"/>
      <c r="AB14" s="149"/>
      <c r="AC14" s="149"/>
    </row>
    <row r="15" spans="1:29" s="141" customFormat="1" ht="17.100000000000001" customHeight="1">
      <c r="A15" s="147"/>
      <c r="B15" s="412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49"/>
      <c r="T15" s="149"/>
      <c r="U15" s="149"/>
      <c r="V15" s="149"/>
      <c r="X15" s="149"/>
      <c r="Y15" s="149"/>
      <c r="Z15" s="149"/>
      <c r="AA15" s="149"/>
      <c r="AB15" s="149"/>
      <c r="AC15" s="149"/>
    </row>
    <row r="16" spans="1:29" s="141" customFormat="1" ht="17.100000000000001" customHeight="1">
      <c r="A16" s="147"/>
      <c r="B16" s="412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9"/>
      <c r="Q16" s="149"/>
      <c r="R16" s="149"/>
      <c r="S16" s="149"/>
      <c r="T16" s="149"/>
      <c r="U16" s="149"/>
      <c r="V16" s="149"/>
      <c r="X16" s="149"/>
      <c r="Y16" s="149"/>
      <c r="Z16" s="149"/>
      <c r="AA16" s="149"/>
      <c r="AB16" s="149"/>
      <c r="AC16" s="149"/>
    </row>
    <row r="17" spans="1:36" s="141" customFormat="1" ht="17.100000000000001" customHeight="1">
      <c r="A17" s="147"/>
      <c r="B17" s="412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9"/>
      <c r="Q17" s="149"/>
      <c r="R17" s="149"/>
      <c r="S17" s="149"/>
      <c r="T17" s="149"/>
      <c r="U17" s="149"/>
      <c r="V17" s="149"/>
      <c r="X17" s="149"/>
      <c r="Y17" s="149"/>
      <c r="Z17" s="149"/>
      <c r="AA17" s="149"/>
      <c r="AB17" s="149"/>
      <c r="AC17" s="149"/>
    </row>
    <row r="18" spans="1:36" s="141" customFormat="1" ht="17.100000000000001" customHeight="1">
      <c r="A18" s="147"/>
      <c r="B18" s="412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9"/>
      <c r="Q18" s="149"/>
      <c r="R18" s="149"/>
      <c r="S18" s="149"/>
      <c r="T18" s="149"/>
      <c r="U18" s="149"/>
      <c r="V18" s="149"/>
      <c r="X18" s="149"/>
      <c r="Y18" s="149"/>
      <c r="Z18" s="149"/>
      <c r="AA18" s="149"/>
      <c r="AB18" s="149"/>
      <c r="AC18" s="149"/>
    </row>
    <row r="19" spans="1:36" s="141" customFormat="1" ht="17.100000000000001" customHeight="1">
      <c r="A19" s="147"/>
      <c r="B19" s="412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9"/>
      <c r="Q19" s="149"/>
      <c r="R19" s="149"/>
      <c r="S19" s="149"/>
      <c r="T19" s="149"/>
      <c r="U19" s="149"/>
      <c r="V19" s="149"/>
      <c r="X19" s="149"/>
      <c r="Y19" s="149"/>
      <c r="Z19" s="149"/>
      <c r="AA19" s="149"/>
      <c r="AB19" s="149"/>
      <c r="AC19" s="149"/>
    </row>
    <row r="20" spans="1:36" s="141" customFormat="1" ht="17.100000000000001" customHeight="1">
      <c r="A20" s="147"/>
      <c r="B20" s="412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9"/>
      <c r="Q20" s="149"/>
      <c r="R20" s="149"/>
      <c r="S20" s="149"/>
      <c r="T20" s="149"/>
      <c r="U20" s="149"/>
      <c r="V20" s="149"/>
      <c r="X20" s="149"/>
      <c r="Y20" s="149"/>
      <c r="Z20" s="149"/>
      <c r="AA20" s="149"/>
      <c r="AB20" s="149"/>
      <c r="AC20" s="149"/>
    </row>
    <row r="21" spans="1:36" s="141" customFormat="1" ht="17.100000000000001" customHeight="1">
      <c r="A21" s="147"/>
      <c r="B21" s="412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9"/>
      <c r="Q21" s="149"/>
      <c r="R21" s="149"/>
      <c r="S21" s="149"/>
      <c r="T21" s="149"/>
      <c r="U21" s="149"/>
      <c r="V21" s="149"/>
      <c r="X21" s="149"/>
      <c r="Y21" s="149"/>
      <c r="Z21" s="149"/>
      <c r="AA21" s="149"/>
      <c r="AB21" s="149"/>
      <c r="AC21" s="149"/>
    </row>
    <row r="22" spans="1:36" s="141" customFormat="1" ht="17.100000000000001" customHeight="1">
      <c r="A22" s="147"/>
      <c r="B22" s="412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9"/>
      <c r="Q22" s="149"/>
      <c r="R22" s="149"/>
      <c r="S22" s="149"/>
      <c r="T22" s="149"/>
      <c r="U22" s="149"/>
      <c r="V22" s="149"/>
      <c r="X22" s="149"/>
      <c r="Y22" s="149"/>
      <c r="Z22" s="149"/>
      <c r="AA22" s="149"/>
      <c r="AB22" s="149"/>
      <c r="AC22" s="149"/>
    </row>
    <row r="23" spans="1:36" s="141" customFormat="1" ht="17.100000000000001" customHeight="1">
      <c r="A23" s="147"/>
      <c r="B23" s="412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9"/>
      <c r="Q23" s="149"/>
      <c r="R23" s="149"/>
      <c r="S23" s="149"/>
      <c r="T23" s="149"/>
      <c r="U23" s="149"/>
      <c r="V23" s="149"/>
      <c r="X23" s="149"/>
      <c r="Y23" s="149"/>
      <c r="Z23" s="149"/>
      <c r="AA23" s="149"/>
      <c r="AB23" s="149"/>
      <c r="AC23" s="149"/>
    </row>
    <row r="24" spans="1:36" s="141" customFormat="1" ht="17.100000000000001" customHeight="1">
      <c r="A24" s="147"/>
      <c r="B24" s="412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9"/>
      <c r="Q24" s="149"/>
      <c r="R24" s="149"/>
      <c r="S24" s="149"/>
      <c r="T24" s="149"/>
      <c r="U24" s="149"/>
      <c r="V24" s="149"/>
      <c r="X24" s="149"/>
      <c r="Y24" s="149"/>
      <c r="Z24" s="149"/>
      <c r="AA24" s="149"/>
      <c r="AB24" s="149"/>
      <c r="AC24" s="149"/>
    </row>
    <row r="25" spans="1:36" s="141" customFormat="1" ht="17.100000000000001" customHeight="1"/>
    <row r="26" spans="1:36" s="141" customFormat="1" ht="17.100000000000001" customHeight="1">
      <c r="A26" s="143" t="s">
        <v>192</v>
      </c>
      <c r="I26" s="143" t="s">
        <v>199</v>
      </c>
      <c r="K26" s="187" t="s">
        <v>216</v>
      </c>
      <c r="X26" s="143" t="s">
        <v>199</v>
      </c>
      <c r="Z26" s="187" t="s">
        <v>216</v>
      </c>
    </row>
    <row r="27" spans="1:36" s="141" customFormat="1" ht="17.100000000000001" customHeight="1">
      <c r="A27" s="150" t="s">
        <v>191</v>
      </c>
      <c r="B27" s="150" t="s">
        <v>193</v>
      </c>
      <c r="C27" s="150" t="s">
        <v>194</v>
      </c>
      <c r="D27" s="150" t="s">
        <v>195</v>
      </c>
      <c r="E27" s="150" t="s">
        <v>196</v>
      </c>
      <c r="F27" s="150" t="s">
        <v>197</v>
      </c>
      <c r="G27" s="150" t="s">
        <v>198</v>
      </c>
      <c r="H27" s="150" t="s">
        <v>634</v>
      </c>
      <c r="I27" s="150" t="s">
        <v>200</v>
      </c>
      <c r="J27" s="150" t="s">
        <v>201</v>
      </c>
      <c r="K27" s="150" t="s">
        <v>216</v>
      </c>
      <c r="L27" s="150" t="s">
        <v>253</v>
      </c>
      <c r="X27" s="150" t="s">
        <v>200</v>
      </c>
      <c r="Y27" s="150" t="s">
        <v>201</v>
      </c>
      <c r="Z27" s="150" t="s">
        <v>216</v>
      </c>
      <c r="AA27" s="150" t="s">
        <v>253</v>
      </c>
    </row>
    <row r="28" spans="1:36" s="141" customFormat="1" ht="17.100000000000001" customHeight="1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235"/>
      <c r="X28" s="147"/>
      <c r="Y28" s="147"/>
      <c r="Z28" s="147"/>
      <c r="AA28" s="235"/>
    </row>
    <row r="29" spans="1:36" s="141" customFormat="1" ht="17.100000000000001" customHeight="1"/>
    <row r="30" spans="1:36" s="141" customFormat="1" ht="17.100000000000001" customHeight="1">
      <c r="A30" s="143" t="s">
        <v>215</v>
      </c>
    </row>
    <row r="31" spans="1:36" s="151" customFormat="1" ht="18" customHeight="1">
      <c r="A31" s="150" t="s">
        <v>164</v>
      </c>
      <c r="B31" s="150" t="s">
        <v>165</v>
      </c>
      <c r="C31" s="150" t="s">
        <v>166</v>
      </c>
      <c r="D31" s="150" t="s">
        <v>212</v>
      </c>
      <c r="E31" s="150" t="s">
        <v>167</v>
      </c>
      <c r="F31" s="150"/>
      <c r="G31" s="150"/>
      <c r="H31" s="150"/>
      <c r="I31" s="150"/>
      <c r="J31" s="150"/>
      <c r="K31" s="150"/>
      <c r="L31" s="150"/>
      <c r="M31" s="150"/>
      <c r="N31" s="150" t="s">
        <v>168</v>
      </c>
      <c r="O31" s="150" t="s">
        <v>169</v>
      </c>
      <c r="P31" s="150" t="s">
        <v>170</v>
      </c>
      <c r="Q31" s="150" t="s">
        <v>167</v>
      </c>
      <c r="R31" s="150" t="s">
        <v>171</v>
      </c>
      <c r="S31" s="150" t="s">
        <v>167</v>
      </c>
      <c r="T31" s="150" t="s">
        <v>172</v>
      </c>
      <c r="U31" s="150"/>
      <c r="V31" s="150" t="s">
        <v>173</v>
      </c>
      <c r="W31" s="150" t="s">
        <v>174</v>
      </c>
      <c r="X31" s="150"/>
      <c r="Y31" s="150" t="s">
        <v>213</v>
      </c>
      <c r="Z31" s="150"/>
      <c r="AA31" s="150"/>
      <c r="AB31" s="150"/>
      <c r="AC31" s="150"/>
      <c r="AD31" s="150"/>
      <c r="AE31" s="150"/>
      <c r="AF31" s="150"/>
      <c r="AG31" s="150"/>
      <c r="AH31" s="150"/>
      <c r="AI31" s="150" t="s">
        <v>175</v>
      </c>
      <c r="AJ31" s="150" t="s">
        <v>214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zoomScaleNormal="100" workbookViewId="0"/>
  </sheetViews>
  <sheetFormatPr defaultColWidth="9" defaultRowHeight="17.100000000000001" customHeight="1"/>
  <cols>
    <col min="1" max="36" width="10.44140625" style="418" customWidth="1"/>
    <col min="37" max="16384" width="9" style="418"/>
  </cols>
  <sheetData>
    <row r="1" spans="1:29" s="141" customFormat="1" ht="33" customHeight="1">
      <c r="A1" s="140" t="s">
        <v>761</v>
      </c>
      <c r="E1" s="142"/>
    </row>
    <row r="2" spans="1:29" s="141" customFormat="1" ht="17.100000000000001" customHeight="1">
      <c r="A2" s="143" t="s">
        <v>176</v>
      </c>
      <c r="B2" s="143"/>
      <c r="N2" s="143" t="s">
        <v>177</v>
      </c>
      <c r="Q2" s="143" t="s">
        <v>178</v>
      </c>
      <c r="X2" s="143" t="s">
        <v>746</v>
      </c>
    </row>
    <row r="3" spans="1:29" s="141" customFormat="1" ht="13.5">
      <c r="A3" s="144" t="s">
        <v>202</v>
      </c>
      <c r="B3" s="144" t="s">
        <v>46</v>
      </c>
      <c r="C3" s="144" t="s">
        <v>203</v>
      </c>
      <c r="D3" s="144" t="s">
        <v>46</v>
      </c>
      <c r="E3" s="144" t="s">
        <v>205</v>
      </c>
      <c r="F3" s="144" t="s">
        <v>206</v>
      </c>
      <c r="G3" s="145" t="s">
        <v>107</v>
      </c>
      <c r="H3" s="145"/>
      <c r="I3" s="145"/>
      <c r="J3" s="144" t="s">
        <v>179</v>
      </c>
      <c r="K3" s="144" t="s">
        <v>45</v>
      </c>
      <c r="L3" s="144" t="s">
        <v>111</v>
      </c>
      <c r="M3" s="144" t="s">
        <v>180</v>
      </c>
      <c r="N3" s="144" t="s">
        <v>181</v>
      </c>
      <c r="O3" s="144" t="s">
        <v>182</v>
      </c>
      <c r="P3" s="144" t="s">
        <v>183</v>
      </c>
      <c r="Q3" s="144" t="s">
        <v>6</v>
      </c>
      <c r="R3" s="144" t="s">
        <v>119</v>
      </c>
      <c r="S3" s="146" t="s">
        <v>209</v>
      </c>
      <c r="T3" s="144" t="s">
        <v>207</v>
      </c>
      <c r="U3" s="146" t="s">
        <v>210</v>
      </c>
      <c r="V3" s="144" t="s">
        <v>211</v>
      </c>
      <c r="X3" s="144" t="s">
        <v>6</v>
      </c>
      <c r="Y3" s="144" t="s">
        <v>119</v>
      </c>
      <c r="Z3" s="146" t="s">
        <v>209</v>
      </c>
      <c r="AA3" s="144" t="s">
        <v>207</v>
      </c>
      <c r="AB3" s="146" t="s">
        <v>210</v>
      </c>
      <c r="AC3" s="144" t="s">
        <v>211</v>
      </c>
    </row>
    <row r="4" spans="1:29" s="141" customFormat="1" ht="17.100000000000001" customHeight="1">
      <c r="A4" s="147"/>
      <c r="B4" s="412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X4" s="148"/>
      <c r="Y4" s="148"/>
      <c r="Z4" s="148"/>
      <c r="AA4" s="148"/>
      <c r="AB4" s="148"/>
      <c r="AC4" s="148"/>
    </row>
    <row r="5" spans="1:29" s="141" customFormat="1" ht="17.100000000000001" customHeight="1">
      <c r="A5" s="147"/>
      <c r="B5" s="412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9"/>
      <c r="V5" s="149"/>
      <c r="X5" s="148"/>
      <c r="Y5" s="148"/>
      <c r="Z5" s="149"/>
      <c r="AA5" s="149"/>
      <c r="AB5" s="149"/>
      <c r="AC5" s="149"/>
    </row>
    <row r="6" spans="1:29" s="141" customFormat="1" ht="17.100000000000001" customHeight="1">
      <c r="A6" s="147"/>
      <c r="B6" s="412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9"/>
      <c r="T6" s="149"/>
      <c r="U6" s="149"/>
      <c r="V6" s="149"/>
      <c r="X6" s="148"/>
      <c r="Y6" s="148"/>
      <c r="Z6" s="149"/>
      <c r="AA6" s="149"/>
      <c r="AB6" s="149"/>
      <c r="AC6" s="149"/>
    </row>
    <row r="7" spans="1:29" s="141" customFormat="1" ht="17.100000000000001" customHeight="1">
      <c r="A7" s="147"/>
      <c r="B7" s="412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9"/>
      <c r="V7" s="149"/>
      <c r="X7" s="148"/>
      <c r="Y7" s="148"/>
      <c r="Z7" s="149"/>
      <c r="AA7" s="149"/>
      <c r="AB7" s="149"/>
      <c r="AC7" s="149"/>
    </row>
    <row r="8" spans="1:29" s="141" customFormat="1" ht="17.100000000000001" customHeight="1">
      <c r="A8" s="147"/>
      <c r="B8" s="412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9"/>
      <c r="V8" s="149"/>
      <c r="X8" s="148"/>
      <c r="Y8" s="148"/>
      <c r="Z8" s="149"/>
      <c r="AA8" s="149"/>
      <c r="AB8" s="149"/>
      <c r="AC8" s="149"/>
    </row>
    <row r="9" spans="1:29" s="141" customFormat="1" ht="17.100000000000001" customHeight="1">
      <c r="A9" s="147"/>
      <c r="B9" s="412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9"/>
      <c r="V9" s="149"/>
      <c r="X9" s="148"/>
      <c r="Y9" s="148"/>
      <c r="Z9" s="149"/>
      <c r="AA9" s="149"/>
      <c r="AB9" s="149"/>
      <c r="AC9" s="149"/>
    </row>
    <row r="10" spans="1:29" s="141" customFormat="1" ht="17.100000000000001" customHeight="1">
      <c r="A10" s="147"/>
      <c r="B10" s="412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T10" s="149"/>
      <c r="U10" s="149"/>
      <c r="V10" s="149"/>
      <c r="X10" s="148"/>
      <c r="Y10" s="148"/>
      <c r="Z10" s="149"/>
      <c r="AA10" s="149"/>
      <c r="AB10" s="149"/>
      <c r="AC10" s="149"/>
    </row>
    <row r="11" spans="1:29" s="141" customFormat="1" ht="17.100000000000001" customHeight="1">
      <c r="A11" s="147"/>
      <c r="B11" s="412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9"/>
      <c r="V11" s="149"/>
      <c r="X11" s="148"/>
      <c r="Y11" s="148"/>
      <c r="Z11" s="149"/>
      <c r="AA11" s="149"/>
      <c r="AB11" s="149"/>
      <c r="AC11" s="149"/>
    </row>
    <row r="12" spans="1:29" s="141" customFormat="1" ht="17.100000000000001" customHeight="1">
      <c r="A12" s="147"/>
      <c r="B12" s="412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9"/>
      <c r="V12" s="149"/>
      <c r="X12" s="148"/>
      <c r="Y12" s="148"/>
      <c r="Z12" s="149"/>
      <c r="AA12" s="149"/>
      <c r="AB12" s="149"/>
      <c r="AC12" s="149"/>
    </row>
    <row r="13" spans="1:29" s="141" customFormat="1" ht="17.100000000000001" customHeight="1">
      <c r="A13" s="147"/>
      <c r="B13" s="412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9"/>
      <c r="V13" s="149"/>
      <c r="X13" s="148"/>
      <c r="Y13" s="148"/>
      <c r="Z13" s="149"/>
      <c r="AA13" s="149"/>
      <c r="AB13" s="149"/>
      <c r="AC13" s="149"/>
    </row>
    <row r="14" spans="1:29" s="141" customFormat="1" ht="17.100000000000001" customHeight="1">
      <c r="A14" s="147"/>
      <c r="B14" s="412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9"/>
      <c r="T14" s="149"/>
      <c r="U14" s="149"/>
      <c r="V14" s="149"/>
      <c r="X14" s="148"/>
      <c r="Y14" s="148"/>
      <c r="Z14" s="149"/>
      <c r="AA14" s="149"/>
      <c r="AB14" s="149"/>
      <c r="AC14" s="149"/>
    </row>
    <row r="15" spans="1:29" s="141" customFormat="1" ht="17.100000000000001" customHeight="1">
      <c r="A15" s="147"/>
      <c r="B15" s="412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49"/>
      <c r="T15" s="149"/>
      <c r="U15" s="149"/>
      <c r="V15" s="149"/>
      <c r="X15" s="149"/>
      <c r="Y15" s="149"/>
      <c r="Z15" s="149"/>
      <c r="AA15" s="149"/>
      <c r="AB15" s="149"/>
      <c r="AC15" s="149"/>
    </row>
    <row r="16" spans="1:29" s="141" customFormat="1" ht="17.100000000000001" customHeight="1">
      <c r="A16" s="147"/>
      <c r="B16" s="412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9"/>
      <c r="Q16" s="149"/>
      <c r="R16" s="149"/>
      <c r="S16" s="149"/>
      <c r="T16" s="149"/>
      <c r="U16" s="149"/>
      <c r="V16" s="149"/>
      <c r="X16" s="149"/>
      <c r="Y16" s="149"/>
      <c r="Z16" s="149"/>
      <c r="AA16" s="149"/>
      <c r="AB16" s="149"/>
      <c r="AC16" s="149"/>
    </row>
    <row r="17" spans="1:36" s="141" customFormat="1" ht="17.100000000000001" customHeight="1">
      <c r="A17" s="147"/>
      <c r="B17" s="412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9"/>
      <c r="Q17" s="149"/>
      <c r="R17" s="149"/>
      <c r="S17" s="149"/>
      <c r="T17" s="149"/>
      <c r="U17" s="149"/>
      <c r="V17" s="149"/>
      <c r="X17" s="149"/>
      <c r="Y17" s="149"/>
      <c r="Z17" s="149"/>
      <c r="AA17" s="149"/>
      <c r="AB17" s="149"/>
      <c r="AC17" s="149"/>
    </row>
    <row r="18" spans="1:36" s="141" customFormat="1" ht="17.100000000000001" customHeight="1">
      <c r="A18" s="147"/>
      <c r="B18" s="412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9"/>
      <c r="Q18" s="149"/>
      <c r="R18" s="149"/>
      <c r="S18" s="149"/>
      <c r="T18" s="149"/>
      <c r="U18" s="149"/>
      <c r="V18" s="149"/>
      <c r="X18" s="149"/>
      <c r="Y18" s="149"/>
      <c r="Z18" s="149"/>
      <c r="AA18" s="149"/>
      <c r="AB18" s="149"/>
      <c r="AC18" s="149"/>
    </row>
    <row r="19" spans="1:36" s="141" customFormat="1" ht="17.100000000000001" customHeight="1">
      <c r="A19" s="147"/>
      <c r="B19" s="412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9"/>
      <c r="Q19" s="149"/>
      <c r="R19" s="149"/>
      <c r="S19" s="149"/>
      <c r="T19" s="149"/>
      <c r="U19" s="149"/>
      <c r="V19" s="149"/>
      <c r="X19" s="149"/>
      <c r="Y19" s="149"/>
      <c r="Z19" s="149"/>
      <c r="AA19" s="149"/>
      <c r="AB19" s="149"/>
      <c r="AC19" s="149"/>
    </row>
    <row r="20" spans="1:36" s="141" customFormat="1" ht="17.100000000000001" customHeight="1">
      <c r="A20" s="147"/>
      <c r="B20" s="412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9"/>
      <c r="Q20" s="149"/>
      <c r="R20" s="149"/>
      <c r="S20" s="149"/>
      <c r="T20" s="149"/>
      <c r="U20" s="149"/>
      <c r="V20" s="149"/>
      <c r="X20" s="149"/>
      <c r="Y20" s="149"/>
      <c r="Z20" s="149"/>
      <c r="AA20" s="149"/>
      <c r="AB20" s="149"/>
      <c r="AC20" s="149"/>
    </row>
    <row r="21" spans="1:36" s="141" customFormat="1" ht="17.100000000000001" customHeight="1">
      <c r="A21" s="147"/>
      <c r="B21" s="412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9"/>
      <c r="Q21" s="149"/>
      <c r="R21" s="149"/>
      <c r="S21" s="149"/>
      <c r="T21" s="149"/>
      <c r="U21" s="149"/>
      <c r="V21" s="149"/>
      <c r="X21" s="149"/>
      <c r="Y21" s="149"/>
      <c r="Z21" s="149"/>
      <c r="AA21" s="149"/>
      <c r="AB21" s="149"/>
      <c r="AC21" s="149"/>
    </row>
    <row r="22" spans="1:36" s="141" customFormat="1" ht="17.100000000000001" customHeight="1">
      <c r="A22" s="147"/>
      <c r="B22" s="412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9"/>
      <c r="Q22" s="149"/>
      <c r="R22" s="149"/>
      <c r="S22" s="149"/>
      <c r="T22" s="149"/>
      <c r="U22" s="149"/>
      <c r="V22" s="149"/>
      <c r="X22" s="149"/>
      <c r="Y22" s="149"/>
      <c r="Z22" s="149"/>
      <c r="AA22" s="149"/>
      <c r="AB22" s="149"/>
      <c r="AC22" s="149"/>
    </row>
    <row r="23" spans="1:36" s="141" customFormat="1" ht="17.100000000000001" customHeight="1">
      <c r="A23" s="147"/>
      <c r="B23" s="412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9"/>
      <c r="Q23" s="149"/>
      <c r="R23" s="149"/>
      <c r="S23" s="149"/>
      <c r="T23" s="149"/>
      <c r="U23" s="149"/>
      <c r="V23" s="149"/>
      <c r="X23" s="149"/>
      <c r="Y23" s="149"/>
      <c r="Z23" s="149"/>
      <c r="AA23" s="149"/>
      <c r="AB23" s="149"/>
      <c r="AC23" s="149"/>
    </row>
    <row r="24" spans="1:36" s="141" customFormat="1" ht="17.100000000000001" customHeight="1">
      <c r="A24" s="147"/>
      <c r="B24" s="412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9"/>
      <c r="Q24" s="149"/>
      <c r="R24" s="149"/>
      <c r="S24" s="149"/>
      <c r="T24" s="149"/>
      <c r="U24" s="149"/>
      <c r="V24" s="149"/>
      <c r="X24" s="149"/>
      <c r="Y24" s="149"/>
      <c r="Z24" s="149"/>
      <c r="AA24" s="149"/>
      <c r="AB24" s="149"/>
      <c r="AC24" s="149"/>
    </row>
    <row r="25" spans="1:36" s="141" customFormat="1" ht="17.100000000000001" customHeight="1"/>
    <row r="26" spans="1:36" s="141" customFormat="1" ht="17.100000000000001" customHeight="1">
      <c r="A26" s="143" t="s">
        <v>192</v>
      </c>
      <c r="I26" s="143" t="s">
        <v>199</v>
      </c>
      <c r="K26" s="187" t="s">
        <v>49</v>
      </c>
      <c r="X26" s="143" t="s">
        <v>199</v>
      </c>
      <c r="Z26" s="187" t="s">
        <v>49</v>
      </c>
    </row>
    <row r="27" spans="1:36" s="141" customFormat="1" ht="17.100000000000001" customHeight="1">
      <c r="A27" s="150" t="s">
        <v>2</v>
      </c>
      <c r="B27" s="150" t="s">
        <v>3</v>
      </c>
      <c r="C27" s="150" t="s">
        <v>4</v>
      </c>
      <c r="D27" s="150" t="s">
        <v>109</v>
      </c>
      <c r="E27" s="150" t="s">
        <v>108</v>
      </c>
      <c r="F27" s="150" t="s">
        <v>110</v>
      </c>
      <c r="G27" s="150" t="s">
        <v>45</v>
      </c>
      <c r="H27" s="150" t="s">
        <v>634</v>
      </c>
      <c r="I27" s="150" t="s">
        <v>200</v>
      </c>
      <c r="J27" s="150" t="s">
        <v>201</v>
      </c>
      <c r="K27" s="150" t="s">
        <v>49</v>
      </c>
      <c r="L27" s="150" t="s">
        <v>253</v>
      </c>
      <c r="X27" s="150" t="s">
        <v>200</v>
      </c>
      <c r="Y27" s="150" t="s">
        <v>201</v>
      </c>
      <c r="Z27" s="150" t="s">
        <v>49</v>
      </c>
      <c r="AA27" s="150" t="s">
        <v>253</v>
      </c>
    </row>
    <row r="28" spans="1:36" s="141" customFormat="1" ht="17.100000000000001" customHeight="1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235"/>
      <c r="X28" s="147"/>
      <c r="Y28" s="147"/>
      <c r="Z28" s="147"/>
      <c r="AA28" s="235"/>
    </row>
    <row r="29" spans="1:36" s="141" customFormat="1" ht="17.100000000000001" customHeight="1"/>
    <row r="30" spans="1:36" s="141" customFormat="1" ht="17.100000000000001" customHeight="1">
      <c r="A30" s="143" t="s">
        <v>215</v>
      </c>
    </row>
    <row r="31" spans="1:36" s="151" customFormat="1" ht="18" customHeight="1">
      <c r="A31" s="150" t="s">
        <v>164</v>
      </c>
      <c r="B31" s="150" t="s">
        <v>165</v>
      </c>
      <c r="C31" s="150" t="s">
        <v>166</v>
      </c>
      <c r="D31" s="150" t="s">
        <v>212</v>
      </c>
      <c r="E31" s="150" t="s">
        <v>167</v>
      </c>
      <c r="F31" s="150"/>
      <c r="G31" s="150"/>
      <c r="H31" s="150"/>
      <c r="I31" s="150"/>
      <c r="J31" s="150"/>
      <c r="K31" s="150"/>
      <c r="L31" s="150"/>
      <c r="M31" s="150"/>
      <c r="N31" s="150" t="s">
        <v>168</v>
      </c>
      <c r="O31" s="150" t="s">
        <v>169</v>
      </c>
      <c r="P31" s="150" t="s">
        <v>170</v>
      </c>
      <c r="Q31" s="150" t="s">
        <v>167</v>
      </c>
      <c r="R31" s="150" t="s">
        <v>171</v>
      </c>
      <c r="S31" s="150" t="s">
        <v>167</v>
      </c>
      <c r="T31" s="150" t="s">
        <v>172</v>
      </c>
      <c r="U31" s="150"/>
      <c r="V31" s="150" t="s">
        <v>173</v>
      </c>
      <c r="W31" s="150" t="s">
        <v>174</v>
      </c>
      <c r="X31" s="150"/>
      <c r="Y31" s="150" t="s">
        <v>213</v>
      </c>
      <c r="Z31" s="150"/>
      <c r="AA31" s="150"/>
      <c r="AB31" s="150"/>
      <c r="AC31" s="150"/>
      <c r="AD31" s="150"/>
      <c r="AE31" s="150"/>
      <c r="AF31" s="150"/>
      <c r="AG31" s="150"/>
      <c r="AH31" s="150"/>
      <c r="AI31" s="150" t="s">
        <v>175</v>
      </c>
      <c r="AJ31" s="150" t="s">
        <v>214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47"/>
  <sheetViews>
    <sheetView showGridLines="0" showWhiteSpace="0" zoomScaleNormal="100" zoomScaleSheetLayoutView="100" workbookViewId="0">
      <selection sqref="A1:W2"/>
    </sheetView>
  </sheetViews>
  <sheetFormatPr defaultColWidth="10.77734375" defaultRowHeight="15" customHeight="1"/>
  <cols>
    <col min="1" max="1" width="4.77734375" style="47" customWidth="1"/>
    <col min="2" max="4" width="3.33203125" style="47" customWidth="1"/>
    <col min="5" max="5" width="3.33203125" style="161" customWidth="1"/>
    <col min="6" max="22" width="3.33203125" style="47" customWidth="1"/>
    <col min="23" max="23" width="4.77734375" style="47" customWidth="1"/>
    <col min="24" max="16384" width="10.77734375" style="47"/>
  </cols>
  <sheetData>
    <row r="1" spans="1:23" s="152" customFormat="1" ht="33" customHeight="1">
      <c r="A1" s="526" t="s">
        <v>190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</row>
    <row r="2" spans="1:23" s="152" customFormat="1" ht="33" customHeight="1">
      <c r="A2" s="526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</row>
    <row r="3" spans="1:23" s="152" customFormat="1" ht="12.75" customHeight="1">
      <c r="A3" s="264" t="s">
        <v>189</v>
      </c>
      <c r="B3" s="265"/>
      <c r="C3" s="265"/>
      <c r="D3" s="265"/>
      <c r="E3" s="266"/>
      <c r="F3" s="265"/>
      <c r="G3" s="265"/>
      <c r="H3" s="265"/>
      <c r="I3" s="265"/>
      <c r="J3" s="265"/>
      <c r="K3" s="265"/>
    </row>
    <row r="4" spans="1:23" s="159" customFormat="1" ht="13.5" customHeight="1">
      <c r="A4" s="156" t="str">
        <f>" 교   정   번   호(Calibration No) : "&amp;기본정보!H3</f>
        <v xml:space="preserve"> 교   정   번   호(Calibration No) : </v>
      </c>
      <c r="B4" s="182"/>
      <c r="C4" s="182"/>
      <c r="D4" s="182"/>
      <c r="E4" s="157"/>
      <c r="F4" s="183"/>
      <c r="G4" s="183"/>
      <c r="H4" s="182"/>
      <c r="I4" s="182"/>
      <c r="J4" s="182"/>
      <c r="K4" s="183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</row>
    <row r="5" spans="1:23" s="45" customFormat="1" ht="15" customHeight="1">
      <c r="E5" s="46"/>
    </row>
    <row r="6" spans="1:23" ht="15" customHeight="1">
      <c r="A6" s="360" t="str">
        <f>IF(Calcu!$E$3="Case D","","삭제")</f>
        <v>삭제</v>
      </c>
      <c r="B6" s="267" t="str">
        <f>"○ 품명 : "&amp;기본정보!C$5</f>
        <v xml:space="preserve">○ 품명 : </v>
      </c>
      <c r="E6" s="47"/>
      <c r="F6" s="161"/>
      <c r="G6" s="161"/>
    </row>
    <row r="7" spans="1:23" ht="15" customHeight="1">
      <c r="A7" s="360" t="str">
        <f>IF(Calcu!$E$3="Case D","","삭제")</f>
        <v>삭제</v>
      </c>
      <c r="B7" s="267" t="str">
        <f>"○ 제작회사 및 형식 : "&amp;기본정보!C$6&amp;" / "&amp;기본정보!C$7</f>
        <v xml:space="preserve">○ 제작회사 및 형식 :  / </v>
      </c>
      <c r="E7" s="47"/>
      <c r="F7" s="161"/>
      <c r="G7" s="161"/>
    </row>
    <row r="8" spans="1:23" ht="15" customHeight="1">
      <c r="A8" s="360" t="str">
        <f>IF(Calcu!$E$3="Case D","","삭제")</f>
        <v>삭제</v>
      </c>
      <c r="B8" s="267" t="str">
        <f>"○ 기기번호 : "&amp;기본정보!C$8</f>
        <v xml:space="preserve">○ 기기번호 : </v>
      </c>
      <c r="E8" s="47"/>
      <c r="F8" s="161"/>
      <c r="G8" s="161"/>
    </row>
    <row r="9" spans="1:23" ht="15" customHeight="1">
      <c r="A9" s="360" t="str">
        <f>IF(Calcu!$E$3="Case D","","삭제")</f>
        <v>삭제</v>
      </c>
      <c r="E9" s="47"/>
      <c r="F9" s="161"/>
      <c r="G9" s="161"/>
    </row>
    <row r="10" spans="1:23" s="52" customFormat="1" ht="15" customHeight="1">
      <c r="A10" s="360" t="str">
        <f>IF(Calcu!$E$3="Case D","","삭제")</f>
        <v>삭제</v>
      </c>
      <c r="B10" s="497" t="str">
        <f>Calcu!$D$3&amp;" 교정"</f>
        <v>0 교정</v>
      </c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316"/>
    </row>
    <row r="11" spans="1:23" s="52" customFormat="1" ht="15" customHeight="1">
      <c r="A11" s="360" t="str">
        <f>IF(Calcu!$E$3="Case D","","삭제")</f>
        <v>삭제</v>
      </c>
      <c r="B11" s="497"/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316"/>
    </row>
    <row r="12" spans="1:23" s="54" customFormat="1" ht="15" customHeight="1">
      <c r="A12" s="360" t="str">
        <f>IF(Calcu!$E$3="Case D","","삭제")</f>
        <v>삭제</v>
      </c>
      <c r="E12" s="268"/>
      <c r="F12" s="268"/>
      <c r="G12" s="268"/>
      <c r="H12" s="268"/>
      <c r="I12" s="268"/>
      <c r="J12" s="268"/>
      <c r="K12" s="268"/>
      <c r="P12" s="50"/>
      <c r="Q12" s="50"/>
      <c r="R12" s="50"/>
    </row>
    <row r="13" spans="1:23" s="54" customFormat="1" ht="15" customHeight="1">
      <c r="A13" s="360" t="str">
        <f>IF(Calcu!$E$3="Case D","","삭제")</f>
        <v>삭제</v>
      </c>
      <c r="B13" s="498" t="s">
        <v>396</v>
      </c>
      <c r="C13" s="499"/>
      <c r="D13" s="500"/>
      <c r="E13" s="513" t="s">
        <v>72</v>
      </c>
      <c r="F13" s="514"/>
      <c r="G13" s="514"/>
      <c r="H13" s="515"/>
      <c r="I13" s="513" t="s">
        <v>73</v>
      </c>
      <c r="J13" s="514"/>
      <c r="K13" s="514"/>
      <c r="L13" s="515"/>
      <c r="M13" s="513" t="s">
        <v>397</v>
      </c>
      <c r="N13" s="514"/>
      <c r="O13" s="514"/>
      <c r="P13" s="515"/>
      <c r="Q13" s="513" t="s">
        <v>74</v>
      </c>
      <c r="R13" s="514"/>
      <c r="S13" s="515"/>
      <c r="T13" s="498" t="s">
        <v>75</v>
      </c>
      <c r="U13" s="499"/>
      <c r="V13" s="500"/>
    </row>
    <row r="14" spans="1:23" s="54" customFormat="1" ht="15" customHeight="1">
      <c r="A14" s="360" t="str">
        <f>IF(Calcu!$E$3="Case D","","삭제")</f>
        <v>삭제</v>
      </c>
      <c r="B14" s="510"/>
      <c r="C14" s="511"/>
      <c r="D14" s="512"/>
      <c r="E14" s="516"/>
      <c r="F14" s="517"/>
      <c r="G14" s="517"/>
      <c r="H14" s="518"/>
      <c r="I14" s="516"/>
      <c r="J14" s="517"/>
      <c r="K14" s="517"/>
      <c r="L14" s="518"/>
      <c r="M14" s="516"/>
      <c r="N14" s="517"/>
      <c r="O14" s="517"/>
      <c r="P14" s="518"/>
      <c r="Q14" s="516"/>
      <c r="R14" s="517"/>
      <c r="S14" s="518"/>
      <c r="T14" s="510"/>
      <c r="U14" s="511"/>
      <c r="V14" s="512"/>
    </row>
    <row r="15" spans="1:23" s="54" customFormat="1" ht="15" customHeight="1">
      <c r="A15" s="360" t="str">
        <f>IF(Calcu!$E$3="Case D","","삭제")</f>
        <v>삭제</v>
      </c>
      <c r="B15" s="501"/>
      <c r="C15" s="502"/>
      <c r="D15" s="503"/>
      <c r="E15" s="519"/>
      <c r="F15" s="520"/>
      <c r="G15" s="520"/>
      <c r="H15" s="521"/>
      <c r="I15" s="519"/>
      <c r="J15" s="520"/>
      <c r="K15" s="520"/>
      <c r="L15" s="521"/>
      <c r="M15" s="519"/>
      <c r="N15" s="520"/>
      <c r="O15" s="520"/>
      <c r="P15" s="521"/>
      <c r="Q15" s="519"/>
      <c r="R15" s="520"/>
      <c r="S15" s="521"/>
      <c r="T15" s="501"/>
      <c r="U15" s="502"/>
      <c r="V15" s="503"/>
    </row>
    <row r="16" spans="1:23" s="54" customFormat="1" ht="15" customHeight="1">
      <c r="A16" s="269" t="str">
        <f>IF(A$6="삭제","삭제",IF(Calcu!C9=TRUE,"","삭제"))</f>
        <v>삭제</v>
      </c>
      <c r="B16" s="491" t="str">
        <f>Calcu!B106</f>
        <v>-</v>
      </c>
      <c r="C16" s="492"/>
      <c r="D16" s="493"/>
      <c r="E16" s="507" t="str">
        <f>Calcu!D106</f>
        <v>-</v>
      </c>
      <c r="F16" s="508"/>
      <c r="G16" s="508"/>
      <c r="H16" s="509"/>
      <c r="I16" s="507" t="str">
        <f>Calcu!E106</f>
        <v>-</v>
      </c>
      <c r="J16" s="508"/>
      <c r="K16" s="508"/>
      <c r="L16" s="509"/>
      <c r="M16" s="507" t="str">
        <f>Calcu!H106</f>
        <v>-</v>
      </c>
      <c r="N16" s="508"/>
      <c r="O16" s="508"/>
      <c r="P16" s="509"/>
      <c r="Q16" s="491" t="str">
        <f>Calcu!I106</f>
        <v>-</v>
      </c>
      <c r="R16" s="492"/>
      <c r="S16" s="493"/>
      <c r="T16" s="491" t="str">
        <f>Calcu!K106</f>
        <v>-</v>
      </c>
      <c r="U16" s="492"/>
      <c r="V16" s="493"/>
    </row>
    <row r="17" spans="1:22" s="54" customFormat="1" ht="15" customHeight="1">
      <c r="A17" s="269" t="str">
        <f>IF(A$6="삭제","삭제",IF(Calcu!C10=TRUE,"","삭제"))</f>
        <v>삭제</v>
      </c>
      <c r="B17" s="491" t="str">
        <f>Calcu!B107</f>
        <v>-</v>
      </c>
      <c r="C17" s="492"/>
      <c r="D17" s="493"/>
      <c r="E17" s="507" t="str">
        <f>Calcu!D107</f>
        <v>-</v>
      </c>
      <c r="F17" s="508"/>
      <c r="G17" s="508"/>
      <c r="H17" s="509"/>
      <c r="I17" s="507" t="str">
        <f>Calcu!E107</f>
        <v>-</v>
      </c>
      <c r="J17" s="508"/>
      <c r="K17" s="508"/>
      <c r="L17" s="509"/>
      <c r="M17" s="507" t="str">
        <f>Calcu!H107</f>
        <v>-</v>
      </c>
      <c r="N17" s="508"/>
      <c r="O17" s="508"/>
      <c r="P17" s="509"/>
      <c r="Q17" s="491" t="str">
        <f>Calcu!I107</f>
        <v>-</v>
      </c>
      <c r="R17" s="492"/>
      <c r="S17" s="493"/>
      <c r="T17" s="491" t="str">
        <f>Calcu!K107</f>
        <v>-</v>
      </c>
      <c r="U17" s="492"/>
      <c r="V17" s="493"/>
    </row>
    <row r="18" spans="1:22" s="54" customFormat="1" ht="15" customHeight="1">
      <c r="A18" s="269" t="str">
        <f>IF(A$6="삭제","삭제",IF(Calcu!C11=TRUE,"","삭제"))</f>
        <v>삭제</v>
      </c>
      <c r="B18" s="491" t="str">
        <f>Calcu!B108</f>
        <v>-</v>
      </c>
      <c r="C18" s="492"/>
      <c r="D18" s="493"/>
      <c r="E18" s="507" t="str">
        <f>Calcu!D108</f>
        <v>-</v>
      </c>
      <c r="F18" s="508"/>
      <c r="G18" s="508"/>
      <c r="H18" s="509"/>
      <c r="I18" s="507" t="str">
        <f>Calcu!E108</f>
        <v>-</v>
      </c>
      <c r="J18" s="508"/>
      <c r="K18" s="508"/>
      <c r="L18" s="509"/>
      <c r="M18" s="507" t="str">
        <f>Calcu!H108</f>
        <v>-</v>
      </c>
      <c r="N18" s="508"/>
      <c r="O18" s="508"/>
      <c r="P18" s="509"/>
      <c r="Q18" s="491" t="str">
        <f>Calcu!I108</f>
        <v>-</v>
      </c>
      <c r="R18" s="492"/>
      <c r="S18" s="493"/>
      <c r="T18" s="491" t="str">
        <f>Calcu!K108</f>
        <v>-</v>
      </c>
      <c r="U18" s="492"/>
      <c r="V18" s="493"/>
    </row>
    <row r="19" spans="1:22" s="54" customFormat="1" ht="15" customHeight="1">
      <c r="A19" s="269" t="str">
        <f>IF(A$6="삭제","삭제",IF(Calcu!C12=TRUE,"","삭제"))</f>
        <v>삭제</v>
      </c>
      <c r="B19" s="491" t="str">
        <f>Calcu!B109</f>
        <v>-</v>
      </c>
      <c r="C19" s="492"/>
      <c r="D19" s="493"/>
      <c r="E19" s="507" t="str">
        <f>Calcu!D109</f>
        <v>-</v>
      </c>
      <c r="F19" s="508"/>
      <c r="G19" s="508"/>
      <c r="H19" s="509"/>
      <c r="I19" s="507" t="str">
        <f>Calcu!E109</f>
        <v>-</v>
      </c>
      <c r="J19" s="508"/>
      <c r="K19" s="508"/>
      <c r="L19" s="509"/>
      <c r="M19" s="507" t="str">
        <f>Calcu!H109</f>
        <v>-</v>
      </c>
      <c r="N19" s="508"/>
      <c r="O19" s="508"/>
      <c r="P19" s="509"/>
      <c r="Q19" s="491" t="str">
        <f>Calcu!I109</f>
        <v>-</v>
      </c>
      <c r="R19" s="492"/>
      <c r="S19" s="493"/>
      <c r="T19" s="491" t="str">
        <f>Calcu!K109</f>
        <v>-</v>
      </c>
      <c r="U19" s="492"/>
      <c r="V19" s="493"/>
    </row>
    <row r="20" spans="1:22" s="54" customFormat="1" ht="15" customHeight="1">
      <c r="A20" s="269" t="str">
        <f>IF(A$6="삭제","삭제",IF(Calcu!C13=TRUE,"","삭제"))</f>
        <v>삭제</v>
      </c>
      <c r="B20" s="491" t="str">
        <f>Calcu!B110</f>
        <v>-</v>
      </c>
      <c r="C20" s="492"/>
      <c r="D20" s="493"/>
      <c r="E20" s="507" t="str">
        <f>Calcu!D110</f>
        <v>-</v>
      </c>
      <c r="F20" s="508"/>
      <c r="G20" s="508"/>
      <c r="H20" s="509"/>
      <c r="I20" s="507" t="str">
        <f>Calcu!E110</f>
        <v>-</v>
      </c>
      <c r="J20" s="508"/>
      <c r="K20" s="508"/>
      <c r="L20" s="509"/>
      <c r="M20" s="507" t="str">
        <f>Calcu!H110</f>
        <v>-</v>
      </c>
      <c r="N20" s="508"/>
      <c r="O20" s="508"/>
      <c r="P20" s="509"/>
      <c r="Q20" s="491" t="str">
        <f>Calcu!I110</f>
        <v>-</v>
      </c>
      <c r="R20" s="492"/>
      <c r="S20" s="493"/>
      <c r="T20" s="491" t="str">
        <f>Calcu!K110</f>
        <v>-</v>
      </c>
      <c r="U20" s="492"/>
      <c r="V20" s="493"/>
    </row>
    <row r="21" spans="1:22" s="54" customFormat="1" ht="15" customHeight="1">
      <c r="A21" s="269" t="str">
        <f>IF(A$6="삭제","삭제",IF(Calcu!C14=TRUE,"","삭제"))</f>
        <v>삭제</v>
      </c>
      <c r="B21" s="491" t="str">
        <f>Calcu!B111</f>
        <v>-</v>
      </c>
      <c r="C21" s="492"/>
      <c r="D21" s="493"/>
      <c r="E21" s="507" t="str">
        <f>Calcu!D111</f>
        <v>-</v>
      </c>
      <c r="F21" s="508"/>
      <c r="G21" s="508"/>
      <c r="H21" s="509"/>
      <c r="I21" s="507" t="str">
        <f>Calcu!E111</f>
        <v>-</v>
      </c>
      <c r="J21" s="508"/>
      <c r="K21" s="508"/>
      <c r="L21" s="509"/>
      <c r="M21" s="507" t="str">
        <f>Calcu!H111</f>
        <v>-</v>
      </c>
      <c r="N21" s="508"/>
      <c r="O21" s="508"/>
      <c r="P21" s="509"/>
      <c r="Q21" s="491" t="str">
        <f>Calcu!I111</f>
        <v>-</v>
      </c>
      <c r="R21" s="492"/>
      <c r="S21" s="493"/>
      <c r="T21" s="491" t="str">
        <f>Calcu!K111</f>
        <v>-</v>
      </c>
      <c r="U21" s="492"/>
      <c r="V21" s="493"/>
    </row>
    <row r="22" spans="1:22" s="54" customFormat="1" ht="15" customHeight="1">
      <c r="A22" s="269" t="str">
        <f>IF(A$6="삭제","삭제",IF(Calcu!C15=TRUE,"","삭제"))</f>
        <v>삭제</v>
      </c>
      <c r="B22" s="491" t="str">
        <f>Calcu!B112</f>
        <v>-</v>
      </c>
      <c r="C22" s="492"/>
      <c r="D22" s="493"/>
      <c r="E22" s="507" t="str">
        <f>Calcu!D112</f>
        <v>-</v>
      </c>
      <c r="F22" s="508"/>
      <c r="G22" s="508"/>
      <c r="H22" s="509"/>
      <c r="I22" s="507" t="str">
        <f>Calcu!E112</f>
        <v>-</v>
      </c>
      <c r="J22" s="508"/>
      <c r="K22" s="508"/>
      <c r="L22" s="509"/>
      <c r="M22" s="507" t="str">
        <f>Calcu!H112</f>
        <v>-</v>
      </c>
      <c r="N22" s="508"/>
      <c r="O22" s="508"/>
      <c r="P22" s="509"/>
      <c r="Q22" s="491" t="str">
        <f>Calcu!I112</f>
        <v>-</v>
      </c>
      <c r="R22" s="492"/>
      <c r="S22" s="493"/>
      <c r="T22" s="491" t="str">
        <f>Calcu!K112</f>
        <v>-</v>
      </c>
      <c r="U22" s="492"/>
      <c r="V22" s="493"/>
    </row>
    <row r="23" spans="1:22" s="54" customFormat="1" ht="15" customHeight="1">
      <c r="A23" s="269" t="str">
        <f>IF(A$6="삭제","삭제",IF(Calcu!C16=TRUE,"","삭제"))</f>
        <v>삭제</v>
      </c>
      <c r="B23" s="491" t="str">
        <f>Calcu!B113</f>
        <v>-</v>
      </c>
      <c r="C23" s="492"/>
      <c r="D23" s="493"/>
      <c r="E23" s="507" t="str">
        <f>Calcu!D113</f>
        <v>-</v>
      </c>
      <c r="F23" s="508"/>
      <c r="G23" s="508"/>
      <c r="H23" s="509"/>
      <c r="I23" s="507" t="str">
        <f>Calcu!E113</f>
        <v>-</v>
      </c>
      <c r="J23" s="508"/>
      <c r="K23" s="508"/>
      <c r="L23" s="509"/>
      <c r="M23" s="507" t="str">
        <f>Calcu!H113</f>
        <v>-</v>
      </c>
      <c r="N23" s="508"/>
      <c r="O23" s="508"/>
      <c r="P23" s="509"/>
      <c r="Q23" s="491" t="str">
        <f>Calcu!I113</f>
        <v>-</v>
      </c>
      <c r="R23" s="492"/>
      <c r="S23" s="493"/>
      <c r="T23" s="491" t="str">
        <f>Calcu!K113</f>
        <v>-</v>
      </c>
      <c r="U23" s="492"/>
      <c r="V23" s="493"/>
    </row>
    <row r="24" spans="1:22" s="54" customFormat="1" ht="15" customHeight="1">
      <c r="A24" s="269" t="str">
        <f>IF(A$6="삭제","삭제",IF(Calcu!C17=TRUE,"","삭제"))</f>
        <v>삭제</v>
      </c>
      <c r="B24" s="491" t="str">
        <f>Calcu!B114</f>
        <v>-</v>
      </c>
      <c r="C24" s="492"/>
      <c r="D24" s="493"/>
      <c r="E24" s="507" t="str">
        <f>Calcu!D114</f>
        <v>-</v>
      </c>
      <c r="F24" s="508"/>
      <c r="G24" s="508"/>
      <c r="H24" s="509"/>
      <c r="I24" s="507" t="str">
        <f>Calcu!E114</f>
        <v>-</v>
      </c>
      <c r="J24" s="508"/>
      <c r="K24" s="508"/>
      <c r="L24" s="509"/>
      <c r="M24" s="507" t="str">
        <f>Calcu!H114</f>
        <v>-</v>
      </c>
      <c r="N24" s="508"/>
      <c r="O24" s="508"/>
      <c r="P24" s="509"/>
      <c r="Q24" s="491" t="str">
        <f>Calcu!I114</f>
        <v>-</v>
      </c>
      <c r="R24" s="492"/>
      <c r="S24" s="493"/>
      <c r="T24" s="491" t="str">
        <f>Calcu!K114</f>
        <v>-</v>
      </c>
      <c r="U24" s="492"/>
      <c r="V24" s="493"/>
    </row>
    <row r="25" spans="1:22" s="54" customFormat="1" ht="15" customHeight="1">
      <c r="A25" s="269" t="str">
        <f>IF(A$6="삭제","삭제",IF(Calcu!C18=TRUE,"","삭제"))</f>
        <v>삭제</v>
      </c>
      <c r="B25" s="491" t="str">
        <f>Calcu!B115</f>
        <v>-</v>
      </c>
      <c r="C25" s="492"/>
      <c r="D25" s="493"/>
      <c r="E25" s="507" t="str">
        <f>Calcu!D115</f>
        <v>-</v>
      </c>
      <c r="F25" s="508"/>
      <c r="G25" s="508"/>
      <c r="H25" s="509"/>
      <c r="I25" s="507" t="str">
        <f>Calcu!E115</f>
        <v>-</v>
      </c>
      <c r="J25" s="508"/>
      <c r="K25" s="508"/>
      <c r="L25" s="509"/>
      <c r="M25" s="507" t="str">
        <f>Calcu!H115</f>
        <v>-</v>
      </c>
      <c r="N25" s="508"/>
      <c r="O25" s="508"/>
      <c r="P25" s="509"/>
      <c r="Q25" s="491" t="str">
        <f>Calcu!I115</f>
        <v>-</v>
      </c>
      <c r="R25" s="492"/>
      <c r="S25" s="493"/>
      <c r="T25" s="491" t="str">
        <f>Calcu!K115</f>
        <v>-</v>
      </c>
      <c r="U25" s="492"/>
      <c r="V25" s="493"/>
    </row>
    <row r="26" spans="1:22" s="54" customFormat="1" ht="15" customHeight="1">
      <c r="A26" s="269" t="str">
        <f>IF(A$6="삭제","삭제",IF(Calcu!C19=TRUE,"","삭제"))</f>
        <v>삭제</v>
      </c>
      <c r="B26" s="491" t="str">
        <f>Calcu!B116</f>
        <v>-</v>
      </c>
      <c r="C26" s="492"/>
      <c r="D26" s="493"/>
      <c r="E26" s="507" t="str">
        <f>Calcu!D116</f>
        <v>-</v>
      </c>
      <c r="F26" s="508"/>
      <c r="G26" s="508"/>
      <c r="H26" s="509"/>
      <c r="I26" s="507" t="str">
        <f>Calcu!E116</f>
        <v>-</v>
      </c>
      <c r="J26" s="508"/>
      <c r="K26" s="508"/>
      <c r="L26" s="509"/>
      <c r="M26" s="507" t="str">
        <f>Calcu!H116</f>
        <v>-</v>
      </c>
      <c r="N26" s="508"/>
      <c r="O26" s="508"/>
      <c r="P26" s="509"/>
      <c r="Q26" s="491" t="str">
        <f>Calcu!I116</f>
        <v>-</v>
      </c>
      <c r="R26" s="492"/>
      <c r="S26" s="493"/>
      <c r="T26" s="491" t="str">
        <f>Calcu!K116</f>
        <v>-</v>
      </c>
      <c r="U26" s="492"/>
      <c r="V26" s="493"/>
    </row>
    <row r="27" spans="1:22" s="54" customFormat="1" ht="15" customHeight="1">
      <c r="A27" s="269" t="str">
        <f>IF(A$6="삭제","삭제",IF(Calcu!C20=TRUE,"","삭제"))</f>
        <v>삭제</v>
      </c>
      <c r="B27" s="491" t="str">
        <f>Calcu!B117</f>
        <v>-</v>
      </c>
      <c r="C27" s="492"/>
      <c r="D27" s="493"/>
      <c r="E27" s="507" t="str">
        <f>Calcu!D117</f>
        <v>-</v>
      </c>
      <c r="F27" s="508"/>
      <c r="G27" s="508"/>
      <c r="H27" s="509"/>
      <c r="I27" s="507" t="str">
        <f>Calcu!E117</f>
        <v>-</v>
      </c>
      <c r="J27" s="508"/>
      <c r="K27" s="508"/>
      <c r="L27" s="509"/>
      <c r="M27" s="507" t="str">
        <f>Calcu!H117</f>
        <v>-</v>
      </c>
      <c r="N27" s="508"/>
      <c r="O27" s="508"/>
      <c r="P27" s="509"/>
      <c r="Q27" s="491" t="str">
        <f>Calcu!I117</f>
        <v>-</v>
      </c>
      <c r="R27" s="492"/>
      <c r="S27" s="493"/>
      <c r="T27" s="491" t="str">
        <f>Calcu!K117</f>
        <v>-</v>
      </c>
      <c r="U27" s="492"/>
      <c r="V27" s="493"/>
    </row>
    <row r="28" spans="1:22" s="54" customFormat="1" ht="15" customHeight="1">
      <c r="A28" s="269" t="str">
        <f>IF(A$6="삭제","삭제",IF(Calcu!C21=TRUE,"","삭제"))</f>
        <v>삭제</v>
      </c>
      <c r="B28" s="491" t="str">
        <f>Calcu!B118</f>
        <v>-</v>
      </c>
      <c r="C28" s="492"/>
      <c r="D28" s="493"/>
      <c r="E28" s="507" t="str">
        <f>Calcu!D118</f>
        <v>-</v>
      </c>
      <c r="F28" s="508"/>
      <c r="G28" s="508"/>
      <c r="H28" s="509"/>
      <c r="I28" s="507" t="str">
        <f>Calcu!E118</f>
        <v>-</v>
      </c>
      <c r="J28" s="508"/>
      <c r="K28" s="508"/>
      <c r="L28" s="509"/>
      <c r="M28" s="507" t="str">
        <f>Calcu!H118</f>
        <v>-</v>
      </c>
      <c r="N28" s="508"/>
      <c r="O28" s="508"/>
      <c r="P28" s="509"/>
      <c r="Q28" s="491" t="str">
        <f>Calcu!I118</f>
        <v>-</v>
      </c>
      <c r="R28" s="492"/>
      <c r="S28" s="493"/>
      <c r="T28" s="491" t="str">
        <f>Calcu!K118</f>
        <v>-</v>
      </c>
      <c r="U28" s="492"/>
      <c r="V28" s="493"/>
    </row>
    <row r="29" spans="1:22" s="54" customFormat="1" ht="15" customHeight="1">
      <c r="A29" s="269" t="str">
        <f>IF(A$6="삭제","삭제",IF(Calcu!C22=TRUE,"","삭제"))</f>
        <v>삭제</v>
      </c>
      <c r="B29" s="491" t="str">
        <f>Calcu!B119</f>
        <v>-</v>
      </c>
      <c r="C29" s="492"/>
      <c r="D29" s="493"/>
      <c r="E29" s="507" t="str">
        <f>Calcu!D119</f>
        <v>-</v>
      </c>
      <c r="F29" s="508"/>
      <c r="G29" s="508"/>
      <c r="H29" s="509"/>
      <c r="I29" s="507" t="str">
        <f>Calcu!E119</f>
        <v>-</v>
      </c>
      <c r="J29" s="508"/>
      <c r="K29" s="508"/>
      <c r="L29" s="509"/>
      <c r="M29" s="507" t="str">
        <f>Calcu!H119</f>
        <v>-</v>
      </c>
      <c r="N29" s="508"/>
      <c r="O29" s="508"/>
      <c r="P29" s="509"/>
      <c r="Q29" s="491" t="str">
        <f>Calcu!I119</f>
        <v>-</v>
      </c>
      <c r="R29" s="492"/>
      <c r="S29" s="493"/>
      <c r="T29" s="491" t="str">
        <f>Calcu!K119</f>
        <v>-</v>
      </c>
      <c r="U29" s="492"/>
      <c r="V29" s="493"/>
    </row>
    <row r="30" spans="1:22" s="54" customFormat="1" ht="15" customHeight="1">
      <c r="A30" s="269" t="str">
        <f>IF(A$6="삭제","삭제",IF(Calcu!C23=TRUE,"","삭제"))</f>
        <v>삭제</v>
      </c>
      <c r="B30" s="491" t="str">
        <f>Calcu!B120</f>
        <v>-</v>
      </c>
      <c r="C30" s="492"/>
      <c r="D30" s="493"/>
      <c r="E30" s="507" t="str">
        <f>Calcu!D120</f>
        <v>-</v>
      </c>
      <c r="F30" s="508"/>
      <c r="G30" s="508"/>
      <c r="H30" s="509"/>
      <c r="I30" s="507" t="str">
        <f>Calcu!E120</f>
        <v>-</v>
      </c>
      <c r="J30" s="508"/>
      <c r="K30" s="508"/>
      <c r="L30" s="509"/>
      <c r="M30" s="507" t="str">
        <f>Calcu!H120</f>
        <v>-</v>
      </c>
      <c r="N30" s="508"/>
      <c r="O30" s="508"/>
      <c r="P30" s="509"/>
      <c r="Q30" s="491" t="str">
        <f>Calcu!I120</f>
        <v>-</v>
      </c>
      <c r="R30" s="492"/>
      <c r="S30" s="493"/>
      <c r="T30" s="491" t="str">
        <f>Calcu!K120</f>
        <v>-</v>
      </c>
      <c r="U30" s="492"/>
      <c r="V30" s="493"/>
    </row>
    <row r="31" spans="1:22" s="54" customFormat="1" ht="15" customHeight="1">
      <c r="A31" s="269" t="str">
        <f>IF(A$6="삭제","삭제",IF(Calcu!C24=TRUE,"","삭제"))</f>
        <v>삭제</v>
      </c>
      <c r="B31" s="491" t="str">
        <f>Calcu!B121</f>
        <v>-</v>
      </c>
      <c r="C31" s="492"/>
      <c r="D31" s="493"/>
      <c r="E31" s="507" t="str">
        <f>Calcu!D121</f>
        <v>-</v>
      </c>
      <c r="F31" s="508"/>
      <c r="G31" s="508"/>
      <c r="H31" s="509"/>
      <c r="I31" s="507" t="str">
        <f>Calcu!E121</f>
        <v>-</v>
      </c>
      <c r="J31" s="508"/>
      <c r="K31" s="508"/>
      <c r="L31" s="509"/>
      <c r="M31" s="507" t="str">
        <f>Calcu!H121</f>
        <v>-</v>
      </c>
      <c r="N31" s="508"/>
      <c r="O31" s="508"/>
      <c r="P31" s="509"/>
      <c r="Q31" s="491" t="str">
        <f>Calcu!I121</f>
        <v>-</v>
      </c>
      <c r="R31" s="492"/>
      <c r="S31" s="493"/>
      <c r="T31" s="491" t="str">
        <f>Calcu!K121</f>
        <v>-</v>
      </c>
      <c r="U31" s="492"/>
      <c r="V31" s="493"/>
    </row>
    <row r="32" spans="1:22" s="54" customFormat="1" ht="15" customHeight="1">
      <c r="A32" s="269" t="str">
        <f>IF(A$6="삭제","삭제",IF(Calcu!C25=TRUE,"","삭제"))</f>
        <v>삭제</v>
      </c>
      <c r="B32" s="491" t="str">
        <f>Calcu!B122</f>
        <v>-</v>
      </c>
      <c r="C32" s="492"/>
      <c r="D32" s="493"/>
      <c r="E32" s="507" t="str">
        <f>Calcu!D122</f>
        <v>-</v>
      </c>
      <c r="F32" s="508"/>
      <c r="G32" s="508"/>
      <c r="H32" s="509"/>
      <c r="I32" s="507" t="str">
        <f>Calcu!E122</f>
        <v>-</v>
      </c>
      <c r="J32" s="508"/>
      <c r="K32" s="508"/>
      <c r="L32" s="509"/>
      <c r="M32" s="507" t="str">
        <f>Calcu!H122</f>
        <v>-</v>
      </c>
      <c r="N32" s="508"/>
      <c r="O32" s="508"/>
      <c r="P32" s="509"/>
      <c r="Q32" s="491" t="str">
        <f>Calcu!I122</f>
        <v>-</v>
      </c>
      <c r="R32" s="492"/>
      <c r="S32" s="493"/>
      <c r="T32" s="491" t="str">
        <f>Calcu!K122</f>
        <v>-</v>
      </c>
      <c r="U32" s="492"/>
      <c r="V32" s="493"/>
    </row>
    <row r="33" spans="1:25" s="54" customFormat="1" ht="15" customHeight="1">
      <c r="A33" s="360" t="str">
        <f>IF(Calcu!$E$3="Case D","","삭제")</f>
        <v>삭제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25" s="54" customFormat="1" ht="15" customHeight="1">
      <c r="A34" s="360" t="str">
        <f>IF(Calcu!$E$3="Case D","","삭제")</f>
        <v>삭제</v>
      </c>
      <c r="B34" s="45" t="s">
        <v>398</v>
      </c>
      <c r="C34" s="46"/>
      <c r="D34" s="46"/>
      <c r="E34" s="48"/>
      <c r="F34" s="48"/>
      <c r="G34" s="48"/>
      <c r="H34" s="48"/>
      <c r="I34" s="48"/>
      <c r="J34" s="48"/>
      <c r="K34" s="270"/>
      <c r="L34" s="56"/>
      <c r="Q34" s="50"/>
      <c r="R34" s="50"/>
      <c r="S34" s="50"/>
      <c r="V34" s="70"/>
    </row>
    <row r="35" spans="1:25" s="54" customFormat="1" ht="15" customHeight="1">
      <c r="A35" s="360" t="str">
        <f>IF(Calcu!$E$3="Case D","","삭제")</f>
        <v>삭제</v>
      </c>
      <c r="B35" s="48"/>
      <c r="C35" s="46"/>
      <c r="D35" s="46"/>
      <c r="E35" s="48"/>
      <c r="F35" s="48"/>
      <c r="G35" s="48"/>
      <c r="H35" s="48"/>
      <c r="I35" s="48"/>
      <c r="J35" s="48"/>
      <c r="K35" s="270"/>
      <c r="L35" s="56"/>
      <c r="Q35" s="50"/>
      <c r="R35" s="50"/>
      <c r="S35" s="50"/>
    </row>
    <row r="36" spans="1:25" s="54" customFormat="1" ht="15" customHeight="1">
      <c r="A36" s="360" t="str">
        <f>IF(Calcu!$E$3="Case D","","삭제")</f>
        <v>삭제</v>
      </c>
      <c r="B36" s="49" t="s">
        <v>669</v>
      </c>
      <c r="C36" s="46"/>
      <c r="D36" s="46"/>
      <c r="F36" s="45" t="s">
        <v>671</v>
      </c>
      <c r="G36" s="57"/>
      <c r="H36" s="57"/>
      <c r="I36" s="48"/>
      <c r="K36" s="45" t="s">
        <v>670</v>
      </c>
      <c r="L36" s="56"/>
      <c r="Q36" s="50"/>
      <c r="R36" s="50"/>
      <c r="S36" s="50"/>
    </row>
    <row r="37" spans="1:25" s="54" customFormat="1" ht="15" customHeight="1">
      <c r="A37" s="360" t="str">
        <f>IF(Calcu!$E$3="Case D","","삭제")</f>
        <v>삭제</v>
      </c>
      <c r="B37" s="271"/>
      <c r="C37" s="525" t="e">
        <f>TRIM(LEFT(TEXT(Calcu!X31,"0.000 000 E+00"),10))&amp;"×10"</f>
        <v>#DIV/0!</v>
      </c>
      <c r="D37" s="525"/>
      <c r="E37" s="525"/>
      <c r="F37" s="525"/>
      <c r="G37" s="272" t="e">
        <f>VALUE(RIGHT(TEXT(Calcu!X31,"0.000 000 E+00"),3))</f>
        <v>#DIV/0!</v>
      </c>
      <c r="H37" s="271"/>
      <c r="I37" s="525" t="e">
        <f>TRIM(LEFT(TEXT(Calcu!X33,"0.000 000 E+00"),10))&amp;"×10"</f>
        <v>#DIV/0!</v>
      </c>
      <c r="J37" s="525"/>
      <c r="K37" s="525"/>
      <c r="L37" s="525"/>
      <c r="M37" s="272" t="e">
        <f>VALUE(RIGHT(TEXT(Calcu!X33,"0.000 000 E+00"),3))</f>
        <v>#DIV/0!</v>
      </c>
      <c r="N37" s="271"/>
      <c r="P37" s="525" t="e">
        <f>TRIM(LEFT(TEXT(Calcu!X35,"0.000 000 E+00"),10))&amp;"×10"</f>
        <v>#DIV/0!</v>
      </c>
      <c r="Q37" s="525"/>
      <c r="R37" s="525"/>
      <c r="S37" s="525"/>
      <c r="T37" s="272" t="e">
        <f>VALUE(RIGHT(TEXT(Calcu!X35,"0.000 000 E+00"),3))</f>
        <v>#DIV/0!</v>
      </c>
      <c r="Y37" s="414"/>
    </row>
    <row r="38" spans="1:25" s="54" customFormat="1" ht="15" customHeight="1">
      <c r="A38" s="360" t="str">
        <f>IF(Calcu!$E$3="Case D","","삭제")</f>
        <v>삭제</v>
      </c>
      <c r="B38" s="271"/>
      <c r="C38" s="525" t="e">
        <f>TRIM(LEFT(TEXT(Calcu!X37,"0.000 000 E+00"),10))&amp;"×10"</f>
        <v>#DIV/0!</v>
      </c>
      <c r="D38" s="525"/>
      <c r="E38" s="525"/>
      <c r="F38" s="525"/>
      <c r="G38" s="272" t="e">
        <f>VALUE(RIGHT(TEXT(Calcu!X37,"0.000 000 E+00"),3))</f>
        <v>#DIV/0!</v>
      </c>
      <c r="H38" s="271"/>
      <c r="I38" s="525" t="e">
        <f>TRIM(LEFT(TEXT(Calcu!X39,"0.000 000 E+00"),10))&amp;"×10"</f>
        <v>#DIV/0!</v>
      </c>
      <c r="J38" s="525"/>
      <c r="K38" s="525"/>
      <c r="L38" s="525"/>
      <c r="M38" s="272" t="e">
        <f>VALUE(RIGHT(TEXT(Calcu!X39,"0.000 000 E+00"),3))</f>
        <v>#DIV/0!</v>
      </c>
      <c r="N38" s="271"/>
      <c r="P38" s="525" t="e">
        <f>TRIM(LEFT(TEXT(Calcu!X41,"0.000 000 E+00"),10))&amp;"×10"</f>
        <v>#DIV/0!</v>
      </c>
      <c r="Q38" s="525"/>
      <c r="R38" s="525"/>
      <c r="S38" s="525"/>
      <c r="T38" s="272" t="e">
        <f>VALUE(RIGHT(TEXT(Calcu!X41,"0.000 000 E+00"),3))</f>
        <v>#DIV/0!</v>
      </c>
    </row>
    <row r="39" spans="1:25" s="54" customFormat="1" ht="15" customHeight="1">
      <c r="A39" s="360" t="str">
        <f>IF(Calcu!$E$3="Case D","","삭제")</f>
        <v>삭제</v>
      </c>
      <c r="B39" s="415" t="s">
        <v>399</v>
      </c>
      <c r="C39" s="75"/>
      <c r="D39" s="75"/>
      <c r="E39" s="59"/>
      <c r="F39" s="59"/>
      <c r="G39" s="59"/>
      <c r="H39" s="59"/>
      <c r="I39" s="59"/>
      <c r="J39" s="59"/>
      <c r="K39" s="270"/>
      <c r="L39" s="56"/>
    </row>
    <row r="40" spans="1:25" s="54" customFormat="1" ht="15" customHeight="1">
      <c r="A40" s="360" t="str">
        <f>IF(Calcu!$E$3="Case D","","삭제")</f>
        <v>삭제</v>
      </c>
      <c r="B40" s="415" t="s">
        <v>400</v>
      </c>
      <c r="C40" s="75"/>
      <c r="D40" s="75"/>
      <c r="E40" s="59"/>
      <c r="F40" s="59"/>
      <c r="G40" s="59"/>
      <c r="H40" s="59"/>
      <c r="I40" s="59"/>
      <c r="J40" s="59"/>
      <c r="K40" s="270"/>
      <c r="L40" s="56"/>
      <c r="N40" s="79"/>
      <c r="O40" s="233"/>
    </row>
    <row r="41" spans="1:25" s="54" customFormat="1" ht="15" customHeight="1">
      <c r="A41" s="360" t="str">
        <f>IF(Calcu!$E$3="Case D","","삭제")</f>
        <v>삭제</v>
      </c>
      <c r="B41" s="57"/>
      <c r="C41" s="75"/>
      <c r="D41" s="75"/>
      <c r="E41" s="59"/>
      <c r="F41" s="59"/>
      <c r="G41" s="59"/>
      <c r="H41" s="59"/>
      <c r="I41" s="59"/>
      <c r="J41" s="59"/>
      <c r="K41" s="270"/>
      <c r="L41" s="56"/>
      <c r="N41" s="79"/>
      <c r="O41" s="233"/>
    </row>
    <row r="42" spans="1:25" s="54" customFormat="1" ht="15" customHeight="1">
      <c r="A42" s="360" t="str">
        <f>IF(Calcu!$E$3="Case D","","삭제")</f>
        <v>삭제</v>
      </c>
      <c r="B42" s="78" t="s">
        <v>756</v>
      </c>
      <c r="C42" s="75"/>
      <c r="D42" s="75"/>
      <c r="E42" s="59"/>
      <c r="F42" s="59"/>
      <c r="G42" s="59"/>
      <c r="H42" s="79"/>
      <c r="I42" s="233"/>
      <c r="J42" s="233"/>
      <c r="K42" s="270"/>
      <c r="L42" s="56"/>
      <c r="O42" s="440" t="str">
        <f ca="1">MAX(Calcu!P$54:Q$70)&amp;") 를 계산하였으며 증가힘만을"</f>
        <v>0) 를 계산하였으며 증가힘만을</v>
      </c>
    </row>
    <row r="43" spans="1:25" s="54" customFormat="1" ht="15" customHeight="1">
      <c r="A43" s="360" t="str">
        <f>IF(Calcu!$E$3="Case D","","삭제")</f>
        <v>삭제</v>
      </c>
      <c r="B43" s="273" t="s">
        <v>417</v>
      </c>
      <c r="F43" s="274"/>
      <c r="G43" s="274"/>
      <c r="H43" s="274"/>
      <c r="I43" s="274"/>
      <c r="J43" s="274"/>
      <c r="K43" s="270"/>
      <c r="L43" s="56"/>
    </row>
    <row r="44" spans="1:25" s="54" customFormat="1" ht="15" customHeight="1">
      <c r="A44" s="360" t="str">
        <f>IF(Calcu!$E$3="Case D","","삭제")</f>
        <v>삭제</v>
      </c>
      <c r="B44" s="273" t="s">
        <v>418</v>
      </c>
      <c r="F44" s="274"/>
      <c r="G44" s="274"/>
      <c r="H44" s="274"/>
      <c r="I44" s="274"/>
      <c r="J44" s="274"/>
      <c r="K44" s="270"/>
      <c r="L44" s="56"/>
    </row>
    <row r="45" spans="1:25" s="54" customFormat="1" ht="15" customHeight="1">
      <c r="A45" s="360" t="str">
        <f>IF(Calcu!$E$3="Case D","","삭제")</f>
        <v>삭제</v>
      </c>
      <c r="B45" s="273" t="s">
        <v>401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25" s="54" customFormat="1" ht="15" customHeight="1">
      <c r="A46" s="360" t="str">
        <f>IF(Calcu!$E$3="Case D","","삭제")</f>
        <v>삭제</v>
      </c>
      <c r="B46" s="273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</row>
    <row r="47" spans="1:25" s="54" customFormat="1" ht="15" customHeight="1">
      <c r="A47" s="360" t="str">
        <f>IF(Calcu!$E$3="Case D","","삭제")</f>
        <v>삭제</v>
      </c>
      <c r="B47" s="490" t="s">
        <v>402</v>
      </c>
      <c r="C47" s="490"/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</row>
    <row r="48" spans="1:25" s="54" customFormat="1" ht="15" customHeight="1">
      <c r="A48" s="361" t="str">
        <f>IF(Calcu!$E$3="Case D","삽입","삭제")</f>
        <v>삭제</v>
      </c>
    </row>
    <row r="49" spans="1:22" s="54" customFormat="1" ht="15" customHeight="1">
      <c r="A49" s="360" t="str">
        <f>IF(Calcu!$E$3="Case D","","삭제")</f>
        <v>삭제</v>
      </c>
      <c r="B49" s="275" t="str">
        <f>B6</f>
        <v xml:space="preserve">○ 품명 : </v>
      </c>
      <c r="I49" s="233"/>
      <c r="J49" s="233"/>
      <c r="K49" s="55"/>
    </row>
    <row r="50" spans="1:22" s="54" customFormat="1" ht="15" customHeight="1">
      <c r="A50" s="360" t="str">
        <f>IF(Calcu!$E$3="Case D","","삭제")</f>
        <v>삭제</v>
      </c>
      <c r="B50" s="275" t="str">
        <f>B7</f>
        <v xml:space="preserve">○ 제작회사 및 형식 :  / </v>
      </c>
      <c r="I50" s="53"/>
      <c r="J50" s="53"/>
      <c r="K50" s="55"/>
      <c r="Q50" s="50"/>
      <c r="R50" s="50"/>
      <c r="S50" s="50"/>
    </row>
    <row r="51" spans="1:22" s="54" customFormat="1" ht="15" customHeight="1">
      <c r="A51" s="360" t="str">
        <f>IF(Calcu!$E$3="Case D","","삭제")</f>
        <v>삭제</v>
      </c>
      <c r="B51" s="275" t="str">
        <f>B8</f>
        <v xml:space="preserve">○ 기기번호 : </v>
      </c>
      <c r="I51" s="53"/>
      <c r="J51" s="53"/>
      <c r="K51" s="55"/>
      <c r="Q51" s="50"/>
      <c r="R51" s="50"/>
      <c r="S51" s="50"/>
    </row>
    <row r="52" spans="1:22" s="54" customFormat="1" ht="15" customHeight="1">
      <c r="A52" s="360" t="str">
        <f>IF(Calcu!$E$3="Case D","","삭제")</f>
        <v>삭제</v>
      </c>
      <c r="B52" s="275"/>
      <c r="I52" s="53"/>
      <c r="J52" s="53"/>
      <c r="K52" s="55"/>
      <c r="Q52" s="50"/>
      <c r="R52" s="50"/>
      <c r="S52" s="50"/>
    </row>
    <row r="53" spans="1:22" s="54" customFormat="1" ht="15" customHeight="1">
      <c r="A53" s="360" t="str">
        <f>IF(Calcu!$E$3="Case D","","삭제")</f>
        <v>삭제</v>
      </c>
      <c r="B53" s="497" t="str">
        <f>"힘 측정기의 특성 및 등급 ("&amp;B10&amp;")"</f>
        <v>힘 측정기의 특성 및 등급 (0 교정)</v>
      </c>
      <c r="C53" s="497"/>
      <c r="D53" s="497"/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</row>
    <row r="54" spans="1:22" s="54" customFormat="1" ht="15" customHeight="1">
      <c r="A54" s="360" t="str">
        <f>IF(Calcu!$E$3="Case D","","삭제")</f>
        <v>삭제</v>
      </c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</row>
    <row r="55" spans="1:22" s="54" customFormat="1" ht="15" customHeight="1">
      <c r="A55" s="360" t="str">
        <f>IF(Calcu!$E$3="Case D","","삭제")</f>
        <v>삭제</v>
      </c>
      <c r="F55" s="268"/>
      <c r="G55" s="268"/>
      <c r="H55" s="268"/>
      <c r="I55" s="268"/>
      <c r="J55" s="268"/>
      <c r="K55" s="268"/>
      <c r="L55" s="268"/>
      <c r="Q55" s="50"/>
      <c r="R55" s="50"/>
      <c r="S55" s="50"/>
    </row>
    <row r="56" spans="1:22" s="54" customFormat="1" ht="15" customHeight="1">
      <c r="A56" s="360" t="str">
        <f>IF(Calcu!$E$3="Case D","","삭제")</f>
        <v>삭제</v>
      </c>
      <c r="B56" s="498" t="s">
        <v>396</v>
      </c>
      <c r="C56" s="499"/>
      <c r="D56" s="500"/>
      <c r="E56" s="498" t="s">
        <v>403</v>
      </c>
      <c r="F56" s="499"/>
      <c r="G56" s="500"/>
      <c r="H56" s="498" t="s">
        <v>404</v>
      </c>
      <c r="I56" s="499"/>
      <c r="J56" s="500"/>
      <c r="K56" s="498" t="s">
        <v>405</v>
      </c>
      <c r="L56" s="499"/>
      <c r="M56" s="500"/>
      <c r="N56" s="498" t="s">
        <v>406</v>
      </c>
      <c r="O56" s="499"/>
      <c r="P56" s="500"/>
      <c r="Q56" s="498" t="s">
        <v>407</v>
      </c>
      <c r="R56" s="499"/>
      <c r="S56" s="500"/>
      <c r="T56" s="498" t="s">
        <v>408</v>
      </c>
      <c r="U56" s="499"/>
      <c r="V56" s="500"/>
    </row>
    <row r="57" spans="1:22" s="54" customFormat="1" ht="15" customHeight="1">
      <c r="A57" s="360" t="str">
        <f>IF(Calcu!$E$3="Case D","","삭제")</f>
        <v>삭제</v>
      </c>
      <c r="B57" s="501"/>
      <c r="C57" s="502"/>
      <c r="D57" s="503"/>
      <c r="E57" s="501"/>
      <c r="F57" s="502"/>
      <c r="G57" s="503"/>
      <c r="H57" s="501"/>
      <c r="I57" s="502"/>
      <c r="J57" s="503"/>
      <c r="K57" s="501"/>
      <c r="L57" s="502"/>
      <c r="M57" s="503"/>
      <c r="N57" s="501"/>
      <c r="O57" s="502"/>
      <c r="P57" s="503"/>
      <c r="Q57" s="501"/>
      <c r="R57" s="502"/>
      <c r="S57" s="503"/>
      <c r="T57" s="501"/>
      <c r="U57" s="502"/>
      <c r="V57" s="503"/>
    </row>
    <row r="58" spans="1:22" s="54" customFormat="1" ht="15" customHeight="1">
      <c r="A58" s="269" t="str">
        <f>IF(A$6="삭제","삭제",IF(Calcu!C9=TRUE,"","삭제"))</f>
        <v>삭제</v>
      </c>
      <c r="B58" s="491" t="str">
        <f>Calcu!M106</f>
        <v>-</v>
      </c>
      <c r="C58" s="492"/>
      <c r="D58" s="493"/>
      <c r="E58" s="491" t="str">
        <f>Calcu!N106</f>
        <v>-</v>
      </c>
      <c r="F58" s="492"/>
      <c r="G58" s="493"/>
      <c r="H58" s="491" t="str">
        <f>Calcu!O106</f>
        <v>-</v>
      </c>
      <c r="I58" s="492"/>
      <c r="J58" s="493"/>
      <c r="K58" s="491" t="str">
        <f>Calcu!P106</f>
        <v>-</v>
      </c>
      <c r="L58" s="492"/>
      <c r="M58" s="493"/>
      <c r="N58" s="491" t="str">
        <f ca="1">Calcu!Q106</f>
        <v>0.0</v>
      </c>
      <c r="O58" s="492"/>
      <c r="P58" s="493"/>
      <c r="Q58" s="491" t="str">
        <f>Calcu!R106</f>
        <v>-</v>
      </c>
      <c r="R58" s="492"/>
      <c r="S58" s="493"/>
      <c r="T58" s="491" t="str">
        <f>Calcu!S106</f>
        <v>-</v>
      </c>
      <c r="U58" s="492"/>
      <c r="V58" s="493"/>
    </row>
    <row r="59" spans="1:22" s="54" customFormat="1" ht="15" customHeight="1">
      <c r="A59" s="269" t="str">
        <f>IF(A$6="삭제","삭제",IF(Calcu!C10=TRUE,"","삭제"))</f>
        <v>삭제</v>
      </c>
      <c r="B59" s="491" t="str">
        <f>Calcu!M107</f>
        <v>-</v>
      </c>
      <c r="C59" s="492"/>
      <c r="D59" s="493"/>
      <c r="E59" s="491" t="str">
        <f>Calcu!N107</f>
        <v>-</v>
      </c>
      <c r="F59" s="492"/>
      <c r="G59" s="493"/>
      <c r="H59" s="491" t="str">
        <f>Calcu!O107</f>
        <v>-</v>
      </c>
      <c r="I59" s="492"/>
      <c r="J59" s="493"/>
      <c r="K59" s="491" t="str">
        <f>Calcu!P107</f>
        <v>-</v>
      </c>
      <c r="L59" s="492"/>
      <c r="M59" s="493"/>
      <c r="N59" s="491" t="str">
        <f>Calcu!Q107</f>
        <v>-</v>
      </c>
      <c r="O59" s="492"/>
      <c r="P59" s="493"/>
      <c r="Q59" s="491" t="str">
        <f>Calcu!R107</f>
        <v>-</v>
      </c>
      <c r="R59" s="492"/>
      <c r="S59" s="493"/>
      <c r="T59" s="491">
        <f ca="1">Calcu!S107</f>
        <v>0.5</v>
      </c>
      <c r="U59" s="492"/>
      <c r="V59" s="493"/>
    </row>
    <row r="60" spans="1:22" s="54" customFormat="1" ht="15" customHeight="1">
      <c r="A60" s="269" t="str">
        <f>IF(A$6="삭제","삭제",IF(Calcu!C11=TRUE,"","삭제"))</f>
        <v>삭제</v>
      </c>
      <c r="B60" s="491" t="str">
        <f>Calcu!M108</f>
        <v>-</v>
      </c>
      <c r="C60" s="492"/>
      <c r="D60" s="493"/>
      <c r="E60" s="491" t="str">
        <f>Calcu!N108</f>
        <v>-</v>
      </c>
      <c r="F60" s="492"/>
      <c r="G60" s="493"/>
      <c r="H60" s="491" t="str">
        <f>Calcu!O108</f>
        <v>-</v>
      </c>
      <c r="I60" s="492"/>
      <c r="J60" s="493"/>
      <c r="K60" s="491" t="str">
        <f>Calcu!P108</f>
        <v>-</v>
      </c>
      <c r="L60" s="492"/>
      <c r="M60" s="493"/>
      <c r="N60" s="491" t="str">
        <f>Calcu!Q108</f>
        <v>-</v>
      </c>
      <c r="O60" s="492"/>
      <c r="P60" s="493"/>
      <c r="Q60" s="491" t="str">
        <f>Calcu!R108</f>
        <v>-</v>
      </c>
      <c r="R60" s="492"/>
      <c r="S60" s="493"/>
      <c r="T60" s="491">
        <f ca="1">Calcu!S108</f>
        <v>0.5</v>
      </c>
      <c r="U60" s="492"/>
      <c r="V60" s="493"/>
    </row>
    <row r="61" spans="1:22" s="54" customFormat="1" ht="15" customHeight="1">
      <c r="A61" s="269" t="str">
        <f>IF(A$6="삭제","삭제",IF(Calcu!C12=TRUE,"","삭제"))</f>
        <v>삭제</v>
      </c>
      <c r="B61" s="491" t="str">
        <f>Calcu!M109</f>
        <v>-</v>
      </c>
      <c r="C61" s="492"/>
      <c r="D61" s="493"/>
      <c r="E61" s="491" t="str">
        <f>Calcu!N109</f>
        <v>-</v>
      </c>
      <c r="F61" s="492"/>
      <c r="G61" s="493"/>
      <c r="H61" s="491" t="str">
        <f>Calcu!O109</f>
        <v>-</v>
      </c>
      <c r="I61" s="492"/>
      <c r="J61" s="493"/>
      <c r="K61" s="491" t="str">
        <f>Calcu!P109</f>
        <v>-</v>
      </c>
      <c r="L61" s="492"/>
      <c r="M61" s="493"/>
      <c r="N61" s="491" t="str">
        <f>Calcu!Q109</f>
        <v>-</v>
      </c>
      <c r="O61" s="492"/>
      <c r="P61" s="493"/>
      <c r="Q61" s="491" t="str">
        <f>Calcu!R109</f>
        <v>-</v>
      </c>
      <c r="R61" s="492"/>
      <c r="S61" s="493"/>
      <c r="T61" s="491">
        <f ca="1">Calcu!S109</f>
        <v>0.5</v>
      </c>
      <c r="U61" s="492"/>
      <c r="V61" s="493"/>
    </row>
    <row r="62" spans="1:22" s="54" customFormat="1" ht="15" customHeight="1">
      <c r="A62" s="269" t="str">
        <f>IF(A$6="삭제","삭제",IF(Calcu!C13=TRUE,"","삭제"))</f>
        <v>삭제</v>
      </c>
      <c r="B62" s="491" t="str">
        <f>Calcu!M110</f>
        <v>-</v>
      </c>
      <c r="C62" s="492"/>
      <c r="D62" s="493"/>
      <c r="E62" s="491" t="str">
        <f>Calcu!N110</f>
        <v>-</v>
      </c>
      <c r="F62" s="492"/>
      <c r="G62" s="493"/>
      <c r="H62" s="491" t="str">
        <f>Calcu!O110</f>
        <v>-</v>
      </c>
      <c r="I62" s="492"/>
      <c r="J62" s="493"/>
      <c r="K62" s="491" t="str">
        <f>Calcu!P110</f>
        <v>-</v>
      </c>
      <c r="L62" s="492"/>
      <c r="M62" s="493"/>
      <c r="N62" s="491" t="str">
        <f>Calcu!Q110</f>
        <v>-</v>
      </c>
      <c r="O62" s="492"/>
      <c r="P62" s="493"/>
      <c r="Q62" s="491" t="str">
        <f>Calcu!R110</f>
        <v>-</v>
      </c>
      <c r="R62" s="492"/>
      <c r="S62" s="493"/>
      <c r="T62" s="491">
        <f ca="1">Calcu!S110</f>
        <v>0.5</v>
      </c>
      <c r="U62" s="492"/>
      <c r="V62" s="493"/>
    </row>
    <row r="63" spans="1:22" s="54" customFormat="1" ht="15" customHeight="1">
      <c r="A63" s="269" t="str">
        <f>IF(A$6="삭제","삭제",IF(Calcu!C14=TRUE,"","삭제"))</f>
        <v>삭제</v>
      </c>
      <c r="B63" s="491" t="str">
        <f>Calcu!M111</f>
        <v>-</v>
      </c>
      <c r="C63" s="492"/>
      <c r="D63" s="493"/>
      <c r="E63" s="491" t="str">
        <f>Calcu!N111</f>
        <v>-</v>
      </c>
      <c r="F63" s="492"/>
      <c r="G63" s="493"/>
      <c r="H63" s="491" t="str">
        <f>Calcu!O111</f>
        <v>-</v>
      </c>
      <c r="I63" s="492"/>
      <c r="J63" s="493"/>
      <c r="K63" s="491" t="str">
        <f>Calcu!P111</f>
        <v>-</v>
      </c>
      <c r="L63" s="492"/>
      <c r="M63" s="493"/>
      <c r="N63" s="491" t="str">
        <f>Calcu!Q111</f>
        <v>-</v>
      </c>
      <c r="O63" s="492"/>
      <c r="P63" s="493"/>
      <c r="Q63" s="491" t="str">
        <f>Calcu!R111</f>
        <v>-</v>
      </c>
      <c r="R63" s="492"/>
      <c r="S63" s="493"/>
      <c r="T63" s="491">
        <f ca="1">Calcu!S111</f>
        <v>0.5</v>
      </c>
      <c r="U63" s="492"/>
      <c r="V63" s="493"/>
    </row>
    <row r="64" spans="1:22" s="54" customFormat="1" ht="15" customHeight="1">
      <c r="A64" s="269" t="str">
        <f>IF(A$6="삭제","삭제",IF(Calcu!C15=TRUE,"","삭제"))</f>
        <v>삭제</v>
      </c>
      <c r="B64" s="491" t="str">
        <f>Calcu!M112</f>
        <v>-</v>
      </c>
      <c r="C64" s="492"/>
      <c r="D64" s="493"/>
      <c r="E64" s="491" t="str">
        <f>Calcu!N112</f>
        <v>-</v>
      </c>
      <c r="F64" s="492"/>
      <c r="G64" s="493"/>
      <c r="H64" s="491" t="str">
        <f>Calcu!O112</f>
        <v>-</v>
      </c>
      <c r="I64" s="492"/>
      <c r="J64" s="493"/>
      <c r="K64" s="491" t="str">
        <f>Calcu!P112</f>
        <v>-</v>
      </c>
      <c r="L64" s="492"/>
      <c r="M64" s="493"/>
      <c r="N64" s="491" t="str">
        <f>Calcu!Q112</f>
        <v>-</v>
      </c>
      <c r="O64" s="492"/>
      <c r="P64" s="493"/>
      <c r="Q64" s="491" t="str">
        <f>Calcu!R112</f>
        <v>-</v>
      </c>
      <c r="R64" s="492"/>
      <c r="S64" s="493"/>
      <c r="T64" s="491">
        <f ca="1">Calcu!S112</f>
        <v>0.5</v>
      </c>
      <c r="U64" s="492"/>
      <c r="V64" s="493"/>
    </row>
    <row r="65" spans="1:22" s="54" customFormat="1" ht="15" customHeight="1">
      <c r="A65" s="269" t="str">
        <f>IF(A$6="삭제","삭제",IF(Calcu!C16=TRUE,"","삭제"))</f>
        <v>삭제</v>
      </c>
      <c r="B65" s="491" t="str">
        <f>Calcu!M113</f>
        <v>-</v>
      </c>
      <c r="C65" s="492"/>
      <c r="D65" s="493"/>
      <c r="E65" s="491" t="str">
        <f>Calcu!N113</f>
        <v>-</v>
      </c>
      <c r="F65" s="492"/>
      <c r="G65" s="493"/>
      <c r="H65" s="491" t="str">
        <f>Calcu!O113</f>
        <v>-</v>
      </c>
      <c r="I65" s="492"/>
      <c r="J65" s="493"/>
      <c r="K65" s="491" t="str">
        <f>Calcu!P113</f>
        <v>-</v>
      </c>
      <c r="L65" s="492"/>
      <c r="M65" s="493"/>
      <c r="N65" s="491" t="str">
        <f>Calcu!Q113</f>
        <v>-</v>
      </c>
      <c r="O65" s="492"/>
      <c r="P65" s="493"/>
      <c r="Q65" s="491" t="str">
        <f>Calcu!R113</f>
        <v>-</v>
      </c>
      <c r="R65" s="492"/>
      <c r="S65" s="493"/>
      <c r="T65" s="491">
        <f ca="1">Calcu!S113</f>
        <v>0.5</v>
      </c>
      <c r="U65" s="492"/>
      <c r="V65" s="493"/>
    </row>
    <row r="66" spans="1:22" s="54" customFormat="1" ht="15" customHeight="1">
      <c r="A66" s="269" t="str">
        <f>IF(A$6="삭제","삭제",IF(Calcu!C17=TRUE,"","삭제"))</f>
        <v>삭제</v>
      </c>
      <c r="B66" s="491" t="str">
        <f>Calcu!M114</f>
        <v>-</v>
      </c>
      <c r="C66" s="492"/>
      <c r="D66" s="493"/>
      <c r="E66" s="491" t="str">
        <f>Calcu!N114</f>
        <v>-</v>
      </c>
      <c r="F66" s="492"/>
      <c r="G66" s="493"/>
      <c r="H66" s="491" t="str">
        <f>Calcu!O114</f>
        <v>-</v>
      </c>
      <c r="I66" s="492"/>
      <c r="J66" s="493"/>
      <c r="K66" s="491" t="str">
        <f>Calcu!P114</f>
        <v>-</v>
      </c>
      <c r="L66" s="492"/>
      <c r="M66" s="493"/>
      <c r="N66" s="491" t="str">
        <f>Calcu!Q114</f>
        <v>-</v>
      </c>
      <c r="O66" s="492"/>
      <c r="P66" s="493"/>
      <c r="Q66" s="491" t="str">
        <f>Calcu!R114</f>
        <v>-</v>
      </c>
      <c r="R66" s="492"/>
      <c r="S66" s="493"/>
      <c r="T66" s="491">
        <f ca="1">Calcu!S114</f>
        <v>0.5</v>
      </c>
      <c r="U66" s="492"/>
      <c r="V66" s="493"/>
    </row>
    <row r="67" spans="1:22" s="54" customFormat="1" ht="15" customHeight="1">
      <c r="A67" s="269" t="str">
        <f>IF(A$6="삭제","삭제",IF(Calcu!C18=TRUE,"","삭제"))</f>
        <v>삭제</v>
      </c>
      <c r="B67" s="491" t="str">
        <f>Calcu!M115</f>
        <v>-</v>
      </c>
      <c r="C67" s="492"/>
      <c r="D67" s="493"/>
      <c r="E67" s="491" t="str">
        <f>Calcu!N115</f>
        <v>-</v>
      </c>
      <c r="F67" s="492"/>
      <c r="G67" s="493"/>
      <c r="H67" s="491" t="str">
        <f>Calcu!O115</f>
        <v>-</v>
      </c>
      <c r="I67" s="492"/>
      <c r="J67" s="493"/>
      <c r="K67" s="491" t="str">
        <f>Calcu!P115</f>
        <v>-</v>
      </c>
      <c r="L67" s="492"/>
      <c r="M67" s="493"/>
      <c r="N67" s="491" t="str">
        <f>Calcu!Q115</f>
        <v>-</v>
      </c>
      <c r="O67" s="492"/>
      <c r="P67" s="493"/>
      <c r="Q67" s="491" t="str">
        <f>Calcu!R115</f>
        <v>-</v>
      </c>
      <c r="R67" s="492"/>
      <c r="S67" s="493"/>
      <c r="T67" s="491">
        <f ca="1">Calcu!S115</f>
        <v>0.5</v>
      </c>
      <c r="U67" s="492"/>
      <c r="V67" s="493"/>
    </row>
    <row r="68" spans="1:22" s="54" customFormat="1" ht="15" customHeight="1">
      <c r="A68" s="269" t="str">
        <f>IF(A$6="삭제","삭제",IF(Calcu!C19=TRUE,"","삭제"))</f>
        <v>삭제</v>
      </c>
      <c r="B68" s="491" t="str">
        <f>Calcu!M116</f>
        <v>-</v>
      </c>
      <c r="C68" s="492"/>
      <c r="D68" s="493"/>
      <c r="E68" s="491" t="str">
        <f>Calcu!N116</f>
        <v>-</v>
      </c>
      <c r="F68" s="492"/>
      <c r="G68" s="493"/>
      <c r="H68" s="491" t="str">
        <f>Calcu!O116</f>
        <v>-</v>
      </c>
      <c r="I68" s="492"/>
      <c r="J68" s="493"/>
      <c r="K68" s="491" t="str">
        <f>Calcu!P116</f>
        <v>-</v>
      </c>
      <c r="L68" s="492"/>
      <c r="M68" s="493"/>
      <c r="N68" s="491" t="str">
        <f>Calcu!Q116</f>
        <v>-</v>
      </c>
      <c r="O68" s="492"/>
      <c r="P68" s="493"/>
      <c r="Q68" s="491" t="str">
        <f>Calcu!R116</f>
        <v>-</v>
      </c>
      <c r="R68" s="492"/>
      <c r="S68" s="493"/>
      <c r="T68" s="491">
        <f ca="1">Calcu!S116</f>
        <v>0.5</v>
      </c>
      <c r="U68" s="492"/>
      <c r="V68" s="493"/>
    </row>
    <row r="69" spans="1:22" s="54" customFormat="1" ht="15" customHeight="1">
      <c r="A69" s="269" t="str">
        <f>IF(A$6="삭제","삭제",IF(Calcu!C20=TRUE,"","삭제"))</f>
        <v>삭제</v>
      </c>
      <c r="B69" s="491" t="str">
        <f>Calcu!M117</f>
        <v>-</v>
      </c>
      <c r="C69" s="492"/>
      <c r="D69" s="493"/>
      <c r="E69" s="491" t="str">
        <f>Calcu!N117</f>
        <v>-</v>
      </c>
      <c r="F69" s="492"/>
      <c r="G69" s="493"/>
      <c r="H69" s="491" t="str">
        <f>Calcu!O117</f>
        <v>-</v>
      </c>
      <c r="I69" s="492"/>
      <c r="J69" s="493"/>
      <c r="K69" s="491" t="str">
        <f>Calcu!P117</f>
        <v>-</v>
      </c>
      <c r="L69" s="492"/>
      <c r="M69" s="493"/>
      <c r="N69" s="491" t="str">
        <f>Calcu!Q117</f>
        <v>-</v>
      </c>
      <c r="O69" s="492"/>
      <c r="P69" s="493"/>
      <c r="Q69" s="491" t="str">
        <f>Calcu!R117</f>
        <v>-</v>
      </c>
      <c r="R69" s="492"/>
      <c r="S69" s="493"/>
      <c r="T69" s="491">
        <f ca="1">Calcu!S117</f>
        <v>0.5</v>
      </c>
      <c r="U69" s="492"/>
      <c r="V69" s="493"/>
    </row>
    <row r="70" spans="1:22" s="54" customFormat="1" ht="15" customHeight="1">
      <c r="A70" s="269" t="str">
        <f>IF(A$6="삭제","삭제",IF(Calcu!C21=TRUE,"","삭제"))</f>
        <v>삭제</v>
      </c>
      <c r="B70" s="491" t="str">
        <f>Calcu!M118</f>
        <v>-</v>
      </c>
      <c r="C70" s="492"/>
      <c r="D70" s="493"/>
      <c r="E70" s="491" t="str">
        <f>Calcu!N118</f>
        <v>-</v>
      </c>
      <c r="F70" s="492"/>
      <c r="G70" s="493"/>
      <c r="H70" s="491" t="str">
        <f>Calcu!O118</f>
        <v>-</v>
      </c>
      <c r="I70" s="492"/>
      <c r="J70" s="493"/>
      <c r="K70" s="491" t="str">
        <f>Calcu!P118</f>
        <v>-</v>
      </c>
      <c r="L70" s="492"/>
      <c r="M70" s="493"/>
      <c r="N70" s="491" t="str">
        <f>Calcu!Q118</f>
        <v>-</v>
      </c>
      <c r="O70" s="492"/>
      <c r="P70" s="493"/>
      <c r="Q70" s="491" t="str">
        <f>Calcu!R118</f>
        <v>-</v>
      </c>
      <c r="R70" s="492"/>
      <c r="S70" s="493"/>
      <c r="T70" s="491">
        <f ca="1">Calcu!S118</f>
        <v>0.5</v>
      </c>
      <c r="U70" s="492"/>
      <c r="V70" s="493"/>
    </row>
    <row r="71" spans="1:22" s="54" customFormat="1" ht="15" customHeight="1">
      <c r="A71" s="269" t="str">
        <f>IF(A$6="삭제","삭제",IF(Calcu!C22=TRUE,"","삭제"))</f>
        <v>삭제</v>
      </c>
      <c r="B71" s="491" t="str">
        <f>Calcu!M119</f>
        <v>-</v>
      </c>
      <c r="C71" s="492"/>
      <c r="D71" s="493"/>
      <c r="E71" s="491" t="str">
        <f>Calcu!N119</f>
        <v>-</v>
      </c>
      <c r="F71" s="492"/>
      <c r="G71" s="493"/>
      <c r="H71" s="491" t="str">
        <f>Calcu!O119</f>
        <v>-</v>
      </c>
      <c r="I71" s="492"/>
      <c r="J71" s="493"/>
      <c r="K71" s="491" t="str">
        <f>Calcu!P119</f>
        <v>-</v>
      </c>
      <c r="L71" s="492"/>
      <c r="M71" s="493"/>
      <c r="N71" s="491" t="str">
        <f>Calcu!Q119</f>
        <v>-</v>
      </c>
      <c r="O71" s="492"/>
      <c r="P71" s="493"/>
      <c r="Q71" s="491" t="str">
        <f>Calcu!R119</f>
        <v>-</v>
      </c>
      <c r="R71" s="492"/>
      <c r="S71" s="493"/>
      <c r="T71" s="491">
        <f ca="1">Calcu!S119</f>
        <v>0.5</v>
      </c>
      <c r="U71" s="492"/>
      <c r="V71" s="493"/>
    </row>
    <row r="72" spans="1:22" s="54" customFormat="1" ht="15" customHeight="1">
      <c r="A72" s="269" t="str">
        <f>IF(A$6="삭제","삭제",IF(Calcu!C23=TRUE,"","삭제"))</f>
        <v>삭제</v>
      </c>
      <c r="B72" s="491" t="str">
        <f>Calcu!M120</f>
        <v>-</v>
      </c>
      <c r="C72" s="492"/>
      <c r="D72" s="493"/>
      <c r="E72" s="491" t="str">
        <f>Calcu!N120</f>
        <v>-</v>
      </c>
      <c r="F72" s="492"/>
      <c r="G72" s="493"/>
      <c r="H72" s="491" t="str">
        <f>Calcu!O120</f>
        <v>-</v>
      </c>
      <c r="I72" s="492"/>
      <c r="J72" s="493"/>
      <c r="K72" s="491" t="str">
        <f>Calcu!P120</f>
        <v>-</v>
      </c>
      <c r="L72" s="492"/>
      <c r="M72" s="493"/>
      <c r="N72" s="491" t="str">
        <f>Calcu!Q120</f>
        <v>-</v>
      </c>
      <c r="O72" s="492"/>
      <c r="P72" s="493"/>
      <c r="Q72" s="491" t="str">
        <f>Calcu!R120</f>
        <v>-</v>
      </c>
      <c r="R72" s="492"/>
      <c r="S72" s="493"/>
      <c r="T72" s="491">
        <f ca="1">Calcu!S120</f>
        <v>0.5</v>
      </c>
      <c r="U72" s="492"/>
      <c r="V72" s="493"/>
    </row>
    <row r="73" spans="1:22" s="54" customFormat="1" ht="15" customHeight="1">
      <c r="A73" s="269" t="str">
        <f>IF(A$6="삭제","삭제",IF(Calcu!C24=TRUE,"","삭제"))</f>
        <v>삭제</v>
      </c>
      <c r="B73" s="491" t="str">
        <f>Calcu!M121</f>
        <v>-</v>
      </c>
      <c r="C73" s="492"/>
      <c r="D73" s="493"/>
      <c r="E73" s="491" t="str">
        <f>Calcu!N121</f>
        <v>-</v>
      </c>
      <c r="F73" s="492"/>
      <c r="G73" s="493"/>
      <c r="H73" s="491" t="str">
        <f>Calcu!O121</f>
        <v>-</v>
      </c>
      <c r="I73" s="492"/>
      <c r="J73" s="493"/>
      <c r="K73" s="491" t="str">
        <f>Calcu!P121</f>
        <v>-</v>
      </c>
      <c r="L73" s="492"/>
      <c r="M73" s="493"/>
      <c r="N73" s="491" t="str">
        <f>Calcu!Q121</f>
        <v>-</v>
      </c>
      <c r="O73" s="492"/>
      <c r="P73" s="493"/>
      <c r="Q73" s="491" t="str">
        <f>Calcu!R121</f>
        <v>-</v>
      </c>
      <c r="R73" s="492"/>
      <c r="S73" s="493"/>
      <c r="T73" s="491">
        <f ca="1">Calcu!S121</f>
        <v>0.5</v>
      </c>
      <c r="U73" s="492"/>
      <c r="V73" s="493"/>
    </row>
    <row r="74" spans="1:22" s="54" customFormat="1" ht="15" customHeight="1">
      <c r="A74" s="269" t="str">
        <f>IF(A$6="삭제","삭제",IF(Calcu!C25=TRUE,"","삭제"))</f>
        <v>삭제</v>
      </c>
      <c r="B74" s="491" t="str">
        <f>Calcu!M122</f>
        <v>-</v>
      </c>
      <c r="C74" s="492"/>
      <c r="D74" s="493"/>
      <c r="E74" s="491" t="str">
        <f>Calcu!N122</f>
        <v>-</v>
      </c>
      <c r="F74" s="492"/>
      <c r="G74" s="493"/>
      <c r="H74" s="491" t="str">
        <f>Calcu!O122</f>
        <v>-</v>
      </c>
      <c r="I74" s="492"/>
      <c r="J74" s="493"/>
      <c r="K74" s="491" t="str">
        <f>Calcu!P122</f>
        <v>-</v>
      </c>
      <c r="L74" s="492"/>
      <c r="M74" s="493"/>
      <c r="N74" s="491" t="str">
        <f>Calcu!Q122</f>
        <v>-</v>
      </c>
      <c r="O74" s="492"/>
      <c r="P74" s="493"/>
      <c r="Q74" s="491" t="str">
        <f>Calcu!R122</f>
        <v>-</v>
      </c>
      <c r="R74" s="492"/>
      <c r="S74" s="493"/>
      <c r="T74" s="491">
        <f ca="1">Calcu!S122</f>
        <v>0.5</v>
      </c>
      <c r="U74" s="492"/>
      <c r="V74" s="493"/>
    </row>
    <row r="75" spans="1:22" s="54" customFormat="1" ht="15" customHeight="1">
      <c r="A75" s="360" t="str">
        <f>IF(Calcu!$E$3="Case D","","삭제")</f>
        <v>삭제</v>
      </c>
      <c r="B75" s="278"/>
      <c r="C75" s="278"/>
      <c r="D75" s="278"/>
      <c r="E75" s="278"/>
      <c r="F75" s="279"/>
      <c r="G75" s="279"/>
      <c r="H75" s="279"/>
      <c r="I75" s="279"/>
      <c r="J75" s="279"/>
      <c r="K75" s="280"/>
      <c r="L75" s="280"/>
      <c r="M75" s="278"/>
      <c r="N75" s="278"/>
      <c r="O75" s="278"/>
      <c r="P75" s="278"/>
      <c r="Q75" s="278"/>
      <c r="R75" s="281"/>
      <c r="S75" s="278"/>
      <c r="T75" s="278"/>
      <c r="U75" s="278"/>
      <c r="V75" s="278"/>
    </row>
    <row r="76" spans="1:22" s="54" customFormat="1" ht="15" customHeight="1">
      <c r="A76" s="360" t="str">
        <f>IF(Calcu!$E$3="Case D","","삭제")</f>
        <v>삭제</v>
      </c>
      <c r="B76" s="57" t="s">
        <v>414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50"/>
      <c r="S76" s="50"/>
    </row>
    <row r="77" spans="1:22" s="54" customFormat="1" ht="15" customHeight="1">
      <c r="A77" s="360" t="str">
        <f>IF(Calcu!$E$3="Case D","","삭제")</f>
        <v>삭제</v>
      </c>
      <c r="B77" s="49" t="s">
        <v>415</v>
      </c>
      <c r="C77" s="46"/>
      <c r="D77" s="46"/>
      <c r="E77" s="48"/>
      <c r="F77" s="48"/>
      <c r="G77" s="48"/>
      <c r="H77" s="48"/>
      <c r="I77" s="48"/>
      <c r="J77" s="48"/>
      <c r="K77" s="270"/>
      <c r="L77" s="270"/>
      <c r="Q77" s="50"/>
      <c r="R77" s="50"/>
      <c r="S77" s="50"/>
    </row>
    <row r="78" spans="1:22" s="54" customFormat="1" ht="15" customHeight="1">
      <c r="A78" s="360" t="str">
        <f>IF(Calcu!$E$3="Case D","","삭제")</f>
        <v>삭제</v>
      </c>
      <c r="B78" s="49"/>
      <c r="C78" s="46"/>
      <c r="D78" s="46"/>
      <c r="E78" s="48"/>
      <c r="F78" s="48"/>
      <c r="G78" s="48"/>
      <c r="H78" s="48"/>
      <c r="I78" s="48"/>
      <c r="J78" s="48"/>
      <c r="K78" s="270"/>
      <c r="L78" s="270"/>
      <c r="Q78" s="50"/>
      <c r="R78" s="50"/>
      <c r="S78" s="50"/>
    </row>
    <row r="79" spans="1:22" s="54" customFormat="1" ht="15" customHeight="1">
      <c r="A79" s="360" t="str">
        <f>IF(Calcu!$E$3="Case D","","삭제")</f>
        <v>삭제</v>
      </c>
      <c r="B79" s="57" t="s">
        <v>409</v>
      </c>
      <c r="C79" s="46"/>
      <c r="D79" s="46"/>
      <c r="E79" s="45"/>
      <c r="F79" s="57"/>
      <c r="G79" s="57"/>
      <c r="H79" s="57"/>
      <c r="I79" s="48"/>
      <c r="J79" s="48"/>
      <c r="K79" s="58"/>
      <c r="L79" s="270"/>
      <c r="Q79" s="50"/>
      <c r="R79" s="50"/>
      <c r="S79" s="50"/>
    </row>
    <row r="80" spans="1:22" s="54" customFormat="1" ht="15" customHeight="1">
      <c r="A80" s="360" t="str">
        <f>IF(Calcu!$E$3="Case D","","삭제")</f>
        <v>삭제</v>
      </c>
      <c r="B80" s="57"/>
      <c r="C80" s="46"/>
      <c r="D80" s="46"/>
      <c r="E80" s="45"/>
      <c r="F80" s="57"/>
      <c r="G80" s="57"/>
      <c r="H80" s="57"/>
      <c r="I80" s="48"/>
      <c r="J80" s="48"/>
      <c r="K80" s="58"/>
      <c r="L80" s="270"/>
      <c r="Q80" s="50"/>
      <c r="R80" s="50"/>
      <c r="S80" s="50"/>
    </row>
    <row r="81" spans="1:23" s="54" customFormat="1" ht="15" customHeight="1">
      <c r="A81" s="360" t="str">
        <f>IF(Calcu!$E$3="Case D","","삭제")</f>
        <v>삭제</v>
      </c>
      <c r="B81" s="78" t="str">
        <f>"3. 무하중에서 지시값(영점 출력) : "&amp;Calcu!L$3</f>
        <v>3. 무하중에서 지시값(영점 출력) : 0</v>
      </c>
      <c r="C81" s="59"/>
      <c r="D81" s="59"/>
      <c r="E81" s="59"/>
      <c r="F81" s="69"/>
      <c r="G81" s="69"/>
      <c r="H81" s="69"/>
      <c r="I81" s="69"/>
      <c r="J81" s="69"/>
      <c r="K81" s="46"/>
      <c r="L81" s="270"/>
      <c r="M81" s="70"/>
      <c r="N81" s="70"/>
      <c r="O81" s="70"/>
    </row>
    <row r="82" spans="1:23" s="54" customFormat="1" ht="15" customHeight="1">
      <c r="A82" s="360" t="str">
        <f>IF(Calcu!$E$3="Case D","","삭제")</f>
        <v>삭제</v>
      </c>
      <c r="B82" s="57"/>
      <c r="C82" s="59"/>
      <c r="D82" s="59"/>
      <c r="E82" s="59"/>
      <c r="F82" s="69"/>
      <c r="G82" s="69"/>
      <c r="H82" s="69"/>
      <c r="I82" s="69"/>
      <c r="J82" s="69"/>
      <c r="K82" s="46"/>
      <c r="L82" s="270"/>
      <c r="M82" s="70"/>
      <c r="N82" s="70"/>
      <c r="O82" s="70"/>
    </row>
    <row r="83" spans="1:23" s="54" customFormat="1" ht="15" customHeight="1">
      <c r="A83" s="360" t="str">
        <f>IF(Calcu!$E$3="Case D","","삭제")</f>
        <v>삭제</v>
      </c>
      <c r="B83" s="233" t="s">
        <v>410</v>
      </c>
      <c r="F83" s="274"/>
      <c r="G83" s="274"/>
      <c r="H83" s="274"/>
      <c r="I83" s="274"/>
      <c r="J83" s="274"/>
      <c r="K83" s="270"/>
      <c r="L83" s="56"/>
      <c r="Q83" s="50"/>
      <c r="R83" s="50"/>
    </row>
    <row r="84" spans="1:23" s="54" customFormat="1" ht="15" customHeight="1">
      <c r="A84" s="360" t="str">
        <f>IF(Calcu!$E$3="Case D","","삭제")</f>
        <v>삭제</v>
      </c>
      <c r="B84" s="273" t="s">
        <v>411</v>
      </c>
      <c r="G84" s="76" t="str">
        <f>Force_1_R1!$A$28&amp;" / "&amp;Force_1_R1!$B$28</f>
        <v xml:space="preserve"> / </v>
      </c>
      <c r="H84" s="77"/>
      <c r="Q84" s="50"/>
      <c r="R84" s="50"/>
    </row>
    <row r="85" spans="1:23" s="54" customFormat="1" ht="15" customHeight="1">
      <c r="A85" s="360" t="str">
        <f>IF(Calcu!$E$3="Case D","","삭제")</f>
        <v>삭제</v>
      </c>
      <c r="B85" s="273" t="s">
        <v>412</v>
      </c>
      <c r="G85" s="276">
        <f>Force_1_R1!$C$28</f>
        <v>0</v>
      </c>
      <c r="H85" s="233"/>
      <c r="I85" s="233"/>
      <c r="J85" s="233"/>
      <c r="K85" s="233"/>
      <c r="L85" s="233"/>
      <c r="M85" s="76"/>
      <c r="N85" s="76"/>
      <c r="O85" s="76"/>
      <c r="P85" s="76"/>
      <c r="Q85" s="76"/>
      <c r="R85" s="76"/>
    </row>
    <row r="86" spans="1:23" s="54" customFormat="1" ht="15" customHeight="1">
      <c r="A86" s="360" t="str">
        <f>IF(Calcu!$E$3="Case D","","삭제")</f>
        <v>삭제</v>
      </c>
      <c r="B86" s="273" t="s">
        <v>416</v>
      </c>
      <c r="G86" s="276">
        <f>Force_1_R1!$G$28</f>
        <v>0</v>
      </c>
      <c r="H86" s="77"/>
      <c r="Q86" s="50"/>
    </row>
    <row r="87" spans="1:23" s="54" customFormat="1" ht="15" customHeight="1">
      <c r="A87" s="360" t="str">
        <f>IF(Calcu!$E$3="Case D","","삭제")</f>
        <v>삭제</v>
      </c>
      <c r="B87" s="273" t="s">
        <v>413</v>
      </c>
      <c r="G87" s="76" t="str">
        <f>Force_1_R1!$D$28&amp;" / "&amp;Force_1_R1!$E$28</f>
        <v xml:space="preserve"> / </v>
      </c>
      <c r="H87" s="77"/>
    </row>
    <row r="88" spans="1:23" s="54" customFormat="1" ht="15" customHeight="1">
      <c r="A88" s="362" t="s">
        <v>673</v>
      </c>
      <c r="B88" s="273"/>
      <c r="G88" s="76"/>
      <c r="H88" s="77"/>
    </row>
    <row r="89" spans="1:23" s="54" customFormat="1" ht="15" customHeight="1">
      <c r="A89" s="362" t="s">
        <v>673</v>
      </c>
      <c r="B89" s="273"/>
      <c r="G89" s="76"/>
      <c r="H89" s="77"/>
    </row>
    <row r="90" spans="1:23" s="54" customFormat="1" ht="15" customHeight="1">
      <c r="A90" s="362" t="s">
        <v>673</v>
      </c>
      <c r="B90" s="273"/>
      <c r="G90" s="76"/>
      <c r="H90" s="77"/>
    </row>
    <row r="91" spans="1:23" s="54" customFormat="1" ht="15" customHeight="1">
      <c r="A91" s="362" t="s">
        <v>673</v>
      </c>
      <c r="B91" s="273"/>
      <c r="G91" s="76"/>
      <c r="H91" s="77"/>
    </row>
    <row r="92" spans="1:23" ht="15" customHeight="1">
      <c r="A92" s="360" t="str">
        <f>IF(Calcu!$E$3="Case B","","삭제")</f>
        <v>삭제</v>
      </c>
      <c r="B92" s="267" t="str">
        <f>"○ 품명 : "&amp;기본정보!C$5</f>
        <v xml:space="preserve">○ 품명 : </v>
      </c>
      <c r="E92" s="47"/>
      <c r="F92" s="161"/>
      <c r="G92" s="161"/>
    </row>
    <row r="93" spans="1:23" ht="15" customHeight="1">
      <c r="A93" s="360" t="str">
        <f>IF(Calcu!$E$3="Case B","","삭제")</f>
        <v>삭제</v>
      </c>
      <c r="B93" s="267" t="str">
        <f>"○ 제작회사 및 형식 : "&amp;기본정보!C$6&amp;" / "&amp;기본정보!C$7</f>
        <v xml:space="preserve">○ 제작회사 및 형식 :  / </v>
      </c>
      <c r="E93" s="47"/>
      <c r="F93" s="161"/>
      <c r="G93" s="161"/>
    </row>
    <row r="94" spans="1:23" ht="15" customHeight="1">
      <c r="A94" s="360" t="str">
        <f>IF(Calcu!$E$3="Case B","","삭제")</f>
        <v>삭제</v>
      </c>
      <c r="B94" s="267" t="str">
        <f>"○ 기기번호 : "&amp;기본정보!C$8</f>
        <v xml:space="preserve">○ 기기번호 : </v>
      </c>
      <c r="E94" s="47"/>
      <c r="F94" s="161"/>
      <c r="G94" s="161"/>
    </row>
    <row r="95" spans="1:23" ht="15" customHeight="1">
      <c r="A95" s="360" t="str">
        <f>IF(Calcu!$E$3="Case B","","삭제")</f>
        <v>삭제</v>
      </c>
      <c r="E95" s="47"/>
      <c r="F95" s="161"/>
      <c r="G95" s="161"/>
    </row>
    <row r="96" spans="1:23" s="52" customFormat="1" ht="15" customHeight="1">
      <c r="A96" s="360" t="str">
        <f>IF(Calcu!$E$3="Case B","","삭제")</f>
        <v>삭제</v>
      </c>
      <c r="B96" s="497" t="str">
        <f>Calcu!$D$3&amp;" 교정"</f>
        <v>0 교정</v>
      </c>
      <c r="C96" s="497"/>
      <c r="D96" s="497"/>
      <c r="E96" s="497"/>
      <c r="F96" s="497"/>
      <c r="G96" s="497"/>
      <c r="H96" s="497"/>
      <c r="I96" s="497"/>
      <c r="J96" s="497"/>
      <c r="K96" s="497"/>
      <c r="L96" s="497"/>
      <c r="M96" s="497"/>
      <c r="N96" s="497"/>
      <c r="O96" s="497"/>
      <c r="P96" s="497"/>
      <c r="Q96" s="497"/>
      <c r="R96" s="497"/>
      <c r="S96" s="497"/>
      <c r="T96" s="497"/>
      <c r="U96" s="497"/>
      <c r="V96" s="497"/>
      <c r="W96" s="316"/>
    </row>
    <row r="97" spans="1:23" s="52" customFormat="1" ht="15" customHeight="1">
      <c r="A97" s="360" t="str">
        <f>IF(Calcu!$E$3="Case B","","삭제")</f>
        <v>삭제</v>
      </c>
      <c r="B97" s="497"/>
      <c r="C97" s="497"/>
      <c r="D97" s="497"/>
      <c r="E97" s="497"/>
      <c r="F97" s="497"/>
      <c r="G97" s="497"/>
      <c r="H97" s="497"/>
      <c r="I97" s="497"/>
      <c r="J97" s="497"/>
      <c r="K97" s="497"/>
      <c r="L97" s="497"/>
      <c r="M97" s="497"/>
      <c r="N97" s="497"/>
      <c r="O97" s="497"/>
      <c r="P97" s="497"/>
      <c r="Q97" s="497"/>
      <c r="R97" s="497"/>
      <c r="S97" s="497"/>
      <c r="T97" s="497"/>
      <c r="U97" s="497"/>
      <c r="V97" s="497"/>
      <c r="W97" s="316"/>
    </row>
    <row r="98" spans="1:23" s="54" customFormat="1" ht="15" customHeight="1">
      <c r="A98" s="360" t="str">
        <f>IF(Calcu!$E$3="Case B","","삭제")</f>
        <v>삭제</v>
      </c>
      <c r="E98" s="268"/>
      <c r="F98" s="268"/>
      <c r="G98" s="268"/>
      <c r="H98" s="268"/>
      <c r="I98" s="268"/>
      <c r="J98" s="268"/>
      <c r="K98" s="268"/>
      <c r="P98" s="357"/>
      <c r="Q98" s="357"/>
      <c r="R98" s="357"/>
    </row>
    <row r="99" spans="1:23" s="54" customFormat="1" ht="15" customHeight="1">
      <c r="A99" s="360" t="str">
        <f>IF(Calcu!$E$3="Case B","","삭제")</f>
        <v>삭제</v>
      </c>
      <c r="B99" s="504" t="s">
        <v>396</v>
      </c>
      <c r="C99" s="505"/>
      <c r="D99" s="505"/>
      <c r="E99" s="506"/>
      <c r="F99" s="513" t="s">
        <v>72</v>
      </c>
      <c r="G99" s="514"/>
      <c r="H99" s="514"/>
      <c r="I99" s="515"/>
      <c r="J99" s="513" t="s">
        <v>73</v>
      </c>
      <c r="K99" s="514"/>
      <c r="L99" s="514"/>
      <c r="M99" s="515"/>
      <c r="N99" s="522" t="s">
        <v>74</v>
      </c>
      <c r="O99" s="523"/>
      <c r="P99" s="523"/>
      <c r="Q99" s="524"/>
      <c r="R99" s="504" t="s">
        <v>75</v>
      </c>
      <c r="S99" s="505"/>
      <c r="T99" s="505"/>
      <c r="U99" s="506"/>
    </row>
    <row r="100" spans="1:23" s="54" customFormat="1" ht="15" customHeight="1">
      <c r="A100" s="360" t="str">
        <f>IF(Calcu!$E$3="Case B","","삭제")</f>
        <v>삭제</v>
      </c>
      <c r="B100" s="510"/>
      <c r="C100" s="511"/>
      <c r="D100" s="511"/>
      <c r="E100" s="512"/>
      <c r="F100" s="516"/>
      <c r="G100" s="517"/>
      <c r="H100" s="517"/>
      <c r="I100" s="518"/>
      <c r="J100" s="516"/>
      <c r="K100" s="517"/>
      <c r="L100" s="517"/>
      <c r="M100" s="518"/>
      <c r="N100" s="516"/>
      <c r="O100" s="517"/>
      <c r="P100" s="517"/>
      <c r="Q100" s="518"/>
      <c r="R100" s="510"/>
      <c r="S100" s="511"/>
      <c r="T100" s="511"/>
      <c r="U100" s="512"/>
    </row>
    <row r="101" spans="1:23" s="54" customFormat="1" ht="15" customHeight="1">
      <c r="A101" s="360" t="str">
        <f>IF(Calcu!$E$3="Case B","","삭제")</f>
        <v>삭제</v>
      </c>
      <c r="B101" s="501"/>
      <c r="C101" s="502"/>
      <c r="D101" s="502"/>
      <c r="E101" s="503"/>
      <c r="F101" s="519"/>
      <c r="G101" s="520"/>
      <c r="H101" s="520"/>
      <c r="I101" s="521"/>
      <c r="J101" s="519"/>
      <c r="K101" s="520"/>
      <c r="L101" s="520"/>
      <c r="M101" s="521"/>
      <c r="N101" s="519"/>
      <c r="O101" s="520"/>
      <c r="P101" s="520"/>
      <c r="Q101" s="521"/>
      <c r="R101" s="501"/>
      <c r="S101" s="502"/>
      <c r="T101" s="502"/>
      <c r="U101" s="503"/>
    </row>
    <row r="102" spans="1:23" s="54" customFormat="1" ht="15" customHeight="1">
      <c r="A102" s="269" t="str">
        <f>IF(A$92="삭제","삭제",IF(Calcu!C9=TRUE,"","삭제"))</f>
        <v>삭제</v>
      </c>
      <c r="B102" s="494" t="str">
        <f>Calcu!B106</f>
        <v>-</v>
      </c>
      <c r="C102" s="495"/>
      <c r="D102" s="495"/>
      <c r="E102" s="496"/>
      <c r="F102" s="507" t="str">
        <f>Calcu!D106</f>
        <v>-</v>
      </c>
      <c r="G102" s="508"/>
      <c r="H102" s="508"/>
      <c r="I102" s="509"/>
      <c r="J102" s="507" t="str">
        <f>Calcu!E106</f>
        <v>-</v>
      </c>
      <c r="K102" s="508"/>
      <c r="L102" s="508"/>
      <c r="M102" s="509"/>
      <c r="N102" s="494" t="str">
        <f>Calcu!I106</f>
        <v>-</v>
      </c>
      <c r="O102" s="495"/>
      <c r="P102" s="495"/>
      <c r="Q102" s="496"/>
      <c r="R102" s="494" t="str">
        <f>Calcu!K106</f>
        <v>-</v>
      </c>
      <c r="S102" s="495"/>
      <c r="T102" s="495"/>
      <c r="U102" s="496"/>
    </row>
    <row r="103" spans="1:23" s="54" customFormat="1" ht="15" customHeight="1">
      <c r="A103" s="269" t="str">
        <f>IF(A$92="삭제","삭제",IF(Calcu!C10=TRUE,"","삭제"))</f>
        <v>삭제</v>
      </c>
      <c r="B103" s="494" t="str">
        <f>Calcu!B107</f>
        <v>-</v>
      </c>
      <c r="C103" s="495"/>
      <c r="D103" s="495"/>
      <c r="E103" s="496"/>
      <c r="F103" s="507" t="str">
        <f>Calcu!D107</f>
        <v>-</v>
      </c>
      <c r="G103" s="508"/>
      <c r="H103" s="508"/>
      <c r="I103" s="509"/>
      <c r="J103" s="507" t="str">
        <f>Calcu!E107</f>
        <v>-</v>
      </c>
      <c r="K103" s="508"/>
      <c r="L103" s="508"/>
      <c r="M103" s="509"/>
      <c r="N103" s="494" t="str">
        <f>Calcu!I107</f>
        <v>-</v>
      </c>
      <c r="O103" s="495"/>
      <c r="P103" s="495"/>
      <c r="Q103" s="496"/>
      <c r="R103" s="494" t="str">
        <f>Calcu!K107</f>
        <v>-</v>
      </c>
      <c r="S103" s="495"/>
      <c r="T103" s="495"/>
      <c r="U103" s="496"/>
    </row>
    <row r="104" spans="1:23" s="54" customFormat="1" ht="15" customHeight="1">
      <c r="A104" s="269" t="str">
        <f>IF(A$92="삭제","삭제",IF(Calcu!C11=TRUE,"","삭제"))</f>
        <v>삭제</v>
      </c>
      <c r="B104" s="494" t="str">
        <f>Calcu!B108</f>
        <v>-</v>
      </c>
      <c r="C104" s="495"/>
      <c r="D104" s="495"/>
      <c r="E104" s="496"/>
      <c r="F104" s="507" t="str">
        <f>Calcu!D108</f>
        <v>-</v>
      </c>
      <c r="G104" s="508"/>
      <c r="H104" s="508"/>
      <c r="I104" s="509"/>
      <c r="J104" s="507" t="str">
        <f>Calcu!E108</f>
        <v>-</v>
      </c>
      <c r="K104" s="508"/>
      <c r="L104" s="508"/>
      <c r="M104" s="509"/>
      <c r="N104" s="494" t="str">
        <f>Calcu!I108</f>
        <v>-</v>
      </c>
      <c r="O104" s="495"/>
      <c r="P104" s="495"/>
      <c r="Q104" s="496"/>
      <c r="R104" s="494" t="str">
        <f>Calcu!K108</f>
        <v>-</v>
      </c>
      <c r="S104" s="495"/>
      <c r="T104" s="495"/>
      <c r="U104" s="496"/>
    </row>
    <row r="105" spans="1:23" s="54" customFormat="1" ht="15" customHeight="1">
      <c r="A105" s="269" t="str">
        <f>IF(A$92="삭제","삭제",IF(Calcu!C12=TRUE,"","삭제"))</f>
        <v>삭제</v>
      </c>
      <c r="B105" s="494" t="str">
        <f>Calcu!B109</f>
        <v>-</v>
      </c>
      <c r="C105" s="495"/>
      <c r="D105" s="495"/>
      <c r="E105" s="496"/>
      <c r="F105" s="507" t="str">
        <f>Calcu!D109</f>
        <v>-</v>
      </c>
      <c r="G105" s="508"/>
      <c r="H105" s="508"/>
      <c r="I105" s="509"/>
      <c r="J105" s="507" t="str">
        <f>Calcu!E109</f>
        <v>-</v>
      </c>
      <c r="K105" s="508"/>
      <c r="L105" s="508"/>
      <c r="M105" s="509"/>
      <c r="N105" s="494" t="str">
        <f>Calcu!I109</f>
        <v>-</v>
      </c>
      <c r="O105" s="495"/>
      <c r="P105" s="495"/>
      <c r="Q105" s="496"/>
      <c r="R105" s="494" t="str">
        <f>Calcu!K109</f>
        <v>-</v>
      </c>
      <c r="S105" s="495"/>
      <c r="T105" s="495"/>
      <c r="U105" s="496"/>
    </row>
    <row r="106" spans="1:23" s="54" customFormat="1" ht="15" customHeight="1">
      <c r="A106" s="269" t="str">
        <f>IF(A$92="삭제","삭제",IF(Calcu!C13=TRUE,"","삭제"))</f>
        <v>삭제</v>
      </c>
      <c r="B106" s="494" t="str">
        <f>Calcu!B110</f>
        <v>-</v>
      </c>
      <c r="C106" s="495"/>
      <c r="D106" s="495"/>
      <c r="E106" s="496"/>
      <c r="F106" s="507" t="str">
        <f>Calcu!D110</f>
        <v>-</v>
      </c>
      <c r="G106" s="508"/>
      <c r="H106" s="508"/>
      <c r="I106" s="509"/>
      <c r="J106" s="507" t="str">
        <f>Calcu!E110</f>
        <v>-</v>
      </c>
      <c r="K106" s="508"/>
      <c r="L106" s="508"/>
      <c r="M106" s="509"/>
      <c r="N106" s="494" t="str">
        <f>Calcu!I110</f>
        <v>-</v>
      </c>
      <c r="O106" s="495"/>
      <c r="P106" s="495"/>
      <c r="Q106" s="496"/>
      <c r="R106" s="494" t="str">
        <f>Calcu!K110</f>
        <v>-</v>
      </c>
      <c r="S106" s="495"/>
      <c r="T106" s="495"/>
      <c r="U106" s="496"/>
    </row>
    <row r="107" spans="1:23" s="54" customFormat="1" ht="15" customHeight="1">
      <c r="A107" s="269" t="str">
        <f>IF(A$92="삭제","삭제",IF(Calcu!C14=TRUE,"","삭제"))</f>
        <v>삭제</v>
      </c>
      <c r="B107" s="494" t="str">
        <f>Calcu!B111</f>
        <v>-</v>
      </c>
      <c r="C107" s="495"/>
      <c r="D107" s="495"/>
      <c r="E107" s="496"/>
      <c r="F107" s="507" t="str">
        <f>Calcu!D111</f>
        <v>-</v>
      </c>
      <c r="G107" s="508"/>
      <c r="H107" s="508"/>
      <c r="I107" s="509"/>
      <c r="J107" s="507" t="str">
        <f>Calcu!E111</f>
        <v>-</v>
      </c>
      <c r="K107" s="508"/>
      <c r="L107" s="508"/>
      <c r="M107" s="509"/>
      <c r="N107" s="494" t="str">
        <f>Calcu!I111</f>
        <v>-</v>
      </c>
      <c r="O107" s="495"/>
      <c r="P107" s="495"/>
      <c r="Q107" s="496"/>
      <c r="R107" s="494" t="str">
        <f>Calcu!K111</f>
        <v>-</v>
      </c>
      <c r="S107" s="495"/>
      <c r="T107" s="495"/>
      <c r="U107" s="496"/>
    </row>
    <row r="108" spans="1:23" s="54" customFormat="1" ht="15" customHeight="1">
      <c r="A108" s="269" t="str">
        <f>IF(A$92="삭제","삭제",IF(Calcu!C15=TRUE,"","삭제"))</f>
        <v>삭제</v>
      </c>
      <c r="B108" s="494" t="str">
        <f>Calcu!B112</f>
        <v>-</v>
      </c>
      <c r="C108" s="495"/>
      <c r="D108" s="495"/>
      <c r="E108" s="496"/>
      <c r="F108" s="507" t="str">
        <f>Calcu!D112</f>
        <v>-</v>
      </c>
      <c r="G108" s="508"/>
      <c r="H108" s="508"/>
      <c r="I108" s="509"/>
      <c r="J108" s="507" t="str">
        <f>Calcu!E112</f>
        <v>-</v>
      </c>
      <c r="K108" s="508"/>
      <c r="L108" s="508"/>
      <c r="M108" s="509"/>
      <c r="N108" s="494" t="str">
        <f>Calcu!I112</f>
        <v>-</v>
      </c>
      <c r="O108" s="495"/>
      <c r="P108" s="495"/>
      <c r="Q108" s="496"/>
      <c r="R108" s="494" t="str">
        <f>Calcu!K112</f>
        <v>-</v>
      </c>
      <c r="S108" s="495"/>
      <c r="T108" s="495"/>
      <c r="U108" s="496"/>
    </row>
    <row r="109" spans="1:23" s="54" customFormat="1" ht="15" customHeight="1">
      <c r="A109" s="269" t="str">
        <f>IF(A$92="삭제","삭제",IF(Calcu!C16=TRUE,"","삭제"))</f>
        <v>삭제</v>
      </c>
      <c r="B109" s="494" t="str">
        <f>Calcu!B113</f>
        <v>-</v>
      </c>
      <c r="C109" s="495"/>
      <c r="D109" s="495"/>
      <c r="E109" s="496"/>
      <c r="F109" s="507" t="str">
        <f>Calcu!D113</f>
        <v>-</v>
      </c>
      <c r="G109" s="508"/>
      <c r="H109" s="508"/>
      <c r="I109" s="509"/>
      <c r="J109" s="507" t="str">
        <f>Calcu!E113</f>
        <v>-</v>
      </c>
      <c r="K109" s="508"/>
      <c r="L109" s="508"/>
      <c r="M109" s="509"/>
      <c r="N109" s="494" t="str">
        <f>Calcu!I113</f>
        <v>-</v>
      </c>
      <c r="O109" s="495"/>
      <c r="P109" s="495"/>
      <c r="Q109" s="496"/>
      <c r="R109" s="494" t="str">
        <f>Calcu!K113</f>
        <v>-</v>
      </c>
      <c r="S109" s="495"/>
      <c r="T109" s="495"/>
      <c r="U109" s="496"/>
    </row>
    <row r="110" spans="1:23" s="54" customFormat="1" ht="15" customHeight="1">
      <c r="A110" s="269" t="str">
        <f>IF(A$92="삭제","삭제",IF(Calcu!C17=TRUE,"","삭제"))</f>
        <v>삭제</v>
      </c>
      <c r="B110" s="494" t="str">
        <f>Calcu!B114</f>
        <v>-</v>
      </c>
      <c r="C110" s="495"/>
      <c r="D110" s="495"/>
      <c r="E110" s="496"/>
      <c r="F110" s="507" t="str">
        <f>Calcu!D114</f>
        <v>-</v>
      </c>
      <c r="G110" s="508"/>
      <c r="H110" s="508"/>
      <c r="I110" s="509"/>
      <c r="J110" s="507" t="str">
        <f>Calcu!E114</f>
        <v>-</v>
      </c>
      <c r="K110" s="508"/>
      <c r="L110" s="508"/>
      <c r="M110" s="509"/>
      <c r="N110" s="494" t="str">
        <f>Calcu!I114</f>
        <v>-</v>
      </c>
      <c r="O110" s="495"/>
      <c r="P110" s="495"/>
      <c r="Q110" s="496"/>
      <c r="R110" s="494" t="str">
        <f>Calcu!K114</f>
        <v>-</v>
      </c>
      <c r="S110" s="495"/>
      <c r="T110" s="495"/>
      <c r="U110" s="496"/>
    </row>
    <row r="111" spans="1:23" s="54" customFormat="1" ht="15" customHeight="1">
      <c r="A111" s="269" t="str">
        <f>IF(A$92="삭제","삭제",IF(Calcu!C18=TRUE,"","삭제"))</f>
        <v>삭제</v>
      </c>
      <c r="B111" s="494" t="str">
        <f>Calcu!B115</f>
        <v>-</v>
      </c>
      <c r="C111" s="495"/>
      <c r="D111" s="495"/>
      <c r="E111" s="496"/>
      <c r="F111" s="507" t="str">
        <f>Calcu!D115</f>
        <v>-</v>
      </c>
      <c r="G111" s="508"/>
      <c r="H111" s="508"/>
      <c r="I111" s="509"/>
      <c r="J111" s="507" t="str">
        <f>Calcu!E115</f>
        <v>-</v>
      </c>
      <c r="K111" s="508"/>
      <c r="L111" s="508"/>
      <c r="M111" s="509"/>
      <c r="N111" s="494" t="str">
        <f>Calcu!I115</f>
        <v>-</v>
      </c>
      <c r="O111" s="495"/>
      <c r="P111" s="495"/>
      <c r="Q111" s="496"/>
      <c r="R111" s="494" t="str">
        <f>Calcu!K115</f>
        <v>-</v>
      </c>
      <c r="S111" s="495"/>
      <c r="T111" s="495"/>
      <c r="U111" s="496"/>
    </row>
    <row r="112" spans="1:23" s="54" customFormat="1" ht="15" customHeight="1">
      <c r="A112" s="269" t="str">
        <f>IF(A$92="삭제","삭제",IF(Calcu!C19=TRUE,"","삭제"))</f>
        <v>삭제</v>
      </c>
      <c r="B112" s="494" t="str">
        <f>Calcu!B116</f>
        <v>-</v>
      </c>
      <c r="C112" s="495"/>
      <c r="D112" s="495"/>
      <c r="E112" s="496"/>
      <c r="F112" s="507" t="str">
        <f>Calcu!D116</f>
        <v>-</v>
      </c>
      <c r="G112" s="508"/>
      <c r="H112" s="508"/>
      <c r="I112" s="509"/>
      <c r="J112" s="507" t="str">
        <f>Calcu!E116</f>
        <v>-</v>
      </c>
      <c r="K112" s="508"/>
      <c r="L112" s="508"/>
      <c r="M112" s="509"/>
      <c r="N112" s="494" t="str">
        <f>Calcu!I116</f>
        <v>-</v>
      </c>
      <c r="O112" s="495"/>
      <c r="P112" s="495"/>
      <c r="Q112" s="496"/>
      <c r="R112" s="494" t="str">
        <f>Calcu!K116</f>
        <v>-</v>
      </c>
      <c r="S112" s="495"/>
      <c r="T112" s="495"/>
      <c r="U112" s="496"/>
    </row>
    <row r="113" spans="1:21" s="54" customFormat="1" ht="15" customHeight="1">
      <c r="A113" s="269" t="str">
        <f>IF(A$92="삭제","삭제",IF(Calcu!C20=TRUE,"","삭제"))</f>
        <v>삭제</v>
      </c>
      <c r="B113" s="494" t="str">
        <f>Calcu!B117</f>
        <v>-</v>
      </c>
      <c r="C113" s="495"/>
      <c r="D113" s="495"/>
      <c r="E113" s="496"/>
      <c r="F113" s="507" t="str">
        <f>Calcu!D117</f>
        <v>-</v>
      </c>
      <c r="G113" s="508"/>
      <c r="H113" s="508"/>
      <c r="I113" s="509"/>
      <c r="J113" s="507" t="str">
        <f>Calcu!E117</f>
        <v>-</v>
      </c>
      <c r="K113" s="508"/>
      <c r="L113" s="508"/>
      <c r="M113" s="509"/>
      <c r="N113" s="494" t="str">
        <f>Calcu!I117</f>
        <v>-</v>
      </c>
      <c r="O113" s="495"/>
      <c r="P113" s="495"/>
      <c r="Q113" s="496"/>
      <c r="R113" s="494" t="str">
        <f>Calcu!K117</f>
        <v>-</v>
      </c>
      <c r="S113" s="495"/>
      <c r="T113" s="495"/>
      <c r="U113" s="496"/>
    </row>
    <row r="114" spans="1:21" s="54" customFormat="1" ht="15" customHeight="1">
      <c r="A114" s="269" t="str">
        <f>IF(A$92="삭제","삭제",IF(Calcu!C21=TRUE,"","삭제"))</f>
        <v>삭제</v>
      </c>
      <c r="B114" s="494" t="str">
        <f>Calcu!B118</f>
        <v>-</v>
      </c>
      <c r="C114" s="495"/>
      <c r="D114" s="495"/>
      <c r="E114" s="496"/>
      <c r="F114" s="507" t="str">
        <f>Calcu!D118</f>
        <v>-</v>
      </c>
      <c r="G114" s="508"/>
      <c r="H114" s="508"/>
      <c r="I114" s="509"/>
      <c r="J114" s="507" t="str">
        <f>Calcu!E118</f>
        <v>-</v>
      </c>
      <c r="K114" s="508"/>
      <c r="L114" s="508"/>
      <c r="M114" s="509"/>
      <c r="N114" s="494" t="str">
        <f>Calcu!I118</f>
        <v>-</v>
      </c>
      <c r="O114" s="495"/>
      <c r="P114" s="495"/>
      <c r="Q114" s="496"/>
      <c r="R114" s="494" t="str">
        <f>Calcu!K118</f>
        <v>-</v>
      </c>
      <c r="S114" s="495"/>
      <c r="T114" s="495"/>
      <c r="U114" s="496"/>
    </row>
    <row r="115" spans="1:21" s="54" customFormat="1" ht="15" customHeight="1">
      <c r="A115" s="269" t="str">
        <f>IF(A$92="삭제","삭제",IF(Calcu!C22=TRUE,"","삭제"))</f>
        <v>삭제</v>
      </c>
      <c r="B115" s="494" t="str">
        <f>Calcu!B119</f>
        <v>-</v>
      </c>
      <c r="C115" s="495"/>
      <c r="D115" s="495"/>
      <c r="E115" s="496"/>
      <c r="F115" s="507" t="str">
        <f>Calcu!D119</f>
        <v>-</v>
      </c>
      <c r="G115" s="508"/>
      <c r="H115" s="508"/>
      <c r="I115" s="509"/>
      <c r="J115" s="507" t="str">
        <f>Calcu!E119</f>
        <v>-</v>
      </c>
      <c r="K115" s="508"/>
      <c r="L115" s="508"/>
      <c r="M115" s="509"/>
      <c r="N115" s="494" t="str">
        <f>Calcu!I119</f>
        <v>-</v>
      </c>
      <c r="O115" s="495"/>
      <c r="P115" s="495"/>
      <c r="Q115" s="496"/>
      <c r="R115" s="494" t="str">
        <f>Calcu!K119</f>
        <v>-</v>
      </c>
      <c r="S115" s="495"/>
      <c r="T115" s="495"/>
      <c r="U115" s="496"/>
    </row>
    <row r="116" spans="1:21" s="54" customFormat="1" ht="15" customHeight="1">
      <c r="A116" s="269" t="str">
        <f>IF(A$92="삭제","삭제",IF(Calcu!C23=TRUE,"","삭제"))</f>
        <v>삭제</v>
      </c>
      <c r="B116" s="494" t="str">
        <f>Calcu!B120</f>
        <v>-</v>
      </c>
      <c r="C116" s="495"/>
      <c r="D116" s="495"/>
      <c r="E116" s="496"/>
      <c r="F116" s="507" t="str">
        <f>Calcu!D120</f>
        <v>-</v>
      </c>
      <c r="G116" s="508"/>
      <c r="H116" s="508"/>
      <c r="I116" s="509"/>
      <c r="J116" s="507" t="str">
        <f>Calcu!E120</f>
        <v>-</v>
      </c>
      <c r="K116" s="508"/>
      <c r="L116" s="508"/>
      <c r="M116" s="509"/>
      <c r="N116" s="494" t="str">
        <f>Calcu!I120</f>
        <v>-</v>
      </c>
      <c r="O116" s="495"/>
      <c r="P116" s="495"/>
      <c r="Q116" s="496"/>
      <c r="R116" s="494" t="str">
        <f>Calcu!K120</f>
        <v>-</v>
      </c>
      <c r="S116" s="495"/>
      <c r="T116" s="495"/>
      <c r="U116" s="496"/>
    </row>
    <row r="117" spans="1:21" s="54" customFormat="1" ht="15" customHeight="1">
      <c r="A117" s="269" t="str">
        <f>IF(A$92="삭제","삭제",IF(Calcu!C24=TRUE,"","삭제"))</f>
        <v>삭제</v>
      </c>
      <c r="B117" s="494" t="str">
        <f>Calcu!B121</f>
        <v>-</v>
      </c>
      <c r="C117" s="495"/>
      <c r="D117" s="495"/>
      <c r="E117" s="496"/>
      <c r="F117" s="507" t="str">
        <f>Calcu!D121</f>
        <v>-</v>
      </c>
      <c r="G117" s="508"/>
      <c r="H117" s="508"/>
      <c r="I117" s="509"/>
      <c r="J117" s="507" t="str">
        <f>Calcu!E121</f>
        <v>-</v>
      </c>
      <c r="K117" s="508"/>
      <c r="L117" s="508"/>
      <c r="M117" s="509"/>
      <c r="N117" s="494" t="str">
        <f>Calcu!I121</f>
        <v>-</v>
      </c>
      <c r="O117" s="495"/>
      <c r="P117" s="495"/>
      <c r="Q117" s="496"/>
      <c r="R117" s="494" t="str">
        <f>Calcu!K121</f>
        <v>-</v>
      </c>
      <c r="S117" s="495"/>
      <c r="T117" s="495"/>
      <c r="U117" s="496"/>
    </row>
    <row r="118" spans="1:21" s="54" customFormat="1" ht="15" customHeight="1">
      <c r="A118" s="269" t="str">
        <f>IF(A$92="삭제","삭제",IF(Calcu!C25=TRUE,"","삭제"))</f>
        <v>삭제</v>
      </c>
      <c r="B118" s="494" t="str">
        <f>Calcu!B122</f>
        <v>-</v>
      </c>
      <c r="C118" s="495"/>
      <c r="D118" s="495"/>
      <c r="E118" s="496"/>
      <c r="F118" s="507" t="str">
        <f>Calcu!D122</f>
        <v>-</v>
      </c>
      <c r="G118" s="508"/>
      <c r="H118" s="508"/>
      <c r="I118" s="509"/>
      <c r="J118" s="507" t="str">
        <f>Calcu!E122</f>
        <v>-</v>
      </c>
      <c r="K118" s="508"/>
      <c r="L118" s="508"/>
      <c r="M118" s="509"/>
      <c r="N118" s="494" t="str">
        <f>Calcu!I122</f>
        <v>-</v>
      </c>
      <c r="O118" s="495"/>
      <c r="P118" s="495"/>
      <c r="Q118" s="496"/>
      <c r="R118" s="494" t="str">
        <f>Calcu!K122</f>
        <v>-</v>
      </c>
      <c r="S118" s="495"/>
      <c r="T118" s="495"/>
      <c r="U118" s="496"/>
    </row>
    <row r="119" spans="1:21" s="54" customFormat="1" ht="15" customHeight="1">
      <c r="A119" s="360" t="str">
        <f>IF(Calcu!$E$3="Case B","","삭제")</f>
        <v>삭제</v>
      </c>
      <c r="B119" s="51"/>
      <c r="C119" s="51"/>
      <c r="D119" s="51"/>
      <c r="E119" s="51"/>
      <c r="F119" s="51"/>
      <c r="G119" s="51"/>
      <c r="H119" s="51"/>
      <c r="I119" s="51"/>
      <c r="J119" s="51"/>
    </row>
    <row r="120" spans="1:21" s="54" customFormat="1" ht="15" customHeight="1">
      <c r="A120" s="360" t="str">
        <f>IF(Calcu!$E$3="Case B","","삭제")</f>
        <v>삭제</v>
      </c>
      <c r="B120" s="78" t="s">
        <v>758</v>
      </c>
      <c r="C120" s="75"/>
      <c r="D120" s="75"/>
      <c r="E120" s="59"/>
      <c r="F120" s="59"/>
      <c r="G120" s="59"/>
      <c r="H120" s="79"/>
      <c r="I120" s="233"/>
      <c r="J120" s="233"/>
      <c r="K120" s="270"/>
      <c r="L120" s="56"/>
      <c r="O120" s="440" t="str">
        <f ca="1">MAX(Calcu!P$54:Q$70)&amp;") 를 계산하였으며 증가힘만을"</f>
        <v>0) 를 계산하였으며 증가힘만을</v>
      </c>
    </row>
    <row r="121" spans="1:21" s="54" customFormat="1" ht="15" customHeight="1">
      <c r="A121" s="360" t="str">
        <f>IF(Calcu!$E$3="Case B","","삭제")</f>
        <v>삭제</v>
      </c>
      <c r="B121" s="273" t="s">
        <v>417</v>
      </c>
      <c r="F121" s="274"/>
      <c r="G121" s="274"/>
      <c r="H121" s="274"/>
      <c r="I121" s="274"/>
      <c r="J121" s="274"/>
      <c r="K121" s="270"/>
      <c r="L121" s="56"/>
    </row>
    <row r="122" spans="1:21" s="54" customFormat="1" ht="15" customHeight="1">
      <c r="A122" s="360" t="str">
        <f>IF(Calcu!$E$3="Case B","","삭제")</f>
        <v>삭제</v>
      </c>
      <c r="B122" s="273" t="s">
        <v>418</v>
      </c>
      <c r="F122" s="274"/>
      <c r="G122" s="274"/>
      <c r="H122" s="274"/>
      <c r="I122" s="274"/>
      <c r="J122" s="274"/>
      <c r="K122" s="270"/>
      <c r="L122" s="56"/>
    </row>
    <row r="123" spans="1:21" s="54" customFormat="1" ht="15" customHeight="1">
      <c r="A123" s="360" t="str">
        <f>IF(Calcu!$E$3="Case B","","삭제")</f>
        <v>삭제</v>
      </c>
      <c r="B123" s="273" t="s">
        <v>401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1:21" s="54" customFormat="1" ht="15" customHeight="1">
      <c r="A124" s="360" t="str">
        <f>IF(Calcu!$E$3="Case B","","삭제")</f>
        <v>삭제</v>
      </c>
      <c r="B124" s="273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</row>
    <row r="125" spans="1:21" s="54" customFormat="1" ht="15" customHeight="1">
      <c r="A125" s="360" t="str">
        <f>IF(Calcu!$E$3="Case B","","삭제")</f>
        <v>삭제</v>
      </c>
      <c r="B125" s="78" t="s">
        <v>677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</row>
    <row r="126" spans="1:21" s="54" customFormat="1" ht="15" customHeight="1">
      <c r="A126" s="360" t="str">
        <f>IF(Calcu!$E$3="Case B","","삭제")</f>
        <v>삭제</v>
      </c>
      <c r="B126" s="273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</row>
    <row r="127" spans="1:21" s="54" customFormat="1" ht="15" customHeight="1">
      <c r="A127" s="360" t="str">
        <f>IF(Calcu!$E$3="Case B","","삭제")</f>
        <v>삭제</v>
      </c>
      <c r="B127" s="78" t="s">
        <v>672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1:21" s="54" customFormat="1" ht="15" customHeight="1">
      <c r="A128" s="360" t="str">
        <f>IF(Calcu!$E$3="Case B","","삭제")</f>
        <v>삭제</v>
      </c>
      <c r="B128" s="273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</row>
    <row r="129" spans="1:22" s="54" customFormat="1" ht="15" customHeight="1">
      <c r="A129" s="360" t="str">
        <f>IF(Calcu!$E$3="Case B","","삭제")</f>
        <v>삭제</v>
      </c>
      <c r="B129" s="490" t="s">
        <v>402</v>
      </c>
      <c r="C129" s="490"/>
      <c r="D129" s="490"/>
      <c r="E129" s="490"/>
      <c r="F129" s="490"/>
      <c r="G129" s="490"/>
      <c r="H129" s="490"/>
      <c r="I129" s="490"/>
      <c r="J129" s="490"/>
      <c r="K129" s="490"/>
      <c r="L129" s="490"/>
      <c r="M129" s="490"/>
      <c r="N129" s="490"/>
      <c r="O129" s="490"/>
      <c r="P129" s="490"/>
      <c r="Q129" s="490"/>
      <c r="R129" s="490"/>
      <c r="S129" s="490"/>
      <c r="T129" s="490"/>
      <c r="U129" s="490"/>
      <c r="V129" s="490"/>
    </row>
    <row r="130" spans="1:22" s="54" customFormat="1" ht="15" customHeight="1">
      <c r="A130" s="360" t="str">
        <f>IF(Calcu!$E$3="Case B","","삭제")</f>
        <v>삭제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</row>
    <row r="131" spans="1:22" s="54" customFormat="1" ht="15" customHeight="1">
      <c r="A131" s="360" t="str">
        <f>IF(Calcu!$E$3="Case B","","삭제")</f>
        <v>삭제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</row>
    <row r="132" spans="1:22" s="54" customFormat="1" ht="15" customHeight="1">
      <c r="A132" s="360" t="str">
        <f>IF(Calcu!$E$3="Case B","","삭제")</f>
        <v>삭제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</row>
    <row r="133" spans="1:22" s="54" customFormat="1" ht="15" customHeight="1">
      <c r="A133" s="360" t="str">
        <f>IF(Calcu!$E$3="Case B","","삭제")</f>
        <v>삭제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</row>
    <row r="134" spans="1:22" s="54" customFormat="1" ht="15" customHeight="1">
      <c r="A134" s="361" t="str">
        <f>IF(Calcu!$E$3="Case B","삽입","삭제")</f>
        <v>삭제</v>
      </c>
    </row>
    <row r="135" spans="1:22" s="54" customFormat="1" ht="15" customHeight="1">
      <c r="A135" s="360" t="str">
        <f>IF(Calcu!$E$3="Case B","","삭제")</f>
        <v>삭제</v>
      </c>
      <c r="B135" s="275" t="str">
        <f>B92</f>
        <v xml:space="preserve">○ 품명 : </v>
      </c>
      <c r="I135" s="233"/>
      <c r="J135" s="233"/>
      <c r="K135" s="55"/>
    </row>
    <row r="136" spans="1:22" s="54" customFormat="1" ht="15" customHeight="1">
      <c r="A136" s="360" t="str">
        <f>IF(Calcu!$E$3="Case B","","삭제")</f>
        <v>삭제</v>
      </c>
      <c r="B136" s="275" t="str">
        <f>B93</f>
        <v xml:space="preserve">○ 제작회사 및 형식 :  / </v>
      </c>
      <c r="I136" s="53"/>
      <c r="J136" s="53"/>
      <c r="K136" s="55"/>
      <c r="Q136" s="357"/>
      <c r="R136" s="357"/>
      <c r="S136" s="357"/>
    </row>
    <row r="137" spans="1:22" s="54" customFormat="1" ht="15" customHeight="1">
      <c r="A137" s="360" t="str">
        <f>IF(Calcu!$E$3="Case B","","삭제")</f>
        <v>삭제</v>
      </c>
      <c r="B137" s="275" t="str">
        <f>B94</f>
        <v xml:space="preserve">○ 기기번호 : </v>
      </c>
      <c r="I137" s="53"/>
      <c r="J137" s="53"/>
      <c r="K137" s="55"/>
      <c r="Q137" s="357"/>
      <c r="R137" s="357"/>
      <c r="S137" s="357"/>
    </row>
    <row r="138" spans="1:22" s="54" customFormat="1" ht="15" customHeight="1">
      <c r="A138" s="360" t="str">
        <f>IF(Calcu!$E$3="Case B","","삭제")</f>
        <v>삭제</v>
      </c>
      <c r="B138" s="275"/>
      <c r="I138" s="53"/>
      <c r="J138" s="53"/>
      <c r="K138" s="55"/>
      <c r="Q138" s="357"/>
      <c r="R138" s="357"/>
      <c r="S138" s="357"/>
    </row>
    <row r="139" spans="1:22" s="54" customFormat="1" ht="15" customHeight="1">
      <c r="A139" s="360" t="str">
        <f>IF(Calcu!$E$3="Case B","","삭제")</f>
        <v>삭제</v>
      </c>
      <c r="B139" s="497" t="str">
        <f>"힘 측정기의 특성 및 등급 ("&amp;B96&amp;")"</f>
        <v>힘 측정기의 특성 및 등급 (0 교정)</v>
      </c>
      <c r="C139" s="497"/>
      <c r="D139" s="497"/>
      <c r="E139" s="497"/>
      <c r="F139" s="497"/>
      <c r="G139" s="497"/>
      <c r="H139" s="497"/>
      <c r="I139" s="497"/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</row>
    <row r="140" spans="1:22" s="54" customFormat="1" ht="15" customHeight="1">
      <c r="A140" s="360" t="str">
        <f>IF(Calcu!$E$3="Case B","","삭제")</f>
        <v>삭제</v>
      </c>
      <c r="B140" s="497"/>
      <c r="C140" s="497"/>
      <c r="D140" s="497"/>
      <c r="E140" s="497"/>
      <c r="F140" s="497"/>
      <c r="G140" s="497"/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</row>
    <row r="141" spans="1:22" s="54" customFormat="1" ht="15" customHeight="1">
      <c r="A141" s="360" t="str">
        <f>IF(Calcu!$E$3="Case B","","삭제")</f>
        <v>삭제</v>
      </c>
      <c r="F141" s="268"/>
      <c r="G141" s="268"/>
      <c r="H141" s="268"/>
      <c r="I141" s="268"/>
      <c r="J141" s="268"/>
      <c r="K141" s="268"/>
      <c r="L141" s="268"/>
      <c r="Q141" s="357"/>
      <c r="R141" s="357"/>
      <c r="S141" s="357"/>
    </row>
    <row r="142" spans="1:22" s="54" customFormat="1" ht="15" customHeight="1">
      <c r="A142" s="360" t="str">
        <f>IF(Calcu!$E$3="Case B","","삭제")</f>
        <v>삭제</v>
      </c>
      <c r="B142" s="498" t="s">
        <v>396</v>
      </c>
      <c r="C142" s="499"/>
      <c r="D142" s="500"/>
      <c r="E142" s="504" t="s">
        <v>403</v>
      </c>
      <c r="F142" s="505"/>
      <c r="G142" s="505"/>
      <c r="H142" s="506"/>
      <c r="I142" s="504" t="s">
        <v>404</v>
      </c>
      <c r="J142" s="505"/>
      <c r="K142" s="505"/>
      <c r="L142" s="506"/>
      <c r="M142" s="504" t="s">
        <v>406</v>
      </c>
      <c r="N142" s="505"/>
      <c r="O142" s="505"/>
      <c r="P142" s="506"/>
      <c r="Q142" s="504" t="s">
        <v>407</v>
      </c>
      <c r="R142" s="505"/>
      <c r="S142" s="505"/>
      <c r="T142" s="506"/>
      <c r="U142" s="504" t="s">
        <v>392</v>
      </c>
      <c r="V142" s="506"/>
    </row>
    <row r="143" spans="1:22" s="54" customFormat="1" ht="15" customHeight="1">
      <c r="A143" s="360" t="str">
        <f>IF(Calcu!$E$3="Case B","","삭제")</f>
        <v>삭제</v>
      </c>
      <c r="B143" s="501"/>
      <c r="C143" s="502"/>
      <c r="D143" s="503"/>
      <c r="E143" s="501"/>
      <c r="F143" s="502"/>
      <c r="G143" s="502"/>
      <c r="H143" s="503"/>
      <c r="I143" s="501"/>
      <c r="J143" s="502"/>
      <c r="K143" s="502"/>
      <c r="L143" s="503"/>
      <c r="M143" s="501"/>
      <c r="N143" s="502"/>
      <c r="O143" s="502"/>
      <c r="P143" s="503"/>
      <c r="Q143" s="501"/>
      <c r="R143" s="502"/>
      <c r="S143" s="502"/>
      <c r="T143" s="503"/>
      <c r="U143" s="501"/>
      <c r="V143" s="503"/>
    </row>
    <row r="144" spans="1:22" s="54" customFormat="1" ht="15" customHeight="1">
      <c r="A144" s="269" t="str">
        <f>IF(A$92="삭제","삭제",IF(Calcu!C9=TRUE,"","삭제"))</f>
        <v>삭제</v>
      </c>
      <c r="B144" s="491" t="str">
        <f>Calcu!M106</f>
        <v>-</v>
      </c>
      <c r="C144" s="492"/>
      <c r="D144" s="493"/>
      <c r="E144" s="494" t="str">
        <f>Calcu!N106</f>
        <v>-</v>
      </c>
      <c r="F144" s="495"/>
      <c r="G144" s="495"/>
      <c r="H144" s="496"/>
      <c r="I144" s="494" t="str">
        <f>Calcu!O106</f>
        <v>-</v>
      </c>
      <c r="J144" s="495"/>
      <c r="K144" s="495"/>
      <c r="L144" s="496"/>
      <c r="M144" s="494" t="str">
        <f ca="1">Calcu!Q106</f>
        <v>0.0</v>
      </c>
      <c r="N144" s="495"/>
      <c r="O144" s="495"/>
      <c r="P144" s="496"/>
      <c r="Q144" s="494" t="str">
        <f>Calcu!R106</f>
        <v>-</v>
      </c>
      <c r="R144" s="495"/>
      <c r="S144" s="495"/>
      <c r="T144" s="496"/>
      <c r="U144" s="494" t="str">
        <f>Calcu!S106</f>
        <v>-</v>
      </c>
      <c r="V144" s="496"/>
    </row>
    <row r="145" spans="1:22" s="54" customFormat="1" ht="15" customHeight="1">
      <c r="A145" s="269" t="str">
        <f>IF(A$92="삭제","삭제",IF(Calcu!C10=TRUE,"","삭제"))</f>
        <v>삭제</v>
      </c>
      <c r="B145" s="491" t="str">
        <f>Calcu!M107</f>
        <v>-</v>
      </c>
      <c r="C145" s="492"/>
      <c r="D145" s="493"/>
      <c r="E145" s="494" t="str">
        <f>Calcu!N107</f>
        <v>-</v>
      </c>
      <c r="F145" s="495"/>
      <c r="G145" s="495"/>
      <c r="H145" s="496"/>
      <c r="I145" s="494" t="str">
        <f>Calcu!O107</f>
        <v>-</v>
      </c>
      <c r="J145" s="495"/>
      <c r="K145" s="495"/>
      <c r="L145" s="496"/>
      <c r="M145" s="494" t="str">
        <f>Calcu!Q107</f>
        <v>-</v>
      </c>
      <c r="N145" s="495"/>
      <c r="O145" s="495"/>
      <c r="P145" s="496"/>
      <c r="Q145" s="494" t="str">
        <f>Calcu!R107</f>
        <v>-</v>
      </c>
      <c r="R145" s="495"/>
      <c r="S145" s="495"/>
      <c r="T145" s="496"/>
      <c r="U145" s="494">
        <f ca="1">Calcu!S107</f>
        <v>0.5</v>
      </c>
      <c r="V145" s="496"/>
    </row>
    <row r="146" spans="1:22" s="54" customFormat="1" ht="15" customHeight="1">
      <c r="A146" s="269" t="str">
        <f>IF(A$92="삭제","삭제",IF(Calcu!C11=TRUE,"","삭제"))</f>
        <v>삭제</v>
      </c>
      <c r="B146" s="491" t="str">
        <f>Calcu!M108</f>
        <v>-</v>
      </c>
      <c r="C146" s="492"/>
      <c r="D146" s="493"/>
      <c r="E146" s="494" t="str">
        <f>Calcu!N108</f>
        <v>-</v>
      </c>
      <c r="F146" s="495"/>
      <c r="G146" s="495"/>
      <c r="H146" s="496"/>
      <c r="I146" s="494" t="str">
        <f>Calcu!O108</f>
        <v>-</v>
      </c>
      <c r="J146" s="495"/>
      <c r="K146" s="495"/>
      <c r="L146" s="496"/>
      <c r="M146" s="494" t="str">
        <f>Calcu!Q108</f>
        <v>-</v>
      </c>
      <c r="N146" s="495"/>
      <c r="O146" s="495"/>
      <c r="P146" s="496"/>
      <c r="Q146" s="494" t="str">
        <f>Calcu!R108</f>
        <v>-</v>
      </c>
      <c r="R146" s="495"/>
      <c r="S146" s="495"/>
      <c r="T146" s="496"/>
      <c r="U146" s="494">
        <f ca="1">Calcu!S108</f>
        <v>0.5</v>
      </c>
      <c r="V146" s="496"/>
    </row>
    <row r="147" spans="1:22" s="54" customFormat="1" ht="15" customHeight="1">
      <c r="A147" s="269" t="str">
        <f>IF(A$92="삭제","삭제",IF(Calcu!C12=TRUE,"","삭제"))</f>
        <v>삭제</v>
      </c>
      <c r="B147" s="491" t="str">
        <f>Calcu!M109</f>
        <v>-</v>
      </c>
      <c r="C147" s="492"/>
      <c r="D147" s="493"/>
      <c r="E147" s="494" t="str">
        <f>Calcu!N109</f>
        <v>-</v>
      </c>
      <c r="F147" s="495"/>
      <c r="G147" s="495"/>
      <c r="H147" s="496"/>
      <c r="I147" s="494" t="str">
        <f>Calcu!O109</f>
        <v>-</v>
      </c>
      <c r="J147" s="495"/>
      <c r="K147" s="495"/>
      <c r="L147" s="496"/>
      <c r="M147" s="494" t="str">
        <f>Calcu!Q109</f>
        <v>-</v>
      </c>
      <c r="N147" s="495"/>
      <c r="O147" s="495"/>
      <c r="P147" s="496"/>
      <c r="Q147" s="494" t="str">
        <f>Calcu!R109</f>
        <v>-</v>
      </c>
      <c r="R147" s="495"/>
      <c r="S147" s="495"/>
      <c r="T147" s="496"/>
      <c r="U147" s="494">
        <f ca="1">Calcu!S109</f>
        <v>0.5</v>
      </c>
      <c r="V147" s="496"/>
    </row>
    <row r="148" spans="1:22" s="54" customFormat="1" ht="15" customHeight="1">
      <c r="A148" s="269" t="str">
        <f>IF(A$92="삭제","삭제",IF(Calcu!C13=TRUE,"","삭제"))</f>
        <v>삭제</v>
      </c>
      <c r="B148" s="491" t="str">
        <f>Calcu!M110</f>
        <v>-</v>
      </c>
      <c r="C148" s="492"/>
      <c r="D148" s="493"/>
      <c r="E148" s="494" t="str">
        <f>Calcu!N110</f>
        <v>-</v>
      </c>
      <c r="F148" s="495"/>
      <c r="G148" s="495"/>
      <c r="H148" s="496"/>
      <c r="I148" s="494" t="str">
        <f>Calcu!O110</f>
        <v>-</v>
      </c>
      <c r="J148" s="495"/>
      <c r="K148" s="495"/>
      <c r="L148" s="496"/>
      <c r="M148" s="494" t="str">
        <f>Calcu!Q110</f>
        <v>-</v>
      </c>
      <c r="N148" s="495"/>
      <c r="O148" s="495"/>
      <c r="P148" s="496"/>
      <c r="Q148" s="494" t="str">
        <f>Calcu!R110</f>
        <v>-</v>
      </c>
      <c r="R148" s="495"/>
      <c r="S148" s="495"/>
      <c r="T148" s="496"/>
      <c r="U148" s="494">
        <f ca="1">Calcu!S110</f>
        <v>0.5</v>
      </c>
      <c r="V148" s="496"/>
    </row>
    <row r="149" spans="1:22" s="54" customFormat="1" ht="15" customHeight="1">
      <c r="A149" s="269" t="str">
        <f>IF(A$92="삭제","삭제",IF(Calcu!C14=TRUE,"","삭제"))</f>
        <v>삭제</v>
      </c>
      <c r="B149" s="491" t="str">
        <f>Calcu!M111</f>
        <v>-</v>
      </c>
      <c r="C149" s="492"/>
      <c r="D149" s="493"/>
      <c r="E149" s="494" t="str">
        <f>Calcu!N111</f>
        <v>-</v>
      </c>
      <c r="F149" s="495"/>
      <c r="G149" s="495"/>
      <c r="H149" s="496"/>
      <c r="I149" s="494" t="str">
        <f>Calcu!O111</f>
        <v>-</v>
      </c>
      <c r="J149" s="495"/>
      <c r="K149" s="495"/>
      <c r="L149" s="496"/>
      <c r="M149" s="494" t="str">
        <f>Calcu!Q111</f>
        <v>-</v>
      </c>
      <c r="N149" s="495"/>
      <c r="O149" s="495"/>
      <c r="P149" s="496"/>
      <c r="Q149" s="494" t="str">
        <f>Calcu!R111</f>
        <v>-</v>
      </c>
      <c r="R149" s="495"/>
      <c r="S149" s="495"/>
      <c r="T149" s="496"/>
      <c r="U149" s="494">
        <f ca="1">Calcu!S111</f>
        <v>0.5</v>
      </c>
      <c r="V149" s="496"/>
    </row>
    <row r="150" spans="1:22" s="54" customFormat="1" ht="15" customHeight="1">
      <c r="A150" s="269" t="str">
        <f>IF(A$92="삭제","삭제",IF(Calcu!C15=TRUE,"","삭제"))</f>
        <v>삭제</v>
      </c>
      <c r="B150" s="491" t="str">
        <f>Calcu!M112</f>
        <v>-</v>
      </c>
      <c r="C150" s="492"/>
      <c r="D150" s="493"/>
      <c r="E150" s="494" t="str">
        <f>Calcu!N112</f>
        <v>-</v>
      </c>
      <c r="F150" s="495"/>
      <c r="G150" s="495"/>
      <c r="H150" s="496"/>
      <c r="I150" s="494" t="str">
        <f>Calcu!O112</f>
        <v>-</v>
      </c>
      <c r="J150" s="495"/>
      <c r="K150" s="495"/>
      <c r="L150" s="496"/>
      <c r="M150" s="494" t="str">
        <f>Calcu!Q112</f>
        <v>-</v>
      </c>
      <c r="N150" s="495"/>
      <c r="O150" s="495"/>
      <c r="P150" s="496"/>
      <c r="Q150" s="494" t="str">
        <f>Calcu!R112</f>
        <v>-</v>
      </c>
      <c r="R150" s="495"/>
      <c r="S150" s="495"/>
      <c r="T150" s="496"/>
      <c r="U150" s="494">
        <f ca="1">Calcu!S112</f>
        <v>0.5</v>
      </c>
      <c r="V150" s="496"/>
    </row>
    <row r="151" spans="1:22" s="54" customFormat="1" ht="15" customHeight="1">
      <c r="A151" s="269" t="str">
        <f>IF(A$92="삭제","삭제",IF(Calcu!C16=TRUE,"","삭제"))</f>
        <v>삭제</v>
      </c>
      <c r="B151" s="491" t="str">
        <f>Calcu!M113</f>
        <v>-</v>
      </c>
      <c r="C151" s="492"/>
      <c r="D151" s="493"/>
      <c r="E151" s="494" t="str">
        <f>Calcu!N113</f>
        <v>-</v>
      </c>
      <c r="F151" s="495"/>
      <c r="G151" s="495"/>
      <c r="H151" s="496"/>
      <c r="I151" s="494" t="str">
        <f>Calcu!O113</f>
        <v>-</v>
      </c>
      <c r="J151" s="495"/>
      <c r="K151" s="495"/>
      <c r="L151" s="496"/>
      <c r="M151" s="494" t="str">
        <f>Calcu!Q113</f>
        <v>-</v>
      </c>
      <c r="N151" s="495"/>
      <c r="O151" s="495"/>
      <c r="P151" s="496"/>
      <c r="Q151" s="494" t="str">
        <f>Calcu!R113</f>
        <v>-</v>
      </c>
      <c r="R151" s="495"/>
      <c r="S151" s="495"/>
      <c r="T151" s="496"/>
      <c r="U151" s="494">
        <f ca="1">Calcu!S113</f>
        <v>0.5</v>
      </c>
      <c r="V151" s="496"/>
    </row>
    <row r="152" spans="1:22" s="54" customFormat="1" ht="15" customHeight="1">
      <c r="A152" s="269" t="str">
        <f>IF(A$92="삭제","삭제",IF(Calcu!C17=TRUE,"","삭제"))</f>
        <v>삭제</v>
      </c>
      <c r="B152" s="491" t="str">
        <f>Calcu!M114</f>
        <v>-</v>
      </c>
      <c r="C152" s="492"/>
      <c r="D152" s="493"/>
      <c r="E152" s="494" t="str">
        <f>Calcu!N114</f>
        <v>-</v>
      </c>
      <c r="F152" s="495"/>
      <c r="G152" s="495"/>
      <c r="H152" s="496"/>
      <c r="I152" s="494" t="str">
        <f>Calcu!O114</f>
        <v>-</v>
      </c>
      <c r="J152" s="495"/>
      <c r="K152" s="495"/>
      <c r="L152" s="496"/>
      <c r="M152" s="494" t="str">
        <f>Calcu!Q114</f>
        <v>-</v>
      </c>
      <c r="N152" s="495"/>
      <c r="O152" s="495"/>
      <c r="P152" s="496"/>
      <c r="Q152" s="494" t="str">
        <f>Calcu!R114</f>
        <v>-</v>
      </c>
      <c r="R152" s="495"/>
      <c r="S152" s="495"/>
      <c r="T152" s="496"/>
      <c r="U152" s="494">
        <f ca="1">Calcu!S114</f>
        <v>0.5</v>
      </c>
      <c r="V152" s="496"/>
    </row>
    <row r="153" spans="1:22" s="54" customFormat="1" ht="15" customHeight="1">
      <c r="A153" s="269" t="str">
        <f>IF(A$92="삭제","삭제",IF(Calcu!C18=TRUE,"","삭제"))</f>
        <v>삭제</v>
      </c>
      <c r="B153" s="491" t="str">
        <f>Calcu!M115</f>
        <v>-</v>
      </c>
      <c r="C153" s="492"/>
      <c r="D153" s="493"/>
      <c r="E153" s="494" t="str">
        <f>Calcu!N115</f>
        <v>-</v>
      </c>
      <c r="F153" s="495"/>
      <c r="G153" s="495"/>
      <c r="H153" s="496"/>
      <c r="I153" s="494" t="str">
        <f>Calcu!O115</f>
        <v>-</v>
      </c>
      <c r="J153" s="495"/>
      <c r="K153" s="495"/>
      <c r="L153" s="496"/>
      <c r="M153" s="494" t="str">
        <f>Calcu!Q115</f>
        <v>-</v>
      </c>
      <c r="N153" s="495"/>
      <c r="O153" s="495"/>
      <c r="P153" s="496"/>
      <c r="Q153" s="494" t="str">
        <f>Calcu!R115</f>
        <v>-</v>
      </c>
      <c r="R153" s="495"/>
      <c r="S153" s="495"/>
      <c r="T153" s="496"/>
      <c r="U153" s="494">
        <f ca="1">Calcu!S115</f>
        <v>0.5</v>
      </c>
      <c r="V153" s="496"/>
    </row>
    <row r="154" spans="1:22" s="54" customFormat="1" ht="15" customHeight="1">
      <c r="A154" s="269" t="str">
        <f>IF(A$92="삭제","삭제",IF(Calcu!C19=TRUE,"","삭제"))</f>
        <v>삭제</v>
      </c>
      <c r="B154" s="491" t="str">
        <f>Calcu!M116</f>
        <v>-</v>
      </c>
      <c r="C154" s="492"/>
      <c r="D154" s="493"/>
      <c r="E154" s="494" t="str">
        <f>Calcu!N116</f>
        <v>-</v>
      </c>
      <c r="F154" s="495"/>
      <c r="G154" s="495"/>
      <c r="H154" s="496"/>
      <c r="I154" s="494" t="str">
        <f>Calcu!O116</f>
        <v>-</v>
      </c>
      <c r="J154" s="495"/>
      <c r="K154" s="495"/>
      <c r="L154" s="496"/>
      <c r="M154" s="494" t="str">
        <f>Calcu!Q116</f>
        <v>-</v>
      </c>
      <c r="N154" s="495"/>
      <c r="O154" s="495"/>
      <c r="P154" s="496"/>
      <c r="Q154" s="494" t="str">
        <f>Calcu!R116</f>
        <v>-</v>
      </c>
      <c r="R154" s="495"/>
      <c r="S154" s="495"/>
      <c r="T154" s="496"/>
      <c r="U154" s="494">
        <f ca="1">Calcu!S116</f>
        <v>0.5</v>
      </c>
      <c r="V154" s="496"/>
    </row>
    <row r="155" spans="1:22" s="54" customFormat="1" ht="15" customHeight="1">
      <c r="A155" s="269" t="str">
        <f>IF(A$92="삭제","삭제",IF(Calcu!C20=TRUE,"","삭제"))</f>
        <v>삭제</v>
      </c>
      <c r="B155" s="491" t="str">
        <f>Calcu!M117</f>
        <v>-</v>
      </c>
      <c r="C155" s="492"/>
      <c r="D155" s="493"/>
      <c r="E155" s="494" t="str">
        <f>Calcu!N117</f>
        <v>-</v>
      </c>
      <c r="F155" s="495"/>
      <c r="G155" s="495"/>
      <c r="H155" s="496"/>
      <c r="I155" s="494" t="str">
        <f>Calcu!O117</f>
        <v>-</v>
      </c>
      <c r="J155" s="495"/>
      <c r="K155" s="495"/>
      <c r="L155" s="496"/>
      <c r="M155" s="494" t="str">
        <f>Calcu!Q117</f>
        <v>-</v>
      </c>
      <c r="N155" s="495"/>
      <c r="O155" s="495"/>
      <c r="P155" s="496"/>
      <c r="Q155" s="494" t="str">
        <f>Calcu!R117</f>
        <v>-</v>
      </c>
      <c r="R155" s="495"/>
      <c r="S155" s="495"/>
      <c r="T155" s="496"/>
      <c r="U155" s="494">
        <f ca="1">Calcu!S117</f>
        <v>0.5</v>
      </c>
      <c r="V155" s="496"/>
    </row>
    <row r="156" spans="1:22" s="54" customFormat="1" ht="15" customHeight="1">
      <c r="A156" s="269" t="str">
        <f>IF(A$92="삭제","삭제",IF(Calcu!C21=TRUE,"","삭제"))</f>
        <v>삭제</v>
      </c>
      <c r="B156" s="491" t="str">
        <f>Calcu!M118</f>
        <v>-</v>
      </c>
      <c r="C156" s="492"/>
      <c r="D156" s="493"/>
      <c r="E156" s="494" t="str">
        <f>Calcu!N118</f>
        <v>-</v>
      </c>
      <c r="F156" s="495"/>
      <c r="G156" s="495"/>
      <c r="H156" s="496"/>
      <c r="I156" s="494" t="str">
        <f>Calcu!O118</f>
        <v>-</v>
      </c>
      <c r="J156" s="495"/>
      <c r="K156" s="495"/>
      <c r="L156" s="496"/>
      <c r="M156" s="494" t="str">
        <f>Calcu!Q118</f>
        <v>-</v>
      </c>
      <c r="N156" s="495"/>
      <c r="O156" s="495"/>
      <c r="P156" s="496"/>
      <c r="Q156" s="494" t="str">
        <f>Calcu!R118</f>
        <v>-</v>
      </c>
      <c r="R156" s="495"/>
      <c r="S156" s="495"/>
      <c r="T156" s="496"/>
      <c r="U156" s="494">
        <f ca="1">Calcu!S118</f>
        <v>0.5</v>
      </c>
      <c r="V156" s="496"/>
    </row>
    <row r="157" spans="1:22" s="54" customFormat="1" ht="15" customHeight="1">
      <c r="A157" s="269" t="str">
        <f>IF(A$92="삭제","삭제",IF(Calcu!C22=TRUE,"","삭제"))</f>
        <v>삭제</v>
      </c>
      <c r="B157" s="491" t="str">
        <f>Calcu!M119</f>
        <v>-</v>
      </c>
      <c r="C157" s="492"/>
      <c r="D157" s="493"/>
      <c r="E157" s="494" t="str">
        <f>Calcu!N119</f>
        <v>-</v>
      </c>
      <c r="F157" s="495"/>
      <c r="G157" s="495"/>
      <c r="H157" s="496"/>
      <c r="I157" s="494" t="str">
        <f>Calcu!O119</f>
        <v>-</v>
      </c>
      <c r="J157" s="495"/>
      <c r="K157" s="495"/>
      <c r="L157" s="496"/>
      <c r="M157" s="494" t="str">
        <f>Calcu!Q119</f>
        <v>-</v>
      </c>
      <c r="N157" s="495"/>
      <c r="O157" s="495"/>
      <c r="P157" s="496"/>
      <c r="Q157" s="494" t="str">
        <f>Calcu!R119</f>
        <v>-</v>
      </c>
      <c r="R157" s="495"/>
      <c r="S157" s="495"/>
      <c r="T157" s="496"/>
      <c r="U157" s="494">
        <f ca="1">Calcu!S119</f>
        <v>0.5</v>
      </c>
      <c r="V157" s="496"/>
    </row>
    <row r="158" spans="1:22" s="54" customFormat="1" ht="15" customHeight="1">
      <c r="A158" s="269" t="str">
        <f>IF(A$92="삭제","삭제",IF(Calcu!C23=TRUE,"","삭제"))</f>
        <v>삭제</v>
      </c>
      <c r="B158" s="491" t="str">
        <f>Calcu!M120</f>
        <v>-</v>
      </c>
      <c r="C158" s="492"/>
      <c r="D158" s="493"/>
      <c r="E158" s="494" t="str">
        <f>Calcu!N120</f>
        <v>-</v>
      </c>
      <c r="F158" s="495"/>
      <c r="G158" s="495"/>
      <c r="H158" s="496"/>
      <c r="I158" s="494" t="str">
        <f>Calcu!O120</f>
        <v>-</v>
      </c>
      <c r="J158" s="495"/>
      <c r="K158" s="495"/>
      <c r="L158" s="496"/>
      <c r="M158" s="494" t="str">
        <f>Calcu!Q120</f>
        <v>-</v>
      </c>
      <c r="N158" s="495"/>
      <c r="O158" s="495"/>
      <c r="P158" s="496"/>
      <c r="Q158" s="494" t="str">
        <f>Calcu!R120</f>
        <v>-</v>
      </c>
      <c r="R158" s="495"/>
      <c r="S158" s="495"/>
      <c r="T158" s="496"/>
      <c r="U158" s="494">
        <f ca="1">Calcu!S120</f>
        <v>0.5</v>
      </c>
      <c r="V158" s="496"/>
    </row>
    <row r="159" spans="1:22" s="54" customFormat="1" ht="15" customHeight="1">
      <c r="A159" s="269" t="str">
        <f>IF(A$92="삭제","삭제",IF(Calcu!C24=TRUE,"","삭제"))</f>
        <v>삭제</v>
      </c>
      <c r="B159" s="491" t="str">
        <f>Calcu!M121</f>
        <v>-</v>
      </c>
      <c r="C159" s="492"/>
      <c r="D159" s="493"/>
      <c r="E159" s="494" t="str">
        <f>Calcu!N121</f>
        <v>-</v>
      </c>
      <c r="F159" s="495"/>
      <c r="G159" s="495"/>
      <c r="H159" s="496"/>
      <c r="I159" s="494" t="str">
        <f>Calcu!O121</f>
        <v>-</v>
      </c>
      <c r="J159" s="495"/>
      <c r="K159" s="495"/>
      <c r="L159" s="496"/>
      <c r="M159" s="494" t="str">
        <f>Calcu!Q121</f>
        <v>-</v>
      </c>
      <c r="N159" s="495"/>
      <c r="O159" s="495"/>
      <c r="P159" s="496"/>
      <c r="Q159" s="494" t="str">
        <f>Calcu!R121</f>
        <v>-</v>
      </c>
      <c r="R159" s="495"/>
      <c r="S159" s="495"/>
      <c r="T159" s="496"/>
      <c r="U159" s="494">
        <f ca="1">Calcu!S121</f>
        <v>0.5</v>
      </c>
      <c r="V159" s="496"/>
    </row>
    <row r="160" spans="1:22" s="54" customFormat="1" ht="15" customHeight="1">
      <c r="A160" s="269" t="str">
        <f>IF(A$92="삭제","삭제",IF(Calcu!C25=TRUE,"","삭제"))</f>
        <v>삭제</v>
      </c>
      <c r="B160" s="491" t="str">
        <f>Calcu!M122</f>
        <v>-</v>
      </c>
      <c r="C160" s="492"/>
      <c r="D160" s="493"/>
      <c r="E160" s="494" t="str">
        <f>Calcu!N122</f>
        <v>-</v>
      </c>
      <c r="F160" s="495"/>
      <c r="G160" s="495"/>
      <c r="H160" s="496"/>
      <c r="I160" s="494" t="str">
        <f>Calcu!O122</f>
        <v>-</v>
      </c>
      <c r="J160" s="495"/>
      <c r="K160" s="495"/>
      <c r="L160" s="496"/>
      <c r="M160" s="494" t="str">
        <f>Calcu!Q122</f>
        <v>-</v>
      </c>
      <c r="N160" s="495"/>
      <c r="O160" s="495"/>
      <c r="P160" s="496"/>
      <c r="Q160" s="494" t="str">
        <f>Calcu!R122</f>
        <v>-</v>
      </c>
      <c r="R160" s="495"/>
      <c r="S160" s="495"/>
      <c r="T160" s="496"/>
      <c r="U160" s="494">
        <f ca="1">Calcu!S122</f>
        <v>0.5</v>
      </c>
      <c r="V160" s="496"/>
    </row>
    <row r="161" spans="1:22" s="54" customFormat="1" ht="15" customHeight="1">
      <c r="A161" s="360" t="str">
        <f>IF(Calcu!$E$3="Case B","","삭제")</f>
        <v>삭제</v>
      </c>
      <c r="B161" s="278"/>
      <c r="C161" s="278"/>
      <c r="D161" s="278"/>
      <c r="E161" s="278"/>
      <c r="F161" s="279"/>
      <c r="G161" s="279"/>
      <c r="H161" s="279"/>
      <c r="I161" s="279"/>
      <c r="J161" s="279"/>
      <c r="K161" s="280"/>
      <c r="L161" s="280"/>
      <c r="M161" s="278"/>
      <c r="N161" s="278"/>
      <c r="O161" s="278"/>
      <c r="P161" s="278"/>
      <c r="Q161" s="278"/>
      <c r="R161" s="281"/>
      <c r="S161" s="278"/>
    </row>
    <row r="162" spans="1:22" s="54" customFormat="1" ht="15" customHeight="1">
      <c r="A162" s="360" t="str">
        <f>IF(Calcu!$E$3="Case B","","삭제")</f>
        <v>삭제</v>
      </c>
      <c r="B162" s="57" t="s">
        <v>414</v>
      </c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357"/>
      <c r="S162" s="357"/>
    </row>
    <row r="163" spans="1:22" s="54" customFormat="1" ht="15" customHeight="1">
      <c r="A163" s="360" t="str">
        <f>IF(Calcu!$E$3="Case B","","삭제")</f>
        <v>삭제</v>
      </c>
      <c r="B163" s="49" t="s">
        <v>674</v>
      </c>
      <c r="C163" s="46"/>
      <c r="D163" s="46"/>
      <c r="E163" s="48"/>
      <c r="F163" s="48"/>
      <c r="G163" s="48"/>
      <c r="H163" s="48"/>
      <c r="I163" s="48"/>
      <c r="J163" s="48"/>
      <c r="K163" s="270"/>
      <c r="L163" s="270"/>
      <c r="Q163" s="357"/>
      <c r="R163" s="357"/>
      <c r="S163" s="357"/>
    </row>
    <row r="164" spans="1:22" s="54" customFormat="1" ht="15" customHeight="1">
      <c r="A164" s="360" t="str">
        <f>IF(Calcu!$E$3="Case B","","삭제")</f>
        <v>삭제</v>
      </c>
      <c r="B164" s="49"/>
      <c r="C164" s="46"/>
      <c r="D164" s="46"/>
      <c r="E164" s="48"/>
      <c r="F164" s="48"/>
      <c r="G164" s="48"/>
      <c r="H164" s="48"/>
      <c r="I164" s="48"/>
      <c r="J164" s="48"/>
      <c r="K164" s="270"/>
      <c r="L164" s="270"/>
      <c r="Q164" s="357"/>
      <c r="R164" s="357"/>
      <c r="S164" s="357"/>
    </row>
    <row r="165" spans="1:22" s="54" customFormat="1" ht="15" customHeight="1">
      <c r="A165" s="360" t="str">
        <f>IF(Calcu!$E$3="Case B","","삭제")</f>
        <v>삭제</v>
      </c>
      <c r="B165" s="78" t="str">
        <f>"2. 무하중에서 지시값(영점 출력) : "&amp;Calcu!L$3</f>
        <v>2. 무하중에서 지시값(영점 출력) : 0</v>
      </c>
      <c r="C165" s="59"/>
      <c r="D165" s="59"/>
      <c r="E165" s="59"/>
      <c r="F165" s="69"/>
      <c r="G165" s="69"/>
      <c r="H165" s="69"/>
      <c r="I165" s="69"/>
      <c r="J165" s="69"/>
      <c r="K165" s="46"/>
      <c r="L165" s="270"/>
      <c r="M165" s="70"/>
      <c r="N165" s="70"/>
      <c r="O165" s="70"/>
    </row>
    <row r="166" spans="1:22" s="54" customFormat="1" ht="15" customHeight="1">
      <c r="A166" s="360" t="str">
        <f>IF(Calcu!$E$3="Case B","","삭제")</f>
        <v>삭제</v>
      </c>
      <c r="B166" s="57"/>
      <c r="C166" s="59"/>
      <c r="D166" s="59"/>
      <c r="E166" s="59"/>
      <c r="F166" s="69"/>
      <c r="G166" s="69"/>
      <c r="H166" s="69"/>
      <c r="I166" s="69"/>
      <c r="J166" s="69"/>
      <c r="K166" s="46"/>
      <c r="L166" s="270"/>
      <c r="M166" s="70"/>
      <c r="N166" s="70"/>
      <c r="O166" s="70"/>
    </row>
    <row r="167" spans="1:22" s="54" customFormat="1" ht="15" customHeight="1">
      <c r="A167" s="360" t="str">
        <f>IF(Calcu!$E$3="Case B","","삭제")</f>
        <v>삭제</v>
      </c>
      <c r="B167" s="233" t="s">
        <v>410</v>
      </c>
      <c r="F167" s="274"/>
      <c r="G167" s="274"/>
      <c r="H167" s="274"/>
      <c r="I167" s="274"/>
      <c r="J167" s="274"/>
      <c r="K167" s="270"/>
      <c r="L167" s="56"/>
      <c r="Q167" s="357"/>
      <c r="R167" s="357"/>
    </row>
    <row r="168" spans="1:22" s="54" customFormat="1" ht="15" customHeight="1">
      <c r="A168" s="360" t="str">
        <f>IF(Calcu!$E$3="Case B","","삭제")</f>
        <v>삭제</v>
      </c>
      <c r="B168" s="273" t="s">
        <v>411</v>
      </c>
      <c r="G168" s="76" t="str">
        <f>Force_1_R1!$A$28&amp;" / "&amp;Force_1_R1!$B$28</f>
        <v xml:space="preserve"> / </v>
      </c>
      <c r="H168" s="77"/>
      <c r="Q168" s="357"/>
      <c r="R168" s="357"/>
    </row>
    <row r="169" spans="1:22" s="54" customFormat="1" ht="15" customHeight="1">
      <c r="A169" s="360" t="str">
        <f>IF(Calcu!$E$3="Case B","","삭제")</f>
        <v>삭제</v>
      </c>
      <c r="B169" s="273" t="s">
        <v>412</v>
      </c>
      <c r="G169" s="276">
        <f>Force_1_R1!$C$28</f>
        <v>0</v>
      </c>
      <c r="H169" s="233"/>
      <c r="I169" s="233"/>
      <c r="J169" s="233"/>
      <c r="K169" s="233"/>
      <c r="L169" s="233"/>
      <c r="M169" s="76"/>
      <c r="N169" s="76"/>
      <c r="O169" s="76"/>
      <c r="P169" s="76"/>
      <c r="Q169" s="76"/>
      <c r="R169" s="76"/>
    </row>
    <row r="170" spans="1:22" s="54" customFormat="1" ht="15" customHeight="1">
      <c r="A170" s="360" t="str">
        <f>IF(Calcu!$E$3="Case B","","삭제")</f>
        <v>삭제</v>
      </c>
      <c r="B170" s="273" t="s">
        <v>416</v>
      </c>
      <c r="G170" s="276">
        <f>Force_1_R1!$G$28</f>
        <v>0</v>
      </c>
      <c r="H170" s="77"/>
      <c r="Q170" s="357"/>
    </row>
    <row r="171" spans="1:22" s="54" customFormat="1" ht="15" customHeight="1">
      <c r="A171" s="360" t="str">
        <f>IF(Calcu!$E$3="Case B","","삭제")</f>
        <v>삭제</v>
      </c>
      <c r="B171" s="273" t="s">
        <v>413</v>
      </c>
      <c r="G171" s="76" t="str">
        <f>Force_1_R1!$D$28&amp;" / "&amp;Force_1_R1!$E$28</f>
        <v xml:space="preserve"> / </v>
      </c>
      <c r="H171" s="77"/>
    </row>
    <row r="172" spans="1:22" s="54" customFormat="1" ht="15" customHeight="1">
      <c r="A172" s="360" t="str">
        <f>IF(AND(Calcu!C$9=TRUE,Calcu!C$154=TRUE),"","삭제")</f>
        <v>삭제</v>
      </c>
      <c r="B172" s="273"/>
      <c r="G172" s="76"/>
      <c r="H172" s="77"/>
    </row>
    <row r="173" spans="1:22" s="54" customFormat="1" ht="15" customHeight="1">
      <c r="A173" s="360" t="str">
        <f>IF(AND(Calcu!C$9=TRUE,Calcu!C$154=TRUE),"","삭제")</f>
        <v>삭제</v>
      </c>
      <c r="B173" s="490" t="s">
        <v>402</v>
      </c>
      <c r="C173" s="490"/>
      <c r="D173" s="490"/>
      <c r="E173" s="490"/>
      <c r="F173" s="490"/>
      <c r="G173" s="490"/>
      <c r="H173" s="490"/>
      <c r="I173" s="490"/>
      <c r="J173" s="490"/>
      <c r="K173" s="490"/>
      <c r="L173" s="490"/>
      <c r="M173" s="490"/>
      <c r="N173" s="490"/>
      <c r="O173" s="490"/>
      <c r="P173" s="490"/>
      <c r="Q173" s="490"/>
      <c r="R173" s="490"/>
      <c r="S173" s="490"/>
      <c r="T173" s="490"/>
      <c r="U173" s="490"/>
      <c r="V173" s="490"/>
    </row>
    <row r="174" spans="1:22" s="54" customFormat="1" ht="15" customHeight="1">
      <c r="A174" s="360" t="str">
        <f>IF(AND(Calcu!C$9=TRUE,Calcu!C$154=TRUE),"","삭제")</f>
        <v>삭제</v>
      </c>
      <c r="B174" s="273"/>
      <c r="G174" s="76"/>
      <c r="H174" s="77"/>
    </row>
    <row r="175" spans="1:22" s="54" customFormat="1" ht="15" customHeight="1">
      <c r="A175" s="360" t="str">
        <f>IF(AND(Calcu!C$9=TRUE,Calcu!C$154=TRUE),"","삭제")</f>
        <v>삭제</v>
      </c>
      <c r="B175" s="273"/>
      <c r="G175" s="76"/>
      <c r="H175" s="77"/>
    </row>
    <row r="176" spans="1:22" s="54" customFormat="1" ht="15" customHeight="1">
      <c r="A176" s="360" t="str">
        <f>IF(AND(Calcu!C$9=TRUE,Calcu!C$154=TRUE),"","삭제")</f>
        <v>삭제</v>
      </c>
      <c r="B176" s="273"/>
      <c r="G176" s="76"/>
      <c r="H176" s="77"/>
    </row>
    <row r="177" spans="1:23" s="54" customFormat="1" ht="15" customHeight="1">
      <c r="A177" s="360" t="str">
        <f>IF(AND(Calcu!C$9=TRUE,Calcu!C$154=TRUE),"삽입","삭제")</f>
        <v>삭제</v>
      </c>
      <c r="B177" s="273"/>
      <c r="G177" s="76"/>
      <c r="H177" s="77"/>
    </row>
    <row r="178" spans="1:23" ht="15" customHeight="1">
      <c r="A178" s="360" t="str">
        <f>IF(Calcu!$E$148="Case D","","삭제")</f>
        <v>삭제</v>
      </c>
      <c r="B178" s="267" t="str">
        <f>"○ 품명 : "&amp;기본정보!C$5</f>
        <v xml:space="preserve">○ 품명 : </v>
      </c>
      <c r="E178" s="47"/>
      <c r="F178" s="161"/>
      <c r="G178" s="161"/>
    </row>
    <row r="179" spans="1:23" ht="15" customHeight="1">
      <c r="A179" s="360" t="str">
        <f>IF(Calcu!$E$148="Case D","","삭제")</f>
        <v>삭제</v>
      </c>
      <c r="B179" s="267" t="str">
        <f>"○ 제작회사 및 형식 : "&amp;기본정보!C$6&amp;" / "&amp;기본정보!C$7</f>
        <v xml:space="preserve">○ 제작회사 및 형식 :  / </v>
      </c>
      <c r="E179" s="47"/>
      <c r="F179" s="161"/>
      <c r="G179" s="161"/>
    </row>
    <row r="180" spans="1:23" ht="15" customHeight="1">
      <c r="A180" s="360" t="str">
        <f>IF(Calcu!$E$148="Case D","","삭제")</f>
        <v>삭제</v>
      </c>
      <c r="B180" s="267" t="str">
        <f>"○ 기기번호 : "&amp;기본정보!C$8</f>
        <v xml:space="preserve">○ 기기번호 : </v>
      </c>
      <c r="E180" s="47"/>
      <c r="F180" s="161"/>
      <c r="G180" s="161"/>
    </row>
    <row r="181" spans="1:23" ht="15" customHeight="1">
      <c r="A181" s="360" t="str">
        <f>IF(Calcu!$E$148="Case D","","삭제")</f>
        <v>삭제</v>
      </c>
      <c r="E181" s="47"/>
      <c r="F181" s="161"/>
      <c r="G181" s="161"/>
    </row>
    <row r="182" spans="1:23" s="52" customFormat="1" ht="15" customHeight="1">
      <c r="A182" s="360" t="str">
        <f>IF(Calcu!$E$148="Case D","","삭제")</f>
        <v>삭제</v>
      </c>
      <c r="B182" s="497" t="str">
        <f>Calcu!$D$148&amp;" 교정"</f>
        <v>0 교정</v>
      </c>
      <c r="C182" s="497"/>
      <c r="D182" s="497"/>
      <c r="E182" s="497"/>
      <c r="F182" s="497"/>
      <c r="G182" s="497"/>
      <c r="H182" s="497"/>
      <c r="I182" s="497"/>
      <c r="J182" s="497"/>
      <c r="K182" s="497"/>
      <c r="L182" s="497"/>
      <c r="M182" s="497"/>
      <c r="N182" s="497"/>
      <c r="O182" s="497"/>
      <c r="P182" s="497"/>
      <c r="Q182" s="497"/>
      <c r="R182" s="497"/>
      <c r="S182" s="497"/>
      <c r="T182" s="497"/>
      <c r="U182" s="497"/>
      <c r="V182" s="497"/>
      <c r="W182" s="316"/>
    </row>
    <row r="183" spans="1:23" s="52" customFormat="1" ht="15" customHeight="1">
      <c r="A183" s="360" t="str">
        <f>IF(Calcu!$E$148="Case D","","삭제")</f>
        <v>삭제</v>
      </c>
      <c r="B183" s="497"/>
      <c r="C183" s="497"/>
      <c r="D183" s="497"/>
      <c r="E183" s="497"/>
      <c r="F183" s="497"/>
      <c r="G183" s="497"/>
      <c r="H183" s="497"/>
      <c r="I183" s="497"/>
      <c r="J183" s="497"/>
      <c r="K183" s="497"/>
      <c r="L183" s="497"/>
      <c r="M183" s="497"/>
      <c r="N183" s="497"/>
      <c r="O183" s="497"/>
      <c r="P183" s="497"/>
      <c r="Q183" s="497"/>
      <c r="R183" s="497"/>
      <c r="S183" s="497"/>
      <c r="T183" s="497"/>
      <c r="U183" s="497"/>
      <c r="V183" s="497"/>
      <c r="W183" s="316"/>
    </row>
    <row r="184" spans="1:23" s="54" customFormat="1" ht="15" customHeight="1">
      <c r="A184" s="360" t="str">
        <f>IF(Calcu!$E$148="Case D","","삭제")</f>
        <v>삭제</v>
      </c>
      <c r="E184" s="268"/>
      <c r="F184" s="268"/>
      <c r="G184" s="268"/>
      <c r="H184" s="268"/>
      <c r="I184" s="268"/>
      <c r="J184" s="268"/>
      <c r="K184" s="268"/>
      <c r="P184" s="416"/>
      <c r="Q184" s="416"/>
      <c r="R184" s="416"/>
    </row>
    <row r="185" spans="1:23" s="54" customFormat="1" ht="15" customHeight="1">
      <c r="A185" s="360" t="str">
        <f>IF(Calcu!$E$148="Case D","","삭제")</f>
        <v>삭제</v>
      </c>
      <c r="B185" s="498" t="s">
        <v>396</v>
      </c>
      <c r="C185" s="499"/>
      <c r="D185" s="500"/>
      <c r="E185" s="513" t="s">
        <v>72</v>
      </c>
      <c r="F185" s="514"/>
      <c r="G185" s="514"/>
      <c r="H185" s="515"/>
      <c r="I185" s="513" t="s">
        <v>73</v>
      </c>
      <c r="J185" s="514"/>
      <c r="K185" s="514"/>
      <c r="L185" s="515"/>
      <c r="M185" s="513" t="s">
        <v>397</v>
      </c>
      <c r="N185" s="514"/>
      <c r="O185" s="514"/>
      <c r="P185" s="515"/>
      <c r="Q185" s="513" t="s">
        <v>74</v>
      </c>
      <c r="R185" s="514"/>
      <c r="S185" s="515"/>
      <c r="T185" s="498" t="s">
        <v>75</v>
      </c>
      <c r="U185" s="499"/>
      <c r="V185" s="500"/>
    </row>
    <row r="186" spans="1:23" s="54" customFormat="1" ht="15" customHeight="1">
      <c r="A186" s="360" t="str">
        <f>IF(Calcu!$E$148="Case D","","삭제")</f>
        <v>삭제</v>
      </c>
      <c r="B186" s="510"/>
      <c r="C186" s="511"/>
      <c r="D186" s="512"/>
      <c r="E186" s="516"/>
      <c r="F186" s="517"/>
      <c r="G186" s="517"/>
      <c r="H186" s="518"/>
      <c r="I186" s="516"/>
      <c r="J186" s="517"/>
      <c r="K186" s="517"/>
      <c r="L186" s="518"/>
      <c r="M186" s="516"/>
      <c r="N186" s="517"/>
      <c r="O186" s="517"/>
      <c r="P186" s="518"/>
      <c r="Q186" s="516"/>
      <c r="R186" s="517"/>
      <c r="S186" s="518"/>
      <c r="T186" s="510"/>
      <c r="U186" s="511"/>
      <c r="V186" s="512"/>
    </row>
    <row r="187" spans="1:23" s="54" customFormat="1" ht="15" customHeight="1">
      <c r="A187" s="360" t="str">
        <f>IF(Calcu!$E$148="Case D","","삭제")</f>
        <v>삭제</v>
      </c>
      <c r="B187" s="501"/>
      <c r="C187" s="502"/>
      <c r="D187" s="503"/>
      <c r="E187" s="519"/>
      <c r="F187" s="520"/>
      <c r="G187" s="520"/>
      <c r="H187" s="521"/>
      <c r="I187" s="519"/>
      <c r="J187" s="520"/>
      <c r="K187" s="520"/>
      <c r="L187" s="521"/>
      <c r="M187" s="519"/>
      <c r="N187" s="520"/>
      <c r="O187" s="520"/>
      <c r="P187" s="521"/>
      <c r="Q187" s="519"/>
      <c r="R187" s="520"/>
      <c r="S187" s="521"/>
      <c r="T187" s="501"/>
      <c r="U187" s="502"/>
      <c r="V187" s="503"/>
    </row>
    <row r="188" spans="1:23" s="54" customFormat="1" ht="15" customHeight="1">
      <c r="A188" s="269" t="str">
        <f>IF(A$178="삭제","삭제",IF(Calcu!C154=TRUE,"","삭제"))</f>
        <v>삭제</v>
      </c>
      <c r="B188" s="491" t="str">
        <f>Calcu!B251</f>
        <v>-</v>
      </c>
      <c r="C188" s="492"/>
      <c r="D188" s="493"/>
      <c r="E188" s="507" t="str">
        <f>Calcu!D251</f>
        <v>-</v>
      </c>
      <c r="F188" s="508"/>
      <c r="G188" s="508"/>
      <c r="H188" s="509"/>
      <c r="I188" s="507" t="str">
        <f>Calcu!E251</f>
        <v>-</v>
      </c>
      <c r="J188" s="508"/>
      <c r="K188" s="508"/>
      <c r="L188" s="509"/>
      <c r="M188" s="507" t="str">
        <f>Calcu!H251</f>
        <v>-</v>
      </c>
      <c r="N188" s="508"/>
      <c r="O188" s="508"/>
      <c r="P188" s="509"/>
      <c r="Q188" s="491" t="str">
        <f>Calcu!I251</f>
        <v>-</v>
      </c>
      <c r="R188" s="492"/>
      <c r="S188" s="493"/>
      <c r="T188" s="491" t="str">
        <f>Calcu!K251</f>
        <v>-</v>
      </c>
      <c r="U188" s="492"/>
      <c r="V188" s="493"/>
    </row>
    <row r="189" spans="1:23" s="54" customFormat="1" ht="15" customHeight="1">
      <c r="A189" s="269" t="str">
        <f>IF(A$178="삭제","삭제",IF(Calcu!C155=TRUE,"","삭제"))</f>
        <v>삭제</v>
      </c>
      <c r="B189" s="491" t="str">
        <f>Calcu!B252</f>
        <v>-</v>
      </c>
      <c r="C189" s="492"/>
      <c r="D189" s="493"/>
      <c r="E189" s="507" t="str">
        <f>Calcu!D252</f>
        <v>-</v>
      </c>
      <c r="F189" s="508"/>
      <c r="G189" s="508"/>
      <c r="H189" s="509"/>
      <c r="I189" s="507" t="str">
        <f>Calcu!E252</f>
        <v>-</v>
      </c>
      <c r="J189" s="508"/>
      <c r="K189" s="508"/>
      <c r="L189" s="509"/>
      <c r="M189" s="507" t="str">
        <f>Calcu!H252</f>
        <v>-</v>
      </c>
      <c r="N189" s="508"/>
      <c r="O189" s="508"/>
      <c r="P189" s="509"/>
      <c r="Q189" s="491" t="str">
        <f>Calcu!I252</f>
        <v>-</v>
      </c>
      <c r="R189" s="492"/>
      <c r="S189" s="493"/>
      <c r="T189" s="491" t="str">
        <f>Calcu!K252</f>
        <v>-</v>
      </c>
      <c r="U189" s="492"/>
      <c r="V189" s="493"/>
    </row>
    <row r="190" spans="1:23" s="54" customFormat="1" ht="15" customHeight="1">
      <c r="A190" s="269" t="str">
        <f>IF(A$178="삭제","삭제",IF(Calcu!C156=TRUE,"","삭제"))</f>
        <v>삭제</v>
      </c>
      <c r="B190" s="491" t="str">
        <f>Calcu!B253</f>
        <v>-</v>
      </c>
      <c r="C190" s="492"/>
      <c r="D190" s="493"/>
      <c r="E190" s="507" t="str">
        <f>Calcu!D253</f>
        <v>-</v>
      </c>
      <c r="F190" s="508"/>
      <c r="G190" s="508"/>
      <c r="H190" s="509"/>
      <c r="I190" s="507" t="str">
        <f>Calcu!E253</f>
        <v>-</v>
      </c>
      <c r="J190" s="508"/>
      <c r="K190" s="508"/>
      <c r="L190" s="509"/>
      <c r="M190" s="507" t="str">
        <f>Calcu!H253</f>
        <v>-</v>
      </c>
      <c r="N190" s="508"/>
      <c r="O190" s="508"/>
      <c r="P190" s="509"/>
      <c r="Q190" s="491" t="str">
        <f>Calcu!I253</f>
        <v>-</v>
      </c>
      <c r="R190" s="492"/>
      <c r="S190" s="493"/>
      <c r="T190" s="491" t="str">
        <f>Calcu!K253</f>
        <v>-</v>
      </c>
      <c r="U190" s="492"/>
      <c r="V190" s="493"/>
    </row>
    <row r="191" spans="1:23" s="54" customFormat="1" ht="15" customHeight="1">
      <c r="A191" s="269" t="str">
        <f>IF(A$178="삭제","삭제",IF(Calcu!C157=TRUE,"","삭제"))</f>
        <v>삭제</v>
      </c>
      <c r="B191" s="491" t="str">
        <f>Calcu!B254</f>
        <v>-</v>
      </c>
      <c r="C191" s="492"/>
      <c r="D191" s="493"/>
      <c r="E191" s="507" t="str">
        <f>Calcu!D254</f>
        <v>-</v>
      </c>
      <c r="F191" s="508"/>
      <c r="G191" s="508"/>
      <c r="H191" s="509"/>
      <c r="I191" s="507" t="str">
        <f>Calcu!E254</f>
        <v>-</v>
      </c>
      <c r="J191" s="508"/>
      <c r="K191" s="508"/>
      <c r="L191" s="509"/>
      <c r="M191" s="507" t="str">
        <f>Calcu!H254</f>
        <v>-</v>
      </c>
      <c r="N191" s="508"/>
      <c r="O191" s="508"/>
      <c r="P191" s="509"/>
      <c r="Q191" s="491" t="str">
        <f>Calcu!I254</f>
        <v>-</v>
      </c>
      <c r="R191" s="492"/>
      <c r="S191" s="493"/>
      <c r="T191" s="491" t="str">
        <f>Calcu!K254</f>
        <v>-</v>
      </c>
      <c r="U191" s="492"/>
      <c r="V191" s="493"/>
    </row>
    <row r="192" spans="1:23" s="54" customFormat="1" ht="15" customHeight="1">
      <c r="A192" s="269" t="str">
        <f>IF(A$178="삭제","삭제",IF(Calcu!C158=TRUE,"","삭제"))</f>
        <v>삭제</v>
      </c>
      <c r="B192" s="491" t="str">
        <f>Calcu!B255</f>
        <v>-</v>
      </c>
      <c r="C192" s="492"/>
      <c r="D192" s="493"/>
      <c r="E192" s="507" t="str">
        <f>Calcu!D255</f>
        <v>-</v>
      </c>
      <c r="F192" s="508"/>
      <c r="G192" s="508"/>
      <c r="H192" s="509"/>
      <c r="I192" s="507" t="str">
        <f>Calcu!E255</f>
        <v>-</v>
      </c>
      <c r="J192" s="508"/>
      <c r="K192" s="508"/>
      <c r="L192" s="509"/>
      <c r="M192" s="507" t="str">
        <f>Calcu!H255</f>
        <v>-</v>
      </c>
      <c r="N192" s="508"/>
      <c r="O192" s="508"/>
      <c r="P192" s="509"/>
      <c r="Q192" s="491" t="str">
        <f>Calcu!I255</f>
        <v>-</v>
      </c>
      <c r="R192" s="492"/>
      <c r="S192" s="493"/>
      <c r="T192" s="491" t="str">
        <f>Calcu!K255</f>
        <v>-</v>
      </c>
      <c r="U192" s="492"/>
      <c r="V192" s="493"/>
    </row>
    <row r="193" spans="1:22" s="54" customFormat="1" ht="15" customHeight="1">
      <c r="A193" s="269" t="str">
        <f>IF(A$178="삭제","삭제",IF(Calcu!C159=TRUE,"","삭제"))</f>
        <v>삭제</v>
      </c>
      <c r="B193" s="491" t="str">
        <f>Calcu!B256</f>
        <v>-</v>
      </c>
      <c r="C193" s="492"/>
      <c r="D193" s="493"/>
      <c r="E193" s="507" t="str">
        <f>Calcu!D256</f>
        <v>-</v>
      </c>
      <c r="F193" s="508"/>
      <c r="G193" s="508"/>
      <c r="H193" s="509"/>
      <c r="I193" s="507" t="str">
        <f>Calcu!E256</f>
        <v>-</v>
      </c>
      <c r="J193" s="508"/>
      <c r="K193" s="508"/>
      <c r="L193" s="509"/>
      <c r="M193" s="507" t="str">
        <f>Calcu!H256</f>
        <v>-</v>
      </c>
      <c r="N193" s="508"/>
      <c r="O193" s="508"/>
      <c r="P193" s="509"/>
      <c r="Q193" s="491" t="str">
        <f>Calcu!I256</f>
        <v>-</v>
      </c>
      <c r="R193" s="492"/>
      <c r="S193" s="493"/>
      <c r="T193" s="491" t="str">
        <f>Calcu!K256</f>
        <v>-</v>
      </c>
      <c r="U193" s="492"/>
      <c r="V193" s="493"/>
    </row>
    <row r="194" spans="1:22" s="54" customFormat="1" ht="15" customHeight="1">
      <c r="A194" s="269" t="str">
        <f>IF(A$178="삭제","삭제",IF(Calcu!C160=TRUE,"","삭제"))</f>
        <v>삭제</v>
      </c>
      <c r="B194" s="491" t="str">
        <f>Calcu!B257</f>
        <v>-</v>
      </c>
      <c r="C194" s="492"/>
      <c r="D194" s="493"/>
      <c r="E194" s="507" t="str">
        <f>Calcu!D257</f>
        <v>-</v>
      </c>
      <c r="F194" s="508"/>
      <c r="G194" s="508"/>
      <c r="H194" s="509"/>
      <c r="I194" s="507" t="str">
        <f>Calcu!E257</f>
        <v>-</v>
      </c>
      <c r="J194" s="508"/>
      <c r="K194" s="508"/>
      <c r="L194" s="509"/>
      <c r="M194" s="507" t="str">
        <f>Calcu!H257</f>
        <v>-</v>
      </c>
      <c r="N194" s="508"/>
      <c r="O194" s="508"/>
      <c r="P194" s="509"/>
      <c r="Q194" s="491" t="str">
        <f>Calcu!I257</f>
        <v>-</v>
      </c>
      <c r="R194" s="492"/>
      <c r="S194" s="493"/>
      <c r="T194" s="491" t="str">
        <f>Calcu!K257</f>
        <v>-</v>
      </c>
      <c r="U194" s="492"/>
      <c r="V194" s="493"/>
    </row>
    <row r="195" spans="1:22" s="54" customFormat="1" ht="15" customHeight="1">
      <c r="A195" s="269" t="str">
        <f>IF(A$178="삭제","삭제",IF(Calcu!C161=TRUE,"","삭제"))</f>
        <v>삭제</v>
      </c>
      <c r="B195" s="491" t="str">
        <f>Calcu!B258</f>
        <v>-</v>
      </c>
      <c r="C195" s="492"/>
      <c r="D195" s="493"/>
      <c r="E195" s="507" t="str">
        <f>Calcu!D258</f>
        <v>-</v>
      </c>
      <c r="F195" s="508"/>
      <c r="G195" s="508"/>
      <c r="H195" s="509"/>
      <c r="I195" s="507" t="str">
        <f>Calcu!E258</f>
        <v>-</v>
      </c>
      <c r="J195" s="508"/>
      <c r="K195" s="508"/>
      <c r="L195" s="509"/>
      <c r="M195" s="507" t="str">
        <f>Calcu!H258</f>
        <v>-</v>
      </c>
      <c r="N195" s="508"/>
      <c r="O195" s="508"/>
      <c r="P195" s="509"/>
      <c r="Q195" s="491" t="str">
        <f>Calcu!I258</f>
        <v>-</v>
      </c>
      <c r="R195" s="492"/>
      <c r="S195" s="493"/>
      <c r="T195" s="491" t="str">
        <f>Calcu!K258</f>
        <v>-</v>
      </c>
      <c r="U195" s="492"/>
      <c r="V195" s="493"/>
    </row>
    <row r="196" spans="1:22" s="54" customFormat="1" ht="15" customHeight="1">
      <c r="A196" s="269" t="str">
        <f>IF(A$178="삭제","삭제",IF(Calcu!C162=TRUE,"","삭제"))</f>
        <v>삭제</v>
      </c>
      <c r="B196" s="491" t="str">
        <f>Calcu!B259</f>
        <v>-</v>
      </c>
      <c r="C196" s="492"/>
      <c r="D196" s="493"/>
      <c r="E196" s="507" t="str">
        <f>Calcu!D259</f>
        <v>-</v>
      </c>
      <c r="F196" s="508"/>
      <c r="G196" s="508"/>
      <c r="H196" s="509"/>
      <c r="I196" s="507" t="str">
        <f>Calcu!E259</f>
        <v>-</v>
      </c>
      <c r="J196" s="508"/>
      <c r="K196" s="508"/>
      <c r="L196" s="509"/>
      <c r="M196" s="507" t="str">
        <f>Calcu!H259</f>
        <v>-</v>
      </c>
      <c r="N196" s="508"/>
      <c r="O196" s="508"/>
      <c r="P196" s="509"/>
      <c r="Q196" s="491" t="str">
        <f>Calcu!I259</f>
        <v>-</v>
      </c>
      <c r="R196" s="492"/>
      <c r="S196" s="493"/>
      <c r="T196" s="491" t="str">
        <f>Calcu!K259</f>
        <v>-</v>
      </c>
      <c r="U196" s="492"/>
      <c r="V196" s="493"/>
    </row>
    <row r="197" spans="1:22" s="54" customFormat="1" ht="15" customHeight="1">
      <c r="A197" s="269" t="str">
        <f>IF(A$178="삭제","삭제",IF(Calcu!C163=TRUE,"","삭제"))</f>
        <v>삭제</v>
      </c>
      <c r="B197" s="491" t="str">
        <f>Calcu!B260</f>
        <v>-</v>
      </c>
      <c r="C197" s="492"/>
      <c r="D197" s="493"/>
      <c r="E197" s="507" t="str">
        <f>Calcu!D260</f>
        <v>-</v>
      </c>
      <c r="F197" s="508"/>
      <c r="G197" s="508"/>
      <c r="H197" s="509"/>
      <c r="I197" s="507" t="str">
        <f>Calcu!E260</f>
        <v>-</v>
      </c>
      <c r="J197" s="508"/>
      <c r="K197" s="508"/>
      <c r="L197" s="509"/>
      <c r="M197" s="507" t="str">
        <f>Calcu!H260</f>
        <v>-</v>
      </c>
      <c r="N197" s="508"/>
      <c r="O197" s="508"/>
      <c r="P197" s="509"/>
      <c r="Q197" s="491" t="str">
        <f>Calcu!I260</f>
        <v>-</v>
      </c>
      <c r="R197" s="492"/>
      <c r="S197" s="493"/>
      <c r="T197" s="491" t="str">
        <f>Calcu!K260</f>
        <v>-</v>
      </c>
      <c r="U197" s="492"/>
      <c r="V197" s="493"/>
    </row>
    <row r="198" spans="1:22" s="54" customFormat="1" ht="15" customHeight="1">
      <c r="A198" s="269" t="str">
        <f>IF(A$178="삭제","삭제",IF(Calcu!C164=TRUE,"","삭제"))</f>
        <v>삭제</v>
      </c>
      <c r="B198" s="491" t="str">
        <f>Calcu!B261</f>
        <v>-</v>
      </c>
      <c r="C198" s="492"/>
      <c r="D198" s="493"/>
      <c r="E198" s="507" t="str">
        <f>Calcu!D261</f>
        <v>-</v>
      </c>
      <c r="F198" s="508"/>
      <c r="G198" s="508"/>
      <c r="H198" s="509"/>
      <c r="I198" s="507" t="str">
        <f>Calcu!E261</f>
        <v>-</v>
      </c>
      <c r="J198" s="508"/>
      <c r="K198" s="508"/>
      <c r="L198" s="509"/>
      <c r="M198" s="507" t="str">
        <f>Calcu!H261</f>
        <v>-</v>
      </c>
      <c r="N198" s="508"/>
      <c r="O198" s="508"/>
      <c r="P198" s="509"/>
      <c r="Q198" s="491" t="str">
        <f>Calcu!I261</f>
        <v>-</v>
      </c>
      <c r="R198" s="492"/>
      <c r="S198" s="493"/>
      <c r="T198" s="491" t="str">
        <f>Calcu!K261</f>
        <v>-</v>
      </c>
      <c r="U198" s="492"/>
      <c r="V198" s="493"/>
    </row>
    <row r="199" spans="1:22" s="54" customFormat="1" ht="15" customHeight="1">
      <c r="A199" s="269" t="str">
        <f>IF(A$178="삭제","삭제",IF(Calcu!C165=TRUE,"","삭제"))</f>
        <v>삭제</v>
      </c>
      <c r="B199" s="491" t="str">
        <f>Calcu!B262</f>
        <v>-</v>
      </c>
      <c r="C199" s="492"/>
      <c r="D199" s="493"/>
      <c r="E199" s="507" t="str">
        <f>Calcu!D262</f>
        <v>-</v>
      </c>
      <c r="F199" s="508"/>
      <c r="G199" s="508"/>
      <c r="H199" s="509"/>
      <c r="I199" s="507" t="str">
        <f>Calcu!E262</f>
        <v>-</v>
      </c>
      <c r="J199" s="508"/>
      <c r="K199" s="508"/>
      <c r="L199" s="509"/>
      <c r="M199" s="507" t="str">
        <f>Calcu!H262</f>
        <v>-</v>
      </c>
      <c r="N199" s="508"/>
      <c r="O199" s="508"/>
      <c r="P199" s="509"/>
      <c r="Q199" s="491" t="str">
        <f>Calcu!I262</f>
        <v>-</v>
      </c>
      <c r="R199" s="492"/>
      <c r="S199" s="493"/>
      <c r="T199" s="491" t="str">
        <f>Calcu!K262</f>
        <v>-</v>
      </c>
      <c r="U199" s="492"/>
      <c r="V199" s="493"/>
    </row>
    <row r="200" spans="1:22" s="54" customFormat="1" ht="15" customHeight="1">
      <c r="A200" s="269" t="str">
        <f>IF(A$178="삭제","삭제",IF(Calcu!C166=TRUE,"","삭제"))</f>
        <v>삭제</v>
      </c>
      <c r="B200" s="491" t="str">
        <f>Calcu!B263</f>
        <v>-</v>
      </c>
      <c r="C200" s="492"/>
      <c r="D200" s="493"/>
      <c r="E200" s="507" t="str">
        <f>Calcu!D263</f>
        <v>-</v>
      </c>
      <c r="F200" s="508"/>
      <c r="G200" s="508"/>
      <c r="H200" s="509"/>
      <c r="I200" s="507" t="str">
        <f>Calcu!E263</f>
        <v>-</v>
      </c>
      <c r="J200" s="508"/>
      <c r="K200" s="508"/>
      <c r="L200" s="509"/>
      <c r="M200" s="507" t="str">
        <f>Calcu!H263</f>
        <v>-</v>
      </c>
      <c r="N200" s="508"/>
      <c r="O200" s="508"/>
      <c r="P200" s="509"/>
      <c r="Q200" s="491" t="str">
        <f>Calcu!I263</f>
        <v>-</v>
      </c>
      <c r="R200" s="492"/>
      <c r="S200" s="493"/>
      <c r="T200" s="491" t="str">
        <f>Calcu!K263</f>
        <v>-</v>
      </c>
      <c r="U200" s="492"/>
      <c r="V200" s="493"/>
    </row>
    <row r="201" spans="1:22" s="54" customFormat="1" ht="15" customHeight="1">
      <c r="A201" s="269" t="str">
        <f>IF(A$178="삭제","삭제",IF(Calcu!C167=TRUE,"","삭제"))</f>
        <v>삭제</v>
      </c>
      <c r="B201" s="491" t="str">
        <f>Calcu!B264</f>
        <v>-</v>
      </c>
      <c r="C201" s="492"/>
      <c r="D201" s="493"/>
      <c r="E201" s="507" t="str">
        <f>Calcu!D264</f>
        <v>-</v>
      </c>
      <c r="F201" s="508"/>
      <c r="G201" s="508"/>
      <c r="H201" s="509"/>
      <c r="I201" s="507" t="str">
        <f>Calcu!E264</f>
        <v>-</v>
      </c>
      <c r="J201" s="508"/>
      <c r="K201" s="508"/>
      <c r="L201" s="509"/>
      <c r="M201" s="507" t="str">
        <f>Calcu!H264</f>
        <v>-</v>
      </c>
      <c r="N201" s="508"/>
      <c r="O201" s="508"/>
      <c r="P201" s="509"/>
      <c r="Q201" s="491" t="str">
        <f>Calcu!I264</f>
        <v>-</v>
      </c>
      <c r="R201" s="492"/>
      <c r="S201" s="493"/>
      <c r="T201" s="491" t="str">
        <f>Calcu!K264</f>
        <v>-</v>
      </c>
      <c r="U201" s="492"/>
      <c r="V201" s="493"/>
    </row>
    <row r="202" spans="1:22" s="54" customFormat="1" ht="15" customHeight="1">
      <c r="A202" s="269" t="str">
        <f>IF(A$178="삭제","삭제",IF(Calcu!C168=TRUE,"","삭제"))</f>
        <v>삭제</v>
      </c>
      <c r="B202" s="491" t="str">
        <f>Calcu!B265</f>
        <v>-</v>
      </c>
      <c r="C202" s="492"/>
      <c r="D202" s="493"/>
      <c r="E202" s="507" t="str">
        <f>Calcu!D265</f>
        <v>-</v>
      </c>
      <c r="F202" s="508"/>
      <c r="G202" s="508"/>
      <c r="H202" s="509"/>
      <c r="I202" s="507" t="str">
        <f>Calcu!E265</f>
        <v>-</v>
      </c>
      <c r="J202" s="508"/>
      <c r="K202" s="508"/>
      <c r="L202" s="509"/>
      <c r="M202" s="507" t="str">
        <f>Calcu!H265</f>
        <v>-</v>
      </c>
      <c r="N202" s="508"/>
      <c r="O202" s="508"/>
      <c r="P202" s="509"/>
      <c r="Q202" s="491" t="str">
        <f>Calcu!I265</f>
        <v>-</v>
      </c>
      <c r="R202" s="492"/>
      <c r="S202" s="493"/>
      <c r="T202" s="491" t="str">
        <f>Calcu!K265</f>
        <v>-</v>
      </c>
      <c r="U202" s="492"/>
      <c r="V202" s="493"/>
    </row>
    <row r="203" spans="1:22" s="54" customFormat="1" ht="15" customHeight="1">
      <c r="A203" s="269" t="str">
        <f>IF(A$178="삭제","삭제",IF(Calcu!C169=TRUE,"","삭제"))</f>
        <v>삭제</v>
      </c>
      <c r="B203" s="491" t="str">
        <f>Calcu!B266</f>
        <v>-</v>
      </c>
      <c r="C203" s="492"/>
      <c r="D203" s="493"/>
      <c r="E203" s="507" t="str">
        <f>Calcu!D266</f>
        <v>-</v>
      </c>
      <c r="F203" s="508"/>
      <c r="G203" s="508"/>
      <c r="H203" s="509"/>
      <c r="I203" s="507" t="str">
        <f>Calcu!E266</f>
        <v>-</v>
      </c>
      <c r="J203" s="508"/>
      <c r="K203" s="508"/>
      <c r="L203" s="509"/>
      <c r="M203" s="507" t="str">
        <f>Calcu!H266</f>
        <v>-</v>
      </c>
      <c r="N203" s="508"/>
      <c r="O203" s="508"/>
      <c r="P203" s="509"/>
      <c r="Q203" s="491" t="str">
        <f>Calcu!I266</f>
        <v>-</v>
      </c>
      <c r="R203" s="492"/>
      <c r="S203" s="493"/>
      <c r="T203" s="491" t="str">
        <f>Calcu!K266</f>
        <v>-</v>
      </c>
      <c r="U203" s="492"/>
      <c r="V203" s="493"/>
    </row>
    <row r="204" spans="1:22" s="54" customFormat="1" ht="15" customHeight="1">
      <c r="A204" s="269" t="str">
        <f>IF(A$178="삭제","삭제",IF(Calcu!C170=TRUE,"","삭제"))</f>
        <v>삭제</v>
      </c>
      <c r="B204" s="491" t="str">
        <f>Calcu!B267</f>
        <v>-</v>
      </c>
      <c r="C204" s="492"/>
      <c r="D204" s="493"/>
      <c r="E204" s="507" t="str">
        <f>Calcu!D267</f>
        <v>-</v>
      </c>
      <c r="F204" s="508"/>
      <c r="G204" s="508"/>
      <c r="H204" s="509"/>
      <c r="I204" s="507" t="str">
        <f>Calcu!E267</f>
        <v>-</v>
      </c>
      <c r="J204" s="508"/>
      <c r="K204" s="508"/>
      <c r="L204" s="509"/>
      <c r="M204" s="507" t="str">
        <f>Calcu!H267</f>
        <v>-</v>
      </c>
      <c r="N204" s="508"/>
      <c r="O204" s="508"/>
      <c r="P204" s="509"/>
      <c r="Q204" s="491" t="str">
        <f>Calcu!I267</f>
        <v>-</v>
      </c>
      <c r="R204" s="492"/>
      <c r="S204" s="493"/>
      <c r="T204" s="491" t="str">
        <f>Calcu!K267</f>
        <v>-</v>
      </c>
      <c r="U204" s="492"/>
      <c r="V204" s="493"/>
    </row>
    <row r="205" spans="1:22" s="54" customFormat="1" ht="15" customHeight="1">
      <c r="A205" s="360" t="str">
        <f>IF(Calcu!$E$148="Case D","","삭제")</f>
        <v>삭제</v>
      </c>
      <c r="B205" s="51"/>
      <c r="C205" s="51"/>
      <c r="D205" s="51"/>
      <c r="E205" s="51"/>
      <c r="F205" s="51"/>
      <c r="G205" s="51"/>
      <c r="H205" s="51"/>
      <c r="I205" s="51"/>
      <c r="J205" s="51"/>
    </row>
    <row r="206" spans="1:22" s="54" customFormat="1" ht="15" customHeight="1">
      <c r="A206" s="360" t="str">
        <f>IF(Calcu!$E$148="Case D","","삭제")</f>
        <v>삭제</v>
      </c>
      <c r="B206" s="45" t="s">
        <v>398</v>
      </c>
      <c r="C206" s="46"/>
      <c r="D206" s="46"/>
      <c r="E206" s="48"/>
      <c r="F206" s="48"/>
      <c r="G206" s="48"/>
      <c r="H206" s="48"/>
      <c r="I206" s="48"/>
      <c r="J206" s="48"/>
      <c r="K206" s="270"/>
      <c r="L206" s="56"/>
      <c r="Q206" s="416"/>
      <c r="R206" s="416"/>
      <c r="S206" s="416"/>
      <c r="V206" s="70"/>
    </row>
    <row r="207" spans="1:22" s="54" customFormat="1" ht="15" customHeight="1">
      <c r="A207" s="360" t="str">
        <f>IF(Calcu!$E$148="Case D","","삭제")</f>
        <v>삭제</v>
      </c>
      <c r="B207" s="48"/>
      <c r="C207" s="46"/>
      <c r="D207" s="46"/>
      <c r="E207" s="48"/>
      <c r="F207" s="48"/>
      <c r="G207" s="48"/>
      <c r="H207" s="48"/>
      <c r="I207" s="48"/>
      <c r="J207" s="48"/>
      <c r="K207" s="270"/>
      <c r="L207" s="56"/>
      <c r="Q207" s="416"/>
      <c r="R207" s="416"/>
      <c r="S207" s="416"/>
    </row>
    <row r="208" spans="1:22" s="54" customFormat="1" ht="15" customHeight="1">
      <c r="A208" s="360" t="str">
        <f>IF(Calcu!$E$148="Case D","","삭제")</f>
        <v>삭제</v>
      </c>
      <c r="B208" s="49" t="s">
        <v>669</v>
      </c>
      <c r="C208" s="46"/>
      <c r="D208" s="46"/>
      <c r="F208" s="45" t="s">
        <v>671</v>
      </c>
      <c r="G208" s="57"/>
      <c r="H208" s="57"/>
      <c r="I208" s="48"/>
      <c r="K208" s="45" t="s">
        <v>670</v>
      </c>
      <c r="L208" s="56"/>
      <c r="Q208" s="416"/>
      <c r="R208" s="416"/>
      <c r="S208" s="416"/>
    </row>
    <row r="209" spans="1:25" s="54" customFormat="1" ht="15" customHeight="1">
      <c r="A209" s="360" t="str">
        <f>IF(Calcu!$E$148="Case D","","삭제")</f>
        <v>삭제</v>
      </c>
      <c r="B209" s="271"/>
      <c r="C209" s="525" t="e">
        <f>TRIM(LEFT(TEXT(Calcu!X176,"0.000 000 E+00"),10))&amp;"×10"</f>
        <v>#DIV/0!</v>
      </c>
      <c r="D209" s="525"/>
      <c r="E209" s="525"/>
      <c r="F209" s="525"/>
      <c r="G209" s="272" t="e">
        <f>VALUE(RIGHT(TEXT(Calcu!X176,"0.000 000 E+00"),3))</f>
        <v>#DIV/0!</v>
      </c>
      <c r="H209" s="271"/>
      <c r="I209" s="525" t="e">
        <f>TRIM(LEFT(TEXT(Calcu!X178,"0.000 000 E+00"),10))&amp;"×10"</f>
        <v>#DIV/0!</v>
      </c>
      <c r="J209" s="525"/>
      <c r="K209" s="525"/>
      <c r="L209" s="525"/>
      <c r="M209" s="272" t="e">
        <f>VALUE(RIGHT(TEXT(Calcu!X178,"0.000 000 E+00"),3))</f>
        <v>#DIV/0!</v>
      </c>
      <c r="N209" s="271"/>
      <c r="P209" s="525" t="e">
        <f>TRIM(LEFT(TEXT(Calcu!X180,"0.000 000 E+00"),10))&amp;"×10"</f>
        <v>#DIV/0!</v>
      </c>
      <c r="Q209" s="525"/>
      <c r="R209" s="525"/>
      <c r="S209" s="525"/>
      <c r="T209" s="272" t="e">
        <f>VALUE(RIGHT(TEXT(Calcu!X180,"0.000 000 E+00"),3))</f>
        <v>#DIV/0!</v>
      </c>
      <c r="Y209" s="414"/>
    </row>
    <row r="210" spans="1:25" s="54" customFormat="1" ht="15" customHeight="1">
      <c r="A210" s="360" t="str">
        <f>IF(Calcu!$E$148="Case D","","삭제")</f>
        <v>삭제</v>
      </c>
      <c r="B210" s="271"/>
      <c r="C210" s="525" t="e">
        <f>TRIM(LEFT(TEXT(Calcu!X182,"0.000 000 E+00"),10))&amp;"×10"</f>
        <v>#DIV/0!</v>
      </c>
      <c r="D210" s="525"/>
      <c r="E210" s="525"/>
      <c r="F210" s="525"/>
      <c r="G210" s="272" t="e">
        <f>VALUE(RIGHT(TEXT(Calcu!X182,"0.000 000 E+00"),3))</f>
        <v>#DIV/0!</v>
      </c>
      <c r="H210" s="271"/>
      <c r="I210" s="525" t="e">
        <f>TRIM(LEFT(TEXT(Calcu!X184,"0.000 000 E+00"),10))&amp;"×10"</f>
        <v>#DIV/0!</v>
      </c>
      <c r="J210" s="525"/>
      <c r="K210" s="525"/>
      <c r="L210" s="525"/>
      <c r="M210" s="272" t="e">
        <f>VALUE(RIGHT(TEXT(Calcu!X184,"0.000 000 E+00"),3))</f>
        <v>#DIV/0!</v>
      </c>
      <c r="N210" s="271"/>
      <c r="P210" s="525" t="e">
        <f>TRIM(LEFT(TEXT(Calcu!X186,"0.000 000 E+00"),10))&amp;"×10"</f>
        <v>#DIV/0!</v>
      </c>
      <c r="Q210" s="525"/>
      <c r="R210" s="525"/>
      <c r="S210" s="525"/>
      <c r="T210" s="272" t="e">
        <f>VALUE(RIGHT(TEXT(Calcu!X186,"0.000 000 E+00"),3))</f>
        <v>#DIV/0!</v>
      </c>
    </row>
    <row r="211" spans="1:25" s="54" customFormat="1" ht="15" customHeight="1">
      <c r="A211" s="360" t="str">
        <f>IF(Calcu!$E$148="Case D","","삭제")</f>
        <v>삭제</v>
      </c>
      <c r="B211" s="415" t="s">
        <v>399</v>
      </c>
      <c r="C211" s="75"/>
      <c r="D211" s="75"/>
      <c r="E211" s="59"/>
      <c r="F211" s="59"/>
      <c r="G211" s="59"/>
      <c r="H211" s="59"/>
      <c r="I211" s="59"/>
      <c r="J211" s="59"/>
      <c r="K211" s="270"/>
      <c r="L211" s="56"/>
    </row>
    <row r="212" spans="1:25" s="54" customFormat="1" ht="15" customHeight="1">
      <c r="A212" s="360" t="str">
        <f>IF(Calcu!$E$148="Case D","","삭제")</f>
        <v>삭제</v>
      </c>
      <c r="B212" s="415" t="s">
        <v>400</v>
      </c>
      <c r="C212" s="75"/>
      <c r="D212" s="75"/>
      <c r="E212" s="59"/>
      <c r="F212" s="59"/>
      <c r="G212" s="59"/>
      <c r="H212" s="59"/>
      <c r="I212" s="59"/>
      <c r="J212" s="59"/>
      <c r="K212" s="270"/>
      <c r="L212" s="56"/>
      <c r="N212" s="79"/>
      <c r="O212" s="233"/>
    </row>
    <row r="213" spans="1:25" s="54" customFormat="1" ht="15" customHeight="1">
      <c r="A213" s="360" t="str">
        <f>IF(Calcu!$E$148="Case D","","삭제")</f>
        <v>삭제</v>
      </c>
      <c r="B213" s="57"/>
      <c r="C213" s="75"/>
      <c r="D213" s="75"/>
      <c r="E213" s="59"/>
      <c r="F213" s="59"/>
      <c r="G213" s="59"/>
      <c r="H213" s="59"/>
      <c r="I213" s="59"/>
      <c r="J213" s="59"/>
      <c r="K213" s="270"/>
      <c r="L213" s="56"/>
      <c r="N213" s="79"/>
      <c r="O213" s="233"/>
    </row>
    <row r="214" spans="1:25" s="54" customFormat="1" ht="15" customHeight="1">
      <c r="A214" s="360" t="str">
        <f>IF(Calcu!$E$148="Case D","","삭제")</f>
        <v>삭제</v>
      </c>
      <c r="B214" s="78" t="s">
        <v>756</v>
      </c>
      <c r="C214" s="75"/>
      <c r="D214" s="75"/>
      <c r="E214" s="59"/>
      <c r="F214" s="59"/>
      <c r="G214" s="59"/>
      <c r="H214" s="79"/>
      <c r="I214" s="233"/>
      <c r="J214" s="233"/>
      <c r="K214" s="270"/>
      <c r="L214" s="56"/>
      <c r="O214" s="440" t="str">
        <f ca="1">MAX(Calcu!P$199:Q$215)&amp;") 를 계산하였으며 증가힘만을"</f>
        <v>0) 를 계산하였으며 증가힘만을</v>
      </c>
    </row>
    <row r="215" spans="1:25" s="54" customFormat="1" ht="15" customHeight="1">
      <c r="A215" s="360" t="str">
        <f>IF(Calcu!$E$148="Case D","","삭제")</f>
        <v>삭제</v>
      </c>
      <c r="B215" s="273" t="s">
        <v>417</v>
      </c>
      <c r="F215" s="274"/>
      <c r="G215" s="274"/>
      <c r="H215" s="274"/>
      <c r="I215" s="274"/>
      <c r="J215" s="274"/>
      <c r="K215" s="270"/>
      <c r="L215" s="56"/>
    </row>
    <row r="216" spans="1:25" s="54" customFormat="1" ht="15" customHeight="1">
      <c r="A216" s="360" t="str">
        <f>IF(Calcu!$E$148="Case D","","삭제")</f>
        <v>삭제</v>
      </c>
      <c r="B216" s="273" t="s">
        <v>418</v>
      </c>
      <c r="F216" s="274"/>
      <c r="G216" s="274"/>
      <c r="H216" s="274"/>
      <c r="I216" s="274"/>
      <c r="J216" s="274"/>
      <c r="K216" s="270"/>
      <c r="L216" s="56"/>
    </row>
    <row r="217" spans="1:25" s="54" customFormat="1" ht="15" customHeight="1">
      <c r="A217" s="360" t="str">
        <f>IF(Calcu!$E$148="Case D","","삭제")</f>
        <v>삭제</v>
      </c>
      <c r="B217" s="273" t="s">
        <v>401</v>
      </c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 spans="1:25" s="54" customFormat="1" ht="15" customHeight="1">
      <c r="A218" s="360" t="str">
        <f>IF(Calcu!$E$148="Case D","","삭제")</f>
        <v>삭제</v>
      </c>
      <c r="B218" s="273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1:25" s="54" customFormat="1" ht="15" customHeight="1">
      <c r="A219" s="360" t="str">
        <f>IF(Calcu!$E$148="Case D","","삭제")</f>
        <v>삭제</v>
      </c>
      <c r="B219" s="490" t="s">
        <v>402</v>
      </c>
      <c r="C219" s="490"/>
      <c r="D219" s="490"/>
      <c r="E219" s="490"/>
      <c r="F219" s="490"/>
      <c r="G219" s="490"/>
      <c r="H219" s="490"/>
      <c r="I219" s="490"/>
      <c r="J219" s="490"/>
      <c r="K219" s="490"/>
      <c r="L219" s="490"/>
      <c r="M219" s="490"/>
      <c r="N219" s="490"/>
      <c r="O219" s="490"/>
      <c r="P219" s="490"/>
      <c r="Q219" s="490"/>
      <c r="R219" s="490"/>
      <c r="S219" s="490"/>
      <c r="T219" s="490"/>
      <c r="U219" s="490"/>
      <c r="V219" s="490"/>
    </row>
    <row r="220" spans="1:25" s="54" customFormat="1" ht="15" customHeight="1">
      <c r="A220" s="361" t="str">
        <f>IF(Calcu!$E$148="Case D","삽입","삭제")</f>
        <v>삭제</v>
      </c>
    </row>
    <row r="221" spans="1:25" s="54" customFormat="1" ht="15" customHeight="1">
      <c r="A221" s="360" t="str">
        <f>IF(Calcu!$E$148="Case D","","삭제")</f>
        <v>삭제</v>
      </c>
      <c r="B221" s="275" t="str">
        <f>B178</f>
        <v xml:space="preserve">○ 품명 : </v>
      </c>
      <c r="I221" s="233"/>
      <c r="J221" s="233"/>
      <c r="K221" s="55"/>
    </row>
    <row r="222" spans="1:25" s="54" customFormat="1" ht="15" customHeight="1">
      <c r="A222" s="360" t="str">
        <f>IF(Calcu!$E$148="Case D","","삭제")</f>
        <v>삭제</v>
      </c>
      <c r="B222" s="275" t="str">
        <f>B179</f>
        <v xml:space="preserve">○ 제작회사 및 형식 :  / </v>
      </c>
      <c r="I222" s="53"/>
      <c r="J222" s="53"/>
      <c r="K222" s="55"/>
      <c r="Q222" s="416"/>
      <c r="R222" s="416"/>
      <c r="S222" s="416"/>
    </row>
    <row r="223" spans="1:25" s="54" customFormat="1" ht="15" customHeight="1">
      <c r="A223" s="360" t="str">
        <f>IF(Calcu!$E$148="Case D","","삭제")</f>
        <v>삭제</v>
      </c>
      <c r="B223" s="275" t="str">
        <f>B180</f>
        <v xml:space="preserve">○ 기기번호 : </v>
      </c>
      <c r="I223" s="53"/>
      <c r="J223" s="53"/>
      <c r="K223" s="55"/>
      <c r="Q223" s="416"/>
      <c r="R223" s="416"/>
      <c r="S223" s="416"/>
    </row>
    <row r="224" spans="1:25" s="54" customFormat="1" ht="15" customHeight="1">
      <c r="A224" s="360" t="str">
        <f>IF(Calcu!$E$148="Case D","","삭제")</f>
        <v>삭제</v>
      </c>
      <c r="B224" s="275"/>
      <c r="I224" s="53"/>
      <c r="J224" s="53"/>
      <c r="K224" s="55"/>
      <c r="Q224" s="416"/>
      <c r="R224" s="416"/>
      <c r="S224" s="416"/>
    </row>
    <row r="225" spans="1:22" s="54" customFormat="1" ht="15" customHeight="1">
      <c r="A225" s="360" t="str">
        <f>IF(Calcu!$E$148="Case D","","삭제")</f>
        <v>삭제</v>
      </c>
      <c r="B225" s="497" t="str">
        <f>"힘 측정기의 특성 및 등급 ("&amp;B182&amp;")"</f>
        <v>힘 측정기의 특성 및 등급 (0 교정)</v>
      </c>
      <c r="C225" s="497"/>
      <c r="D225" s="497"/>
      <c r="E225" s="497"/>
      <c r="F225" s="497"/>
      <c r="G225" s="497"/>
      <c r="H225" s="497"/>
      <c r="I225" s="497"/>
      <c r="J225" s="497"/>
      <c r="K225" s="497"/>
      <c r="L225" s="497"/>
      <c r="M225" s="497"/>
      <c r="N225" s="497"/>
      <c r="O225" s="497"/>
      <c r="P225" s="497"/>
      <c r="Q225" s="497"/>
      <c r="R225" s="497"/>
      <c r="S225" s="497"/>
      <c r="T225" s="497"/>
      <c r="U225" s="497"/>
      <c r="V225" s="497"/>
    </row>
    <row r="226" spans="1:22" s="54" customFormat="1" ht="15" customHeight="1">
      <c r="A226" s="360" t="str">
        <f>IF(Calcu!$E$148="Case D","","삭제")</f>
        <v>삭제</v>
      </c>
      <c r="B226" s="497"/>
      <c r="C226" s="497"/>
      <c r="D226" s="497"/>
      <c r="E226" s="497"/>
      <c r="F226" s="497"/>
      <c r="G226" s="497"/>
      <c r="H226" s="497"/>
      <c r="I226" s="497"/>
      <c r="J226" s="497"/>
      <c r="K226" s="497"/>
      <c r="L226" s="497"/>
      <c r="M226" s="497"/>
      <c r="N226" s="497"/>
      <c r="O226" s="497"/>
      <c r="P226" s="497"/>
      <c r="Q226" s="497"/>
      <c r="R226" s="497"/>
      <c r="S226" s="497"/>
      <c r="T226" s="497"/>
      <c r="U226" s="497"/>
      <c r="V226" s="497"/>
    </row>
    <row r="227" spans="1:22" s="54" customFormat="1" ht="15" customHeight="1">
      <c r="A227" s="360" t="str">
        <f>IF(Calcu!$E$148="Case D","","삭제")</f>
        <v>삭제</v>
      </c>
      <c r="F227" s="268"/>
      <c r="G227" s="268"/>
      <c r="H227" s="268"/>
      <c r="I227" s="268"/>
      <c r="J227" s="268"/>
      <c r="K227" s="268"/>
      <c r="L227" s="268"/>
      <c r="Q227" s="416"/>
      <c r="R227" s="416"/>
      <c r="S227" s="416"/>
    </row>
    <row r="228" spans="1:22" s="54" customFormat="1" ht="15" customHeight="1">
      <c r="A228" s="360" t="str">
        <f>IF(Calcu!$E$148="Case D","","삭제")</f>
        <v>삭제</v>
      </c>
      <c r="B228" s="498" t="s">
        <v>396</v>
      </c>
      <c r="C228" s="499"/>
      <c r="D228" s="500"/>
      <c r="E228" s="498" t="s">
        <v>403</v>
      </c>
      <c r="F228" s="499"/>
      <c r="G228" s="500"/>
      <c r="H228" s="498" t="s">
        <v>404</v>
      </c>
      <c r="I228" s="499"/>
      <c r="J228" s="500"/>
      <c r="K228" s="498" t="s">
        <v>405</v>
      </c>
      <c r="L228" s="499"/>
      <c r="M228" s="500"/>
      <c r="N228" s="498" t="s">
        <v>406</v>
      </c>
      <c r="O228" s="499"/>
      <c r="P228" s="500"/>
      <c r="Q228" s="498" t="s">
        <v>407</v>
      </c>
      <c r="R228" s="499"/>
      <c r="S228" s="500"/>
      <c r="T228" s="498" t="s">
        <v>392</v>
      </c>
      <c r="U228" s="499"/>
      <c r="V228" s="500"/>
    </row>
    <row r="229" spans="1:22" s="54" customFormat="1" ht="15" customHeight="1">
      <c r="A229" s="360" t="str">
        <f>IF(Calcu!$E$148="Case D","","삭제")</f>
        <v>삭제</v>
      </c>
      <c r="B229" s="501"/>
      <c r="C229" s="502"/>
      <c r="D229" s="503"/>
      <c r="E229" s="501"/>
      <c r="F229" s="502"/>
      <c r="G229" s="503"/>
      <c r="H229" s="501"/>
      <c r="I229" s="502"/>
      <c r="J229" s="503"/>
      <c r="K229" s="501"/>
      <c r="L229" s="502"/>
      <c r="M229" s="503"/>
      <c r="N229" s="501"/>
      <c r="O229" s="502"/>
      <c r="P229" s="503"/>
      <c r="Q229" s="501"/>
      <c r="R229" s="502"/>
      <c r="S229" s="503"/>
      <c r="T229" s="501"/>
      <c r="U229" s="502"/>
      <c r="V229" s="503"/>
    </row>
    <row r="230" spans="1:22" s="54" customFormat="1" ht="15" customHeight="1">
      <c r="A230" s="269" t="str">
        <f>IF(A$178="삭제","삭제",IF(Calcu!C154=TRUE,"","삭제"))</f>
        <v>삭제</v>
      </c>
      <c r="B230" s="491" t="str">
        <f>Calcu!M251</f>
        <v>-</v>
      </c>
      <c r="C230" s="492"/>
      <c r="D230" s="493"/>
      <c r="E230" s="491" t="str">
        <f>Calcu!N251</f>
        <v>-</v>
      </c>
      <c r="F230" s="492"/>
      <c r="G230" s="493"/>
      <c r="H230" s="491" t="str">
        <f>Calcu!O251</f>
        <v>-</v>
      </c>
      <c r="I230" s="492"/>
      <c r="J230" s="493"/>
      <c r="K230" s="491" t="str">
        <f>Calcu!P251</f>
        <v>-</v>
      </c>
      <c r="L230" s="492"/>
      <c r="M230" s="493"/>
      <c r="N230" s="491" t="str">
        <f ca="1">Calcu!Q251</f>
        <v>0.0</v>
      </c>
      <c r="O230" s="492"/>
      <c r="P230" s="493"/>
      <c r="Q230" s="491" t="str">
        <f>Calcu!R251</f>
        <v>-</v>
      </c>
      <c r="R230" s="492"/>
      <c r="S230" s="493"/>
      <c r="T230" s="491" t="str">
        <f>Calcu!S251</f>
        <v>-</v>
      </c>
      <c r="U230" s="492"/>
      <c r="V230" s="493"/>
    </row>
    <row r="231" spans="1:22" s="54" customFormat="1" ht="15" customHeight="1">
      <c r="A231" s="269" t="str">
        <f>IF(A$178="삭제","삭제",IF(Calcu!C155=TRUE,"","삭제"))</f>
        <v>삭제</v>
      </c>
      <c r="B231" s="491" t="str">
        <f>Calcu!M252</f>
        <v>-</v>
      </c>
      <c r="C231" s="492"/>
      <c r="D231" s="493"/>
      <c r="E231" s="491" t="str">
        <f>Calcu!N252</f>
        <v>-</v>
      </c>
      <c r="F231" s="492"/>
      <c r="G231" s="493"/>
      <c r="H231" s="491" t="str">
        <f>Calcu!O252</f>
        <v>-</v>
      </c>
      <c r="I231" s="492"/>
      <c r="J231" s="493"/>
      <c r="K231" s="491" t="str">
        <f>Calcu!P252</f>
        <v>-</v>
      </c>
      <c r="L231" s="492"/>
      <c r="M231" s="493"/>
      <c r="N231" s="491" t="str">
        <f>Calcu!Q252</f>
        <v>-</v>
      </c>
      <c r="O231" s="492"/>
      <c r="P231" s="493"/>
      <c r="Q231" s="491" t="str">
        <f>Calcu!R252</f>
        <v>-</v>
      </c>
      <c r="R231" s="492"/>
      <c r="S231" s="493"/>
      <c r="T231" s="491">
        <f ca="1">Calcu!S252</f>
        <v>0.5</v>
      </c>
      <c r="U231" s="492"/>
      <c r="V231" s="493"/>
    </row>
    <row r="232" spans="1:22" s="54" customFormat="1" ht="15" customHeight="1">
      <c r="A232" s="269" t="str">
        <f>IF(A$178="삭제","삭제",IF(Calcu!C156=TRUE,"","삭제"))</f>
        <v>삭제</v>
      </c>
      <c r="B232" s="491" t="str">
        <f>Calcu!M253</f>
        <v>-</v>
      </c>
      <c r="C232" s="492"/>
      <c r="D232" s="493"/>
      <c r="E232" s="491" t="str">
        <f>Calcu!N253</f>
        <v>-</v>
      </c>
      <c r="F232" s="492"/>
      <c r="G232" s="493"/>
      <c r="H232" s="491" t="str">
        <f>Calcu!O253</f>
        <v>-</v>
      </c>
      <c r="I232" s="492"/>
      <c r="J232" s="493"/>
      <c r="K232" s="491" t="str">
        <f>Calcu!P253</f>
        <v>-</v>
      </c>
      <c r="L232" s="492"/>
      <c r="M232" s="493"/>
      <c r="N232" s="491" t="str">
        <f>Calcu!Q253</f>
        <v>-</v>
      </c>
      <c r="O232" s="492"/>
      <c r="P232" s="493"/>
      <c r="Q232" s="491" t="str">
        <f>Calcu!R253</f>
        <v>-</v>
      </c>
      <c r="R232" s="492"/>
      <c r="S232" s="493"/>
      <c r="T232" s="491">
        <f ca="1">Calcu!S253</f>
        <v>0.5</v>
      </c>
      <c r="U232" s="492"/>
      <c r="V232" s="493"/>
    </row>
    <row r="233" spans="1:22" s="54" customFormat="1" ht="15" customHeight="1">
      <c r="A233" s="269" t="str">
        <f>IF(A$178="삭제","삭제",IF(Calcu!C157=TRUE,"","삭제"))</f>
        <v>삭제</v>
      </c>
      <c r="B233" s="491" t="str">
        <f>Calcu!M254</f>
        <v>-</v>
      </c>
      <c r="C233" s="492"/>
      <c r="D233" s="493"/>
      <c r="E233" s="491" t="str">
        <f>Calcu!N254</f>
        <v>-</v>
      </c>
      <c r="F233" s="492"/>
      <c r="G233" s="493"/>
      <c r="H233" s="491" t="str">
        <f>Calcu!O254</f>
        <v>-</v>
      </c>
      <c r="I233" s="492"/>
      <c r="J233" s="493"/>
      <c r="K233" s="491" t="str">
        <f>Calcu!P254</f>
        <v>-</v>
      </c>
      <c r="L233" s="492"/>
      <c r="M233" s="493"/>
      <c r="N233" s="491" t="str">
        <f>Calcu!Q254</f>
        <v>-</v>
      </c>
      <c r="O233" s="492"/>
      <c r="P233" s="493"/>
      <c r="Q233" s="491" t="str">
        <f>Calcu!R254</f>
        <v>-</v>
      </c>
      <c r="R233" s="492"/>
      <c r="S233" s="493"/>
      <c r="T233" s="491">
        <f ca="1">Calcu!S254</f>
        <v>0.5</v>
      </c>
      <c r="U233" s="492"/>
      <c r="V233" s="493"/>
    </row>
    <row r="234" spans="1:22" s="54" customFormat="1" ht="15" customHeight="1">
      <c r="A234" s="269" t="str">
        <f>IF(A$178="삭제","삭제",IF(Calcu!C158=TRUE,"","삭제"))</f>
        <v>삭제</v>
      </c>
      <c r="B234" s="491" t="str">
        <f>Calcu!M255</f>
        <v>-</v>
      </c>
      <c r="C234" s="492"/>
      <c r="D234" s="493"/>
      <c r="E234" s="491" t="str">
        <f>Calcu!N255</f>
        <v>-</v>
      </c>
      <c r="F234" s="492"/>
      <c r="G234" s="493"/>
      <c r="H234" s="491" t="str">
        <f>Calcu!O255</f>
        <v>-</v>
      </c>
      <c r="I234" s="492"/>
      <c r="J234" s="493"/>
      <c r="K234" s="491" t="str">
        <f>Calcu!P255</f>
        <v>-</v>
      </c>
      <c r="L234" s="492"/>
      <c r="M234" s="493"/>
      <c r="N234" s="491" t="str">
        <f>Calcu!Q255</f>
        <v>-</v>
      </c>
      <c r="O234" s="492"/>
      <c r="P234" s="493"/>
      <c r="Q234" s="491" t="str">
        <f>Calcu!R255</f>
        <v>-</v>
      </c>
      <c r="R234" s="492"/>
      <c r="S234" s="493"/>
      <c r="T234" s="491">
        <f ca="1">Calcu!S255</f>
        <v>0.5</v>
      </c>
      <c r="U234" s="492"/>
      <c r="V234" s="493"/>
    </row>
    <row r="235" spans="1:22" s="54" customFormat="1" ht="15" customHeight="1">
      <c r="A235" s="269" t="str">
        <f>IF(A$178="삭제","삭제",IF(Calcu!C159=TRUE,"","삭제"))</f>
        <v>삭제</v>
      </c>
      <c r="B235" s="491" t="str">
        <f>Calcu!M256</f>
        <v>-</v>
      </c>
      <c r="C235" s="492"/>
      <c r="D235" s="493"/>
      <c r="E235" s="491" t="str">
        <f>Calcu!N256</f>
        <v>-</v>
      </c>
      <c r="F235" s="492"/>
      <c r="G235" s="493"/>
      <c r="H235" s="491" t="str">
        <f>Calcu!O256</f>
        <v>-</v>
      </c>
      <c r="I235" s="492"/>
      <c r="J235" s="493"/>
      <c r="K235" s="491" t="str">
        <f>Calcu!P256</f>
        <v>-</v>
      </c>
      <c r="L235" s="492"/>
      <c r="M235" s="493"/>
      <c r="N235" s="491" t="str">
        <f>Calcu!Q256</f>
        <v>-</v>
      </c>
      <c r="O235" s="492"/>
      <c r="P235" s="493"/>
      <c r="Q235" s="491" t="str">
        <f>Calcu!R256</f>
        <v>-</v>
      </c>
      <c r="R235" s="492"/>
      <c r="S235" s="493"/>
      <c r="T235" s="491">
        <f ca="1">Calcu!S256</f>
        <v>0.5</v>
      </c>
      <c r="U235" s="492"/>
      <c r="V235" s="493"/>
    </row>
    <row r="236" spans="1:22" s="54" customFormat="1" ht="15" customHeight="1">
      <c r="A236" s="269" t="str">
        <f>IF(A$178="삭제","삭제",IF(Calcu!C160=TRUE,"","삭제"))</f>
        <v>삭제</v>
      </c>
      <c r="B236" s="491" t="str">
        <f>Calcu!M257</f>
        <v>-</v>
      </c>
      <c r="C236" s="492"/>
      <c r="D236" s="493"/>
      <c r="E236" s="491" t="str">
        <f>Calcu!N257</f>
        <v>-</v>
      </c>
      <c r="F236" s="492"/>
      <c r="G236" s="493"/>
      <c r="H236" s="491" t="str">
        <f>Calcu!O257</f>
        <v>-</v>
      </c>
      <c r="I236" s="492"/>
      <c r="J236" s="493"/>
      <c r="K236" s="491" t="str">
        <f>Calcu!P257</f>
        <v>-</v>
      </c>
      <c r="L236" s="492"/>
      <c r="M236" s="493"/>
      <c r="N236" s="491" t="str">
        <f>Calcu!Q257</f>
        <v>-</v>
      </c>
      <c r="O236" s="492"/>
      <c r="P236" s="493"/>
      <c r="Q236" s="491" t="str">
        <f>Calcu!R257</f>
        <v>-</v>
      </c>
      <c r="R236" s="492"/>
      <c r="S236" s="493"/>
      <c r="T236" s="491">
        <f ca="1">Calcu!S257</f>
        <v>0.5</v>
      </c>
      <c r="U236" s="492"/>
      <c r="V236" s="493"/>
    </row>
    <row r="237" spans="1:22" s="54" customFormat="1" ht="15" customHeight="1">
      <c r="A237" s="269" t="str">
        <f>IF(A$178="삭제","삭제",IF(Calcu!C161=TRUE,"","삭제"))</f>
        <v>삭제</v>
      </c>
      <c r="B237" s="491" t="str">
        <f>Calcu!M258</f>
        <v>-</v>
      </c>
      <c r="C237" s="492"/>
      <c r="D237" s="493"/>
      <c r="E237" s="491" t="str">
        <f>Calcu!N258</f>
        <v>-</v>
      </c>
      <c r="F237" s="492"/>
      <c r="G237" s="493"/>
      <c r="H237" s="491" t="str">
        <f>Calcu!O258</f>
        <v>-</v>
      </c>
      <c r="I237" s="492"/>
      <c r="J237" s="493"/>
      <c r="K237" s="491" t="str">
        <f>Calcu!P258</f>
        <v>-</v>
      </c>
      <c r="L237" s="492"/>
      <c r="M237" s="493"/>
      <c r="N237" s="491" t="str">
        <f>Calcu!Q258</f>
        <v>-</v>
      </c>
      <c r="O237" s="492"/>
      <c r="P237" s="493"/>
      <c r="Q237" s="491" t="str">
        <f>Calcu!R258</f>
        <v>-</v>
      </c>
      <c r="R237" s="492"/>
      <c r="S237" s="493"/>
      <c r="T237" s="491">
        <f ca="1">Calcu!S258</f>
        <v>0.5</v>
      </c>
      <c r="U237" s="492"/>
      <c r="V237" s="493"/>
    </row>
    <row r="238" spans="1:22" s="54" customFormat="1" ht="15" customHeight="1">
      <c r="A238" s="269" t="str">
        <f>IF(A$178="삭제","삭제",IF(Calcu!C162=TRUE,"","삭제"))</f>
        <v>삭제</v>
      </c>
      <c r="B238" s="491" t="str">
        <f>Calcu!M259</f>
        <v>-</v>
      </c>
      <c r="C238" s="492"/>
      <c r="D238" s="493"/>
      <c r="E238" s="491" t="str">
        <f>Calcu!N259</f>
        <v>-</v>
      </c>
      <c r="F238" s="492"/>
      <c r="G238" s="493"/>
      <c r="H238" s="491" t="str">
        <f>Calcu!O259</f>
        <v>-</v>
      </c>
      <c r="I238" s="492"/>
      <c r="J238" s="493"/>
      <c r="K238" s="491" t="str">
        <f>Calcu!P259</f>
        <v>-</v>
      </c>
      <c r="L238" s="492"/>
      <c r="M238" s="493"/>
      <c r="N238" s="491" t="str">
        <f>Calcu!Q259</f>
        <v>-</v>
      </c>
      <c r="O238" s="492"/>
      <c r="P238" s="493"/>
      <c r="Q238" s="491" t="str">
        <f>Calcu!R259</f>
        <v>-</v>
      </c>
      <c r="R238" s="492"/>
      <c r="S238" s="493"/>
      <c r="T238" s="491">
        <f ca="1">Calcu!S259</f>
        <v>0.5</v>
      </c>
      <c r="U238" s="492"/>
      <c r="V238" s="493"/>
    </row>
    <row r="239" spans="1:22" s="54" customFormat="1" ht="15" customHeight="1">
      <c r="A239" s="269" t="str">
        <f>IF(A$178="삭제","삭제",IF(Calcu!C163=TRUE,"","삭제"))</f>
        <v>삭제</v>
      </c>
      <c r="B239" s="491" t="str">
        <f>Calcu!M260</f>
        <v>-</v>
      </c>
      <c r="C239" s="492"/>
      <c r="D239" s="493"/>
      <c r="E239" s="491" t="str">
        <f>Calcu!N260</f>
        <v>-</v>
      </c>
      <c r="F239" s="492"/>
      <c r="G239" s="493"/>
      <c r="H239" s="491" t="str">
        <f>Calcu!O260</f>
        <v>-</v>
      </c>
      <c r="I239" s="492"/>
      <c r="J239" s="493"/>
      <c r="K239" s="491" t="str">
        <f>Calcu!P260</f>
        <v>-</v>
      </c>
      <c r="L239" s="492"/>
      <c r="M239" s="493"/>
      <c r="N239" s="491" t="str">
        <f>Calcu!Q260</f>
        <v>-</v>
      </c>
      <c r="O239" s="492"/>
      <c r="P239" s="493"/>
      <c r="Q239" s="491" t="str">
        <f>Calcu!R260</f>
        <v>-</v>
      </c>
      <c r="R239" s="492"/>
      <c r="S239" s="493"/>
      <c r="T239" s="491">
        <f ca="1">Calcu!S260</f>
        <v>0.5</v>
      </c>
      <c r="U239" s="492"/>
      <c r="V239" s="493"/>
    </row>
    <row r="240" spans="1:22" s="54" customFormat="1" ht="15" customHeight="1">
      <c r="A240" s="269" t="str">
        <f>IF(A$178="삭제","삭제",IF(Calcu!C164=TRUE,"","삭제"))</f>
        <v>삭제</v>
      </c>
      <c r="B240" s="491" t="str">
        <f>Calcu!M261</f>
        <v>-</v>
      </c>
      <c r="C240" s="492"/>
      <c r="D240" s="493"/>
      <c r="E240" s="491" t="str">
        <f>Calcu!N261</f>
        <v>-</v>
      </c>
      <c r="F240" s="492"/>
      <c r="G240" s="493"/>
      <c r="H240" s="491" t="str">
        <f>Calcu!O261</f>
        <v>-</v>
      </c>
      <c r="I240" s="492"/>
      <c r="J240" s="493"/>
      <c r="K240" s="491" t="str">
        <f>Calcu!P261</f>
        <v>-</v>
      </c>
      <c r="L240" s="492"/>
      <c r="M240" s="493"/>
      <c r="N240" s="491" t="str">
        <f>Calcu!Q261</f>
        <v>-</v>
      </c>
      <c r="O240" s="492"/>
      <c r="P240" s="493"/>
      <c r="Q240" s="491" t="str">
        <f>Calcu!R261</f>
        <v>-</v>
      </c>
      <c r="R240" s="492"/>
      <c r="S240" s="493"/>
      <c r="T240" s="491">
        <f ca="1">Calcu!S261</f>
        <v>0.5</v>
      </c>
      <c r="U240" s="492"/>
      <c r="V240" s="493"/>
    </row>
    <row r="241" spans="1:22" s="54" customFormat="1" ht="15" customHeight="1">
      <c r="A241" s="269" t="str">
        <f>IF(A$178="삭제","삭제",IF(Calcu!C165=TRUE,"","삭제"))</f>
        <v>삭제</v>
      </c>
      <c r="B241" s="491" t="str">
        <f>Calcu!M262</f>
        <v>-</v>
      </c>
      <c r="C241" s="492"/>
      <c r="D241" s="493"/>
      <c r="E241" s="491" t="str">
        <f>Calcu!N262</f>
        <v>-</v>
      </c>
      <c r="F241" s="492"/>
      <c r="G241" s="493"/>
      <c r="H241" s="491" t="str">
        <f>Calcu!O262</f>
        <v>-</v>
      </c>
      <c r="I241" s="492"/>
      <c r="J241" s="493"/>
      <c r="K241" s="491" t="str">
        <f>Calcu!P262</f>
        <v>-</v>
      </c>
      <c r="L241" s="492"/>
      <c r="M241" s="493"/>
      <c r="N241" s="491" t="str">
        <f>Calcu!Q262</f>
        <v>-</v>
      </c>
      <c r="O241" s="492"/>
      <c r="P241" s="493"/>
      <c r="Q241" s="491" t="str">
        <f>Calcu!R262</f>
        <v>-</v>
      </c>
      <c r="R241" s="492"/>
      <c r="S241" s="493"/>
      <c r="T241" s="491">
        <f ca="1">Calcu!S262</f>
        <v>0.5</v>
      </c>
      <c r="U241" s="492"/>
      <c r="V241" s="493"/>
    </row>
    <row r="242" spans="1:22" s="54" customFormat="1" ht="15" customHeight="1">
      <c r="A242" s="269" t="str">
        <f>IF(A$178="삭제","삭제",IF(Calcu!C166=TRUE,"","삭제"))</f>
        <v>삭제</v>
      </c>
      <c r="B242" s="491" t="str">
        <f>Calcu!M263</f>
        <v>-</v>
      </c>
      <c r="C242" s="492"/>
      <c r="D242" s="493"/>
      <c r="E242" s="491" t="str">
        <f>Calcu!N263</f>
        <v>-</v>
      </c>
      <c r="F242" s="492"/>
      <c r="G242" s="493"/>
      <c r="H242" s="491" t="str">
        <f>Calcu!O263</f>
        <v>-</v>
      </c>
      <c r="I242" s="492"/>
      <c r="J242" s="493"/>
      <c r="K242" s="491" t="str">
        <f>Calcu!P263</f>
        <v>-</v>
      </c>
      <c r="L242" s="492"/>
      <c r="M242" s="493"/>
      <c r="N242" s="491" t="str">
        <f>Calcu!Q263</f>
        <v>-</v>
      </c>
      <c r="O242" s="492"/>
      <c r="P242" s="493"/>
      <c r="Q242" s="491" t="str">
        <f>Calcu!R263</f>
        <v>-</v>
      </c>
      <c r="R242" s="492"/>
      <c r="S242" s="493"/>
      <c r="T242" s="491">
        <f ca="1">Calcu!S263</f>
        <v>0.5</v>
      </c>
      <c r="U242" s="492"/>
      <c r="V242" s="493"/>
    </row>
    <row r="243" spans="1:22" s="54" customFormat="1" ht="15" customHeight="1">
      <c r="A243" s="269" t="str">
        <f>IF(A$178="삭제","삭제",IF(Calcu!C167=TRUE,"","삭제"))</f>
        <v>삭제</v>
      </c>
      <c r="B243" s="491" t="str">
        <f>Calcu!M264</f>
        <v>-</v>
      </c>
      <c r="C243" s="492"/>
      <c r="D243" s="493"/>
      <c r="E243" s="491" t="str">
        <f>Calcu!N264</f>
        <v>-</v>
      </c>
      <c r="F243" s="492"/>
      <c r="G243" s="493"/>
      <c r="H243" s="491" t="str">
        <f>Calcu!O264</f>
        <v>-</v>
      </c>
      <c r="I243" s="492"/>
      <c r="J243" s="493"/>
      <c r="K243" s="491" t="str">
        <f>Calcu!P264</f>
        <v>-</v>
      </c>
      <c r="L243" s="492"/>
      <c r="M243" s="493"/>
      <c r="N243" s="491" t="str">
        <f>Calcu!Q264</f>
        <v>-</v>
      </c>
      <c r="O243" s="492"/>
      <c r="P243" s="493"/>
      <c r="Q243" s="491" t="str">
        <f>Calcu!R264</f>
        <v>-</v>
      </c>
      <c r="R243" s="492"/>
      <c r="S243" s="493"/>
      <c r="T243" s="491">
        <f ca="1">Calcu!S264</f>
        <v>0.5</v>
      </c>
      <c r="U243" s="492"/>
      <c r="V243" s="493"/>
    </row>
    <row r="244" spans="1:22" s="54" customFormat="1" ht="15" customHeight="1">
      <c r="A244" s="269" t="str">
        <f>IF(A$178="삭제","삭제",IF(Calcu!C168=TRUE,"","삭제"))</f>
        <v>삭제</v>
      </c>
      <c r="B244" s="491" t="str">
        <f>Calcu!M265</f>
        <v>-</v>
      </c>
      <c r="C244" s="492"/>
      <c r="D244" s="493"/>
      <c r="E244" s="491" t="str">
        <f>Calcu!N265</f>
        <v>-</v>
      </c>
      <c r="F244" s="492"/>
      <c r="G244" s="493"/>
      <c r="H244" s="491" t="str">
        <f>Calcu!O265</f>
        <v>-</v>
      </c>
      <c r="I244" s="492"/>
      <c r="J244" s="493"/>
      <c r="K244" s="491" t="str">
        <f>Calcu!P265</f>
        <v>-</v>
      </c>
      <c r="L244" s="492"/>
      <c r="M244" s="493"/>
      <c r="N244" s="491" t="str">
        <f>Calcu!Q265</f>
        <v>-</v>
      </c>
      <c r="O244" s="492"/>
      <c r="P244" s="493"/>
      <c r="Q244" s="491" t="str">
        <f>Calcu!R265</f>
        <v>-</v>
      </c>
      <c r="R244" s="492"/>
      <c r="S244" s="493"/>
      <c r="T244" s="491">
        <f ca="1">Calcu!S265</f>
        <v>0.5</v>
      </c>
      <c r="U244" s="492"/>
      <c r="V244" s="493"/>
    </row>
    <row r="245" spans="1:22" s="54" customFormat="1" ht="15" customHeight="1">
      <c r="A245" s="269" t="str">
        <f>IF(A$178="삭제","삭제",IF(Calcu!C169=TRUE,"","삭제"))</f>
        <v>삭제</v>
      </c>
      <c r="B245" s="491" t="str">
        <f>Calcu!M266</f>
        <v>-</v>
      </c>
      <c r="C245" s="492"/>
      <c r="D245" s="493"/>
      <c r="E245" s="491" t="str">
        <f>Calcu!N266</f>
        <v>-</v>
      </c>
      <c r="F245" s="492"/>
      <c r="G245" s="493"/>
      <c r="H245" s="491" t="str">
        <f>Calcu!O266</f>
        <v>-</v>
      </c>
      <c r="I245" s="492"/>
      <c r="J245" s="493"/>
      <c r="K245" s="491" t="str">
        <f>Calcu!P266</f>
        <v>-</v>
      </c>
      <c r="L245" s="492"/>
      <c r="M245" s="493"/>
      <c r="N245" s="491" t="str">
        <f>Calcu!Q266</f>
        <v>-</v>
      </c>
      <c r="O245" s="492"/>
      <c r="P245" s="493"/>
      <c r="Q245" s="491" t="str">
        <f>Calcu!R266</f>
        <v>-</v>
      </c>
      <c r="R245" s="492"/>
      <c r="S245" s="493"/>
      <c r="T245" s="491">
        <f ca="1">Calcu!S266</f>
        <v>0.5</v>
      </c>
      <c r="U245" s="492"/>
      <c r="V245" s="493"/>
    </row>
    <row r="246" spans="1:22" s="54" customFormat="1" ht="15" customHeight="1">
      <c r="A246" s="269" t="str">
        <f>IF(A$178="삭제","삭제",IF(Calcu!C170=TRUE,"","삭제"))</f>
        <v>삭제</v>
      </c>
      <c r="B246" s="491" t="str">
        <f>Calcu!M267</f>
        <v>-</v>
      </c>
      <c r="C246" s="492"/>
      <c r="D246" s="493"/>
      <c r="E246" s="491" t="str">
        <f>Calcu!N267</f>
        <v>-</v>
      </c>
      <c r="F246" s="492"/>
      <c r="G246" s="493"/>
      <c r="H246" s="491" t="str">
        <f>Calcu!O267</f>
        <v>-</v>
      </c>
      <c r="I246" s="492"/>
      <c r="J246" s="493"/>
      <c r="K246" s="491" t="str">
        <f>Calcu!P267</f>
        <v>-</v>
      </c>
      <c r="L246" s="492"/>
      <c r="M246" s="493"/>
      <c r="N246" s="491" t="str">
        <f>Calcu!Q267</f>
        <v>-</v>
      </c>
      <c r="O246" s="492"/>
      <c r="P246" s="493"/>
      <c r="Q246" s="491" t="str">
        <f>Calcu!R267</f>
        <v>-</v>
      </c>
      <c r="R246" s="492"/>
      <c r="S246" s="493"/>
      <c r="T246" s="491">
        <f ca="1">Calcu!S267</f>
        <v>0.5</v>
      </c>
      <c r="U246" s="492"/>
      <c r="V246" s="493"/>
    </row>
    <row r="247" spans="1:22" s="54" customFormat="1" ht="15" customHeight="1">
      <c r="A247" s="360" t="str">
        <f>IF(Calcu!$E$148="Case D","","삭제")</f>
        <v>삭제</v>
      </c>
      <c r="B247" s="278"/>
      <c r="C247" s="278"/>
      <c r="D247" s="278"/>
      <c r="E247" s="278"/>
      <c r="F247" s="279"/>
      <c r="G247" s="279"/>
      <c r="H247" s="279"/>
      <c r="I247" s="279"/>
      <c r="J247" s="279"/>
      <c r="K247" s="280"/>
      <c r="L247" s="280"/>
      <c r="M247" s="278"/>
      <c r="N247" s="278"/>
      <c r="O247" s="278"/>
      <c r="P247" s="278"/>
      <c r="Q247" s="278"/>
      <c r="R247" s="281"/>
      <c r="S247" s="278"/>
      <c r="T247" s="278"/>
      <c r="U247" s="278"/>
      <c r="V247" s="278"/>
    </row>
    <row r="248" spans="1:22" s="54" customFormat="1" ht="15" customHeight="1">
      <c r="A248" s="360" t="str">
        <f>IF(Calcu!$E$148="Case D","","삭제")</f>
        <v>삭제</v>
      </c>
      <c r="B248" s="57" t="s">
        <v>414</v>
      </c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416"/>
      <c r="S248" s="416"/>
    </row>
    <row r="249" spans="1:22" s="54" customFormat="1" ht="15" customHeight="1">
      <c r="A249" s="360" t="str">
        <f>IF(Calcu!$E$148="Case D","","삭제")</f>
        <v>삭제</v>
      </c>
      <c r="B249" s="49" t="s">
        <v>415</v>
      </c>
      <c r="C249" s="46"/>
      <c r="D249" s="46"/>
      <c r="E249" s="48"/>
      <c r="F249" s="48"/>
      <c r="G249" s="48"/>
      <c r="H249" s="48"/>
      <c r="I249" s="48"/>
      <c r="J249" s="48"/>
      <c r="K249" s="270"/>
      <c r="L249" s="270"/>
      <c r="Q249" s="416"/>
      <c r="R249" s="416"/>
      <c r="S249" s="416"/>
    </row>
    <row r="250" spans="1:22" s="54" customFormat="1" ht="15" customHeight="1">
      <c r="A250" s="360" t="str">
        <f>IF(Calcu!$E$148="Case D","","삭제")</f>
        <v>삭제</v>
      </c>
      <c r="B250" s="49"/>
      <c r="C250" s="46"/>
      <c r="D250" s="46"/>
      <c r="E250" s="48"/>
      <c r="F250" s="48"/>
      <c r="G250" s="48"/>
      <c r="H250" s="48"/>
      <c r="I250" s="48"/>
      <c r="J250" s="48"/>
      <c r="K250" s="270"/>
      <c r="L250" s="270"/>
      <c r="Q250" s="416"/>
      <c r="R250" s="416"/>
      <c r="S250" s="416"/>
    </row>
    <row r="251" spans="1:22" s="54" customFormat="1" ht="15" customHeight="1">
      <c r="A251" s="360" t="str">
        <f>IF(Calcu!$E$148="Case D","","삭제")</f>
        <v>삭제</v>
      </c>
      <c r="B251" s="57" t="s">
        <v>409</v>
      </c>
      <c r="C251" s="46"/>
      <c r="D251" s="46"/>
      <c r="E251" s="45"/>
      <c r="F251" s="57"/>
      <c r="G251" s="57"/>
      <c r="H251" s="57"/>
      <c r="I251" s="48"/>
      <c r="J251" s="48"/>
      <c r="K251" s="58"/>
      <c r="L251" s="270"/>
      <c r="Q251" s="416"/>
      <c r="R251" s="416"/>
      <c r="S251" s="416"/>
    </row>
    <row r="252" spans="1:22" s="54" customFormat="1" ht="15" customHeight="1">
      <c r="A252" s="360" t="str">
        <f>IF(Calcu!$E$148="Case D","","삭제")</f>
        <v>삭제</v>
      </c>
      <c r="B252" s="57"/>
      <c r="C252" s="46"/>
      <c r="D252" s="46"/>
      <c r="E252" s="45"/>
      <c r="F252" s="57"/>
      <c r="G252" s="57"/>
      <c r="H252" s="57"/>
      <c r="I252" s="48"/>
      <c r="J252" s="48"/>
      <c r="K252" s="58"/>
      <c r="L252" s="270"/>
      <c r="Q252" s="416"/>
      <c r="R252" s="416"/>
      <c r="S252" s="416"/>
    </row>
    <row r="253" spans="1:22" s="54" customFormat="1" ht="15" customHeight="1">
      <c r="A253" s="360" t="str">
        <f>IF(Calcu!$E$148="Case D","","삭제")</f>
        <v>삭제</v>
      </c>
      <c r="B253" s="78" t="str">
        <f>"3. 무하중에서 지시값(영점 출력) : "&amp;Calcu!L$148</f>
        <v>3. 무하중에서 지시값(영점 출력) : 0</v>
      </c>
      <c r="C253" s="59"/>
      <c r="D253" s="59"/>
      <c r="E253" s="59"/>
      <c r="F253" s="69"/>
      <c r="G253" s="69"/>
      <c r="H253" s="69"/>
      <c r="I253" s="69"/>
      <c r="J253" s="69"/>
      <c r="K253" s="46"/>
      <c r="L253" s="270"/>
      <c r="M253" s="70"/>
      <c r="N253" s="70"/>
      <c r="O253" s="70"/>
    </row>
    <row r="254" spans="1:22" s="54" customFormat="1" ht="15" customHeight="1">
      <c r="A254" s="360" t="str">
        <f>IF(Calcu!$E$148="Case D","","삭제")</f>
        <v>삭제</v>
      </c>
      <c r="B254" s="57"/>
      <c r="C254" s="59"/>
      <c r="D254" s="59"/>
      <c r="E254" s="59"/>
      <c r="F254" s="69"/>
      <c r="G254" s="69"/>
      <c r="H254" s="69"/>
      <c r="I254" s="69"/>
      <c r="J254" s="69"/>
      <c r="K254" s="46"/>
      <c r="L254" s="270"/>
      <c r="M254" s="70"/>
      <c r="N254" s="70"/>
      <c r="O254" s="70"/>
    </row>
    <row r="255" spans="1:22" s="54" customFormat="1" ht="15" customHeight="1">
      <c r="A255" s="360" t="str">
        <f>IF(Calcu!$E$148="Case D","","삭제")</f>
        <v>삭제</v>
      </c>
      <c r="B255" s="233" t="s">
        <v>410</v>
      </c>
      <c r="F255" s="274"/>
      <c r="G255" s="274"/>
      <c r="H255" s="274"/>
      <c r="I255" s="274"/>
      <c r="J255" s="274"/>
      <c r="K255" s="270"/>
      <c r="L255" s="56"/>
      <c r="Q255" s="416"/>
      <c r="R255" s="416"/>
    </row>
    <row r="256" spans="1:22" s="54" customFormat="1" ht="15" customHeight="1">
      <c r="A256" s="360" t="str">
        <f>IF(Calcu!$E$148="Case D","","삭제")</f>
        <v>삭제</v>
      </c>
      <c r="B256" s="273" t="s">
        <v>411</v>
      </c>
      <c r="G256" s="76" t="str">
        <f>Force_1_R2!$A$28&amp;" / "&amp;Force_1_R2!$B$28</f>
        <v xml:space="preserve"> / </v>
      </c>
      <c r="H256" s="77"/>
      <c r="Q256" s="416"/>
      <c r="R256" s="416"/>
    </row>
    <row r="257" spans="1:23" s="54" customFormat="1" ht="15" customHeight="1">
      <c r="A257" s="360" t="str">
        <f>IF(Calcu!$E$148="Case D","","삭제")</f>
        <v>삭제</v>
      </c>
      <c r="B257" s="273" t="s">
        <v>412</v>
      </c>
      <c r="G257" s="276">
        <f>Force_1_R2!$C$28</f>
        <v>0</v>
      </c>
      <c r="H257" s="233"/>
      <c r="I257" s="233"/>
      <c r="J257" s="233"/>
      <c r="K257" s="233"/>
      <c r="L257" s="233"/>
      <c r="M257" s="76"/>
      <c r="N257" s="76"/>
      <c r="O257" s="76"/>
      <c r="P257" s="76"/>
      <c r="Q257" s="76"/>
      <c r="R257" s="76"/>
    </row>
    <row r="258" spans="1:23" s="54" customFormat="1" ht="15" customHeight="1">
      <c r="A258" s="360" t="str">
        <f>IF(Calcu!$E$148="Case D","","삭제")</f>
        <v>삭제</v>
      </c>
      <c r="B258" s="273" t="s">
        <v>416</v>
      </c>
      <c r="G258" s="276">
        <f>Force_1_R2!$G$28</f>
        <v>0</v>
      </c>
      <c r="H258" s="77"/>
      <c r="Q258" s="416"/>
    </row>
    <row r="259" spans="1:23" s="54" customFormat="1" ht="15" customHeight="1">
      <c r="A259" s="360" t="str">
        <f>IF(Calcu!$E$148="Case D","","삭제")</f>
        <v>삭제</v>
      </c>
      <c r="B259" s="273" t="s">
        <v>413</v>
      </c>
      <c r="G259" s="76" t="str">
        <f>Force_1_R2!$D$28&amp;" / "&amp;Force_1_R2!$E$28</f>
        <v xml:space="preserve"> / </v>
      </c>
      <c r="H259" s="77"/>
    </row>
    <row r="260" spans="1:23" s="54" customFormat="1" ht="15" customHeight="1">
      <c r="A260" s="362" t="s">
        <v>673</v>
      </c>
      <c r="B260" s="273"/>
      <c r="G260" s="76"/>
      <c r="H260" s="77"/>
    </row>
    <row r="261" spans="1:23" s="54" customFormat="1" ht="15" customHeight="1">
      <c r="A261" s="362" t="s">
        <v>673</v>
      </c>
      <c r="B261" s="273"/>
      <c r="G261" s="76"/>
      <c r="H261" s="77"/>
    </row>
    <row r="262" spans="1:23" s="54" customFormat="1" ht="15" customHeight="1">
      <c r="A262" s="362" t="s">
        <v>673</v>
      </c>
      <c r="B262" s="273"/>
      <c r="G262" s="76"/>
      <c r="H262" s="77"/>
    </row>
    <row r="263" spans="1:23" s="54" customFormat="1" ht="15" customHeight="1">
      <c r="A263" s="362" t="s">
        <v>673</v>
      </c>
      <c r="B263" s="273"/>
      <c r="G263" s="76"/>
      <c r="H263" s="77"/>
    </row>
    <row r="264" spans="1:23" ht="15" customHeight="1">
      <c r="A264" s="360" t="str">
        <f>IF(Calcu!$E$148="Case B","","삭제")</f>
        <v>삭제</v>
      </c>
      <c r="B264" s="267" t="str">
        <f>"○ 품명 : "&amp;기본정보!C$5</f>
        <v xml:space="preserve">○ 품명 : </v>
      </c>
      <c r="E264" s="47"/>
      <c r="F264" s="161"/>
      <c r="G264" s="161"/>
    </row>
    <row r="265" spans="1:23" ht="15" customHeight="1">
      <c r="A265" s="360" t="str">
        <f>IF(Calcu!$E$148="Case B","","삭제")</f>
        <v>삭제</v>
      </c>
      <c r="B265" s="267" t="str">
        <f>"○ 제작회사 및 형식 : "&amp;기본정보!C$6&amp;" / "&amp;기본정보!C$7</f>
        <v xml:space="preserve">○ 제작회사 및 형식 :  / </v>
      </c>
      <c r="E265" s="47"/>
      <c r="F265" s="161"/>
      <c r="G265" s="161"/>
    </row>
    <row r="266" spans="1:23" ht="15" customHeight="1">
      <c r="A266" s="360" t="str">
        <f>IF(Calcu!$E$148="Case B","","삭제")</f>
        <v>삭제</v>
      </c>
      <c r="B266" s="267" t="str">
        <f>"○ 기기번호 : "&amp;기본정보!C$8</f>
        <v xml:space="preserve">○ 기기번호 : </v>
      </c>
      <c r="E266" s="47"/>
      <c r="F266" s="161"/>
      <c r="G266" s="161"/>
    </row>
    <row r="267" spans="1:23" ht="15" customHeight="1">
      <c r="A267" s="360" t="str">
        <f>IF(Calcu!$E$148="Case B","","삭제")</f>
        <v>삭제</v>
      </c>
      <c r="E267" s="47"/>
      <c r="F267" s="161"/>
      <c r="G267" s="161"/>
    </row>
    <row r="268" spans="1:23" s="52" customFormat="1" ht="15" customHeight="1">
      <c r="A268" s="360" t="str">
        <f>IF(Calcu!$E$148="Case B","","삭제")</f>
        <v>삭제</v>
      </c>
      <c r="B268" s="497" t="str">
        <f>Calcu!$D$148&amp;" 교정"</f>
        <v>0 교정</v>
      </c>
      <c r="C268" s="497"/>
      <c r="D268" s="497"/>
      <c r="E268" s="497"/>
      <c r="F268" s="497"/>
      <c r="G268" s="497"/>
      <c r="H268" s="497"/>
      <c r="I268" s="497"/>
      <c r="J268" s="497"/>
      <c r="K268" s="497"/>
      <c r="L268" s="497"/>
      <c r="M268" s="497"/>
      <c r="N268" s="497"/>
      <c r="O268" s="497"/>
      <c r="P268" s="497"/>
      <c r="Q268" s="497"/>
      <c r="R268" s="497"/>
      <c r="S268" s="497"/>
      <c r="T268" s="497"/>
      <c r="U268" s="497"/>
      <c r="V268" s="497"/>
      <c r="W268" s="316"/>
    </row>
    <row r="269" spans="1:23" s="52" customFormat="1" ht="15" customHeight="1">
      <c r="A269" s="360" t="str">
        <f>IF(Calcu!$E$148="Case B","","삭제")</f>
        <v>삭제</v>
      </c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497"/>
      <c r="U269" s="497"/>
      <c r="V269" s="497"/>
      <c r="W269" s="316"/>
    </row>
    <row r="270" spans="1:23" s="54" customFormat="1" ht="15" customHeight="1">
      <c r="A270" s="360" t="str">
        <f>IF(Calcu!$E$148="Case B","","삭제")</f>
        <v>삭제</v>
      </c>
      <c r="E270" s="268"/>
      <c r="F270" s="268"/>
      <c r="G270" s="268"/>
      <c r="H270" s="268"/>
      <c r="I270" s="268"/>
      <c r="J270" s="268"/>
      <c r="K270" s="268"/>
      <c r="P270" s="416"/>
      <c r="Q270" s="416"/>
      <c r="R270" s="416"/>
    </row>
    <row r="271" spans="1:23" s="54" customFormat="1" ht="15" customHeight="1">
      <c r="A271" s="360" t="str">
        <f>IF(Calcu!$E$148="Case B","","삭제")</f>
        <v>삭제</v>
      </c>
      <c r="B271" s="504" t="s">
        <v>396</v>
      </c>
      <c r="C271" s="505"/>
      <c r="D271" s="505"/>
      <c r="E271" s="506"/>
      <c r="F271" s="513" t="s">
        <v>72</v>
      </c>
      <c r="G271" s="514"/>
      <c r="H271" s="514"/>
      <c r="I271" s="515"/>
      <c r="J271" s="513" t="s">
        <v>73</v>
      </c>
      <c r="K271" s="514"/>
      <c r="L271" s="514"/>
      <c r="M271" s="515"/>
      <c r="N271" s="522" t="s">
        <v>74</v>
      </c>
      <c r="O271" s="523"/>
      <c r="P271" s="523"/>
      <c r="Q271" s="524"/>
      <c r="R271" s="504" t="s">
        <v>75</v>
      </c>
      <c r="S271" s="505"/>
      <c r="T271" s="505"/>
      <c r="U271" s="506"/>
    </row>
    <row r="272" spans="1:23" s="54" customFormat="1" ht="15" customHeight="1">
      <c r="A272" s="360" t="str">
        <f>IF(Calcu!$E$148="Case B","","삭제")</f>
        <v>삭제</v>
      </c>
      <c r="B272" s="510"/>
      <c r="C272" s="511"/>
      <c r="D272" s="511"/>
      <c r="E272" s="512"/>
      <c r="F272" s="516"/>
      <c r="G272" s="517"/>
      <c r="H272" s="517"/>
      <c r="I272" s="518"/>
      <c r="J272" s="516"/>
      <c r="K272" s="517"/>
      <c r="L272" s="517"/>
      <c r="M272" s="518"/>
      <c r="N272" s="516"/>
      <c r="O272" s="517"/>
      <c r="P272" s="517"/>
      <c r="Q272" s="518"/>
      <c r="R272" s="510"/>
      <c r="S272" s="511"/>
      <c r="T272" s="511"/>
      <c r="U272" s="512"/>
    </row>
    <row r="273" spans="1:21" s="54" customFormat="1" ht="15" customHeight="1">
      <c r="A273" s="360" t="str">
        <f>IF(Calcu!$E$148="Case B","","삭제")</f>
        <v>삭제</v>
      </c>
      <c r="B273" s="501"/>
      <c r="C273" s="502"/>
      <c r="D273" s="502"/>
      <c r="E273" s="503"/>
      <c r="F273" s="519"/>
      <c r="G273" s="520"/>
      <c r="H273" s="520"/>
      <c r="I273" s="521"/>
      <c r="J273" s="519"/>
      <c r="K273" s="520"/>
      <c r="L273" s="520"/>
      <c r="M273" s="521"/>
      <c r="N273" s="519"/>
      <c r="O273" s="520"/>
      <c r="P273" s="520"/>
      <c r="Q273" s="521"/>
      <c r="R273" s="501"/>
      <c r="S273" s="502"/>
      <c r="T273" s="502"/>
      <c r="U273" s="503"/>
    </row>
    <row r="274" spans="1:21" s="54" customFormat="1" ht="15" customHeight="1">
      <c r="A274" s="269" t="str">
        <f>IF(A$264="삭제","삭제",IF(Calcu!C154=TRUE,"","삭제"))</f>
        <v>삭제</v>
      </c>
      <c r="B274" s="494" t="str">
        <f>Calcu!B251</f>
        <v>-</v>
      </c>
      <c r="C274" s="495"/>
      <c r="D274" s="495"/>
      <c r="E274" s="496"/>
      <c r="F274" s="507" t="str">
        <f>Calcu!D251</f>
        <v>-</v>
      </c>
      <c r="G274" s="508"/>
      <c r="H274" s="508"/>
      <c r="I274" s="509"/>
      <c r="J274" s="507" t="str">
        <f>Calcu!E251</f>
        <v>-</v>
      </c>
      <c r="K274" s="508"/>
      <c r="L274" s="508"/>
      <c r="M274" s="509"/>
      <c r="N274" s="494" t="str">
        <f>Calcu!I251</f>
        <v>-</v>
      </c>
      <c r="O274" s="495"/>
      <c r="P274" s="495"/>
      <c r="Q274" s="496"/>
      <c r="R274" s="494" t="str">
        <f>Calcu!K251</f>
        <v>-</v>
      </c>
      <c r="S274" s="495"/>
      <c r="T274" s="495"/>
      <c r="U274" s="496"/>
    </row>
    <row r="275" spans="1:21" s="54" customFormat="1" ht="15" customHeight="1">
      <c r="A275" s="269" t="str">
        <f>IF(A$264="삭제","삭제",IF(Calcu!C155=TRUE,"","삭제"))</f>
        <v>삭제</v>
      </c>
      <c r="B275" s="494" t="str">
        <f>Calcu!B252</f>
        <v>-</v>
      </c>
      <c r="C275" s="495"/>
      <c r="D275" s="495"/>
      <c r="E275" s="496"/>
      <c r="F275" s="507" t="str">
        <f>Calcu!D252</f>
        <v>-</v>
      </c>
      <c r="G275" s="508"/>
      <c r="H275" s="508"/>
      <c r="I275" s="509"/>
      <c r="J275" s="507" t="str">
        <f>Calcu!E252</f>
        <v>-</v>
      </c>
      <c r="K275" s="508"/>
      <c r="L275" s="508"/>
      <c r="M275" s="509"/>
      <c r="N275" s="494" t="str">
        <f>Calcu!I252</f>
        <v>-</v>
      </c>
      <c r="O275" s="495"/>
      <c r="P275" s="495"/>
      <c r="Q275" s="496"/>
      <c r="R275" s="494" t="str">
        <f>Calcu!K252</f>
        <v>-</v>
      </c>
      <c r="S275" s="495"/>
      <c r="T275" s="495"/>
      <c r="U275" s="496"/>
    </row>
    <row r="276" spans="1:21" s="54" customFormat="1" ht="15" customHeight="1">
      <c r="A276" s="269" t="str">
        <f>IF(A$264="삭제","삭제",IF(Calcu!C156=TRUE,"","삭제"))</f>
        <v>삭제</v>
      </c>
      <c r="B276" s="494" t="str">
        <f>Calcu!B253</f>
        <v>-</v>
      </c>
      <c r="C276" s="495"/>
      <c r="D276" s="495"/>
      <c r="E276" s="496"/>
      <c r="F276" s="507" t="str">
        <f>Calcu!D253</f>
        <v>-</v>
      </c>
      <c r="G276" s="508"/>
      <c r="H276" s="508"/>
      <c r="I276" s="509"/>
      <c r="J276" s="507" t="str">
        <f>Calcu!E253</f>
        <v>-</v>
      </c>
      <c r="K276" s="508"/>
      <c r="L276" s="508"/>
      <c r="M276" s="509"/>
      <c r="N276" s="494" t="str">
        <f>Calcu!I253</f>
        <v>-</v>
      </c>
      <c r="O276" s="495"/>
      <c r="P276" s="495"/>
      <c r="Q276" s="496"/>
      <c r="R276" s="494" t="str">
        <f>Calcu!K253</f>
        <v>-</v>
      </c>
      <c r="S276" s="495"/>
      <c r="T276" s="495"/>
      <c r="U276" s="496"/>
    </row>
    <row r="277" spans="1:21" s="54" customFormat="1" ht="15" customHeight="1">
      <c r="A277" s="269" t="str">
        <f>IF(A$264="삭제","삭제",IF(Calcu!C157=TRUE,"","삭제"))</f>
        <v>삭제</v>
      </c>
      <c r="B277" s="494" t="str">
        <f>Calcu!B254</f>
        <v>-</v>
      </c>
      <c r="C277" s="495"/>
      <c r="D277" s="495"/>
      <c r="E277" s="496"/>
      <c r="F277" s="507" t="str">
        <f>Calcu!D254</f>
        <v>-</v>
      </c>
      <c r="G277" s="508"/>
      <c r="H277" s="508"/>
      <c r="I277" s="509"/>
      <c r="J277" s="507" t="str">
        <f>Calcu!E254</f>
        <v>-</v>
      </c>
      <c r="K277" s="508"/>
      <c r="L277" s="508"/>
      <c r="M277" s="509"/>
      <c r="N277" s="494" t="str">
        <f>Calcu!I254</f>
        <v>-</v>
      </c>
      <c r="O277" s="495"/>
      <c r="P277" s="495"/>
      <c r="Q277" s="496"/>
      <c r="R277" s="494" t="str">
        <f>Calcu!K254</f>
        <v>-</v>
      </c>
      <c r="S277" s="495"/>
      <c r="T277" s="495"/>
      <c r="U277" s="496"/>
    </row>
    <row r="278" spans="1:21" s="54" customFormat="1" ht="15" customHeight="1">
      <c r="A278" s="269" t="str">
        <f>IF(A$264="삭제","삭제",IF(Calcu!C158=TRUE,"","삭제"))</f>
        <v>삭제</v>
      </c>
      <c r="B278" s="494" t="str">
        <f>Calcu!B255</f>
        <v>-</v>
      </c>
      <c r="C278" s="495"/>
      <c r="D278" s="495"/>
      <c r="E278" s="496"/>
      <c r="F278" s="507" t="str">
        <f>Calcu!D255</f>
        <v>-</v>
      </c>
      <c r="G278" s="508"/>
      <c r="H278" s="508"/>
      <c r="I278" s="509"/>
      <c r="J278" s="507" t="str">
        <f>Calcu!E255</f>
        <v>-</v>
      </c>
      <c r="K278" s="508"/>
      <c r="L278" s="508"/>
      <c r="M278" s="509"/>
      <c r="N278" s="494" t="str">
        <f>Calcu!I255</f>
        <v>-</v>
      </c>
      <c r="O278" s="495"/>
      <c r="P278" s="495"/>
      <c r="Q278" s="496"/>
      <c r="R278" s="494" t="str">
        <f>Calcu!K255</f>
        <v>-</v>
      </c>
      <c r="S278" s="495"/>
      <c r="T278" s="495"/>
      <c r="U278" s="496"/>
    </row>
    <row r="279" spans="1:21" s="54" customFormat="1" ht="15" customHeight="1">
      <c r="A279" s="269" t="str">
        <f>IF(A$264="삭제","삭제",IF(Calcu!C159=TRUE,"","삭제"))</f>
        <v>삭제</v>
      </c>
      <c r="B279" s="494" t="str">
        <f>Calcu!B256</f>
        <v>-</v>
      </c>
      <c r="C279" s="495"/>
      <c r="D279" s="495"/>
      <c r="E279" s="496"/>
      <c r="F279" s="507" t="str">
        <f>Calcu!D256</f>
        <v>-</v>
      </c>
      <c r="G279" s="508"/>
      <c r="H279" s="508"/>
      <c r="I279" s="509"/>
      <c r="J279" s="507" t="str">
        <f>Calcu!E256</f>
        <v>-</v>
      </c>
      <c r="K279" s="508"/>
      <c r="L279" s="508"/>
      <c r="M279" s="509"/>
      <c r="N279" s="494" t="str">
        <f>Calcu!I256</f>
        <v>-</v>
      </c>
      <c r="O279" s="495"/>
      <c r="P279" s="495"/>
      <c r="Q279" s="496"/>
      <c r="R279" s="494" t="str">
        <f>Calcu!K256</f>
        <v>-</v>
      </c>
      <c r="S279" s="495"/>
      <c r="T279" s="495"/>
      <c r="U279" s="496"/>
    </row>
    <row r="280" spans="1:21" s="54" customFormat="1" ht="15" customHeight="1">
      <c r="A280" s="269" t="str">
        <f>IF(A$264="삭제","삭제",IF(Calcu!C160=TRUE,"","삭제"))</f>
        <v>삭제</v>
      </c>
      <c r="B280" s="494" t="str">
        <f>Calcu!B257</f>
        <v>-</v>
      </c>
      <c r="C280" s="495"/>
      <c r="D280" s="495"/>
      <c r="E280" s="496"/>
      <c r="F280" s="507" t="str">
        <f>Calcu!D257</f>
        <v>-</v>
      </c>
      <c r="G280" s="508"/>
      <c r="H280" s="508"/>
      <c r="I280" s="509"/>
      <c r="J280" s="507" t="str">
        <f>Calcu!E257</f>
        <v>-</v>
      </c>
      <c r="K280" s="508"/>
      <c r="L280" s="508"/>
      <c r="M280" s="509"/>
      <c r="N280" s="494" t="str">
        <f>Calcu!I257</f>
        <v>-</v>
      </c>
      <c r="O280" s="495"/>
      <c r="P280" s="495"/>
      <c r="Q280" s="496"/>
      <c r="R280" s="494" t="str">
        <f>Calcu!K257</f>
        <v>-</v>
      </c>
      <c r="S280" s="495"/>
      <c r="T280" s="495"/>
      <c r="U280" s="496"/>
    </row>
    <row r="281" spans="1:21" s="54" customFormat="1" ht="15" customHeight="1">
      <c r="A281" s="269" t="str">
        <f>IF(A$264="삭제","삭제",IF(Calcu!C161=TRUE,"","삭제"))</f>
        <v>삭제</v>
      </c>
      <c r="B281" s="494" t="str">
        <f>Calcu!B258</f>
        <v>-</v>
      </c>
      <c r="C281" s="495"/>
      <c r="D281" s="495"/>
      <c r="E281" s="496"/>
      <c r="F281" s="507" t="str">
        <f>Calcu!D258</f>
        <v>-</v>
      </c>
      <c r="G281" s="508"/>
      <c r="H281" s="508"/>
      <c r="I281" s="509"/>
      <c r="J281" s="507" t="str">
        <f>Calcu!E258</f>
        <v>-</v>
      </c>
      <c r="K281" s="508"/>
      <c r="L281" s="508"/>
      <c r="M281" s="509"/>
      <c r="N281" s="494" t="str">
        <f>Calcu!I258</f>
        <v>-</v>
      </c>
      <c r="O281" s="495"/>
      <c r="P281" s="495"/>
      <c r="Q281" s="496"/>
      <c r="R281" s="494" t="str">
        <f>Calcu!K258</f>
        <v>-</v>
      </c>
      <c r="S281" s="495"/>
      <c r="T281" s="495"/>
      <c r="U281" s="496"/>
    </row>
    <row r="282" spans="1:21" s="54" customFormat="1" ht="15" customHeight="1">
      <c r="A282" s="269" t="str">
        <f>IF(A$264="삭제","삭제",IF(Calcu!C162=TRUE,"","삭제"))</f>
        <v>삭제</v>
      </c>
      <c r="B282" s="494" t="str">
        <f>Calcu!B259</f>
        <v>-</v>
      </c>
      <c r="C282" s="495"/>
      <c r="D282" s="495"/>
      <c r="E282" s="496"/>
      <c r="F282" s="507" t="str">
        <f>Calcu!D259</f>
        <v>-</v>
      </c>
      <c r="G282" s="508"/>
      <c r="H282" s="508"/>
      <c r="I282" s="509"/>
      <c r="J282" s="507" t="str">
        <f>Calcu!E259</f>
        <v>-</v>
      </c>
      <c r="K282" s="508"/>
      <c r="L282" s="508"/>
      <c r="M282" s="509"/>
      <c r="N282" s="494" t="str">
        <f>Calcu!I259</f>
        <v>-</v>
      </c>
      <c r="O282" s="495"/>
      <c r="P282" s="495"/>
      <c r="Q282" s="496"/>
      <c r="R282" s="494" t="str">
        <f>Calcu!K259</f>
        <v>-</v>
      </c>
      <c r="S282" s="495"/>
      <c r="T282" s="495"/>
      <c r="U282" s="496"/>
    </row>
    <row r="283" spans="1:21" s="54" customFormat="1" ht="15" customHeight="1">
      <c r="A283" s="269" t="str">
        <f>IF(A$264="삭제","삭제",IF(Calcu!C163=TRUE,"","삭제"))</f>
        <v>삭제</v>
      </c>
      <c r="B283" s="494" t="str">
        <f>Calcu!B260</f>
        <v>-</v>
      </c>
      <c r="C283" s="495"/>
      <c r="D283" s="495"/>
      <c r="E283" s="496"/>
      <c r="F283" s="507" t="str">
        <f>Calcu!D260</f>
        <v>-</v>
      </c>
      <c r="G283" s="508"/>
      <c r="H283" s="508"/>
      <c r="I283" s="509"/>
      <c r="J283" s="507" t="str">
        <f>Calcu!E260</f>
        <v>-</v>
      </c>
      <c r="K283" s="508"/>
      <c r="L283" s="508"/>
      <c r="M283" s="509"/>
      <c r="N283" s="494" t="str">
        <f>Calcu!I260</f>
        <v>-</v>
      </c>
      <c r="O283" s="495"/>
      <c r="P283" s="495"/>
      <c r="Q283" s="496"/>
      <c r="R283" s="494" t="str">
        <f>Calcu!K260</f>
        <v>-</v>
      </c>
      <c r="S283" s="495"/>
      <c r="T283" s="495"/>
      <c r="U283" s="496"/>
    </row>
    <row r="284" spans="1:21" s="54" customFormat="1" ht="15" customHeight="1">
      <c r="A284" s="269" t="str">
        <f>IF(A$264="삭제","삭제",IF(Calcu!C164=TRUE,"","삭제"))</f>
        <v>삭제</v>
      </c>
      <c r="B284" s="494" t="str">
        <f>Calcu!B261</f>
        <v>-</v>
      </c>
      <c r="C284" s="495"/>
      <c r="D284" s="495"/>
      <c r="E284" s="496"/>
      <c r="F284" s="507" t="str">
        <f>Calcu!D261</f>
        <v>-</v>
      </c>
      <c r="G284" s="508"/>
      <c r="H284" s="508"/>
      <c r="I284" s="509"/>
      <c r="J284" s="507" t="str">
        <f>Calcu!E261</f>
        <v>-</v>
      </c>
      <c r="K284" s="508"/>
      <c r="L284" s="508"/>
      <c r="M284" s="509"/>
      <c r="N284" s="494" t="str">
        <f>Calcu!I261</f>
        <v>-</v>
      </c>
      <c r="O284" s="495"/>
      <c r="P284" s="495"/>
      <c r="Q284" s="496"/>
      <c r="R284" s="494" t="str">
        <f>Calcu!K261</f>
        <v>-</v>
      </c>
      <c r="S284" s="495"/>
      <c r="T284" s="495"/>
      <c r="U284" s="496"/>
    </row>
    <row r="285" spans="1:21" s="54" customFormat="1" ht="15" customHeight="1">
      <c r="A285" s="269" t="str">
        <f>IF(A$264="삭제","삭제",IF(Calcu!C165=TRUE,"","삭제"))</f>
        <v>삭제</v>
      </c>
      <c r="B285" s="494" t="str">
        <f>Calcu!B262</f>
        <v>-</v>
      </c>
      <c r="C285" s="495"/>
      <c r="D285" s="495"/>
      <c r="E285" s="496"/>
      <c r="F285" s="507" t="str">
        <f>Calcu!D262</f>
        <v>-</v>
      </c>
      <c r="G285" s="508"/>
      <c r="H285" s="508"/>
      <c r="I285" s="509"/>
      <c r="J285" s="507" t="str">
        <f>Calcu!E262</f>
        <v>-</v>
      </c>
      <c r="K285" s="508"/>
      <c r="L285" s="508"/>
      <c r="M285" s="509"/>
      <c r="N285" s="494" t="str">
        <f>Calcu!I262</f>
        <v>-</v>
      </c>
      <c r="O285" s="495"/>
      <c r="P285" s="495"/>
      <c r="Q285" s="496"/>
      <c r="R285" s="494" t="str">
        <f>Calcu!K262</f>
        <v>-</v>
      </c>
      <c r="S285" s="495"/>
      <c r="T285" s="495"/>
      <c r="U285" s="496"/>
    </row>
    <row r="286" spans="1:21" s="54" customFormat="1" ht="15" customHeight="1">
      <c r="A286" s="269" t="str">
        <f>IF(A$264="삭제","삭제",IF(Calcu!C166=TRUE,"","삭제"))</f>
        <v>삭제</v>
      </c>
      <c r="B286" s="494" t="str">
        <f>Calcu!B263</f>
        <v>-</v>
      </c>
      <c r="C286" s="495"/>
      <c r="D286" s="495"/>
      <c r="E286" s="496"/>
      <c r="F286" s="507" t="str">
        <f>Calcu!D263</f>
        <v>-</v>
      </c>
      <c r="G286" s="508"/>
      <c r="H286" s="508"/>
      <c r="I286" s="509"/>
      <c r="J286" s="507" t="str">
        <f>Calcu!E263</f>
        <v>-</v>
      </c>
      <c r="K286" s="508"/>
      <c r="L286" s="508"/>
      <c r="M286" s="509"/>
      <c r="N286" s="494" t="str">
        <f>Calcu!I263</f>
        <v>-</v>
      </c>
      <c r="O286" s="495"/>
      <c r="P286" s="495"/>
      <c r="Q286" s="496"/>
      <c r="R286" s="494" t="str">
        <f>Calcu!K263</f>
        <v>-</v>
      </c>
      <c r="S286" s="495"/>
      <c r="T286" s="495"/>
      <c r="U286" s="496"/>
    </row>
    <row r="287" spans="1:21" s="54" customFormat="1" ht="15" customHeight="1">
      <c r="A287" s="269" t="str">
        <f>IF(A$264="삭제","삭제",IF(Calcu!C167=TRUE,"","삭제"))</f>
        <v>삭제</v>
      </c>
      <c r="B287" s="494" t="str">
        <f>Calcu!B264</f>
        <v>-</v>
      </c>
      <c r="C287" s="495"/>
      <c r="D287" s="495"/>
      <c r="E287" s="496"/>
      <c r="F287" s="507" t="str">
        <f>Calcu!D264</f>
        <v>-</v>
      </c>
      <c r="G287" s="508"/>
      <c r="H287" s="508"/>
      <c r="I287" s="509"/>
      <c r="J287" s="507" t="str">
        <f>Calcu!E264</f>
        <v>-</v>
      </c>
      <c r="K287" s="508"/>
      <c r="L287" s="508"/>
      <c r="M287" s="509"/>
      <c r="N287" s="494" t="str">
        <f>Calcu!I264</f>
        <v>-</v>
      </c>
      <c r="O287" s="495"/>
      <c r="P287" s="495"/>
      <c r="Q287" s="496"/>
      <c r="R287" s="494" t="str">
        <f>Calcu!K264</f>
        <v>-</v>
      </c>
      <c r="S287" s="495"/>
      <c r="T287" s="495"/>
      <c r="U287" s="496"/>
    </row>
    <row r="288" spans="1:21" s="54" customFormat="1" ht="15" customHeight="1">
      <c r="A288" s="269" t="str">
        <f>IF(A$264="삭제","삭제",IF(Calcu!C168=TRUE,"","삭제"))</f>
        <v>삭제</v>
      </c>
      <c r="B288" s="494" t="str">
        <f>Calcu!B265</f>
        <v>-</v>
      </c>
      <c r="C288" s="495"/>
      <c r="D288" s="495"/>
      <c r="E288" s="496"/>
      <c r="F288" s="507" t="str">
        <f>Calcu!D265</f>
        <v>-</v>
      </c>
      <c r="G288" s="508"/>
      <c r="H288" s="508"/>
      <c r="I288" s="509"/>
      <c r="J288" s="507" t="str">
        <f>Calcu!E265</f>
        <v>-</v>
      </c>
      <c r="K288" s="508"/>
      <c r="L288" s="508"/>
      <c r="M288" s="509"/>
      <c r="N288" s="494" t="str">
        <f>Calcu!I265</f>
        <v>-</v>
      </c>
      <c r="O288" s="495"/>
      <c r="P288" s="495"/>
      <c r="Q288" s="496"/>
      <c r="R288" s="494" t="str">
        <f>Calcu!K265</f>
        <v>-</v>
      </c>
      <c r="S288" s="495"/>
      <c r="T288" s="495"/>
      <c r="U288" s="496"/>
    </row>
    <row r="289" spans="1:22" s="54" customFormat="1" ht="15" customHeight="1">
      <c r="A289" s="269" t="str">
        <f>IF(A$264="삭제","삭제",IF(Calcu!C169=TRUE,"","삭제"))</f>
        <v>삭제</v>
      </c>
      <c r="B289" s="494" t="str">
        <f>Calcu!B266</f>
        <v>-</v>
      </c>
      <c r="C289" s="495"/>
      <c r="D289" s="495"/>
      <c r="E289" s="496"/>
      <c r="F289" s="507" t="str">
        <f>Calcu!D266</f>
        <v>-</v>
      </c>
      <c r="G289" s="508"/>
      <c r="H289" s="508"/>
      <c r="I289" s="509"/>
      <c r="J289" s="507" t="str">
        <f>Calcu!E266</f>
        <v>-</v>
      </c>
      <c r="K289" s="508"/>
      <c r="L289" s="508"/>
      <c r="M289" s="509"/>
      <c r="N289" s="494" t="str">
        <f>Calcu!I266</f>
        <v>-</v>
      </c>
      <c r="O289" s="495"/>
      <c r="P289" s="495"/>
      <c r="Q289" s="496"/>
      <c r="R289" s="494" t="str">
        <f>Calcu!K266</f>
        <v>-</v>
      </c>
      <c r="S289" s="495"/>
      <c r="T289" s="495"/>
      <c r="U289" s="496"/>
    </row>
    <row r="290" spans="1:22" s="54" customFormat="1" ht="15" customHeight="1">
      <c r="A290" s="269" t="str">
        <f>IF(A$264="삭제","삭제",IF(Calcu!C170=TRUE,"","삭제"))</f>
        <v>삭제</v>
      </c>
      <c r="B290" s="494" t="str">
        <f>Calcu!B267</f>
        <v>-</v>
      </c>
      <c r="C290" s="495"/>
      <c r="D290" s="495"/>
      <c r="E290" s="496"/>
      <c r="F290" s="507" t="str">
        <f>Calcu!D267</f>
        <v>-</v>
      </c>
      <c r="G290" s="508"/>
      <c r="H290" s="508"/>
      <c r="I290" s="509"/>
      <c r="J290" s="507" t="str">
        <f>Calcu!E267</f>
        <v>-</v>
      </c>
      <c r="K290" s="508"/>
      <c r="L290" s="508"/>
      <c r="M290" s="509"/>
      <c r="N290" s="494" t="str">
        <f>Calcu!I267</f>
        <v>-</v>
      </c>
      <c r="O290" s="495"/>
      <c r="P290" s="495"/>
      <c r="Q290" s="496"/>
      <c r="R290" s="494" t="str">
        <f>Calcu!K267</f>
        <v>-</v>
      </c>
      <c r="S290" s="495"/>
      <c r="T290" s="495"/>
      <c r="U290" s="496"/>
    </row>
    <row r="291" spans="1:22" s="54" customFormat="1" ht="15" customHeight="1">
      <c r="A291" s="360" t="str">
        <f>IF(Calcu!$E$148="Case B","","삭제")</f>
        <v>삭제</v>
      </c>
      <c r="B291" s="51"/>
      <c r="C291" s="51"/>
      <c r="D291" s="51"/>
      <c r="E291" s="51"/>
      <c r="F291" s="51"/>
      <c r="G291" s="51"/>
      <c r="H291" s="51"/>
      <c r="I291" s="51"/>
      <c r="J291" s="51"/>
    </row>
    <row r="292" spans="1:22" s="54" customFormat="1" ht="15" customHeight="1">
      <c r="A292" s="360" t="str">
        <f>IF(Calcu!$E$148="Case B","","삭제")</f>
        <v>삭제</v>
      </c>
      <c r="B292" s="78" t="s">
        <v>758</v>
      </c>
      <c r="C292" s="75"/>
      <c r="D292" s="75"/>
      <c r="E292" s="59"/>
      <c r="F292" s="59"/>
      <c r="G292" s="59"/>
      <c r="H292" s="79"/>
      <c r="I292" s="233"/>
      <c r="J292" s="233"/>
      <c r="K292" s="270"/>
      <c r="L292" s="56"/>
      <c r="O292" s="440" t="str">
        <f ca="1">MAX(Calcu!P$199:Q$215)&amp;") 를 계산하였으며 증가힘만을"</f>
        <v>0) 를 계산하였으며 증가힘만을</v>
      </c>
    </row>
    <row r="293" spans="1:22" s="54" customFormat="1" ht="15" customHeight="1">
      <c r="A293" s="360" t="str">
        <f>IF(Calcu!$E$148="Case B","","삭제")</f>
        <v>삭제</v>
      </c>
      <c r="B293" s="273" t="s">
        <v>417</v>
      </c>
      <c r="F293" s="274"/>
      <c r="G293" s="274"/>
      <c r="H293" s="274"/>
      <c r="I293" s="274"/>
      <c r="J293" s="274"/>
      <c r="K293" s="270"/>
      <c r="L293" s="56"/>
    </row>
    <row r="294" spans="1:22" s="54" customFormat="1" ht="15" customHeight="1">
      <c r="A294" s="360" t="str">
        <f>IF(Calcu!$E$148="Case B","","삭제")</f>
        <v>삭제</v>
      </c>
      <c r="B294" s="273" t="s">
        <v>418</v>
      </c>
      <c r="F294" s="274"/>
      <c r="G294" s="274"/>
      <c r="H294" s="274"/>
      <c r="I294" s="274"/>
      <c r="J294" s="274"/>
      <c r="K294" s="270"/>
      <c r="L294" s="56"/>
    </row>
    <row r="295" spans="1:22" s="54" customFormat="1" ht="15" customHeight="1">
      <c r="A295" s="360" t="str">
        <f>IF(Calcu!$E$148="Case B","","삭제")</f>
        <v>삭제</v>
      </c>
      <c r="B295" s="273" t="s">
        <v>401</v>
      </c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1:22" s="54" customFormat="1" ht="15" customHeight="1">
      <c r="A296" s="360" t="str">
        <f>IF(Calcu!$E$148="Case B","","삭제")</f>
        <v>삭제</v>
      </c>
      <c r="B296" s="273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1:22" s="54" customFormat="1" ht="15" customHeight="1">
      <c r="A297" s="360" t="str">
        <f>IF(Calcu!$E$148="Case B","","삭제")</f>
        <v>삭제</v>
      </c>
      <c r="B297" s="78" t="s">
        <v>677</v>
      </c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</row>
    <row r="298" spans="1:22" s="54" customFormat="1" ht="15" customHeight="1">
      <c r="A298" s="360" t="str">
        <f>IF(Calcu!$E$148="Case B","","삭제")</f>
        <v>삭제</v>
      </c>
      <c r="B298" s="273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1:22" s="54" customFormat="1" ht="15" customHeight="1">
      <c r="A299" s="360" t="str">
        <f>IF(Calcu!$E$148="Case B","","삭제")</f>
        <v>삭제</v>
      </c>
      <c r="B299" s="78" t="s">
        <v>672</v>
      </c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1:22" s="54" customFormat="1" ht="15" customHeight="1">
      <c r="A300" s="360" t="str">
        <f>IF(Calcu!$E$148="Case B","","삭제")</f>
        <v>삭제</v>
      </c>
      <c r="B300" s="273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1:22" s="54" customFormat="1" ht="15" customHeight="1">
      <c r="A301" s="360" t="str">
        <f>IF(Calcu!$E$148="Case B","","삭제")</f>
        <v>삭제</v>
      </c>
      <c r="B301" s="490" t="s">
        <v>402</v>
      </c>
      <c r="C301" s="490"/>
      <c r="D301" s="490"/>
      <c r="E301" s="490"/>
      <c r="F301" s="490"/>
      <c r="G301" s="490"/>
      <c r="H301" s="490"/>
      <c r="I301" s="490"/>
      <c r="J301" s="490"/>
      <c r="K301" s="490"/>
      <c r="L301" s="490"/>
      <c r="M301" s="490"/>
      <c r="N301" s="490"/>
      <c r="O301" s="490"/>
      <c r="P301" s="490"/>
      <c r="Q301" s="490"/>
      <c r="R301" s="490"/>
      <c r="S301" s="490"/>
      <c r="T301" s="490"/>
      <c r="U301" s="490"/>
      <c r="V301" s="490"/>
    </row>
    <row r="302" spans="1:22" s="54" customFormat="1" ht="15" customHeight="1">
      <c r="A302" s="360" t="str">
        <f>IF(Calcu!$E$148="Case B","","삭제")</f>
        <v>삭제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</row>
    <row r="303" spans="1:22" s="54" customFormat="1" ht="15" customHeight="1">
      <c r="A303" s="360" t="str">
        <f>IF(Calcu!$E$148="Case B","","삭제")</f>
        <v>삭제</v>
      </c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6"/>
      <c r="U303" s="416"/>
      <c r="V303" s="416"/>
    </row>
    <row r="304" spans="1:22" s="54" customFormat="1" ht="15" customHeight="1">
      <c r="A304" s="360" t="str">
        <f>IF(Calcu!$E$148="Case B","","삭제")</f>
        <v>삭제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</row>
    <row r="305" spans="1:22" s="54" customFormat="1" ht="15" customHeight="1">
      <c r="A305" s="360" t="str">
        <f>IF(Calcu!$E$148="Case B","","삭제")</f>
        <v>삭제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</row>
    <row r="306" spans="1:22" s="54" customFormat="1" ht="15" customHeight="1">
      <c r="A306" s="361" t="str">
        <f>IF(Calcu!$E$148="Case B","삽입","삭제")</f>
        <v>삭제</v>
      </c>
    </row>
    <row r="307" spans="1:22" s="54" customFormat="1" ht="15" customHeight="1">
      <c r="A307" s="360" t="str">
        <f>IF(Calcu!$E$148="Case B","","삭제")</f>
        <v>삭제</v>
      </c>
      <c r="B307" s="275" t="str">
        <f>B264</f>
        <v xml:space="preserve">○ 품명 : </v>
      </c>
      <c r="I307" s="233"/>
      <c r="J307" s="233"/>
      <c r="K307" s="55"/>
    </row>
    <row r="308" spans="1:22" s="54" customFormat="1" ht="15" customHeight="1">
      <c r="A308" s="360" t="str">
        <f>IF(Calcu!$E$148="Case B","","삭제")</f>
        <v>삭제</v>
      </c>
      <c r="B308" s="275" t="str">
        <f>B265</f>
        <v xml:space="preserve">○ 제작회사 및 형식 :  / </v>
      </c>
      <c r="I308" s="53"/>
      <c r="J308" s="53"/>
      <c r="K308" s="55"/>
      <c r="Q308" s="416"/>
      <c r="R308" s="416"/>
      <c r="S308" s="416"/>
    </row>
    <row r="309" spans="1:22" s="54" customFormat="1" ht="15" customHeight="1">
      <c r="A309" s="360" t="str">
        <f>IF(Calcu!$E$148="Case B","","삭제")</f>
        <v>삭제</v>
      </c>
      <c r="B309" s="275" t="str">
        <f>B266</f>
        <v xml:space="preserve">○ 기기번호 : </v>
      </c>
      <c r="I309" s="53"/>
      <c r="J309" s="53"/>
      <c r="K309" s="55"/>
      <c r="Q309" s="416"/>
      <c r="R309" s="416"/>
      <c r="S309" s="416"/>
    </row>
    <row r="310" spans="1:22" s="54" customFormat="1" ht="15" customHeight="1">
      <c r="A310" s="360" t="str">
        <f>IF(Calcu!$E$148="Case B","","삭제")</f>
        <v>삭제</v>
      </c>
      <c r="B310" s="275"/>
      <c r="I310" s="53"/>
      <c r="J310" s="53"/>
      <c r="K310" s="55"/>
      <c r="Q310" s="416"/>
      <c r="R310" s="416"/>
      <c r="S310" s="416"/>
    </row>
    <row r="311" spans="1:22" s="54" customFormat="1" ht="15" customHeight="1">
      <c r="A311" s="360" t="str">
        <f>IF(Calcu!$E$148="Case B","","삭제")</f>
        <v>삭제</v>
      </c>
      <c r="B311" s="497" t="str">
        <f>"힘 측정기의 특성 및 등급 ("&amp;B268&amp;")"</f>
        <v>힘 측정기의 특성 및 등급 (0 교정)</v>
      </c>
      <c r="C311" s="497"/>
      <c r="D311" s="497"/>
      <c r="E311" s="497"/>
      <c r="F311" s="497"/>
      <c r="G311" s="497"/>
      <c r="H311" s="497"/>
      <c r="I311" s="497"/>
      <c r="J311" s="497"/>
      <c r="K311" s="497"/>
      <c r="L311" s="497"/>
      <c r="M311" s="497"/>
      <c r="N311" s="497"/>
      <c r="O311" s="497"/>
      <c r="P311" s="497"/>
      <c r="Q311" s="497"/>
      <c r="R311" s="497"/>
      <c r="S311" s="497"/>
      <c r="T311" s="497"/>
      <c r="U311" s="497"/>
      <c r="V311" s="497"/>
    </row>
    <row r="312" spans="1:22" s="54" customFormat="1" ht="15" customHeight="1">
      <c r="A312" s="360" t="str">
        <f>IF(Calcu!$E$148="Case B","","삭제")</f>
        <v>삭제</v>
      </c>
      <c r="B312" s="497"/>
      <c r="C312" s="497"/>
      <c r="D312" s="497"/>
      <c r="E312" s="497"/>
      <c r="F312" s="497"/>
      <c r="G312" s="497"/>
      <c r="H312" s="497"/>
      <c r="I312" s="497"/>
      <c r="J312" s="497"/>
      <c r="K312" s="497"/>
      <c r="L312" s="497"/>
      <c r="M312" s="497"/>
      <c r="N312" s="497"/>
      <c r="O312" s="497"/>
      <c r="P312" s="497"/>
      <c r="Q312" s="497"/>
      <c r="R312" s="497"/>
      <c r="S312" s="497"/>
      <c r="T312" s="497"/>
      <c r="U312" s="497"/>
      <c r="V312" s="497"/>
    </row>
    <row r="313" spans="1:22" s="54" customFormat="1" ht="15" customHeight="1">
      <c r="A313" s="360" t="str">
        <f>IF(Calcu!$E$148="Case B","","삭제")</f>
        <v>삭제</v>
      </c>
      <c r="F313" s="268"/>
      <c r="G313" s="268"/>
      <c r="H313" s="268"/>
      <c r="I313" s="268"/>
      <c r="J313" s="268"/>
      <c r="K313" s="268"/>
      <c r="L313" s="268"/>
      <c r="Q313" s="416"/>
      <c r="R313" s="416"/>
      <c r="S313" s="416"/>
    </row>
    <row r="314" spans="1:22" s="54" customFormat="1" ht="15" customHeight="1">
      <c r="A314" s="360" t="str">
        <f>IF(Calcu!$E$148="Case B","","삭제")</f>
        <v>삭제</v>
      </c>
      <c r="B314" s="498" t="s">
        <v>396</v>
      </c>
      <c r="C314" s="499"/>
      <c r="D314" s="500"/>
      <c r="E314" s="504" t="s">
        <v>403</v>
      </c>
      <c r="F314" s="505"/>
      <c r="G314" s="505"/>
      <c r="H314" s="506"/>
      <c r="I314" s="504" t="s">
        <v>404</v>
      </c>
      <c r="J314" s="505"/>
      <c r="K314" s="505"/>
      <c r="L314" s="506"/>
      <c r="M314" s="504" t="s">
        <v>406</v>
      </c>
      <c r="N314" s="505"/>
      <c r="O314" s="505"/>
      <c r="P314" s="506"/>
      <c r="Q314" s="504" t="s">
        <v>407</v>
      </c>
      <c r="R314" s="505"/>
      <c r="S314" s="505"/>
      <c r="T314" s="506"/>
      <c r="U314" s="504" t="s">
        <v>392</v>
      </c>
      <c r="V314" s="506"/>
    </row>
    <row r="315" spans="1:22" s="54" customFormat="1" ht="15" customHeight="1">
      <c r="A315" s="360" t="str">
        <f>IF(Calcu!$E$148="Case B","","삭제")</f>
        <v>삭제</v>
      </c>
      <c r="B315" s="501"/>
      <c r="C315" s="502"/>
      <c r="D315" s="503"/>
      <c r="E315" s="501"/>
      <c r="F315" s="502"/>
      <c r="G315" s="502"/>
      <c r="H315" s="503"/>
      <c r="I315" s="501"/>
      <c r="J315" s="502"/>
      <c r="K315" s="502"/>
      <c r="L315" s="503"/>
      <c r="M315" s="501"/>
      <c r="N315" s="502"/>
      <c r="O315" s="502"/>
      <c r="P315" s="503"/>
      <c r="Q315" s="501"/>
      <c r="R315" s="502"/>
      <c r="S315" s="502"/>
      <c r="T315" s="503"/>
      <c r="U315" s="501"/>
      <c r="V315" s="503"/>
    </row>
    <row r="316" spans="1:22" s="54" customFormat="1" ht="15" customHeight="1">
      <c r="A316" s="269" t="str">
        <f>IF(A$264="삭제","삭제",IF(Calcu!C154=TRUE,"","삭제"))</f>
        <v>삭제</v>
      </c>
      <c r="B316" s="491" t="str">
        <f>Calcu!M251</f>
        <v>-</v>
      </c>
      <c r="C316" s="492"/>
      <c r="D316" s="493"/>
      <c r="E316" s="494" t="str">
        <f>Calcu!N251</f>
        <v>-</v>
      </c>
      <c r="F316" s="495"/>
      <c r="G316" s="495"/>
      <c r="H316" s="496"/>
      <c r="I316" s="494" t="str">
        <f>Calcu!O251</f>
        <v>-</v>
      </c>
      <c r="J316" s="495"/>
      <c r="K316" s="495"/>
      <c r="L316" s="496"/>
      <c r="M316" s="494" t="str">
        <f ca="1">Calcu!Q251</f>
        <v>0.0</v>
      </c>
      <c r="N316" s="495"/>
      <c r="O316" s="495"/>
      <c r="P316" s="496"/>
      <c r="Q316" s="494" t="str">
        <f>Calcu!R251</f>
        <v>-</v>
      </c>
      <c r="R316" s="495"/>
      <c r="S316" s="495"/>
      <c r="T316" s="496"/>
      <c r="U316" s="494" t="str">
        <f>Calcu!S251</f>
        <v>-</v>
      </c>
      <c r="V316" s="496"/>
    </row>
    <row r="317" spans="1:22" s="54" customFormat="1" ht="15" customHeight="1">
      <c r="A317" s="269" t="str">
        <f>IF(A$264="삭제","삭제",IF(Calcu!C155=TRUE,"","삭제"))</f>
        <v>삭제</v>
      </c>
      <c r="B317" s="491" t="str">
        <f>Calcu!M252</f>
        <v>-</v>
      </c>
      <c r="C317" s="492"/>
      <c r="D317" s="493"/>
      <c r="E317" s="494" t="str">
        <f>Calcu!N252</f>
        <v>-</v>
      </c>
      <c r="F317" s="495"/>
      <c r="G317" s="495"/>
      <c r="H317" s="496"/>
      <c r="I317" s="494" t="str">
        <f>Calcu!O252</f>
        <v>-</v>
      </c>
      <c r="J317" s="495"/>
      <c r="K317" s="495"/>
      <c r="L317" s="496"/>
      <c r="M317" s="494" t="str">
        <f>Calcu!Q252</f>
        <v>-</v>
      </c>
      <c r="N317" s="495"/>
      <c r="O317" s="495"/>
      <c r="P317" s="496"/>
      <c r="Q317" s="494" t="str">
        <f>Calcu!R252</f>
        <v>-</v>
      </c>
      <c r="R317" s="495"/>
      <c r="S317" s="495"/>
      <c r="T317" s="496"/>
      <c r="U317" s="494">
        <f ca="1">Calcu!S252</f>
        <v>0.5</v>
      </c>
      <c r="V317" s="496"/>
    </row>
    <row r="318" spans="1:22" s="54" customFormat="1" ht="15" customHeight="1">
      <c r="A318" s="269" t="str">
        <f>IF(A$264="삭제","삭제",IF(Calcu!C156=TRUE,"","삭제"))</f>
        <v>삭제</v>
      </c>
      <c r="B318" s="491" t="str">
        <f>Calcu!M253</f>
        <v>-</v>
      </c>
      <c r="C318" s="492"/>
      <c r="D318" s="493"/>
      <c r="E318" s="494" t="str">
        <f>Calcu!N253</f>
        <v>-</v>
      </c>
      <c r="F318" s="495"/>
      <c r="G318" s="495"/>
      <c r="H318" s="496"/>
      <c r="I318" s="494" t="str">
        <f>Calcu!O253</f>
        <v>-</v>
      </c>
      <c r="J318" s="495"/>
      <c r="K318" s="495"/>
      <c r="L318" s="496"/>
      <c r="M318" s="494" t="str">
        <f>Calcu!Q253</f>
        <v>-</v>
      </c>
      <c r="N318" s="495"/>
      <c r="O318" s="495"/>
      <c r="P318" s="496"/>
      <c r="Q318" s="494" t="str">
        <f>Calcu!R253</f>
        <v>-</v>
      </c>
      <c r="R318" s="495"/>
      <c r="S318" s="495"/>
      <c r="T318" s="496"/>
      <c r="U318" s="494">
        <f ca="1">Calcu!S253</f>
        <v>0.5</v>
      </c>
      <c r="V318" s="496"/>
    </row>
    <row r="319" spans="1:22" s="54" customFormat="1" ht="15" customHeight="1">
      <c r="A319" s="269" t="str">
        <f>IF(A$264="삭제","삭제",IF(Calcu!C157=TRUE,"","삭제"))</f>
        <v>삭제</v>
      </c>
      <c r="B319" s="491" t="str">
        <f>Calcu!M254</f>
        <v>-</v>
      </c>
      <c r="C319" s="492"/>
      <c r="D319" s="493"/>
      <c r="E319" s="494" t="str">
        <f>Calcu!N254</f>
        <v>-</v>
      </c>
      <c r="F319" s="495"/>
      <c r="G319" s="495"/>
      <c r="H319" s="496"/>
      <c r="I319" s="494" t="str">
        <f>Calcu!O254</f>
        <v>-</v>
      </c>
      <c r="J319" s="495"/>
      <c r="K319" s="495"/>
      <c r="L319" s="496"/>
      <c r="M319" s="494" t="str">
        <f>Calcu!Q254</f>
        <v>-</v>
      </c>
      <c r="N319" s="495"/>
      <c r="O319" s="495"/>
      <c r="P319" s="496"/>
      <c r="Q319" s="494" t="str">
        <f>Calcu!R254</f>
        <v>-</v>
      </c>
      <c r="R319" s="495"/>
      <c r="S319" s="495"/>
      <c r="T319" s="496"/>
      <c r="U319" s="494">
        <f ca="1">Calcu!S254</f>
        <v>0.5</v>
      </c>
      <c r="V319" s="496"/>
    </row>
    <row r="320" spans="1:22" s="54" customFormat="1" ht="15" customHeight="1">
      <c r="A320" s="269" t="str">
        <f>IF(A$264="삭제","삭제",IF(Calcu!C158=TRUE,"","삭제"))</f>
        <v>삭제</v>
      </c>
      <c r="B320" s="491" t="str">
        <f>Calcu!M255</f>
        <v>-</v>
      </c>
      <c r="C320" s="492"/>
      <c r="D320" s="493"/>
      <c r="E320" s="494" t="str">
        <f>Calcu!N255</f>
        <v>-</v>
      </c>
      <c r="F320" s="495"/>
      <c r="G320" s="495"/>
      <c r="H320" s="496"/>
      <c r="I320" s="494" t="str">
        <f>Calcu!O255</f>
        <v>-</v>
      </c>
      <c r="J320" s="495"/>
      <c r="K320" s="495"/>
      <c r="L320" s="496"/>
      <c r="M320" s="494" t="str">
        <f>Calcu!Q255</f>
        <v>-</v>
      </c>
      <c r="N320" s="495"/>
      <c r="O320" s="495"/>
      <c r="P320" s="496"/>
      <c r="Q320" s="494" t="str">
        <f>Calcu!R255</f>
        <v>-</v>
      </c>
      <c r="R320" s="495"/>
      <c r="S320" s="495"/>
      <c r="T320" s="496"/>
      <c r="U320" s="494">
        <f ca="1">Calcu!S255</f>
        <v>0.5</v>
      </c>
      <c r="V320" s="496"/>
    </row>
    <row r="321" spans="1:22" s="54" customFormat="1" ht="15" customHeight="1">
      <c r="A321" s="269" t="str">
        <f>IF(A$264="삭제","삭제",IF(Calcu!C159=TRUE,"","삭제"))</f>
        <v>삭제</v>
      </c>
      <c r="B321" s="491" t="str">
        <f>Calcu!M256</f>
        <v>-</v>
      </c>
      <c r="C321" s="492"/>
      <c r="D321" s="493"/>
      <c r="E321" s="494" t="str">
        <f>Calcu!N256</f>
        <v>-</v>
      </c>
      <c r="F321" s="495"/>
      <c r="G321" s="495"/>
      <c r="H321" s="496"/>
      <c r="I321" s="494" t="str">
        <f>Calcu!O256</f>
        <v>-</v>
      </c>
      <c r="J321" s="495"/>
      <c r="K321" s="495"/>
      <c r="L321" s="496"/>
      <c r="M321" s="494" t="str">
        <f>Calcu!Q256</f>
        <v>-</v>
      </c>
      <c r="N321" s="495"/>
      <c r="O321" s="495"/>
      <c r="P321" s="496"/>
      <c r="Q321" s="494" t="str">
        <f>Calcu!R256</f>
        <v>-</v>
      </c>
      <c r="R321" s="495"/>
      <c r="S321" s="495"/>
      <c r="T321" s="496"/>
      <c r="U321" s="494">
        <f ca="1">Calcu!S256</f>
        <v>0.5</v>
      </c>
      <c r="V321" s="496"/>
    </row>
    <row r="322" spans="1:22" s="54" customFormat="1" ht="15" customHeight="1">
      <c r="A322" s="269" t="str">
        <f>IF(A$264="삭제","삭제",IF(Calcu!C160=TRUE,"","삭제"))</f>
        <v>삭제</v>
      </c>
      <c r="B322" s="491" t="str">
        <f>Calcu!M257</f>
        <v>-</v>
      </c>
      <c r="C322" s="492"/>
      <c r="D322" s="493"/>
      <c r="E322" s="494" t="str">
        <f>Calcu!N257</f>
        <v>-</v>
      </c>
      <c r="F322" s="495"/>
      <c r="G322" s="495"/>
      <c r="H322" s="496"/>
      <c r="I322" s="494" t="str">
        <f>Calcu!O257</f>
        <v>-</v>
      </c>
      <c r="J322" s="495"/>
      <c r="K322" s="495"/>
      <c r="L322" s="496"/>
      <c r="M322" s="494" t="str">
        <f>Calcu!Q257</f>
        <v>-</v>
      </c>
      <c r="N322" s="495"/>
      <c r="O322" s="495"/>
      <c r="P322" s="496"/>
      <c r="Q322" s="494" t="str">
        <f>Calcu!R257</f>
        <v>-</v>
      </c>
      <c r="R322" s="495"/>
      <c r="S322" s="495"/>
      <c r="T322" s="496"/>
      <c r="U322" s="494">
        <f ca="1">Calcu!S257</f>
        <v>0.5</v>
      </c>
      <c r="V322" s="496"/>
    </row>
    <row r="323" spans="1:22" s="54" customFormat="1" ht="15" customHeight="1">
      <c r="A323" s="269" t="str">
        <f>IF(A$264="삭제","삭제",IF(Calcu!C161=TRUE,"","삭제"))</f>
        <v>삭제</v>
      </c>
      <c r="B323" s="491" t="str">
        <f>Calcu!M258</f>
        <v>-</v>
      </c>
      <c r="C323" s="492"/>
      <c r="D323" s="493"/>
      <c r="E323" s="494" t="str">
        <f>Calcu!N258</f>
        <v>-</v>
      </c>
      <c r="F323" s="495"/>
      <c r="G323" s="495"/>
      <c r="H323" s="496"/>
      <c r="I323" s="494" t="str">
        <f>Calcu!O258</f>
        <v>-</v>
      </c>
      <c r="J323" s="495"/>
      <c r="K323" s="495"/>
      <c r="L323" s="496"/>
      <c r="M323" s="494" t="str">
        <f>Calcu!Q258</f>
        <v>-</v>
      </c>
      <c r="N323" s="495"/>
      <c r="O323" s="495"/>
      <c r="P323" s="496"/>
      <c r="Q323" s="494" t="str">
        <f>Calcu!R258</f>
        <v>-</v>
      </c>
      <c r="R323" s="495"/>
      <c r="S323" s="495"/>
      <c r="T323" s="496"/>
      <c r="U323" s="494">
        <f ca="1">Calcu!S258</f>
        <v>0.5</v>
      </c>
      <c r="V323" s="496"/>
    </row>
    <row r="324" spans="1:22" s="54" customFormat="1" ht="15" customHeight="1">
      <c r="A324" s="269" t="str">
        <f>IF(A$264="삭제","삭제",IF(Calcu!C162=TRUE,"","삭제"))</f>
        <v>삭제</v>
      </c>
      <c r="B324" s="491" t="str">
        <f>Calcu!M259</f>
        <v>-</v>
      </c>
      <c r="C324" s="492"/>
      <c r="D324" s="493"/>
      <c r="E324" s="494" t="str">
        <f>Calcu!N259</f>
        <v>-</v>
      </c>
      <c r="F324" s="495"/>
      <c r="G324" s="495"/>
      <c r="H324" s="496"/>
      <c r="I324" s="494" t="str">
        <f>Calcu!O259</f>
        <v>-</v>
      </c>
      <c r="J324" s="495"/>
      <c r="K324" s="495"/>
      <c r="L324" s="496"/>
      <c r="M324" s="494" t="str">
        <f>Calcu!Q259</f>
        <v>-</v>
      </c>
      <c r="N324" s="495"/>
      <c r="O324" s="495"/>
      <c r="P324" s="496"/>
      <c r="Q324" s="494" t="str">
        <f>Calcu!R259</f>
        <v>-</v>
      </c>
      <c r="R324" s="495"/>
      <c r="S324" s="495"/>
      <c r="T324" s="496"/>
      <c r="U324" s="494">
        <f ca="1">Calcu!S259</f>
        <v>0.5</v>
      </c>
      <c r="V324" s="496"/>
    </row>
    <row r="325" spans="1:22" s="54" customFormat="1" ht="15" customHeight="1">
      <c r="A325" s="269" t="str">
        <f>IF(A$264="삭제","삭제",IF(Calcu!C163=TRUE,"","삭제"))</f>
        <v>삭제</v>
      </c>
      <c r="B325" s="491" t="str">
        <f>Calcu!M260</f>
        <v>-</v>
      </c>
      <c r="C325" s="492"/>
      <c r="D325" s="493"/>
      <c r="E325" s="494" t="str">
        <f>Calcu!N260</f>
        <v>-</v>
      </c>
      <c r="F325" s="495"/>
      <c r="G325" s="495"/>
      <c r="H325" s="496"/>
      <c r="I325" s="494" t="str">
        <f>Calcu!O260</f>
        <v>-</v>
      </c>
      <c r="J325" s="495"/>
      <c r="K325" s="495"/>
      <c r="L325" s="496"/>
      <c r="M325" s="494" t="str">
        <f>Calcu!Q260</f>
        <v>-</v>
      </c>
      <c r="N325" s="495"/>
      <c r="O325" s="495"/>
      <c r="P325" s="496"/>
      <c r="Q325" s="494" t="str">
        <f>Calcu!R260</f>
        <v>-</v>
      </c>
      <c r="R325" s="495"/>
      <c r="S325" s="495"/>
      <c r="T325" s="496"/>
      <c r="U325" s="494">
        <f ca="1">Calcu!S260</f>
        <v>0.5</v>
      </c>
      <c r="V325" s="496"/>
    </row>
    <row r="326" spans="1:22" s="54" customFormat="1" ht="15" customHeight="1">
      <c r="A326" s="269" t="str">
        <f>IF(A$264="삭제","삭제",IF(Calcu!C164=TRUE,"","삭제"))</f>
        <v>삭제</v>
      </c>
      <c r="B326" s="491" t="str">
        <f>Calcu!M261</f>
        <v>-</v>
      </c>
      <c r="C326" s="492"/>
      <c r="D326" s="493"/>
      <c r="E326" s="494" t="str">
        <f>Calcu!N261</f>
        <v>-</v>
      </c>
      <c r="F326" s="495"/>
      <c r="G326" s="495"/>
      <c r="H326" s="496"/>
      <c r="I326" s="494" t="str">
        <f>Calcu!O261</f>
        <v>-</v>
      </c>
      <c r="J326" s="495"/>
      <c r="K326" s="495"/>
      <c r="L326" s="496"/>
      <c r="M326" s="494" t="str">
        <f>Calcu!Q261</f>
        <v>-</v>
      </c>
      <c r="N326" s="495"/>
      <c r="O326" s="495"/>
      <c r="P326" s="496"/>
      <c r="Q326" s="494" t="str">
        <f>Calcu!R261</f>
        <v>-</v>
      </c>
      <c r="R326" s="495"/>
      <c r="S326" s="495"/>
      <c r="T326" s="496"/>
      <c r="U326" s="494">
        <f ca="1">Calcu!S261</f>
        <v>0.5</v>
      </c>
      <c r="V326" s="496"/>
    </row>
    <row r="327" spans="1:22" s="54" customFormat="1" ht="15" customHeight="1">
      <c r="A327" s="269" t="str">
        <f>IF(A$264="삭제","삭제",IF(Calcu!C165=TRUE,"","삭제"))</f>
        <v>삭제</v>
      </c>
      <c r="B327" s="491" t="str">
        <f>Calcu!M262</f>
        <v>-</v>
      </c>
      <c r="C327" s="492"/>
      <c r="D327" s="493"/>
      <c r="E327" s="494" t="str">
        <f>Calcu!N262</f>
        <v>-</v>
      </c>
      <c r="F327" s="495"/>
      <c r="G327" s="495"/>
      <c r="H327" s="496"/>
      <c r="I327" s="494" t="str">
        <f>Calcu!O262</f>
        <v>-</v>
      </c>
      <c r="J327" s="495"/>
      <c r="K327" s="495"/>
      <c r="L327" s="496"/>
      <c r="M327" s="494" t="str">
        <f>Calcu!Q262</f>
        <v>-</v>
      </c>
      <c r="N327" s="495"/>
      <c r="O327" s="495"/>
      <c r="P327" s="496"/>
      <c r="Q327" s="494" t="str">
        <f>Calcu!R262</f>
        <v>-</v>
      </c>
      <c r="R327" s="495"/>
      <c r="S327" s="495"/>
      <c r="T327" s="496"/>
      <c r="U327" s="494">
        <f ca="1">Calcu!S262</f>
        <v>0.5</v>
      </c>
      <c r="V327" s="496"/>
    </row>
    <row r="328" spans="1:22" s="54" customFormat="1" ht="15" customHeight="1">
      <c r="A328" s="269" t="str">
        <f>IF(A$264="삭제","삭제",IF(Calcu!C166=TRUE,"","삭제"))</f>
        <v>삭제</v>
      </c>
      <c r="B328" s="491" t="str">
        <f>Calcu!M263</f>
        <v>-</v>
      </c>
      <c r="C328" s="492"/>
      <c r="D328" s="493"/>
      <c r="E328" s="494" t="str">
        <f>Calcu!N263</f>
        <v>-</v>
      </c>
      <c r="F328" s="495"/>
      <c r="G328" s="495"/>
      <c r="H328" s="496"/>
      <c r="I328" s="494" t="str">
        <f>Calcu!O263</f>
        <v>-</v>
      </c>
      <c r="J328" s="495"/>
      <c r="K328" s="495"/>
      <c r="L328" s="496"/>
      <c r="M328" s="494" t="str">
        <f>Calcu!Q263</f>
        <v>-</v>
      </c>
      <c r="N328" s="495"/>
      <c r="O328" s="495"/>
      <c r="P328" s="496"/>
      <c r="Q328" s="494" t="str">
        <f>Calcu!R263</f>
        <v>-</v>
      </c>
      <c r="R328" s="495"/>
      <c r="S328" s="495"/>
      <c r="T328" s="496"/>
      <c r="U328" s="494">
        <f ca="1">Calcu!S263</f>
        <v>0.5</v>
      </c>
      <c r="V328" s="496"/>
    </row>
    <row r="329" spans="1:22" s="54" customFormat="1" ht="15" customHeight="1">
      <c r="A329" s="269" t="str">
        <f>IF(A$264="삭제","삭제",IF(Calcu!C167=TRUE,"","삭제"))</f>
        <v>삭제</v>
      </c>
      <c r="B329" s="491" t="str">
        <f>Calcu!M264</f>
        <v>-</v>
      </c>
      <c r="C329" s="492"/>
      <c r="D329" s="493"/>
      <c r="E329" s="494" t="str">
        <f>Calcu!N264</f>
        <v>-</v>
      </c>
      <c r="F329" s="495"/>
      <c r="G329" s="495"/>
      <c r="H329" s="496"/>
      <c r="I329" s="494" t="str">
        <f>Calcu!O264</f>
        <v>-</v>
      </c>
      <c r="J329" s="495"/>
      <c r="K329" s="495"/>
      <c r="L329" s="496"/>
      <c r="M329" s="494" t="str">
        <f>Calcu!Q264</f>
        <v>-</v>
      </c>
      <c r="N329" s="495"/>
      <c r="O329" s="495"/>
      <c r="P329" s="496"/>
      <c r="Q329" s="494" t="str">
        <f>Calcu!R264</f>
        <v>-</v>
      </c>
      <c r="R329" s="495"/>
      <c r="S329" s="495"/>
      <c r="T329" s="496"/>
      <c r="U329" s="494">
        <f ca="1">Calcu!S264</f>
        <v>0.5</v>
      </c>
      <c r="V329" s="496"/>
    </row>
    <row r="330" spans="1:22" s="54" customFormat="1" ht="15" customHeight="1">
      <c r="A330" s="269" t="str">
        <f>IF(A$264="삭제","삭제",IF(Calcu!C168=TRUE,"","삭제"))</f>
        <v>삭제</v>
      </c>
      <c r="B330" s="491" t="str">
        <f>Calcu!M265</f>
        <v>-</v>
      </c>
      <c r="C330" s="492"/>
      <c r="D330" s="493"/>
      <c r="E330" s="494" t="str">
        <f>Calcu!N265</f>
        <v>-</v>
      </c>
      <c r="F330" s="495"/>
      <c r="G330" s="495"/>
      <c r="H330" s="496"/>
      <c r="I330" s="494" t="str">
        <f>Calcu!O265</f>
        <v>-</v>
      </c>
      <c r="J330" s="495"/>
      <c r="K330" s="495"/>
      <c r="L330" s="496"/>
      <c r="M330" s="494" t="str">
        <f>Calcu!Q265</f>
        <v>-</v>
      </c>
      <c r="N330" s="495"/>
      <c r="O330" s="495"/>
      <c r="P330" s="496"/>
      <c r="Q330" s="494" t="str">
        <f>Calcu!R265</f>
        <v>-</v>
      </c>
      <c r="R330" s="495"/>
      <c r="S330" s="495"/>
      <c r="T330" s="496"/>
      <c r="U330" s="494">
        <f ca="1">Calcu!S265</f>
        <v>0.5</v>
      </c>
      <c r="V330" s="496"/>
    </row>
    <row r="331" spans="1:22" s="54" customFormat="1" ht="15" customHeight="1">
      <c r="A331" s="269" t="str">
        <f>IF(A$264="삭제","삭제",IF(Calcu!C169=TRUE,"","삭제"))</f>
        <v>삭제</v>
      </c>
      <c r="B331" s="491" t="str">
        <f>Calcu!M266</f>
        <v>-</v>
      </c>
      <c r="C331" s="492"/>
      <c r="D331" s="493"/>
      <c r="E331" s="494" t="str">
        <f>Calcu!N266</f>
        <v>-</v>
      </c>
      <c r="F331" s="495"/>
      <c r="G331" s="495"/>
      <c r="H331" s="496"/>
      <c r="I331" s="494" t="str">
        <f>Calcu!O266</f>
        <v>-</v>
      </c>
      <c r="J331" s="495"/>
      <c r="K331" s="495"/>
      <c r="L331" s="496"/>
      <c r="M331" s="494" t="str">
        <f>Calcu!Q266</f>
        <v>-</v>
      </c>
      <c r="N331" s="495"/>
      <c r="O331" s="495"/>
      <c r="P331" s="496"/>
      <c r="Q331" s="494" t="str">
        <f>Calcu!R266</f>
        <v>-</v>
      </c>
      <c r="R331" s="495"/>
      <c r="S331" s="495"/>
      <c r="T331" s="496"/>
      <c r="U331" s="494">
        <f ca="1">Calcu!S266</f>
        <v>0.5</v>
      </c>
      <c r="V331" s="496"/>
    </row>
    <row r="332" spans="1:22" s="54" customFormat="1" ht="15" customHeight="1">
      <c r="A332" s="269" t="str">
        <f>IF(A$264="삭제","삭제",IF(Calcu!C170=TRUE,"","삭제"))</f>
        <v>삭제</v>
      </c>
      <c r="B332" s="491" t="str">
        <f>Calcu!M267</f>
        <v>-</v>
      </c>
      <c r="C332" s="492"/>
      <c r="D332" s="493"/>
      <c r="E332" s="494" t="str">
        <f>Calcu!N267</f>
        <v>-</v>
      </c>
      <c r="F332" s="495"/>
      <c r="G332" s="495"/>
      <c r="H332" s="496"/>
      <c r="I332" s="494" t="str">
        <f>Calcu!O267</f>
        <v>-</v>
      </c>
      <c r="J332" s="495"/>
      <c r="K332" s="495"/>
      <c r="L332" s="496"/>
      <c r="M332" s="494" t="str">
        <f>Calcu!Q267</f>
        <v>-</v>
      </c>
      <c r="N332" s="495"/>
      <c r="O332" s="495"/>
      <c r="P332" s="496"/>
      <c r="Q332" s="494" t="str">
        <f>Calcu!R267</f>
        <v>-</v>
      </c>
      <c r="R332" s="495"/>
      <c r="S332" s="495"/>
      <c r="T332" s="496"/>
      <c r="U332" s="494">
        <f ca="1">Calcu!S267</f>
        <v>0.5</v>
      </c>
      <c r="V332" s="496"/>
    </row>
    <row r="333" spans="1:22" s="54" customFormat="1" ht="15" customHeight="1">
      <c r="A333" s="360" t="str">
        <f>IF(Calcu!$E$148="Case B","","삭제")</f>
        <v>삭제</v>
      </c>
      <c r="B333" s="278"/>
      <c r="C333" s="278"/>
      <c r="D333" s="278"/>
      <c r="E333" s="278"/>
      <c r="F333" s="279"/>
      <c r="G333" s="279"/>
      <c r="H333" s="279"/>
      <c r="I333" s="279"/>
      <c r="J333" s="279"/>
      <c r="K333" s="280"/>
      <c r="L333" s="280"/>
      <c r="M333" s="278"/>
      <c r="N333" s="278"/>
      <c r="O333" s="278"/>
      <c r="P333" s="278"/>
      <c r="Q333" s="278"/>
      <c r="R333" s="281"/>
      <c r="S333" s="278"/>
    </row>
    <row r="334" spans="1:22" s="54" customFormat="1" ht="15" customHeight="1">
      <c r="A334" s="360" t="str">
        <f>IF(Calcu!$E$148="Case B","","삭제")</f>
        <v>삭제</v>
      </c>
      <c r="B334" s="57" t="s">
        <v>414</v>
      </c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416"/>
      <c r="S334" s="416"/>
    </row>
    <row r="335" spans="1:22" s="54" customFormat="1" ht="15" customHeight="1">
      <c r="A335" s="360" t="str">
        <f>IF(Calcu!$E$148="Case B","","삭제")</f>
        <v>삭제</v>
      </c>
      <c r="B335" s="49" t="s">
        <v>674</v>
      </c>
      <c r="C335" s="46"/>
      <c r="D335" s="46"/>
      <c r="E335" s="48"/>
      <c r="F335" s="48"/>
      <c r="G335" s="48"/>
      <c r="H335" s="48"/>
      <c r="I335" s="48"/>
      <c r="J335" s="48"/>
      <c r="K335" s="270"/>
      <c r="L335" s="270"/>
      <c r="Q335" s="416"/>
      <c r="R335" s="416"/>
      <c r="S335" s="416"/>
    </row>
    <row r="336" spans="1:22" s="54" customFormat="1" ht="15" customHeight="1">
      <c r="A336" s="360" t="str">
        <f>IF(Calcu!$E$148="Case B","","삭제")</f>
        <v>삭제</v>
      </c>
      <c r="B336" s="49"/>
      <c r="C336" s="46"/>
      <c r="D336" s="46"/>
      <c r="E336" s="48"/>
      <c r="F336" s="48"/>
      <c r="G336" s="48"/>
      <c r="H336" s="48"/>
      <c r="I336" s="48"/>
      <c r="J336" s="48"/>
      <c r="K336" s="270"/>
      <c r="L336" s="270"/>
      <c r="Q336" s="416"/>
      <c r="R336" s="416"/>
      <c r="S336" s="416"/>
    </row>
    <row r="337" spans="1:22" s="54" customFormat="1" ht="15" customHeight="1">
      <c r="A337" s="360" t="str">
        <f>IF(Calcu!$E$148="Case B","","삭제")</f>
        <v>삭제</v>
      </c>
      <c r="B337" s="78" t="str">
        <f>"2. 무하중에서 지시값(영점 출력) : "&amp;Calcu!L$148</f>
        <v>2. 무하중에서 지시값(영점 출력) : 0</v>
      </c>
      <c r="C337" s="59"/>
      <c r="D337" s="59"/>
      <c r="E337" s="59"/>
      <c r="F337" s="69"/>
      <c r="G337" s="69"/>
      <c r="H337" s="69"/>
      <c r="I337" s="69"/>
      <c r="J337" s="69"/>
      <c r="K337" s="46"/>
      <c r="L337" s="270"/>
      <c r="M337" s="70"/>
      <c r="N337" s="70"/>
      <c r="O337" s="70"/>
    </row>
    <row r="338" spans="1:22" s="54" customFormat="1" ht="15" customHeight="1">
      <c r="A338" s="360" t="str">
        <f>IF(Calcu!$E$148="Case B","","삭제")</f>
        <v>삭제</v>
      </c>
      <c r="B338" s="57"/>
      <c r="C338" s="59"/>
      <c r="D338" s="59"/>
      <c r="E338" s="59"/>
      <c r="F338" s="69"/>
      <c r="G338" s="69"/>
      <c r="H338" s="69"/>
      <c r="I338" s="69"/>
      <c r="J338" s="69"/>
      <c r="K338" s="46"/>
      <c r="L338" s="270"/>
      <c r="M338" s="70"/>
      <c r="N338" s="70"/>
      <c r="O338" s="70"/>
    </row>
    <row r="339" spans="1:22" s="54" customFormat="1" ht="15" customHeight="1">
      <c r="A339" s="360" t="str">
        <f>IF(Calcu!$E$148="Case B","","삭제")</f>
        <v>삭제</v>
      </c>
      <c r="B339" s="233" t="s">
        <v>410</v>
      </c>
      <c r="F339" s="274"/>
      <c r="G339" s="274"/>
      <c r="H339" s="274"/>
      <c r="I339" s="274"/>
      <c r="J339" s="274"/>
      <c r="K339" s="270"/>
      <c r="L339" s="56"/>
      <c r="Q339" s="416"/>
      <c r="R339" s="416"/>
    </row>
    <row r="340" spans="1:22" s="54" customFormat="1" ht="15" customHeight="1">
      <c r="A340" s="360" t="str">
        <f>IF(Calcu!$E$148="Case B","","삭제")</f>
        <v>삭제</v>
      </c>
      <c r="B340" s="273" t="s">
        <v>411</v>
      </c>
      <c r="G340" s="76" t="str">
        <f>Force_1_R2!$A$28&amp;" / "&amp;Force_1_R2!$B$28</f>
        <v xml:space="preserve"> / </v>
      </c>
      <c r="H340" s="77"/>
      <c r="Q340" s="416"/>
      <c r="R340" s="416"/>
    </row>
    <row r="341" spans="1:22" s="54" customFormat="1" ht="15" customHeight="1">
      <c r="A341" s="360" t="str">
        <f>IF(Calcu!$E$148="Case B","","삭제")</f>
        <v>삭제</v>
      </c>
      <c r="B341" s="273" t="s">
        <v>412</v>
      </c>
      <c r="G341" s="276">
        <f>Force_1_R2!$C$28</f>
        <v>0</v>
      </c>
      <c r="H341" s="233"/>
      <c r="I341" s="233"/>
      <c r="J341" s="233"/>
      <c r="K341" s="233"/>
      <c r="L341" s="233"/>
      <c r="M341" s="76"/>
      <c r="N341" s="76"/>
      <c r="O341" s="76"/>
      <c r="P341" s="76"/>
      <c r="Q341" s="76"/>
      <c r="R341" s="76"/>
    </row>
    <row r="342" spans="1:22" s="54" customFormat="1" ht="15" customHeight="1">
      <c r="A342" s="360" t="str">
        <f>IF(Calcu!$E$148="Case B","","삭제")</f>
        <v>삭제</v>
      </c>
      <c r="B342" s="273" t="s">
        <v>416</v>
      </c>
      <c r="G342" s="276">
        <f>Force_1_R2!$G$28</f>
        <v>0</v>
      </c>
      <c r="H342" s="77"/>
      <c r="Q342" s="416"/>
    </row>
    <row r="343" spans="1:22" s="54" customFormat="1" ht="15" customHeight="1">
      <c r="A343" s="360" t="str">
        <f>IF(Calcu!$E$148="Case B","","삭제")</f>
        <v>삭제</v>
      </c>
      <c r="B343" s="273" t="s">
        <v>413</v>
      </c>
      <c r="G343" s="76" t="str">
        <f>Force_1_R2!$D$28&amp;" / "&amp;Force_1_R2!$E$28</f>
        <v xml:space="preserve"> / </v>
      </c>
      <c r="H343" s="77"/>
    </row>
    <row r="344" spans="1:22" ht="15" customHeight="1">
      <c r="A344" s="362"/>
      <c r="B344" s="184"/>
      <c r="C344" s="184"/>
      <c r="D344" s="184"/>
      <c r="E344" s="184"/>
      <c r="F344" s="174"/>
      <c r="G344" s="17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5"/>
    </row>
    <row r="345" spans="1:22" ht="15" customHeight="1">
      <c r="A345" s="362"/>
    </row>
    <row r="346" spans="1:22" ht="15" customHeight="1">
      <c r="A346" s="362"/>
    </row>
    <row r="347" spans="1:22" ht="15" customHeight="1">
      <c r="A347" s="362"/>
    </row>
  </sheetData>
  <mergeCells count="890">
    <mergeCell ref="I160:L160"/>
    <mergeCell ref="M160:P160"/>
    <mergeCell ref="B160:D160"/>
    <mergeCell ref="R99:U101"/>
    <mergeCell ref="N99:Q101"/>
    <mergeCell ref="B99:E101"/>
    <mergeCell ref="B108:E108"/>
    <mergeCell ref="B109:E109"/>
    <mergeCell ref="B110:E110"/>
    <mergeCell ref="B111:E111"/>
    <mergeCell ref="B112:E112"/>
    <mergeCell ref="B113:E113"/>
    <mergeCell ref="B114:E114"/>
    <mergeCell ref="B115:E115"/>
    <mergeCell ref="B116:E116"/>
    <mergeCell ref="B117:E117"/>
    <mergeCell ref="B118:E118"/>
    <mergeCell ref="N108:Q108"/>
    <mergeCell ref="N109:Q109"/>
    <mergeCell ref="N110:Q110"/>
    <mergeCell ref="B158:D158"/>
    <mergeCell ref="Q160:T160"/>
    <mergeCell ref="E160:H160"/>
    <mergeCell ref="I145:L145"/>
    <mergeCell ref="B152:D152"/>
    <mergeCell ref="B153:D153"/>
    <mergeCell ref="E152:H152"/>
    <mergeCell ref="E153:H153"/>
    <mergeCell ref="Q152:T152"/>
    <mergeCell ref="Q153:T153"/>
    <mergeCell ref="M152:P152"/>
    <mergeCell ref="M153:P153"/>
    <mergeCell ref="B154:D154"/>
    <mergeCell ref="I152:L152"/>
    <mergeCell ref="I153:L153"/>
    <mergeCell ref="B155:D155"/>
    <mergeCell ref="E154:H154"/>
    <mergeCell ref="E155:H155"/>
    <mergeCell ref="Q154:T154"/>
    <mergeCell ref="Q155:T155"/>
    <mergeCell ref="M154:P154"/>
    <mergeCell ref="M155:P155"/>
    <mergeCell ref="E158:H158"/>
    <mergeCell ref="I154:L154"/>
    <mergeCell ref="I155:L155"/>
    <mergeCell ref="E159:H159"/>
    <mergeCell ref="Q158:T158"/>
    <mergeCell ref="Q159:T159"/>
    <mergeCell ref="B156:D156"/>
    <mergeCell ref="B157:D157"/>
    <mergeCell ref="E156:H156"/>
    <mergeCell ref="E157:H157"/>
    <mergeCell ref="Q156:T156"/>
    <mergeCell ref="Q157:T157"/>
    <mergeCell ref="M156:P156"/>
    <mergeCell ref="M157:P157"/>
    <mergeCell ref="I157:L157"/>
    <mergeCell ref="M158:P158"/>
    <mergeCell ref="M159:P159"/>
    <mergeCell ref="I156:L156"/>
    <mergeCell ref="B159:D159"/>
    <mergeCell ref="I158:L158"/>
    <mergeCell ref="I159:L159"/>
    <mergeCell ref="E148:H148"/>
    <mergeCell ref="E149:H149"/>
    <mergeCell ref="Q148:T148"/>
    <mergeCell ref="Q149:T149"/>
    <mergeCell ref="B150:D150"/>
    <mergeCell ref="B151:D151"/>
    <mergeCell ref="E150:H150"/>
    <mergeCell ref="E151:H151"/>
    <mergeCell ref="Q150:T150"/>
    <mergeCell ref="Q151:T151"/>
    <mergeCell ref="M151:P151"/>
    <mergeCell ref="I148:L148"/>
    <mergeCell ref="I149:L149"/>
    <mergeCell ref="I150:L150"/>
    <mergeCell ref="I151:L151"/>
    <mergeCell ref="B148:D148"/>
    <mergeCell ref="B149:D149"/>
    <mergeCell ref="B144:D144"/>
    <mergeCell ref="B145:D145"/>
    <mergeCell ref="Q144:T144"/>
    <mergeCell ref="I144:L144"/>
    <mergeCell ref="E144:H144"/>
    <mergeCell ref="E145:H145"/>
    <mergeCell ref="Q145:T145"/>
    <mergeCell ref="B146:D146"/>
    <mergeCell ref="B147:D147"/>
    <mergeCell ref="E146:H146"/>
    <mergeCell ref="E147:H147"/>
    <mergeCell ref="Q146:T146"/>
    <mergeCell ref="Q147:T147"/>
    <mergeCell ref="I147:L147"/>
    <mergeCell ref="I146:L146"/>
    <mergeCell ref="B129:V129"/>
    <mergeCell ref="B139:V140"/>
    <mergeCell ref="B142:D143"/>
    <mergeCell ref="E142:H143"/>
    <mergeCell ref="Q142:T143"/>
    <mergeCell ref="I142:L143"/>
    <mergeCell ref="F117:I117"/>
    <mergeCell ref="J117:M117"/>
    <mergeCell ref="F118:I118"/>
    <mergeCell ref="J118:M118"/>
    <mergeCell ref="N117:Q117"/>
    <mergeCell ref="N118:Q118"/>
    <mergeCell ref="R117:U117"/>
    <mergeCell ref="R118:U118"/>
    <mergeCell ref="J115:M115"/>
    <mergeCell ref="F116:I116"/>
    <mergeCell ref="J116:M116"/>
    <mergeCell ref="N115:Q115"/>
    <mergeCell ref="N116:Q116"/>
    <mergeCell ref="R115:U115"/>
    <mergeCell ref="R116:U116"/>
    <mergeCell ref="F113:I113"/>
    <mergeCell ref="J113:M113"/>
    <mergeCell ref="F114:I114"/>
    <mergeCell ref="J114:M114"/>
    <mergeCell ref="N113:Q113"/>
    <mergeCell ref="N114:Q114"/>
    <mergeCell ref="R113:U113"/>
    <mergeCell ref="R114:U114"/>
    <mergeCell ref="F115:I115"/>
    <mergeCell ref="J111:M111"/>
    <mergeCell ref="F112:I112"/>
    <mergeCell ref="J112:M112"/>
    <mergeCell ref="N111:Q111"/>
    <mergeCell ref="N112:Q112"/>
    <mergeCell ref="R111:U111"/>
    <mergeCell ref="R112:U112"/>
    <mergeCell ref="F109:I109"/>
    <mergeCell ref="J109:M109"/>
    <mergeCell ref="F110:I110"/>
    <mergeCell ref="J110:M110"/>
    <mergeCell ref="R109:U109"/>
    <mergeCell ref="R110:U110"/>
    <mergeCell ref="F111:I111"/>
    <mergeCell ref="B96:V97"/>
    <mergeCell ref="F99:I101"/>
    <mergeCell ref="J99:M101"/>
    <mergeCell ref="F102:I102"/>
    <mergeCell ref="J102:M102"/>
    <mergeCell ref="F107:I107"/>
    <mergeCell ref="J107:M107"/>
    <mergeCell ref="F108:I108"/>
    <mergeCell ref="J108:M108"/>
    <mergeCell ref="R108:U108"/>
    <mergeCell ref="F105:I105"/>
    <mergeCell ref="J105:M105"/>
    <mergeCell ref="F106:I106"/>
    <mergeCell ref="J106:M106"/>
    <mergeCell ref="B107:E107"/>
    <mergeCell ref="N107:Q107"/>
    <mergeCell ref="R106:U106"/>
    <mergeCell ref="R107:U107"/>
    <mergeCell ref="B102:E102"/>
    <mergeCell ref="B103:E103"/>
    <mergeCell ref="B104:E104"/>
    <mergeCell ref="B105:E105"/>
    <mergeCell ref="B106:E106"/>
    <mergeCell ref="R104:U104"/>
    <mergeCell ref="R105:U105"/>
    <mergeCell ref="N104:Q104"/>
    <mergeCell ref="N105:Q105"/>
    <mergeCell ref="N106:Q106"/>
    <mergeCell ref="N102:Q102"/>
    <mergeCell ref="N103:Q103"/>
    <mergeCell ref="R102:U102"/>
    <mergeCell ref="R103:U103"/>
    <mergeCell ref="F103:I103"/>
    <mergeCell ref="J103:M103"/>
    <mergeCell ref="F104:I104"/>
    <mergeCell ref="J104:M104"/>
    <mergeCell ref="B25:D25"/>
    <mergeCell ref="B26:D26"/>
    <mergeCell ref="B27:D27"/>
    <mergeCell ref="A1:W2"/>
    <mergeCell ref="T13:V15"/>
    <mergeCell ref="Q13:S15"/>
    <mergeCell ref="M13:P15"/>
    <mergeCell ref="I13:L15"/>
    <mergeCell ref="E13:H15"/>
    <mergeCell ref="B13:D15"/>
    <mergeCell ref="B16:D16"/>
    <mergeCell ref="B17:D17"/>
    <mergeCell ref="B18:D18"/>
    <mergeCell ref="B19:D19"/>
    <mergeCell ref="Q17:S17"/>
    <mergeCell ref="T17:V17"/>
    <mergeCell ref="Q18:S18"/>
    <mergeCell ref="T18:V18"/>
    <mergeCell ref="B20:D20"/>
    <mergeCell ref="B21:D21"/>
    <mergeCell ref="B22:D22"/>
    <mergeCell ref="B23:D23"/>
    <mergeCell ref="B24:D24"/>
    <mergeCell ref="E25:H25"/>
    <mergeCell ref="E61:G61"/>
    <mergeCell ref="E62:G62"/>
    <mergeCell ref="E63:G63"/>
    <mergeCell ref="B31:D31"/>
    <mergeCell ref="B32:D32"/>
    <mergeCell ref="E31:H31"/>
    <mergeCell ref="E32:H32"/>
    <mergeCell ref="I31:L31"/>
    <mergeCell ref="B28:D28"/>
    <mergeCell ref="B29:D29"/>
    <mergeCell ref="B30:D30"/>
    <mergeCell ref="E28:H28"/>
    <mergeCell ref="E29:H29"/>
    <mergeCell ref="E30:H30"/>
    <mergeCell ref="I38:L38"/>
    <mergeCell ref="I37:L37"/>
    <mergeCell ref="C37:F37"/>
    <mergeCell ref="C38:F38"/>
    <mergeCell ref="B56:D57"/>
    <mergeCell ref="B58:D58"/>
    <mergeCell ref="B59:D59"/>
    <mergeCell ref="B60:D60"/>
    <mergeCell ref="B61:D61"/>
    <mergeCell ref="B62:D62"/>
    <mergeCell ref="B74:D74"/>
    <mergeCell ref="E70:G70"/>
    <mergeCell ref="B67:D67"/>
    <mergeCell ref="B68:D68"/>
    <mergeCell ref="B69:D69"/>
    <mergeCell ref="E67:G67"/>
    <mergeCell ref="E68:G68"/>
    <mergeCell ref="E69:G69"/>
    <mergeCell ref="B64:D64"/>
    <mergeCell ref="B65:D65"/>
    <mergeCell ref="B66:D66"/>
    <mergeCell ref="E64:G64"/>
    <mergeCell ref="E65:G65"/>
    <mergeCell ref="E66:G66"/>
    <mergeCell ref="B70:D70"/>
    <mergeCell ref="B71:D71"/>
    <mergeCell ref="B72:D72"/>
    <mergeCell ref="B73:D73"/>
    <mergeCell ref="B63:D63"/>
    <mergeCell ref="T56:V57"/>
    <mergeCell ref="E58:G58"/>
    <mergeCell ref="H58:J58"/>
    <mergeCell ref="K58:M58"/>
    <mergeCell ref="N58:P58"/>
    <mergeCell ref="Q58:S58"/>
    <mergeCell ref="T58:V58"/>
    <mergeCell ref="E56:G57"/>
    <mergeCell ref="H56:J57"/>
    <mergeCell ref="K56:M57"/>
    <mergeCell ref="N56:P57"/>
    <mergeCell ref="Q56:S57"/>
    <mergeCell ref="T59:V59"/>
    <mergeCell ref="E60:G60"/>
    <mergeCell ref="H60:J60"/>
    <mergeCell ref="K60:M60"/>
    <mergeCell ref="N60:P60"/>
    <mergeCell ref="Q60:S60"/>
    <mergeCell ref="T60:V60"/>
    <mergeCell ref="E59:G59"/>
    <mergeCell ref="H59:J59"/>
    <mergeCell ref="K59:M59"/>
    <mergeCell ref="N59:P59"/>
    <mergeCell ref="Q59:S59"/>
    <mergeCell ref="H62:J62"/>
    <mergeCell ref="K62:M62"/>
    <mergeCell ref="N62:P62"/>
    <mergeCell ref="Q62:S62"/>
    <mergeCell ref="T62:V62"/>
    <mergeCell ref="H61:J61"/>
    <mergeCell ref="K61:M61"/>
    <mergeCell ref="N61:P61"/>
    <mergeCell ref="Q61:S61"/>
    <mergeCell ref="T61:V61"/>
    <mergeCell ref="H64:J64"/>
    <mergeCell ref="K64:M64"/>
    <mergeCell ref="N64:P64"/>
    <mergeCell ref="Q64:S64"/>
    <mergeCell ref="T64:V64"/>
    <mergeCell ref="H63:J63"/>
    <mergeCell ref="K63:M63"/>
    <mergeCell ref="N63:P63"/>
    <mergeCell ref="Q63:S63"/>
    <mergeCell ref="T63:V63"/>
    <mergeCell ref="H66:J66"/>
    <mergeCell ref="K66:M66"/>
    <mergeCell ref="N66:P66"/>
    <mergeCell ref="Q66:S66"/>
    <mergeCell ref="T66:V66"/>
    <mergeCell ref="H65:J65"/>
    <mergeCell ref="K65:M65"/>
    <mergeCell ref="N65:P65"/>
    <mergeCell ref="Q65:S65"/>
    <mergeCell ref="T65:V65"/>
    <mergeCell ref="H68:J68"/>
    <mergeCell ref="K68:M68"/>
    <mergeCell ref="N68:P68"/>
    <mergeCell ref="Q68:S68"/>
    <mergeCell ref="T68:V68"/>
    <mergeCell ref="H67:J67"/>
    <mergeCell ref="K67:M67"/>
    <mergeCell ref="N67:P67"/>
    <mergeCell ref="Q67:S67"/>
    <mergeCell ref="T67:V67"/>
    <mergeCell ref="H70:J70"/>
    <mergeCell ref="K70:M70"/>
    <mergeCell ref="N70:P70"/>
    <mergeCell ref="Q70:S70"/>
    <mergeCell ref="T70:V70"/>
    <mergeCell ref="H69:J69"/>
    <mergeCell ref="K69:M69"/>
    <mergeCell ref="N69:P69"/>
    <mergeCell ref="Q69:S69"/>
    <mergeCell ref="T69:V69"/>
    <mergeCell ref="T71:V71"/>
    <mergeCell ref="E72:G72"/>
    <mergeCell ref="H72:J72"/>
    <mergeCell ref="K72:M72"/>
    <mergeCell ref="N72:P72"/>
    <mergeCell ref="Q72:S72"/>
    <mergeCell ref="T72:V72"/>
    <mergeCell ref="E71:G71"/>
    <mergeCell ref="H71:J71"/>
    <mergeCell ref="K71:M71"/>
    <mergeCell ref="N71:P71"/>
    <mergeCell ref="Q71:S71"/>
    <mergeCell ref="T73:V73"/>
    <mergeCell ref="E74:G74"/>
    <mergeCell ref="H74:J74"/>
    <mergeCell ref="K74:M74"/>
    <mergeCell ref="N74:P74"/>
    <mergeCell ref="Q74:S74"/>
    <mergeCell ref="T74:V74"/>
    <mergeCell ref="E73:G73"/>
    <mergeCell ref="H73:J73"/>
    <mergeCell ref="K73:M73"/>
    <mergeCell ref="N73:P73"/>
    <mergeCell ref="Q73:S73"/>
    <mergeCell ref="Q25:S25"/>
    <mergeCell ref="T25:V25"/>
    <mergeCell ref="Q26:S26"/>
    <mergeCell ref="T26:V26"/>
    <mergeCell ref="Q27:S27"/>
    <mergeCell ref="T27:V27"/>
    <mergeCell ref="I28:L28"/>
    <mergeCell ref="M28:P28"/>
    <mergeCell ref="I29:L29"/>
    <mergeCell ref="M29:P29"/>
    <mergeCell ref="I25:L25"/>
    <mergeCell ref="M25:P25"/>
    <mergeCell ref="I26:L26"/>
    <mergeCell ref="M26:P26"/>
    <mergeCell ref="I27:L27"/>
    <mergeCell ref="M27:P27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I16:L16"/>
    <mergeCell ref="M16:P16"/>
    <mergeCell ref="I17:L17"/>
    <mergeCell ref="M17:P17"/>
    <mergeCell ref="I18:L18"/>
    <mergeCell ref="M18:P18"/>
    <mergeCell ref="Q31:S31"/>
    <mergeCell ref="T31:V31"/>
    <mergeCell ref="Q32:S32"/>
    <mergeCell ref="T32:V32"/>
    <mergeCell ref="Q22:S22"/>
    <mergeCell ref="T22:V22"/>
    <mergeCell ref="Q23:S23"/>
    <mergeCell ref="T23:V23"/>
    <mergeCell ref="Q24:S24"/>
    <mergeCell ref="T24:V24"/>
    <mergeCell ref="Q19:S19"/>
    <mergeCell ref="T19:V19"/>
    <mergeCell ref="Q20:S20"/>
    <mergeCell ref="T20:V20"/>
    <mergeCell ref="Q21:S21"/>
    <mergeCell ref="T21:V21"/>
    <mergeCell ref="Q16:S16"/>
    <mergeCell ref="T16:V16"/>
    <mergeCell ref="I22:L22"/>
    <mergeCell ref="M22:P22"/>
    <mergeCell ref="I23:L23"/>
    <mergeCell ref="M23:P23"/>
    <mergeCell ref="I24:L24"/>
    <mergeCell ref="M24:P24"/>
    <mergeCell ref="I19:L19"/>
    <mergeCell ref="M19:P19"/>
    <mergeCell ref="I20:L20"/>
    <mergeCell ref="M20:P20"/>
    <mergeCell ref="I21:L21"/>
    <mergeCell ref="M21:P21"/>
    <mergeCell ref="E26:H26"/>
    <mergeCell ref="E27:H27"/>
    <mergeCell ref="Q28:S28"/>
    <mergeCell ref="T28:V28"/>
    <mergeCell ref="Q29:S29"/>
    <mergeCell ref="T29:V29"/>
    <mergeCell ref="Q30:S30"/>
    <mergeCell ref="T30:V30"/>
    <mergeCell ref="I30:L30"/>
    <mergeCell ref="M30:P30"/>
    <mergeCell ref="B10:V11"/>
    <mergeCell ref="M144:P144"/>
    <mergeCell ref="M142:P143"/>
    <mergeCell ref="M145:P145"/>
    <mergeCell ref="M146:P146"/>
    <mergeCell ref="M147:P147"/>
    <mergeCell ref="M148:P148"/>
    <mergeCell ref="M149:P149"/>
    <mergeCell ref="M150:P150"/>
    <mergeCell ref="U142:V143"/>
    <mergeCell ref="U144:V144"/>
    <mergeCell ref="U145:V145"/>
    <mergeCell ref="U146:V146"/>
    <mergeCell ref="U147:V147"/>
    <mergeCell ref="U148:V148"/>
    <mergeCell ref="U149:V149"/>
    <mergeCell ref="U150:V150"/>
    <mergeCell ref="B47:V47"/>
    <mergeCell ref="B53:V54"/>
    <mergeCell ref="M31:P31"/>
    <mergeCell ref="I32:L32"/>
    <mergeCell ref="M32:P32"/>
    <mergeCell ref="P37:S37"/>
    <mergeCell ref="P38:S38"/>
    <mergeCell ref="U160:V160"/>
    <mergeCell ref="U151:V151"/>
    <mergeCell ref="U152:V152"/>
    <mergeCell ref="U153:V153"/>
    <mergeCell ref="U154:V154"/>
    <mergeCell ref="U155:V155"/>
    <mergeCell ref="U156:V156"/>
    <mergeCell ref="U157:V157"/>
    <mergeCell ref="U158:V158"/>
    <mergeCell ref="U159:V159"/>
    <mergeCell ref="B182:V183"/>
    <mergeCell ref="B185:D187"/>
    <mergeCell ref="E185:H187"/>
    <mergeCell ref="I185:L187"/>
    <mergeCell ref="M185:P187"/>
    <mergeCell ref="Q185:S187"/>
    <mergeCell ref="T185:V187"/>
    <mergeCell ref="B189:D189"/>
    <mergeCell ref="E189:H189"/>
    <mergeCell ref="I189:L189"/>
    <mergeCell ref="M189:P189"/>
    <mergeCell ref="Q189:S189"/>
    <mergeCell ref="T189:V189"/>
    <mergeCell ref="B188:D188"/>
    <mergeCell ref="E188:H188"/>
    <mergeCell ref="I188:L188"/>
    <mergeCell ref="M188:P188"/>
    <mergeCell ref="Q188:S188"/>
    <mergeCell ref="T188:V188"/>
    <mergeCell ref="B191:D191"/>
    <mergeCell ref="E191:H191"/>
    <mergeCell ref="I191:L191"/>
    <mergeCell ref="M191:P191"/>
    <mergeCell ref="Q191:S191"/>
    <mergeCell ref="T191:V191"/>
    <mergeCell ref="B190:D190"/>
    <mergeCell ref="E190:H190"/>
    <mergeCell ref="I190:L190"/>
    <mergeCell ref="M190:P190"/>
    <mergeCell ref="Q190:S190"/>
    <mergeCell ref="T190:V190"/>
    <mergeCell ref="B193:D193"/>
    <mergeCell ref="E193:H193"/>
    <mergeCell ref="I193:L193"/>
    <mergeCell ref="M193:P193"/>
    <mergeCell ref="Q193:S193"/>
    <mergeCell ref="T193:V193"/>
    <mergeCell ref="B192:D192"/>
    <mergeCell ref="E192:H192"/>
    <mergeCell ref="I192:L192"/>
    <mergeCell ref="M192:P192"/>
    <mergeCell ref="Q192:S192"/>
    <mergeCell ref="T192:V192"/>
    <mergeCell ref="B195:D195"/>
    <mergeCell ref="E195:H195"/>
    <mergeCell ref="I195:L195"/>
    <mergeCell ref="M195:P195"/>
    <mergeCell ref="Q195:S195"/>
    <mergeCell ref="T195:V195"/>
    <mergeCell ref="B194:D194"/>
    <mergeCell ref="E194:H194"/>
    <mergeCell ref="I194:L194"/>
    <mergeCell ref="M194:P194"/>
    <mergeCell ref="Q194:S194"/>
    <mergeCell ref="T194:V194"/>
    <mergeCell ref="B197:D197"/>
    <mergeCell ref="E197:H197"/>
    <mergeCell ref="I197:L197"/>
    <mergeCell ref="M197:P197"/>
    <mergeCell ref="Q197:S197"/>
    <mergeCell ref="T197:V197"/>
    <mergeCell ref="B196:D196"/>
    <mergeCell ref="E196:H196"/>
    <mergeCell ref="I196:L196"/>
    <mergeCell ref="M196:P196"/>
    <mergeCell ref="Q196:S196"/>
    <mergeCell ref="T196:V196"/>
    <mergeCell ref="B199:D199"/>
    <mergeCell ref="E199:H199"/>
    <mergeCell ref="I199:L199"/>
    <mergeCell ref="M199:P199"/>
    <mergeCell ref="Q199:S199"/>
    <mergeCell ref="T199:V199"/>
    <mergeCell ref="B198:D198"/>
    <mergeCell ref="E198:H198"/>
    <mergeCell ref="I198:L198"/>
    <mergeCell ref="M198:P198"/>
    <mergeCell ref="Q198:S198"/>
    <mergeCell ref="T198:V198"/>
    <mergeCell ref="B201:D201"/>
    <mergeCell ref="E201:H201"/>
    <mergeCell ref="I201:L201"/>
    <mergeCell ref="M201:P201"/>
    <mergeCell ref="Q201:S201"/>
    <mergeCell ref="T201:V201"/>
    <mergeCell ref="B200:D200"/>
    <mergeCell ref="E200:H200"/>
    <mergeCell ref="I200:L200"/>
    <mergeCell ref="M200:P200"/>
    <mergeCell ref="Q200:S200"/>
    <mergeCell ref="T200:V200"/>
    <mergeCell ref="T204:V204"/>
    <mergeCell ref="B203:D203"/>
    <mergeCell ref="E203:H203"/>
    <mergeCell ref="I203:L203"/>
    <mergeCell ref="M203:P203"/>
    <mergeCell ref="Q203:S203"/>
    <mergeCell ref="T203:V203"/>
    <mergeCell ref="B202:D202"/>
    <mergeCell ref="E202:H202"/>
    <mergeCell ref="I202:L202"/>
    <mergeCell ref="M202:P202"/>
    <mergeCell ref="Q202:S202"/>
    <mergeCell ref="T202:V202"/>
    <mergeCell ref="C209:F209"/>
    <mergeCell ref="I209:L209"/>
    <mergeCell ref="P209:S209"/>
    <mergeCell ref="C210:F210"/>
    <mergeCell ref="I210:L210"/>
    <mergeCell ref="P210:S210"/>
    <mergeCell ref="B204:D204"/>
    <mergeCell ref="E204:H204"/>
    <mergeCell ref="I204:L204"/>
    <mergeCell ref="M204:P204"/>
    <mergeCell ref="Q204:S204"/>
    <mergeCell ref="B219:V219"/>
    <mergeCell ref="B225:V226"/>
    <mergeCell ref="B228:D229"/>
    <mergeCell ref="E228:G229"/>
    <mergeCell ref="H228:J229"/>
    <mergeCell ref="K228:M229"/>
    <mergeCell ref="N228:P229"/>
    <mergeCell ref="Q228:S229"/>
    <mergeCell ref="T228:V229"/>
    <mergeCell ref="T230:V230"/>
    <mergeCell ref="B231:D231"/>
    <mergeCell ref="E231:G231"/>
    <mergeCell ref="H231:J231"/>
    <mergeCell ref="K231:M231"/>
    <mergeCell ref="N231:P231"/>
    <mergeCell ref="Q231:S231"/>
    <mergeCell ref="T231:V231"/>
    <mergeCell ref="B230:D230"/>
    <mergeCell ref="E230:G230"/>
    <mergeCell ref="H230:J230"/>
    <mergeCell ref="K230:M230"/>
    <mergeCell ref="N230:P230"/>
    <mergeCell ref="Q230:S230"/>
    <mergeCell ref="T232:V232"/>
    <mergeCell ref="B233:D233"/>
    <mergeCell ref="E233:G233"/>
    <mergeCell ref="H233:J233"/>
    <mergeCell ref="K233:M233"/>
    <mergeCell ref="N233:P233"/>
    <mergeCell ref="Q233:S233"/>
    <mergeCell ref="T233:V233"/>
    <mergeCell ref="B232:D232"/>
    <mergeCell ref="E232:G232"/>
    <mergeCell ref="H232:J232"/>
    <mergeCell ref="K232:M232"/>
    <mergeCell ref="N232:P232"/>
    <mergeCell ref="Q232:S232"/>
    <mergeCell ref="T234:V234"/>
    <mergeCell ref="B235:D235"/>
    <mergeCell ref="E235:G235"/>
    <mergeCell ref="H235:J235"/>
    <mergeCell ref="K235:M235"/>
    <mergeCell ref="N235:P235"/>
    <mergeCell ref="Q235:S235"/>
    <mergeCell ref="T235:V235"/>
    <mergeCell ref="B234:D234"/>
    <mergeCell ref="E234:G234"/>
    <mergeCell ref="H234:J234"/>
    <mergeCell ref="K234:M234"/>
    <mergeCell ref="N234:P234"/>
    <mergeCell ref="Q234:S234"/>
    <mergeCell ref="T236:V236"/>
    <mergeCell ref="B237:D237"/>
    <mergeCell ref="E237:G237"/>
    <mergeCell ref="H237:J237"/>
    <mergeCell ref="K237:M237"/>
    <mergeCell ref="N237:P237"/>
    <mergeCell ref="Q237:S237"/>
    <mergeCell ref="T237:V237"/>
    <mergeCell ref="B236:D236"/>
    <mergeCell ref="E236:G236"/>
    <mergeCell ref="H236:J236"/>
    <mergeCell ref="K236:M236"/>
    <mergeCell ref="N236:P236"/>
    <mergeCell ref="Q236:S236"/>
    <mergeCell ref="T238:V238"/>
    <mergeCell ref="B239:D239"/>
    <mergeCell ref="E239:G239"/>
    <mergeCell ref="H239:J239"/>
    <mergeCell ref="K239:M239"/>
    <mergeCell ref="N239:P239"/>
    <mergeCell ref="Q239:S239"/>
    <mergeCell ref="T239:V239"/>
    <mergeCell ref="B238:D238"/>
    <mergeCell ref="E238:G238"/>
    <mergeCell ref="H238:J238"/>
    <mergeCell ref="K238:M238"/>
    <mergeCell ref="N238:P238"/>
    <mergeCell ref="Q238:S238"/>
    <mergeCell ref="T240:V240"/>
    <mergeCell ref="B241:D241"/>
    <mergeCell ref="E241:G241"/>
    <mergeCell ref="H241:J241"/>
    <mergeCell ref="K241:M241"/>
    <mergeCell ref="N241:P241"/>
    <mergeCell ref="Q241:S241"/>
    <mergeCell ref="T241:V241"/>
    <mergeCell ref="B240:D240"/>
    <mergeCell ref="E240:G240"/>
    <mergeCell ref="H240:J240"/>
    <mergeCell ref="K240:M240"/>
    <mergeCell ref="N240:P240"/>
    <mergeCell ref="Q240:S240"/>
    <mergeCell ref="T242:V242"/>
    <mergeCell ref="B243:D243"/>
    <mergeCell ref="E243:G243"/>
    <mergeCell ref="H243:J243"/>
    <mergeCell ref="K243:M243"/>
    <mergeCell ref="N243:P243"/>
    <mergeCell ref="Q243:S243"/>
    <mergeCell ref="T243:V243"/>
    <mergeCell ref="B242:D242"/>
    <mergeCell ref="E242:G242"/>
    <mergeCell ref="H242:J242"/>
    <mergeCell ref="K242:M242"/>
    <mergeCell ref="N242:P242"/>
    <mergeCell ref="Q242:S242"/>
    <mergeCell ref="T244:V244"/>
    <mergeCell ref="B245:D245"/>
    <mergeCell ref="E245:G245"/>
    <mergeCell ref="H245:J245"/>
    <mergeCell ref="K245:M245"/>
    <mergeCell ref="N245:P245"/>
    <mergeCell ref="Q245:S245"/>
    <mergeCell ref="T245:V245"/>
    <mergeCell ref="B244:D244"/>
    <mergeCell ref="E244:G244"/>
    <mergeCell ref="H244:J244"/>
    <mergeCell ref="K244:M244"/>
    <mergeCell ref="N244:P244"/>
    <mergeCell ref="Q244:S244"/>
    <mergeCell ref="T246:V246"/>
    <mergeCell ref="B268:V269"/>
    <mergeCell ref="B271:E273"/>
    <mergeCell ref="F271:I273"/>
    <mergeCell ref="J271:M273"/>
    <mergeCell ref="N271:Q273"/>
    <mergeCell ref="R271:U273"/>
    <mergeCell ref="B246:D246"/>
    <mergeCell ref="E246:G246"/>
    <mergeCell ref="H246:J246"/>
    <mergeCell ref="K246:M246"/>
    <mergeCell ref="N246:P246"/>
    <mergeCell ref="Q246:S246"/>
    <mergeCell ref="B274:E274"/>
    <mergeCell ref="F274:I274"/>
    <mergeCell ref="J274:M274"/>
    <mergeCell ref="N274:Q274"/>
    <mergeCell ref="R274:U274"/>
    <mergeCell ref="B275:E275"/>
    <mergeCell ref="F275:I275"/>
    <mergeCell ref="J275:M275"/>
    <mergeCell ref="N275:Q275"/>
    <mergeCell ref="R275:U275"/>
    <mergeCell ref="B276:E276"/>
    <mergeCell ref="F276:I276"/>
    <mergeCell ref="J276:M276"/>
    <mergeCell ref="N276:Q276"/>
    <mergeCell ref="R276:U276"/>
    <mergeCell ref="B277:E277"/>
    <mergeCell ref="F277:I277"/>
    <mergeCell ref="J277:M277"/>
    <mergeCell ref="N277:Q277"/>
    <mergeCell ref="R277:U277"/>
    <mergeCell ref="B278:E278"/>
    <mergeCell ref="F278:I278"/>
    <mergeCell ref="J278:M278"/>
    <mergeCell ref="N278:Q278"/>
    <mergeCell ref="R278:U278"/>
    <mergeCell ref="B279:E279"/>
    <mergeCell ref="F279:I279"/>
    <mergeCell ref="J279:M279"/>
    <mergeCell ref="N279:Q279"/>
    <mergeCell ref="R279:U279"/>
    <mergeCell ref="B280:E280"/>
    <mergeCell ref="F280:I280"/>
    <mergeCell ref="J280:M280"/>
    <mergeCell ref="N280:Q280"/>
    <mergeCell ref="R280:U280"/>
    <mergeCell ref="B281:E281"/>
    <mergeCell ref="F281:I281"/>
    <mergeCell ref="J281:M281"/>
    <mergeCell ref="N281:Q281"/>
    <mergeCell ref="R281:U281"/>
    <mergeCell ref="B282:E282"/>
    <mergeCell ref="F282:I282"/>
    <mergeCell ref="J282:M282"/>
    <mergeCell ref="N282:Q282"/>
    <mergeCell ref="R282:U282"/>
    <mergeCell ref="B283:E283"/>
    <mergeCell ref="F283:I283"/>
    <mergeCell ref="J283:M283"/>
    <mergeCell ref="N283:Q283"/>
    <mergeCell ref="R283:U283"/>
    <mergeCell ref="B284:E284"/>
    <mergeCell ref="F284:I284"/>
    <mergeCell ref="J284:M284"/>
    <mergeCell ref="N284:Q284"/>
    <mergeCell ref="R284:U284"/>
    <mergeCell ref="B285:E285"/>
    <mergeCell ref="F285:I285"/>
    <mergeCell ref="J285:M285"/>
    <mergeCell ref="N285:Q285"/>
    <mergeCell ref="R285:U285"/>
    <mergeCell ref="B286:E286"/>
    <mergeCell ref="F286:I286"/>
    <mergeCell ref="J286:M286"/>
    <mergeCell ref="N286:Q286"/>
    <mergeCell ref="R286:U286"/>
    <mergeCell ref="B287:E287"/>
    <mergeCell ref="F287:I287"/>
    <mergeCell ref="J287:M287"/>
    <mergeCell ref="N287:Q287"/>
    <mergeCell ref="R287:U287"/>
    <mergeCell ref="B290:E290"/>
    <mergeCell ref="F290:I290"/>
    <mergeCell ref="J290:M290"/>
    <mergeCell ref="N290:Q290"/>
    <mergeCell ref="R290:U290"/>
    <mergeCell ref="B301:V301"/>
    <mergeCell ref="B288:E288"/>
    <mergeCell ref="F288:I288"/>
    <mergeCell ref="J288:M288"/>
    <mergeCell ref="N288:Q288"/>
    <mergeCell ref="R288:U288"/>
    <mergeCell ref="B289:E289"/>
    <mergeCell ref="F289:I289"/>
    <mergeCell ref="J289:M289"/>
    <mergeCell ref="N289:Q289"/>
    <mergeCell ref="R289:U289"/>
    <mergeCell ref="B316:D316"/>
    <mergeCell ref="E316:H316"/>
    <mergeCell ref="I316:L316"/>
    <mergeCell ref="M316:P316"/>
    <mergeCell ref="Q316:T316"/>
    <mergeCell ref="U316:V316"/>
    <mergeCell ref="B311:V312"/>
    <mergeCell ref="B314:D315"/>
    <mergeCell ref="E314:H315"/>
    <mergeCell ref="I314:L315"/>
    <mergeCell ref="M314:P315"/>
    <mergeCell ref="Q314:T315"/>
    <mergeCell ref="U314:V315"/>
    <mergeCell ref="B318:D318"/>
    <mergeCell ref="E318:H318"/>
    <mergeCell ref="I318:L318"/>
    <mergeCell ref="M318:P318"/>
    <mergeCell ref="Q318:T318"/>
    <mergeCell ref="U318:V318"/>
    <mergeCell ref="B317:D317"/>
    <mergeCell ref="E317:H317"/>
    <mergeCell ref="I317:L317"/>
    <mergeCell ref="M317:P317"/>
    <mergeCell ref="Q317:T317"/>
    <mergeCell ref="U317:V317"/>
    <mergeCell ref="B320:D320"/>
    <mergeCell ref="E320:H320"/>
    <mergeCell ref="I320:L320"/>
    <mergeCell ref="M320:P320"/>
    <mergeCell ref="Q320:T320"/>
    <mergeCell ref="U320:V320"/>
    <mergeCell ref="B319:D319"/>
    <mergeCell ref="E319:H319"/>
    <mergeCell ref="I319:L319"/>
    <mergeCell ref="M319:P319"/>
    <mergeCell ref="Q319:T319"/>
    <mergeCell ref="U319:V319"/>
    <mergeCell ref="B322:D322"/>
    <mergeCell ref="E322:H322"/>
    <mergeCell ref="I322:L322"/>
    <mergeCell ref="M322:P322"/>
    <mergeCell ref="Q322:T322"/>
    <mergeCell ref="U322:V322"/>
    <mergeCell ref="B321:D321"/>
    <mergeCell ref="E321:H321"/>
    <mergeCell ref="I321:L321"/>
    <mergeCell ref="M321:P321"/>
    <mergeCell ref="Q321:T321"/>
    <mergeCell ref="U321:V321"/>
    <mergeCell ref="B324:D324"/>
    <mergeCell ref="E324:H324"/>
    <mergeCell ref="I324:L324"/>
    <mergeCell ref="M324:P324"/>
    <mergeCell ref="Q324:T324"/>
    <mergeCell ref="U324:V324"/>
    <mergeCell ref="B323:D323"/>
    <mergeCell ref="E323:H323"/>
    <mergeCell ref="I323:L323"/>
    <mergeCell ref="M323:P323"/>
    <mergeCell ref="Q323:T323"/>
    <mergeCell ref="U323:V323"/>
    <mergeCell ref="B326:D326"/>
    <mergeCell ref="E326:H326"/>
    <mergeCell ref="I326:L326"/>
    <mergeCell ref="M326:P326"/>
    <mergeCell ref="Q326:T326"/>
    <mergeCell ref="U326:V326"/>
    <mergeCell ref="B325:D325"/>
    <mergeCell ref="E325:H325"/>
    <mergeCell ref="I325:L325"/>
    <mergeCell ref="M325:P325"/>
    <mergeCell ref="Q325:T325"/>
    <mergeCell ref="U325:V325"/>
    <mergeCell ref="U329:V329"/>
    <mergeCell ref="B328:D328"/>
    <mergeCell ref="E328:H328"/>
    <mergeCell ref="I328:L328"/>
    <mergeCell ref="M328:P328"/>
    <mergeCell ref="Q328:T328"/>
    <mergeCell ref="U328:V328"/>
    <mergeCell ref="B327:D327"/>
    <mergeCell ref="E327:H327"/>
    <mergeCell ref="I327:L327"/>
    <mergeCell ref="M327:P327"/>
    <mergeCell ref="Q327:T327"/>
    <mergeCell ref="U327:V327"/>
    <mergeCell ref="B173:V173"/>
    <mergeCell ref="B332:D332"/>
    <mergeCell ref="E332:H332"/>
    <mergeCell ref="I332:L332"/>
    <mergeCell ref="M332:P332"/>
    <mergeCell ref="Q332:T332"/>
    <mergeCell ref="U332:V332"/>
    <mergeCell ref="B331:D331"/>
    <mergeCell ref="E331:H331"/>
    <mergeCell ref="I331:L331"/>
    <mergeCell ref="M331:P331"/>
    <mergeCell ref="Q331:T331"/>
    <mergeCell ref="U331:V331"/>
    <mergeCell ref="B330:D330"/>
    <mergeCell ref="E330:H330"/>
    <mergeCell ref="I330:L330"/>
    <mergeCell ref="M330:P330"/>
    <mergeCell ref="Q330:T330"/>
    <mergeCell ref="U330:V330"/>
    <mergeCell ref="B329:D329"/>
    <mergeCell ref="E329:H329"/>
    <mergeCell ref="I329:L329"/>
    <mergeCell ref="M329:P329"/>
    <mergeCell ref="Q329:T329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352"/>
  <sheetViews>
    <sheetView showGridLines="0" showWhiteSpace="0" zoomScaleNormal="100" zoomScaleSheetLayoutView="100" workbookViewId="0">
      <selection sqref="A1:W2"/>
    </sheetView>
  </sheetViews>
  <sheetFormatPr defaultColWidth="10.77734375" defaultRowHeight="15" customHeight="1"/>
  <cols>
    <col min="1" max="1" width="4.77734375" style="47" customWidth="1"/>
    <col min="2" max="4" width="3.33203125" style="47" customWidth="1"/>
    <col min="5" max="5" width="3.33203125" style="161" customWidth="1"/>
    <col min="6" max="22" width="3.33203125" style="47" customWidth="1"/>
    <col min="23" max="23" width="4.77734375" style="47" customWidth="1"/>
    <col min="24" max="16384" width="10.77734375" style="47"/>
  </cols>
  <sheetData>
    <row r="1" spans="1:23" s="152" customFormat="1" ht="33" customHeight="1">
      <c r="A1" s="533" t="s">
        <v>188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</row>
    <row r="2" spans="1:23" s="152" customFormat="1" ht="33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</row>
    <row r="3" spans="1:23" s="152" customFormat="1" ht="12.75" customHeight="1">
      <c r="A3" s="264" t="s">
        <v>189</v>
      </c>
      <c r="B3" s="265"/>
      <c r="C3" s="265"/>
      <c r="D3" s="265"/>
      <c r="E3" s="266"/>
      <c r="F3" s="265"/>
      <c r="G3" s="265"/>
      <c r="H3" s="265"/>
      <c r="I3" s="265"/>
      <c r="J3" s="265"/>
      <c r="K3" s="265"/>
    </row>
    <row r="4" spans="1:23" s="159" customFormat="1" ht="13.5" customHeight="1">
      <c r="A4" s="156" t="str">
        <f>" 교   정   번   호(Calibration No) : "&amp;기본정보!H3</f>
        <v xml:space="preserve"> 교   정   번   호(Calibration No) : </v>
      </c>
      <c r="B4" s="182"/>
      <c r="C4" s="182"/>
      <c r="D4" s="182"/>
      <c r="E4" s="157"/>
      <c r="F4" s="183"/>
      <c r="G4" s="183"/>
      <c r="H4" s="182"/>
      <c r="I4" s="182"/>
      <c r="J4" s="182"/>
      <c r="K4" s="183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</row>
    <row r="5" spans="1:23" s="45" customFormat="1" ht="15" customHeight="1">
      <c r="E5" s="46"/>
    </row>
    <row r="6" spans="1:23" ht="15" customHeight="1">
      <c r="A6" s="360" t="str">
        <f>IF(Calcu!$E$3="Case D","","삭제")</f>
        <v>삭제</v>
      </c>
      <c r="B6" s="160" t="str">
        <f>"○ Description : "&amp;기본정보!C$5</f>
        <v xml:space="preserve">○ Description : </v>
      </c>
      <c r="E6" s="47"/>
      <c r="F6" s="161"/>
      <c r="G6" s="161"/>
    </row>
    <row r="7" spans="1:23" ht="15" customHeight="1">
      <c r="A7" s="360" t="str">
        <f>IF(Calcu!$E$3="Case D","","삭제")</f>
        <v>삭제</v>
      </c>
      <c r="B7" s="160" t="str">
        <f>"○ Manufacturer &amp; Model : "&amp;기본정보!C$6&amp;" / "&amp;기본정보!C$7</f>
        <v xml:space="preserve">○ Manufacturer &amp; Model :  / </v>
      </c>
      <c r="E7" s="47"/>
      <c r="F7" s="161"/>
      <c r="G7" s="161"/>
    </row>
    <row r="8" spans="1:23" ht="15" customHeight="1">
      <c r="A8" s="360" t="str">
        <f>IF(Calcu!$E$3="Case D","","삭제")</f>
        <v>삭제</v>
      </c>
      <c r="B8" s="160" t="str">
        <f>"○ Serial Number : "&amp;기본정보!C$8</f>
        <v xml:space="preserve">○ Serial Number : </v>
      </c>
      <c r="E8" s="47"/>
      <c r="F8" s="161"/>
      <c r="G8" s="161"/>
    </row>
    <row r="9" spans="1:23" ht="15" customHeight="1">
      <c r="A9" s="360" t="str">
        <f>IF(Calcu!$E$3="Case D","","삭제")</f>
        <v>삭제</v>
      </c>
      <c r="E9" s="47"/>
      <c r="F9" s="161"/>
      <c r="G9" s="161"/>
    </row>
    <row r="10" spans="1:23" s="52" customFormat="1" ht="15" customHeight="1">
      <c r="A10" s="360" t="str">
        <f>IF(Calcu!$E$3="Case D","","삭제")</f>
        <v>삭제</v>
      </c>
      <c r="B10" s="497" t="str">
        <f>IF(Calcu!D3="압축","Compression","Tension")&amp;" Calibration"</f>
        <v>Tension Calibration</v>
      </c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316"/>
    </row>
    <row r="11" spans="1:23" s="52" customFormat="1" ht="15" customHeight="1">
      <c r="A11" s="360" t="str">
        <f>IF(Calcu!$E$3="Case D","","삭제")</f>
        <v>삭제</v>
      </c>
      <c r="B11" s="497"/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316"/>
    </row>
    <row r="12" spans="1:23" s="54" customFormat="1" ht="15" customHeight="1">
      <c r="A12" s="360" t="str">
        <f>IF(Calcu!$E$3="Case D","","삭제")</f>
        <v>삭제</v>
      </c>
      <c r="E12" s="268"/>
      <c r="F12" s="268"/>
      <c r="G12" s="268"/>
      <c r="H12" s="268"/>
      <c r="I12" s="268"/>
      <c r="J12" s="268"/>
      <c r="K12" s="268"/>
      <c r="P12" s="359"/>
      <c r="Q12" s="359"/>
      <c r="R12" s="359"/>
    </row>
    <row r="13" spans="1:23" s="54" customFormat="1" ht="15" customHeight="1">
      <c r="A13" s="360" t="str">
        <f>IF(Calcu!$E$3="Case D","","삭제")</f>
        <v>삭제</v>
      </c>
      <c r="B13" s="498" t="s">
        <v>419</v>
      </c>
      <c r="C13" s="499"/>
      <c r="D13" s="500"/>
      <c r="E13" s="513" t="s">
        <v>420</v>
      </c>
      <c r="F13" s="514"/>
      <c r="G13" s="515"/>
      <c r="H13" s="513" t="s">
        <v>421</v>
      </c>
      <c r="I13" s="514"/>
      <c r="J13" s="515"/>
      <c r="K13" s="513" t="s">
        <v>422</v>
      </c>
      <c r="L13" s="514"/>
      <c r="M13" s="514"/>
      <c r="N13" s="515"/>
      <c r="O13" s="529" t="s">
        <v>423</v>
      </c>
      <c r="P13" s="530"/>
      <c r="Q13" s="530"/>
      <c r="R13" s="530"/>
      <c r="S13" s="530"/>
      <c r="T13" s="530"/>
      <c r="U13" s="530"/>
      <c r="V13" s="531"/>
    </row>
    <row r="14" spans="1:23" s="54" customFormat="1" ht="15" customHeight="1">
      <c r="A14" s="360" t="str">
        <f>IF(Calcu!$E$3="Case D","","삭제")</f>
        <v>삭제</v>
      </c>
      <c r="B14" s="510"/>
      <c r="C14" s="511"/>
      <c r="D14" s="512"/>
      <c r="E14" s="516"/>
      <c r="F14" s="517"/>
      <c r="G14" s="518"/>
      <c r="H14" s="516"/>
      <c r="I14" s="517"/>
      <c r="J14" s="518"/>
      <c r="K14" s="516"/>
      <c r="L14" s="517"/>
      <c r="M14" s="517"/>
      <c r="N14" s="518"/>
      <c r="O14" s="513" t="s">
        <v>424</v>
      </c>
      <c r="P14" s="514"/>
      <c r="Q14" s="514"/>
      <c r="R14" s="515"/>
      <c r="S14" s="498" t="s">
        <v>425</v>
      </c>
      <c r="T14" s="499"/>
      <c r="U14" s="499"/>
      <c r="V14" s="500"/>
    </row>
    <row r="15" spans="1:23" s="54" customFormat="1" ht="15" customHeight="1">
      <c r="A15" s="360" t="str">
        <f>IF(Calcu!$E$3="Case D","","삭제")</f>
        <v>삭제</v>
      </c>
      <c r="B15" s="501"/>
      <c r="C15" s="502"/>
      <c r="D15" s="503"/>
      <c r="E15" s="519"/>
      <c r="F15" s="520"/>
      <c r="G15" s="521"/>
      <c r="H15" s="519"/>
      <c r="I15" s="520"/>
      <c r="J15" s="521"/>
      <c r="K15" s="519"/>
      <c r="L15" s="520"/>
      <c r="M15" s="520"/>
      <c r="N15" s="521"/>
      <c r="O15" s="519"/>
      <c r="P15" s="520"/>
      <c r="Q15" s="520"/>
      <c r="R15" s="521"/>
      <c r="S15" s="501"/>
      <c r="T15" s="502"/>
      <c r="U15" s="502"/>
      <c r="V15" s="503"/>
    </row>
    <row r="16" spans="1:23" s="54" customFormat="1" ht="15" customHeight="1">
      <c r="A16" s="269" t="str">
        <f>IF(A$6="삭제","삭제",IF(Calcu!C9=TRUE,"","삭제"))</f>
        <v>삭제</v>
      </c>
      <c r="B16" s="491" t="str">
        <f>Calcu!B106</f>
        <v>-</v>
      </c>
      <c r="C16" s="492"/>
      <c r="D16" s="493"/>
      <c r="E16" s="491" t="str">
        <f>Calcu!D106</f>
        <v>-</v>
      </c>
      <c r="F16" s="492"/>
      <c r="G16" s="493"/>
      <c r="H16" s="491" t="str">
        <f>Calcu!E106</f>
        <v>-</v>
      </c>
      <c r="I16" s="492"/>
      <c r="J16" s="493"/>
      <c r="K16" s="507" t="str">
        <f>Calcu!H106</f>
        <v>-</v>
      </c>
      <c r="L16" s="508"/>
      <c r="M16" s="508"/>
      <c r="N16" s="509"/>
      <c r="O16" s="507" t="str">
        <f>Calcu!I106</f>
        <v>-</v>
      </c>
      <c r="P16" s="508"/>
      <c r="Q16" s="508"/>
      <c r="R16" s="509"/>
      <c r="S16" s="507" t="str">
        <f>Calcu!K106</f>
        <v>-</v>
      </c>
      <c r="T16" s="508"/>
      <c r="U16" s="508"/>
      <c r="V16" s="509"/>
    </row>
    <row r="17" spans="1:22" s="54" customFormat="1" ht="15" customHeight="1">
      <c r="A17" s="269" t="str">
        <f>IF(A$6="삭제","삭제",IF(Calcu!C10=TRUE,"","삭제"))</f>
        <v>삭제</v>
      </c>
      <c r="B17" s="491" t="str">
        <f>Calcu!B107</f>
        <v>-</v>
      </c>
      <c r="C17" s="492"/>
      <c r="D17" s="493"/>
      <c r="E17" s="491" t="str">
        <f>Calcu!D107</f>
        <v>-</v>
      </c>
      <c r="F17" s="492"/>
      <c r="G17" s="493"/>
      <c r="H17" s="491" t="str">
        <f>Calcu!E107</f>
        <v>-</v>
      </c>
      <c r="I17" s="492"/>
      <c r="J17" s="493"/>
      <c r="K17" s="507" t="str">
        <f>Calcu!H107</f>
        <v>-</v>
      </c>
      <c r="L17" s="508"/>
      <c r="M17" s="508"/>
      <c r="N17" s="509"/>
      <c r="O17" s="507" t="str">
        <f>Calcu!I107</f>
        <v>-</v>
      </c>
      <c r="P17" s="508"/>
      <c r="Q17" s="508"/>
      <c r="R17" s="509"/>
      <c r="S17" s="507" t="str">
        <f>Calcu!K107</f>
        <v>-</v>
      </c>
      <c r="T17" s="508"/>
      <c r="U17" s="508"/>
      <c r="V17" s="509"/>
    </row>
    <row r="18" spans="1:22" s="54" customFormat="1" ht="15" customHeight="1">
      <c r="A18" s="269" t="str">
        <f>IF(A$6="삭제","삭제",IF(Calcu!C11=TRUE,"","삭제"))</f>
        <v>삭제</v>
      </c>
      <c r="B18" s="491" t="str">
        <f>Calcu!B108</f>
        <v>-</v>
      </c>
      <c r="C18" s="492"/>
      <c r="D18" s="493"/>
      <c r="E18" s="491" t="str">
        <f>Calcu!D108</f>
        <v>-</v>
      </c>
      <c r="F18" s="492"/>
      <c r="G18" s="493"/>
      <c r="H18" s="491" t="str">
        <f>Calcu!E108</f>
        <v>-</v>
      </c>
      <c r="I18" s="492"/>
      <c r="J18" s="493"/>
      <c r="K18" s="507" t="str">
        <f>Calcu!H108</f>
        <v>-</v>
      </c>
      <c r="L18" s="508"/>
      <c r="M18" s="508"/>
      <c r="N18" s="509"/>
      <c r="O18" s="507" t="str">
        <f>Calcu!I108</f>
        <v>-</v>
      </c>
      <c r="P18" s="508"/>
      <c r="Q18" s="508"/>
      <c r="R18" s="509"/>
      <c r="S18" s="507" t="str">
        <f>Calcu!K108</f>
        <v>-</v>
      </c>
      <c r="T18" s="508"/>
      <c r="U18" s="508"/>
      <c r="V18" s="509"/>
    </row>
    <row r="19" spans="1:22" s="54" customFormat="1" ht="15" customHeight="1">
      <c r="A19" s="269" t="str">
        <f>IF(A$6="삭제","삭제",IF(Calcu!C12=TRUE,"","삭제"))</f>
        <v>삭제</v>
      </c>
      <c r="B19" s="491" t="str">
        <f>Calcu!B109</f>
        <v>-</v>
      </c>
      <c r="C19" s="492"/>
      <c r="D19" s="493"/>
      <c r="E19" s="491" t="str">
        <f>Calcu!D109</f>
        <v>-</v>
      </c>
      <c r="F19" s="492"/>
      <c r="G19" s="493"/>
      <c r="H19" s="491" t="str">
        <f>Calcu!E109</f>
        <v>-</v>
      </c>
      <c r="I19" s="492"/>
      <c r="J19" s="493"/>
      <c r="K19" s="507" t="str">
        <f>Calcu!H109</f>
        <v>-</v>
      </c>
      <c r="L19" s="508"/>
      <c r="M19" s="508"/>
      <c r="N19" s="509"/>
      <c r="O19" s="507" t="str">
        <f>Calcu!I109</f>
        <v>-</v>
      </c>
      <c r="P19" s="508"/>
      <c r="Q19" s="508"/>
      <c r="R19" s="509"/>
      <c r="S19" s="507" t="str">
        <f>Calcu!K109</f>
        <v>-</v>
      </c>
      <c r="T19" s="508"/>
      <c r="U19" s="508"/>
      <c r="V19" s="509"/>
    </row>
    <row r="20" spans="1:22" s="54" customFormat="1" ht="15" customHeight="1">
      <c r="A20" s="269" t="str">
        <f>IF(A$6="삭제","삭제",IF(Calcu!C13=TRUE,"","삭제"))</f>
        <v>삭제</v>
      </c>
      <c r="B20" s="491" t="str">
        <f>Calcu!B110</f>
        <v>-</v>
      </c>
      <c r="C20" s="492"/>
      <c r="D20" s="493"/>
      <c r="E20" s="491" t="str">
        <f>Calcu!D110</f>
        <v>-</v>
      </c>
      <c r="F20" s="492"/>
      <c r="G20" s="493"/>
      <c r="H20" s="491" t="str">
        <f>Calcu!E110</f>
        <v>-</v>
      </c>
      <c r="I20" s="492"/>
      <c r="J20" s="493"/>
      <c r="K20" s="507" t="str">
        <f>Calcu!H110</f>
        <v>-</v>
      </c>
      <c r="L20" s="508"/>
      <c r="M20" s="508"/>
      <c r="N20" s="509"/>
      <c r="O20" s="507" t="str">
        <f>Calcu!I110</f>
        <v>-</v>
      </c>
      <c r="P20" s="508"/>
      <c r="Q20" s="508"/>
      <c r="R20" s="509"/>
      <c r="S20" s="507" t="str">
        <f>Calcu!K110</f>
        <v>-</v>
      </c>
      <c r="T20" s="508"/>
      <c r="U20" s="508"/>
      <c r="V20" s="509"/>
    </row>
    <row r="21" spans="1:22" s="54" customFormat="1" ht="15" customHeight="1">
      <c r="A21" s="269" t="str">
        <f>IF(A$6="삭제","삭제",IF(Calcu!C14=TRUE,"","삭제"))</f>
        <v>삭제</v>
      </c>
      <c r="B21" s="491" t="str">
        <f>Calcu!B111</f>
        <v>-</v>
      </c>
      <c r="C21" s="492"/>
      <c r="D21" s="493"/>
      <c r="E21" s="491" t="str">
        <f>Calcu!D111</f>
        <v>-</v>
      </c>
      <c r="F21" s="492"/>
      <c r="G21" s="493"/>
      <c r="H21" s="491" t="str">
        <f>Calcu!E111</f>
        <v>-</v>
      </c>
      <c r="I21" s="492"/>
      <c r="J21" s="493"/>
      <c r="K21" s="507" t="str">
        <f>Calcu!H111</f>
        <v>-</v>
      </c>
      <c r="L21" s="508"/>
      <c r="M21" s="508"/>
      <c r="N21" s="509"/>
      <c r="O21" s="507" t="str">
        <f>Calcu!I111</f>
        <v>-</v>
      </c>
      <c r="P21" s="508"/>
      <c r="Q21" s="508"/>
      <c r="R21" s="509"/>
      <c r="S21" s="507" t="str">
        <f>Calcu!K111</f>
        <v>-</v>
      </c>
      <c r="T21" s="508"/>
      <c r="U21" s="508"/>
      <c r="V21" s="509"/>
    </row>
    <row r="22" spans="1:22" s="54" customFormat="1" ht="15" customHeight="1">
      <c r="A22" s="269" t="str">
        <f>IF(A$6="삭제","삭제",IF(Calcu!C15=TRUE,"","삭제"))</f>
        <v>삭제</v>
      </c>
      <c r="B22" s="491" t="str">
        <f>Calcu!B112</f>
        <v>-</v>
      </c>
      <c r="C22" s="492"/>
      <c r="D22" s="493"/>
      <c r="E22" s="491" t="str">
        <f>Calcu!D112</f>
        <v>-</v>
      </c>
      <c r="F22" s="492"/>
      <c r="G22" s="493"/>
      <c r="H22" s="491" t="str">
        <f>Calcu!E112</f>
        <v>-</v>
      </c>
      <c r="I22" s="492"/>
      <c r="J22" s="493"/>
      <c r="K22" s="507" t="str">
        <f>Calcu!H112</f>
        <v>-</v>
      </c>
      <c r="L22" s="508"/>
      <c r="M22" s="508"/>
      <c r="N22" s="509"/>
      <c r="O22" s="507" t="str">
        <f>Calcu!I112</f>
        <v>-</v>
      </c>
      <c r="P22" s="508"/>
      <c r="Q22" s="508"/>
      <c r="R22" s="509"/>
      <c r="S22" s="507" t="str">
        <f>Calcu!K112</f>
        <v>-</v>
      </c>
      <c r="T22" s="508"/>
      <c r="U22" s="508"/>
      <c r="V22" s="509"/>
    </row>
    <row r="23" spans="1:22" s="54" customFormat="1" ht="15" customHeight="1">
      <c r="A23" s="269" t="str">
        <f>IF(A$6="삭제","삭제",IF(Calcu!C16=TRUE,"","삭제"))</f>
        <v>삭제</v>
      </c>
      <c r="B23" s="491" t="str">
        <f>Calcu!B113</f>
        <v>-</v>
      </c>
      <c r="C23" s="492"/>
      <c r="D23" s="493"/>
      <c r="E23" s="491" t="str">
        <f>Calcu!D113</f>
        <v>-</v>
      </c>
      <c r="F23" s="492"/>
      <c r="G23" s="493"/>
      <c r="H23" s="491" t="str">
        <f>Calcu!E113</f>
        <v>-</v>
      </c>
      <c r="I23" s="492"/>
      <c r="J23" s="493"/>
      <c r="K23" s="507" t="str">
        <f>Calcu!H113</f>
        <v>-</v>
      </c>
      <c r="L23" s="508"/>
      <c r="M23" s="508"/>
      <c r="N23" s="509"/>
      <c r="O23" s="507" t="str">
        <f>Calcu!I113</f>
        <v>-</v>
      </c>
      <c r="P23" s="508"/>
      <c r="Q23" s="508"/>
      <c r="R23" s="509"/>
      <c r="S23" s="507" t="str">
        <f>Calcu!K113</f>
        <v>-</v>
      </c>
      <c r="T23" s="508"/>
      <c r="U23" s="508"/>
      <c r="V23" s="509"/>
    </row>
    <row r="24" spans="1:22" s="54" customFormat="1" ht="15" customHeight="1">
      <c r="A24" s="269" t="str">
        <f>IF(A$6="삭제","삭제",IF(Calcu!C17=TRUE,"","삭제"))</f>
        <v>삭제</v>
      </c>
      <c r="B24" s="491" t="str">
        <f>Calcu!B114</f>
        <v>-</v>
      </c>
      <c r="C24" s="492"/>
      <c r="D24" s="493"/>
      <c r="E24" s="491" t="str">
        <f>Calcu!D114</f>
        <v>-</v>
      </c>
      <c r="F24" s="492"/>
      <c r="G24" s="493"/>
      <c r="H24" s="491" t="str">
        <f>Calcu!E114</f>
        <v>-</v>
      </c>
      <c r="I24" s="492"/>
      <c r="J24" s="493"/>
      <c r="K24" s="507" t="str">
        <f>Calcu!H114</f>
        <v>-</v>
      </c>
      <c r="L24" s="508"/>
      <c r="M24" s="508"/>
      <c r="N24" s="509"/>
      <c r="O24" s="507" t="str">
        <f>Calcu!I114</f>
        <v>-</v>
      </c>
      <c r="P24" s="508"/>
      <c r="Q24" s="508"/>
      <c r="R24" s="509"/>
      <c r="S24" s="507" t="str">
        <f>Calcu!K114</f>
        <v>-</v>
      </c>
      <c r="T24" s="508"/>
      <c r="U24" s="508"/>
      <c r="V24" s="509"/>
    </row>
    <row r="25" spans="1:22" s="54" customFormat="1" ht="15" customHeight="1">
      <c r="A25" s="269" t="str">
        <f>IF(A$6="삭제","삭제",IF(Calcu!C18=TRUE,"","삭제"))</f>
        <v>삭제</v>
      </c>
      <c r="B25" s="491" t="str">
        <f>Calcu!B115</f>
        <v>-</v>
      </c>
      <c r="C25" s="492"/>
      <c r="D25" s="493"/>
      <c r="E25" s="491" t="str">
        <f>Calcu!D115</f>
        <v>-</v>
      </c>
      <c r="F25" s="492"/>
      <c r="G25" s="493"/>
      <c r="H25" s="491" t="str">
        <f>Calcu!E115</f>
        <v>-</v>
      </c>
      <c r="I25" s="492"/>
      <c r="J25" s="493"/>
      <c r="K25" s="507" t="str">
        <f>Calcu!H115</f>
        <v>-</v>
      </c>
      <c r="L25" s="508"/>
      <c r="M25" s="508"/>
      <c r="N25" s="509"/>
      <c r="O25" s="507" t="str">
        <f>Calcu!I115</f>
        <v>-</v>
      </c>
      <c r="P25" s="508"/>
      <c r="Q25" s="508"/>
      <c r="R25" s="509"/>
      <c r="S25" s="507" t="str">
        <f>Calcu!K115</f>
        <v>-</v>
      </c>
      <c r="T25" s="508"/>
      <c r="U25" s="508"/>
      <c r="V25" s="509"/>
    </row>
    <row r="26" spans="1:22" s="54" customFormat="1" ht="15" customHeight="1">
      <c r="A26" s="269" t="str">
        <f>IF(A$6="삭제","삭제",IF(Calcu!C19=TRUE,"","삭제"))</f>
        <v>삭제</v>
      </c>
      <c r="B26" s="491" t="str">
        <f>Calcu!B116</f>
        <v>-</v>
      </c>
      <c r="C26" s="492"/>
      <c r="D26" s="493"/>
      <c r="E26" s="491" t="str">
        <f>Calcu!D116</f>
        <v>-</v>
      </c>
      <c r="F26" s="492"/>
      <c r="G26" s="493"/>
      <c r="H26" s="491" t="str">
        <f>Calcu!E116</f>
        <v>-</v>
      </c>
      <c r="I26" s="492"/>
      <c r="J26" s="493"/>
      <c r="K26" s="507" t="str">
        <f>Calcu!H116</f>
        <v>-</v>
      </c>
      <c r="L26" s="508"/>
      <c r="M26" s="508"/>
      <c r="N26" s="509"/>
      <c r="O26" s="507" t="str">
        <f>Calcu!I116</f>
        <v>-</v>
      </c>
      <c r="P26" s="508"/>
      <c r="Q26" s="508"/>
      <c r="R26" s="509"/>
      <c r="S26" s="507" t="str">
        <f>Calcu!K116</f>
        <v>-</v>
      </c>
      <c r="T26" s="508"/>
      <c r="U26" s="508"/>
      <c r="V26" s="509"/>
    </row>
    <row r="27" spans="1:22" s="54" customFormat="1" ht="15" customHeight="1">
      <c r="A27" s="269" t="str">
        <f>IF(A$6="삭제","삭제",IF(Calcu!C20=TRUE,"","삭제"))</f>
        <v>삭제</v>
      </c>
      <c r="B27" s="491" t="str">
        <f>Calcu!B117</f>
        <v>-</v>
      </c>
      <c r="C27" s="492"/>
      <c r="D27" s="493"/>
      <c r="E27" s="491" t="str">
        <f>Calcu!D117</f>
        <v>-</v>
      </c>
      <c r="F27" s="492"/>
      <c r="G27" s="493"/>
      <c r="H27" s="491" t="str">
        <f>Calcu!E117</f>
        <v>-</v>
      </c>
      <c r="I27" s="492"/>
      <c r="J27" s="493"/>
      <c r="K27" s="507" t="str">
        <f>Calcu!H117</f>
        <v>-</v>
      </c>
      <c r="L27" s="508"/>
      <c r="M27" s="508"/>
      <c r="N27" s="509"/>
      <c r="O27" s="507" t="str">
        <f>Calcu!I117</f>
        <v>-</v>
      </c>
      <c r="P27" s="508"/>
      <c r="Q27" s="508"/>
      <c r="R27" s="509"/>
      <c r="S27" s="507" t="str">
        <f>Calcu!K117</f>
        <v>-</v>
      </c>
      <c r="T27" s="508"/>
      <c r="U27" s="508"/>
      <c r="V27" s="509"/>
    </row>
    <row r="28" spans="1:22" s="54" customFormat="1" ht="15" customHeight="1">
      <c r="A28" s="269" t="str">
        <f>IF(A$6="삭제","삭제",IF(Calcu!C21=TRUE,"","삭제"))</f>
        <v>삭제</v>
      </c>
      <c r="B28" s="491" t="str">
        <f>Calcu!B118</f>
        <v>-</v>
      </c>
      <c r="C28" s="492"/>
      <c r="D28" s="493"/>
      <c r="E28" s="491" t="str">
        <f>Calcu!D118</f>
        <v>-</v>
      </c>
      <c r="F28" s="492"/>
      <c r="G28" s="493"/>
      <c r="H28" s="491" t="str">
        <f>Calcu!E118</f>
        <v>-</v>
      </c>
      <c r="I28" s="492"/>
      <c r="J28" s="493"/>
      <c r="K28" s="507" t="str">
        <f>Calcu!H118</f>
        <v>-</v>
      </c>
      <c r="L28" s="508"/>
      <c r="M28" s="508"/>
      <c r="N28" s="509"/>
      <c r="O28" s="507" t="str">
        <f>Calcu!I118</f>
        <v>-</v>
      </c>
      <c r="P28" s="508"/>
      <c r="Q28" s="508"/>
      <c r="R28" s="509"/>
      <c r="S28" s="507" t="str">
        <f>Calcu!K118</f>
        <v>-</v>
      </c>
      <c r="T28" s="508"/>
      <c r="U28" s="508"/>
      <c r="V28" s="509"/>
    </row>
    <row r="29" spans="1:22" s="54" customFormat="1" ht="15" customHeight="1">
      <c r="A29" s="269" t="str">
        <f>IF(A$6="삭제","삭제",IF(Calcu!C22=TRUE,"","삭제"))</f>
        <v>삭제</v>
      </c>
      <c r="B29" s="491" t="str">
        <f>Calcu!B119</f>
        <v>-</v>
      </c>
      <c r="C29" s="492"/>
      <c r="D29" s="493"/>
      <c r="E29" s="491" t="str">
        <f>Calcu!D119</f>
        <v>-</v>
      </c>
      <c r="F29" s="492"/>
      <c r="G29" s="493"/>
      <c r="H29" s="491" t="str">
        <f>Calcu!E119</f>
        <v>-</v>
      </c>
      <c r="I29" s="492"/>
      <c r="J29" s="493"/>
      <c r="K29" s="507" t="str">
        <f>Calcu!H119</f>
        <v>-</v>
      </c>
      <c r="L29" s="508"/>
      <c r="M29" s="508"/>
      <c r="N29" s="509"/>
      <c r="O29" s="507" t="str">
        <f>Calcu!I119</f>
        <v>-</v>
      </c>
      <c r="P29" s="508"/>
      <c r="Q29" s="508"/>
      <c r="R29" s="509"/>
      <c r="S29" s="507" t="str">
        <f>Calcu!K119</f>
        <v>-</v>
      </c>
      <c r="T29" s="508"/>
      <c r="U29" s="508"/>
      <c r="V29" s="509"/>
    </row>
    <row r="30" spans="1:22" s="54" customFormat="1" ht="15" customHeight="1">
      <c r="A30" s="269" t="str">
        <f>IF(A$6="삭제","삭제",IF(Calcu!C23=TRUE,"","삭제"))</f>
        <v>삭제</v>
      </c>
      <c r="B30" s="491" t="str">
        <f>Calcu!B120</f>
        <v>-</v>
      </c>
      <c r="C30" s="492"/>
      <c r="D30" s="493"/>
      <c r="E30" s="491" t="str">
        <f>Calcu!D120</f>
        <v>-</v>
      </c>
      <c r="F30" s="492"/>
      <c r="G30" s="493"/>
      <c r="H30" s="491" t="str">
        <f>Calcu!E120</f>
        <v>-</v>
      </c>
      <c r="I30" s="492"/>
      <c r="J30" s="493"/>
      <c r="K30" s="507" t="str">
        <f>Calcu!H120</f>
        <v>-</v>
      </c>
      <c r="L30" s="508"/>
      <c r="M30" s="508"/>
      <c r="N30" s="509"/>
      <c r="O30" s="507" t="str">
        <f>Calcu!I120</f>
        <v>-</v>
      </c>
      <c r="P30" s="508"/>
      <c r="Q30" s="508"/>
      <c r="R30" s="509"/>
      <c r="S30" s="507" t="str">
        <f>Calcu!K120</f>
        <v>-</v>
      </c>
      <c r="T30" s="508"/>
      <c r="U30" s="508"/>
      <c r="V30" s="509"/>
    </row>
    <row r="31" spans="1:22" s="54" customFormat="1" ht="15" customHeight="1">
      <c r="A31" s="269" t="str">
        <f>IF(A$6="삭제","삭제",IF(Calcu!C24=TRUE,"","삭제"))</f>
        <v>삭제</v>
      </c>
      <c r="B31" s="491" t="str">
        <f>Calcu!B121</f>
        <v>-</v>
      </c>
      <c r="C31" s="492"/>
      <c r="D31" s="493"/>
      <c r="E31" s="491" t="str">
        <f>Calcu!D121</f>
        <v>-</v>
      </c>
      <c r="F31" s="492"/>
      <c r="G31" s="493"/>
      <c r="H31" s="491" t="str">
        <f>Calcu!E121</f>
        <v>-</v>
      </c>
      <c r="I31" s="492"/>
      <c r="J31" s="493"/>
      <c r="K31" s="507" t="str">
        <f>Calcu!H121</f>
        <v>-</v>
      </c>
      <c r="L31" s="508"/>
      <c r="M31" s="508"/>
      <c r="N31" s="509"/>
      <c r="O31" s="507" t="str">
        <f>Calcu!I121</f>
        <v>-</v>
      </c>
      <c r="P31" s="508"/>
      <c r="Q31" s="508"/>
      <c r="R31" s="509"/>
      <c r="S31" s="507" t="str">
        <f>Calcu!K121</f>
        <v>-</v>
      </c>
      <c r="T31" s="508"/>
      <c r="U31" s="508"/>
      <c r="V31" s="509"/>
    </row>
    <row r="32" spans="1:22" s="54" customFormat="1" ht="15" customHeight="1">
      <c r="A32" s="269" t="str">
        <f>IF(A$6="삭제","삭제",IF(Calcu!C25=TRUE,"","삭제"))</f>
        <v>삭제</v>
      </c>
      <c r="B32" s="491" t="str">
        <f>Calcu!B122</f>
        <v>-</v>
      </c>
      <c r="C32" s="492"/>
      <c r="D32" s="493"/>
      <c r="E32" s="491" t="str">
        <f>Calcu!D122</f>
        <v>-</v>
      </c>
      <c r="F32" s="492"/>
      <c r="G32" s="493"/>
      <c r="H32" s="491" t="str">
        <f>Calcu!E122</f>
        <v>-</v>
      </c>
      <c r="I32" s="492"/>
      <c r="J32" s="493"/>
      <c r="K32" s="507" t="str">
        <f>Calcu!H122</f>
        <v>-</v>
      </c>
      <c r="L32" s="508"/>
      <c r="M32" s="508"/>
      <c r="N32" s="509"/>
      <c r="O32" s="507" t="str">
        <f>Calcu!I122</f>
        <v>-</v>
      </c>
      <c r="P32" s="508"/>
      <c r="Q32" s="508"/>
      <c r="R32" s="509"/>
      <c r="S32" s="507" t="str">
        <f>Calcu!K122</f>
        <v>-</v>
      </c>
      <c r="T32" s="508"/>
      <c r="U32" s="508"/>
      <c r="V32" s="509"/>
    </row>
    <row r="33" spans="1:22" s="54" customFormat="1" ht="15" customHeight="1">
      <c r="A33" s="360" t="str">
        <f>IF(Calcu!$E$3="Case D","","삭제")</f>
        <v>삭제</v>
      </c>
      <c r="B33" s="51"/>
      <c r="C33" s="51"/>
      <c r="D33" s="51"/>
      <c r="E33" s="51"/>
      <c r="F33" s="51"/>
      <c r="G33" s="51"/>
      <c r="H33" s="51"/>
      <c r="I33" s="51"/>
      <c r="J33" s="51"/>
    </row>
    <row r="34" spans="1:22" s="54" customFormat="1" ht="15" customHeight="1">
      <c r="A34" s="360" t="str">
        <f>IF(Calcu!$E$3="Case D","","삭제")</f>
        <v>삭제</v>
      </c>
      <c r="B34" s="45" t="s">
        <v>426</v>
      </c>
      <c r="C34" s="46"/>
      <c r="D34" s="46"/>
      <c r="E34" s="48"/>
      <c r="F34" s="48"/>
      <c r="G34" s="48"/>
      <c r="H34" s="48"/>
      <c r="I34" s="48"/>
      <c r="J34" s="48"/>
      <c r="K34" s="270"/>
      <c r="L34" s="56"/>
      <c r="Q34" s="359"/>
      <c r="R34" s="359"/>
      <c r="S34" s="359"/>
      <c r="V34" s="70"/>
    </row>
    <row r="35" spans="1:22" s="54" customFormat="1" ht="15" customHeight="1">
      <c r="A35" s="360" t="str">
        <f>IF(Calcu!$E$3="Case D","","삭제")</f>
        <v>삭제</v>
      </c>
      <c r="B35" s="48"/>
      <c r="C35" s="46"/>
      <c r="D35" s="46"/>
      <c r="E35" s="48"/>
      <c r="F35" s="48"/>
      <c r="G35" s="48"/>
      <c r="H35" s="48"/>
      <c r="I35" s="48"/>
      <c r="J35" s="48"/>
      <c r="K35" s="270"/>
      <c r="L35" s="56"/>
      <c r="Q35" s="359"/>
      <c r="R35" s="359"/>
      <c r="S35" s="359"/>
    </row>
    <row r="36" spans="1:22" s="54" customFormat="1" ht="15" customHeight="1">
      <c r="A36" s="360" t="str">
        <f>IF(Calcu!$E$3="Case D","","삭제")</f>
        <v>삭제</v>
      </c>
      <c r="B36" s="49" t="s">
        <v>427</v>
      </c>
      <c r="C36" s="46"/>
      <c r="D36" s="46"/>
      <c r="E36" s="45"/>
      <c r="F36" s="57"/>
      <c r="G36" s="57"/>
      <c r="H36" s="57"/>
      <c r="I36" s="48"/>
      <c r="J36" s="48"/>
      <c r="K36" s="58"/>
      <c r="L36" s="56"/>
      <c r="Q36" s="282"/>
      <c r="R36" s="282"/>
      <c r="S36" s="282"/>
    </row>
    <row r="37" spans="1:22" s="54" customFormat="1" ht="15" customHeight="1">
      <c r="A37" s="360" t="str">
        <f>IF(Calcu!$E$3="Case D","","삭제")</f>
        <v>삭제</v>
      </c>
      <c r="B37" s="271"/>
      <c r="C37" s="525" t="e">
        <f>TRIM(LEFT(TEXT(Calcu!X31,"0.000 000 E+00"),10))&amp;"×10"</f>
        <v>#DIV/0!</v>
      </c>
      <c r="D37" s="525"/>
      <c r="E37" s="525"/>
      <c r="F37" s="525"/>
      <c r="G37" s="272" t="e">
        <f>VALUE(RIGHT(TEXT(Calcu!X31,"0.000 000 E+00"),3))</f>
        <v>#DIV/0!</v>
      </c>
      <c r="H37" s="271"/>
      <c r="I37" s="525" t="e">
        <f>TRIM(LEFT(TEXT(Calcu!X33,"0.000 000 E+00"),10))&amp;"×10"</f>
        <v>#DIV/0!</v>
      </c>
      <c r="J37" s="525"/>
      <c r="K37" s="525"/>
      <c r="L37" s="525"/>
      <c r="M37" s="272" t="e">
        <f>VALUE(RIGHT(TEXT(Calcu!X33,"0.000 000 E+00"),3))</f>
        <v>#DIV/0!</v>
      </c>
      <c r="N37" s="271"/>
      <c r="P37" s="525" t="e">
        <f>TRIM(LEFT(TEXT(Calcu!X35,"0.000 000 E+00"),10))&amp;"×10"</f>
        <v>#DIV/0!</v>
      </c>
      <c r="Q37" s="525"/>
      <c r="R37" s="525"/>
      <c r="S37" s="525"/>
      <c r="T37" s="272" t="e">
        <f>VALUE(RIGHT(TEXT(Calcu!X35,"0.000 000 E+00"),3))</f>
        <v>#DIV/0!</v>
      </c>
    </row>
    <row r="38" spans="1:22" s="54" customFormat="1" ht="15" customHeight="1">
      <c r="A38" s="360" t="str">
        <f>IF(Calcu!$E$3="Case D","","삭제")</f>
        <v>삭제</v>
      </c>
      <c r="B38" s="271"/>
      <c r="C38" s="525" t="e">
        <f>TRIM(LEFT(TEXT(Calcu!X37,"0.000 000 E+00"),10))&amp;"×10"</f>
        <v>#DIV/0!</v>
      </c>
      <c r="D38" s="525"/>
      <c r="E38" s="525"/>
      <c r="F38" s="525"/>
      <c r="G38" s="272" t="e">
        <f>VALUE(RIGHT(TEXT(Calcu!X37,"0.000 000 E+00"),3))</f>
        <v>#DIV/0!</v>
      </c>
      <c r="H38" s="271"/>
      <c r="I38" s="525" t="e">
        <f>TRIM(LEFT(TEXT(Calcu!X39,"0.000 000 E+00"),10))&amp;"×10"</f>
        <v>#DIV/0!</v>
      </c>
      <c r="J38" s="525"/>
      <c r="K38" s="525"/>
      <c r="L38" s="525"/>
      <c r="M38" s="272" t="e">
        <f>VALUE(RIGHT(TEXT(Calcu!X39,"0.000 000 E+00"),3))</f>
        <v>#DIV/0!</v>
      </c>
      <c r="N38" s="271"/>
      <c r="P38" s="525" t="e">
        <f>TRIM(LEFT(TEXT(Calcu!X41,"0.000 000 E+00"),10))&amp;"×10"</f>
        <v>#DIV/0!</v>
      </c>
      <c r="Q38" s="525"/>
      <c r="R38" s="525"/>
      <c r="S38" s="525"/>
      <c r="T38" s="272" t="e">
        <f>VALUE(RIGHT(TEXT(Calcu!X41,"0.000 000 E+00"),3))</f>
        <v>#DIV/0!</v>
      </c>
    </row>
    <row r="39" spans="1:22" s="54" customFormat="1" ht="15" customHeight="1">
      <c r="A39" s="360" t="str">
        <f>IF(Calcu!$E$3="Case D","","삭제")</f>
        <v>삭제</v>
      </c>
      <c r="B39" s="532" t="s">
        <v>428</v>
      </c>
      <c r="C39" s="532"/>
      <c r="D39" s="532"/>
      <c r="E39" s="532"/>
      <c r="F39" s="532"/>
      <c r="G39" s="532"/>
      <c r="H39" s="532"/>
      <c r="I39" s="532"/>
      <c r="J39" s="532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</row>
    <row r="40" spans="1:22" s="54" customFormat="1" ht="15" customHeight="1">
      <c r="A40" s="360" t="str">
        <f>IF(Calcu!$E$3="Case D","","삭제")</f>
        <v>삭제</v>
      </c>
      <c r="B40" s="532"/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32"/>
      <c r="R40" s="532"/>
      <c r="S40" s="532"/>
      <c r="T40" s="532"/>
      <c r="U40" s="532"/>
      <c r="V40" s="532"/>
    </row>
    <row r="41" spans="1:22" s="54" customFormat="1" ht="15" customHeight="1">
      <c r="A41" s="360" t="str">
        <f>IF(Calcu!$E$3="Case D","","삭제")</f>
        <v>삭제</v>
      </c>
      <c r="B41" s="57"/>
      <c r="C41" s="75"/>
      <c r="D41" s="75"/>
      <c r="E41" s="59"/>
      <c r="F41" s="59"/>
      <c r="G41" s="59"/>
      <c r="H41" s="59"/>
      <c r="I41" s="59"/>
      <c r="J41" s="59"/>
      <c r="K41" s="270"/>
      <c r="L41" s="56"/>
      <c r="N41" s="79"/>
      <c r="O41" s="233"/>
    </row>
    <row r="42" spans="1:22" s="54" customFormat="1" ht="15" customHeight="1">
      <c r="A42" s="360" t="str">
        <f>IF(Calcu!$E$3="Case D","","삭제")</f>
        <v>삭제</v>
      </c>
      <c r="B42" s="46" t="s">
        <v>757</v>
      </c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R42" s="302" t="str">
        <f ca="1">MAX(Calcu!P$54:Q$70)&amp;") was calculated "</f>
        <v xml:space="preserve">0) was calculated </v>
      </c>
      <c r="S42" s="301"/>
      <c r="T42" s="301"/>
      <c r="U42" s="301"/>
      <c r="V42" s="301"/>
    </row>
    <row r="43" spans="1:22" s="54" customFormat="1" ht="15" customHeight="1">
      <c r="A43" s="360" t="str">
        <f>IF(Calcu!$E$3="Case D","","삭제")</f>
        <v>삭제</v>
      </c>
      <c r="B43" s="302" t="s">
        <v>430</v>
      </c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</row>
    <row r="44" spans="1:22" s="54" customFormat="1" ht="15" customHeight="1">
      <c r="A44" s="360" t="str">
        <f>IF(Calcu!$E$3="Case D","","삭제")</f>
        <v>삭제</v>
      </c>
      <c r="B44" s="273" t="s">
        <v>431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</row>
    <row r="45" spans="1:22" s="54" customFormat="1" ht="15" customHeight="1">
      <c r="A45" s="360" t="str">
        <f>IF(Calcu!$E$3="Case D","","삭제")</f>
        <v>삭제</v>
      </c>
      <c r="B45" s="302" t="s">
        <v>432</v>
      </c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</row>
    <row r="46" spans="1:22" s="54" customFormat="1" ht="15" customHeight="1">
      <c r="A46" s="360" t="str">
        <f>IF(Calcu!$E$3="Case D","","삭제")</f>
        <v>삭제</v>
      </c>
      <c r="B46" s="273" t="s">
        <v>429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</row>
    <row r="47" spans="1:22" s="54" customFormat="1" ht="15" customHeight="1">
      <c r="A47" s="360" t="str">
        <f>IF(Calcu!$E$3="Case D","","삭제")</f>
        <v>삭제</v>
      </c>
      <c r="B47" s="300" t="s">
        <v>433</v>
      </c>
      <c r="F47" s="274"/>
      <c r="G47" s="274"/>
      <c r="H47" s="274"/>
      <c r="I47" s="274"/>
      <c r="J47" s="274"/>
      <c r="K47" s="270"/>
      <c r="L47" s="56"/>
    </row>
    <row r="48" spans="1:22" s="54" customFormat="1" ht="15" customHeight="1">
      <c r="A48" s="361" t="str">
        <f>IF(Calcu!$E$3="Case D","삽입","삭제")</f>
        <v>삭제</v>
      </c>
    </row>
    <row r="49" spans="1:22" s="54" customFormat="1" ht="15" customHeight="1">
      <c r="A49" s="360" t="str">
        <f>IF(Calcu!$E$3="Case D","","삭제")</f>
        <v>삭제</v>
      </c>
      <c r="B49" s="275" t="str">
        <f>B6</f>
        <v xml:space="preserve">○ Description : </v>
      </c>
      <c r="I49" s="233"/>
      <c r="J49" s="233"/>
      <c r="K49" s="55"/>
    </row>
    <row r="50" spans="1:22" s="54" customFormat="1" ht="15" customHeight="1">
      <c r="A50" s="360" t="str">
        <f>IF(Calcu!$E$3="Case D","","삭제")</f>
        <v>삭제</v>
      </c>
      <c r="B50" s="275" t="str">
        <f>B7</f>
        <v xml:space="preserve">○ Manufacturer &amp; Model :  / </v>
      </c>
      <c r="I50" s="53"/>
      <c r="J50" s="53"/>
      <c r="K50" s="55"/>
      <c r="Q50" s="359"/>
      <c r="R50" s="359"/>
      <c r="S50" s="359"/>
    </row>
    <row r="51" spans="1:22" s="54" customFormat="1" ht="15" customHeight="1">
      <c r="A51" s="360" t="str">
        <f>IF(Calcu!$E$3="Case D","","삭제")</f>
        <v>삭제</v>
      </c>
      <c r="B51" s="275" t="str">
        <f>B8</f>
        <v xml:space="preserve">○ Serial Number : </v>
      </c>
      <c r="I51" s="53"/>
      <c r="J51" s="53"/>
      <c r="K51" s="55"/>
      <c r="Q51" s="359"/>
      <c r="R51" s="359"/>
      <c r="S51" s="359"/>
    </row>
    <row r="52" spans="1:22" s="54" customFormat="1" ht="15" customHeight="1">
      <c r="A52" s="360" t="str">
        <f>IF(Calcu!$E$3="Case D","","삭제")</f>
        <v>삭제</v>
      </c>
      <c r="B52" s="275"/>
      <c r="I52" s="53"/>
      <c r="J52" s="53"/>
      <c r="K52" s="55"/>
      <c r="Q52" s="359"/>
      <c r="R52" s="359"/>
      <c r="S52" s="359"/>
    </row>
    <row r="53" spans="1:22" s="54" customFormat="1" ht="15" customHeight="1">
      <c r="A53" s="360" t="str">
        <f>IF(Calcu!$E$3="Case D","","삭제")</f>
        <v>삭제</v>
      </c>
      <c r="B53" s="527" t="str">
        <f>"Characteristics and grade of force measuring device ("&amp;B10&amp;")"</f>
        <v>Characteristics and grade of force measuring device (Tension Calibration)</v>
      </c>
      <c r="C53" s="527"/>
      <c r="D53" s="527"/>
      <c r="E53" s="527"/>
      <c r="F53" s="527"/>
      <c r="G53" s="527"/>
      <c r="H53" s="527"/>
      <c r="I53" s="527"/>
      <c r="J53" s="527"/>
      <c r="K53" s="527"/>
      <c r="L53" s="527"/>
      <c r="M53" s="527"/>
      <c r="N53" s="527"/>
      <c r="O53" s="527"/>
      <c r="P53" s="527"/>
      <c r="Q53" s="527"/>
      <c r="R53" s="527"/>
      <c r="S53" s="527"/>
      <c r="T53" s="527"/>
      <c r="U53" s="527"/>
      <c r="V53" s="527"/>
    </row>
    <row r="54" spans="1:22" s="54" customFormat="1" ht="15" customHeight="1">
      <c r="A54" s="360" t="str">
        <f>IF(Calcu!$E$3="Case D","","삭제")</f>
        <v>삭제</v>
      </c>
      <c r="B54" s="527"/>
      <c r="C54" s="527"/>
      <c r="D54" s="527"/>
      <c r="E54" s="527"/>
      <c r="F54" s="527"/>
      <c r="G54" s="527"/>
      <c r="H54" s="527"/>
      <c r="I54" s="527"/>
      <c r="J54" s="527"/>
      <c r="K54" s="527"/>
      <c r="L54" s="527"/>
      <c r="M54" s="527"/>
      <c r="N54" s="527"/>
      <c r="O54" s="527"/>
      <c r="P54" s="527"/>
      <c r="Q54" s="527"/>
      <c r="R54" s="527"/>
      <c r="S54" s="527"/>
      <c r="T54" s="527"/>
      <c r="U54" s="527"/>
      <c r="V54" s="527"/>
    </row>
    <row r="55" spans="1:22" s="54" customFormat="1" ht="15" customHeight="1">
      <c r="A55" s="360" t="str">
        <f>IF(Calcu!$E$3="Case D","","삭제")</f>
        <v>삭제</v>
      </c>
      <c r="B55" s="527"/>
      <c r="C55" s="527"/>
      <c r="D55" s="527"/>
      <c r="E55" s="527"/>
      <c r="F55" s="527"/>
      <c r="G55" s="527"/>
      <c r="H55" s="527"/>
      <c r="I55" s="527"/>
      <c r="J55" s="527"/>
      <c r="K55" s="527"/>
      <c r="L55" s="527"/>
      <c r="M55" s="527"/>
      <c r="N55" s="527"/>
      <c r="O55" s="527"/>
      <c r="P55" s="527"/>
      <c r="Q55" s="527"/>
      <c r="R55" s="527"/>
      <c r="S55" s="527"/>
      <c r="T55" s="527"/>
      <c r="U55" s="527"/>
      <c r="V55" s="527"/>
    </row>
    <row r="56" spans="1:22" s="54" customFormat="1" ht="15" customHeight="1">
      <c r="A56" s="360" t="str">
        <f>IF(Calcu!$E$3="Case D","","삭제")</f>
        <v>삭제</v>
      </c>
      <c r="F56" s="268"/>
      <c r="G56" s="268"/>
      <c r="H56" s="268"/>
      <c r="I56" s="268"/>
      <c r="J56" s="268"/>
      <c r="K56" s="268"/>
      <c r="L56" s="268"/>
      <c r="Q56" s="359"/>
      <c r="R56" s="359"/>
      <c r="S56" s="359"/>
    </row>
    <row r="57" spans="1:22" s="54" customFormat="1" ht="15" customHeight="1">
      <c r="A57" s="360" t="str">
        <f>IF(Calcu!$E$3="Case D","","삭제")</f>
        <v>삭제</v>
      </c>
      <c r="B57" s="498" t="s">
        <v>434</v>
      </c>
      <c r="C57" s="499"/>
      <c r="D57" s="500"/>
      <c r="E57" s="498" t="s">
        <v>438</v>
      </c>
      <c r="F57" s="499"/>
      <c r="G57" s="500"/>
      <c r="H57" s="498" t="s">
        <v>435</v>
      </c>
      <c r="I57" s="499"/>
      <c r="J57" s="500"/>
      <c r="K57" s="498" t="s">
        <v>436</v>
      </c>
      <c r="L57" s="499"/>
      <c r="M57" s="500"/>
      <c r="N57" s="498" t="s">
        <v>437</v>
      </c>
      <c r="O57" s="499"/>
      <c r="P57" s="500"/>
      <c r="Q57" s="498" t="s">
        <v>439</v>
      </c>
      <c r="R57" s="499"/>
      <c r="S57" s="500"/>
      <c r="T57" s="498" t="s">
        <v>440</v>
      </c>
      <c r="U57" s="499"/>
      <c r="V57" s="500"/>
    </row>
    <row r="58" spans="1:22" s="54" customFormat="1" ht="15" customHeight="1">
      <c r="A58" s="360" t="str">
        <f>IF(Calcu!$E$3="Case D","","삭제")</f>
        <v>삭제</v>
      </c>
      <c r="B58" s="510"/>
      <c r="C58" s="511"/>
      <c r="D58" s="512"/>
      <c r="E58" s="510"/>
      <c r="F58" s="511"/>
      <c r="G58" s="512"/>
      <c r="H58" s="510"/>
      <c r="I58" s="511"/>
      <c r="J58" s="512"/>
      <c r="K58" s="510"/>
      <c r="L58" s="511"/>
      <c r="M58" s="512"/>
      <c r="N58" s="510"/>
      <c r="O58" s="511"/>
      <c r="P58" s="512"/>
      <c r="Q58" s="510"/>
      <c r="R58" s="511"/>
      <c r="S58" s="512"/>
      <c r="T58" s="510"/>
      <c r="U58" s="511"/>
      <c r="V58" s="512"/>
    </row>
    <row r="59" spans="1:22" s="54" customFormat="1" ht="15" customHeight="1">
      <c r="A59" s="360" t="str">
        <f>IF(Calcu!$E$3="Case D","","삭제")</f>
        <v>삭제</v>
      </c>
      <c r="B59" s="501"/>
      <c r="C59" s="502"/>
      <c r="D59" s="503"/>
      <c r="E59" s="501"/>
      <c r="F59" s="502"/>
      <c r="G59" s="503"/>
      <c r="H59" s="501"/>
      <c r="I59" s="502"/>
      <c r="J59" s="503"/>
      <c r="K59" s="501"/>
      <c r="L59" s="502"/>
      <c r="M59" s="503"/>
      <c r="N59" s="501"/>
      <c r="O59" s="502"/>
      <c r="P59" s="503"/>
      <c r="Q59" s="501"/>
      <c r="R59" s="502"/>
      <c r="S59" s="503"/>
      <c r="T59" s="501"/>
      <c r="U59" s="502"/>
      <c r="V59" s="503"/>
    </row>
    <row r="60" spans="1:22" s="54" customFormat="1" ht="15" customHeight="1">
      <c r="A60" s="269" t="str">
        <f>IF(A$6="삭제","삭제",IF(Calcu!C9=TRUE,"","삭제"))</f>
        <v>삭제</v>
      </c>
      <c r="B60" s="491" t="str">
        <f>Calcu!M106</f>
        <v>-</v>
      </c>
      <c r="C60" s="492"/>
      <c r="D60" s="493"/>
      <c r="E60" s="491" t="str">
        <f>Calcu!N106</f>
        <v>-</v>
      </c>
      <c r="F60" s="492"/>
      <c r="G60" s="493"/>
      <c r="H60" s="491" t="str">
        <f>Calcu!O106</f>
        <v>-</v>
      </c>
      <c r="I60" s="492"/>
      <c r="J60" s="493"/>
      <c r="K60" s="491" t="str">
        <f>Calcu!P106</f>
        <v>-</v>
      </c>
      <c r="L60" s="492"/>
      <c r="M60" s="493"/>
      <c r="N60" s="491" t="str">
        <f ca="1">Calcu!Q106</f>
        <v>0.0</v>
      </c>
      <c r="O60" s="492"/>
      <c r="P60" s="493"/>
      <c r="Q60" s="491" t="str">
        <f>Calcu!R106</f>
        <v>-</v>
      </c>
      <c r="R60" s="492"/>
      <c r="S60" s="493"/>
      <c r="T60" s="491" t="str">
        <f>Calcu!S106</f>
        <v>-</v>
      </c>
      <c r="U60" s="492"/>
      <c r="V60" s="493"/>
    </row>
    <row r="61" spans="1:22" s="54" customFormat="1" ht="15" customHeight="1">
      <c r="A61" s="269" t="str">
        <f>IF(A$6="삭제","삭제",IF(Calcu!C10=TRUE,"","삭제"))</f>
        <v>삭제</v>
      </c>
      <c r="B61" s="491" t="str">
        <f>Calcu!M107</f>
        <v>-</v>
      </c>
      <c r="C61" s="492"/>
      <c r="D61" s="493"/>
      <c r="E61" s="491" t="str">
        <f>Calcu!N107</f>
        <v>-</v>
      </c>
      <c r="F61" s="492"/>
      <c r="G61" s="493"/>
      <c r="H61" s="491" t="str">
        <f>Calcu!O107</f>
        <v>-</v>
      </c>
      <c r="I61" s="492"/>
      <c r="J61" s="493"/>
      <c r="K61" s="491" t="str">
        <f>Calcu!P107</f>
        <v>-</v>
      </c>
      <c r="L61" s="492"/>
      <c r="M61" s="493"/>
      <c r="N61" s="491" t="str">
        <f>Calcu!Q107</f>
        <v>-</v>
      </c>
      <c r="O61" s="492"/>
      <c r="P61" s="493"/>
      <c r="Q61" s="491" t="str">
        <f>Calcu!R107</f>
        <v>-</v>
      </c>
      <c r="R61" s="492"/>
      <c r="S61" s="493"/>
      <c r="T61" s="491">
        <f ca="1">Calcu!S107</f>
        <v>0.5</v>
      </c>
      <c r="U61" s="492"/>
      <c r="V61" s="493"/>
    </row>
    <row r="62" spans="1:22" s="54" customFormat="1" ht="15" customHeight="1">
      <c r="A62" s="269" t="str">
        <f>IF(A$6="삭제","삭제",IF(Calcu!C11=TRUE,"","삭제"))</f>
        <v>삭제</v>
      </c>
      <c r="B62" s="491" t="str">
        <f>Calcu!M108</f>
        <v>-</v>
      </c>
      <c r="C62" s="492"/>
      <c r="D62" s="493"/>
      <c r="E62" s="491" t="str">
        <f>Calcu!N108</f>
        <v>-</v>
      </c>
      <c r="F62" s="492"/>
      <c r="G62" s="493"/>
      <c r="H62" s="491" t="str">
        <f>Calcu!O108</f>
        <v>-</v>
      </c>
      <c r="I62" s="492"/>
      <c r="J62" s="493"/>
      <c r="K62" s="491" t="str">
        <f>Calcu!P108</f>
        <v>-</v>
      </c>
      <c r="L62" s="492"/>
      <c r="M62" s="493"/>
      <c r="N62" s="491" t="str">
        <f>Calcu!Q108</f>
        <v>-</v>
      </c>
      <c r="O62" s="492"/>
      <c r="P62" s="493"/>
      <c r="Q62" s="491" t="str">
        <f>Calcu!R108</f>
        <v>-</v>
      </c>
      <c r="R62" s="492"/>
      <c r="S62" s="493"/>
      <c r="T62" s="491">
        <f ca="1">Calcu!S108</f>
        <v>0.5</v>
      </c>
      <c r="U62" s="492"/>
      <c r="V62" s="493"/>
    </row>
    <row r="63" spans="1:22" s="54" customFormat="1" ht="15" customHeight="1">
      <c r="A63" s="269" t="str">
        <f>IF(A$6="삭제","삭제",IF(Calcu!C12=TRUE,"","삭제"))</f>
        <v>삭제</v>
      </c>
      <c r="B63" s="491" t="str">
        <f>Calcu!M109</f>
        <v>-</v>
      </c>
      <c r="C63" s="492"/>
      <c r="D63" s="493"/>
      <c r="E63" s="491" t="str">
        <f>Calcu!N109</f>
        <v>-</v>
      </c>
      <c r="F63" s="492"/>
      <c r="G63" s="493"/>
      <c r="H63" s="491" t="str">
        <f>Calcu!O109</f>
        <v>-</v>
      </c>
      <c r="I63" s="492"/>
      <c r="J63" s="493"/>
      <c r="K63" s="491" t="str">
        <f>Calcu!P109</f>
        <v>-</v>
      </c>
      <c r="L63" s="492"/>
      <c r="M63" s="493"/>
      <c r="N63" s="491" t="str">
        <f>Calcu!Q109</f>
        <v>-</v>
      </c>
      <c r="O63" s="492"/>
      <c r="P63" s="493"/>
      <c r="Q63" s="491" t="str">
        <f>Calcu!R109</f>
        <v>-</v>
      </c>
      <c r="R63" s="492"/>
      <c r="S63" s="493"/>
      <c r="T63" s="491">
        <f ca="1">Calcu!S109</f>
        <v>0.5</v>
      </c>
      <c r="U63" s="492"/>
      <c r="V63" s="493"/>
    </row>
    <row r="64" spans="1:22" s="54" customFormat="1" ht="15" customHeight="1">
      <c r="A64" s="269" t="str">
        <f>IF(A$6="삭제","삭제",IF(Calcu!C13=TRUE,"","삭제"))</f>
        <v>삭제</v>
      </c>
      <c r="B64" s="491" t="str">
        <f>Calcu!M110</f>
        <v>-</v>
      </c>
      <c r="C64" s="492"/>
      <c r="D64" s="493"/>
      <c r="E64" s="491" t="str">
        <f>Calcu!N110</f>
        <v>-</v>
      </c>
      <c r="F64" s="492"/>
      <c r="G64" s="493"/>
      <c r="H64" s="491" t="str">
        <f>Calcu!O110</f>
        <v>-</v>
      </c>
      <c r="I64" s="492"/>
      <c r="J64" s="493"/>
      <c r="K64" s="491" t="str">
        <f>Calcu!P110</f>
        <v>-</v>
      </c>
      <c r="L64" s="492"/>
      <c r="M64" s="493"/>
      <c r="N64" s="491" t="str">
        <f>Calcu!Q110</f>
        <v>-</v>
      </c>
      <c r="O64" s="492"/>
      <c r="P64" s="493"/>
      <c r="Q64" s="491" t="str">
        <f>Calcu!R110</f>
        <v>-</v>
      </c>
      <c r="R64" s="492"/>
      <c r="S64" s="493"/>
      <c r="T64" s="491">
        <f ca="1">Calcu!S110</f>
        <v>0.5</v>
      </c>
      <c r="U64" s="492"/>
      <c r="V64" s="493"/>
    </row>
    <row r="65" spans="1:22" s="54" customFormat="1" ht="15" customHeight="1">
      <c r="A65" s="269" t="str">
        <f>IF(A$6="삭제","삭제",IF(Calcu!C14=TRUE,"","삭제"))</f>
        <v>삭제</v>
      </c>
      <c r="B65" s="491" t="str">
        <f>Calcu!M111</f>
        <v>-</v>
      </c>
      <c r="C65" s="492"/>
      <c r="D65" s="493"/>
      <c r="E65" s="491" t="str">
        <f>Calcu!N111</f>
        <v>-</v>
      </c>
      <c r="F65" s="492"/>
      <c r="G65" s="493"/>
      <c r="H65" s="491" t="str">
        <f>Calcu!O111</f>
        <v>-</v>
      </c>
      <c r="I65" s="492"/>
      <c r="J65" s="493"/>
      <c r="K65" s="491" t="str">
        <f>Calcu!P111</f>
        <v>-</v>
      </c>
      <c r="L65" s="492"/>
      <c r="M65" s="493"/>
      <c r="N65" s="491" t="str">
        <f>Calcu!Q111</f>
        <v>-</v>
      </c>
      <c r="O65" s="492"/>
      <c r="P65" s="493"/>
      <c r="Q65" s="491" t="str">
        <f>Calcu!R111</f>
        <v>-</v>
      </c>
      <c r="R65" s="492"/>
      <c r="S65" s="493"/>
      <c r="T65" s="491">
        <f ca="1">Calcu!S111</f>
        <v>0.5</v>
      </c>
      <c r="U65" s="492"/>
      <c r="V65" s="493"/>
    </row>
    <row r="66" spans="1:22" s="54" customFormat="1" ht="15" customHeight="1">
      <c r="A66" s="269" t="str">
        <f>IF(A$6="삭제","삭제",IF(Calcu!C15=TRUE,"","삭제"))</f>
        <v>삭제</v>
      </c>
      <c r="B66" s="491" t="str">
        <f>Calcu!M112</f>
        <v>-</v>
      </c>
      <c r="C66" s="492"/>
      <c r="D66" s="493"/>
      <c r="E66" s="491" t="str">
        <f>Calcu!N112</f>
        <v>-</v>
      </c>
      <c r="F66" s="492"/>
      <c r="G66" s="493"/>
      <c r="H66" s="491" t="str">
        <f>Calcu!O112</f>
        <v>-</v>
      </c>
      <c r="I66" s="492"/>
      <c r="J66" s="493"/>
      <c r="K66" s="491" t="str">
        <f>Calcu!P112</f>
        <v>-</v>
      </c>
      <c r="L66" s="492"/>
      <c r="M66" s="493"/>
      <c r="N66" s="491" t="str">
        <f>Calcu!Q112</f>
        <v>-</v>
      </c>
      <c r="O66" s="492"/>
      <c r="P66" s="493"/>
      <c r="Q66" s="491" t="str">
        <f>Calcu!R112</f>
        <v>-</v>
      </c>
      <c r="R66" s="492"/>
      <c r="S66" s="493"/>
      <c r="T66" s="491">
        <f ca="1">Calcu!S112</f>
        <v>0.5</v>
      </c>
      <c r="U66" s="492"/>
      <c r="V66" s="493"/>
    </row>
    <row r="67" spans="1:22" s="54" customFormat="1" ht="15" customHeight="1">
      <c r="A67" s="269" t="str">
        <f>IF(A$6="삭제","삭제",IF(Calcu!C16=TRUE,"","삭제"))</f>
        <v>삭제</v>
      </c>
      <c r="B67" s="491" t="str">
        <f>Calcu!M113</f>
        <v>-</v>
      </c>
      <c r="C67" s="492"/>
      <c r="D67" s="493"/>
      <c r="E67" s="491" t="str">
        <f>Calcu!N113</f>
        <v>-</v>
      </c>
      <c r="F67" s="492"/>
      <c r="G67" s="493"/>
      <c r="H67" s="491" t="str">
        <f>Calcu!O113</f>
        <v>-</v>
      </c>
      <c r="I67" s="492"/>
      <c r="J67" s="493"/>
      <c r="K67" s="491" t="str">
        <f>Calcu!P113</f>
        <v>-</v>
      </c>
      <c r="L67" s="492"/>
      <c r="M67" s="493"/>
      <c r="N67" s="491" t="str">
        <f>Calcu!Q113</f>
        <v>-</v>
      </c>
      <c r="O67" s="492"/>
      <c r="P67" s="493"/>
      <c r="Q67" s="491" t="str">
        <f>Calcu!R113</f>
        <v>-</v>
      </c>
      <c r="R67" s="492"/>
      <c r="S67" s="493"/>
      <c r="T67" s="491">
        <f ca="1">Calcu!S113</f>
        <v>0.5</v>
      </c>
      <c r="U67" s="492"/>
      <c r="V67" s="493"/>
    </row>
    <row r="68" spans="1:22" s="54" customFormat="1" ht="15" customHeight="1">
      <c r="A68" s="269" t="str">
        <f>IF(A$6="삭제","삭제",IF(Calcu!C17=TRUE,"","삭제"))</f>
        <v>삭제</v>
      </c>
      <c r="B68" s="491" t="str">
        <f>Calcu!M114</f>
        <v>-</v>
      </c>
      <c r="C68" s="492"/>
      <c r="D68" s="493"/>
      <c r="E68" s="491" t="str">
        <f>Calcu!N114</f>
        <v>-</v>
      </c>
      <c r="F68" s="492"/>
      <c r="G68" s="493"/>
      <c r="H68" s="491" t="str">
        <f>Calcu!O114</f>
        <v>-</v>
      </c>
      <c r="I68" s="492"/>
      <c r="J68" s="493"/>
      <c r="K68" s="491" t="str">
        <f>Calcu!P114</f>
        <v>-</v>
      </c>
      <c r="L68" s="492"/>
      <c r="M68" s="493"/>
      <c r="N68" s="491" t="str">
        <f>Calcu!Q114</f>
        <v>-</v>
      </c>
      <c r="O68" s="492"/>
      <c r="P68" s="493"/>
      <c r="Q68" s="491" t="str">
        <f>Calcu!R114</f>
        <v>-</v>
      </c>
      <c r="R68" s="492"/>
      <c r="S68" s="493"/>
      <c r="T68" s="491">
        <f ca="1">Calcu!S114</f>
        <v>0.5</v>
      </c>
      <c r="U68" s="492"/>
      <c r="V68" s="493"/>
    </row>
    <row r="69" spans="1:22" s="54" customFormat="1" ht="15" customHeight="1">
      <c r="A69" s="269" t="str">
        <f>IF(A$6="삭제","삭제",IF(Calcu!C18=TRUE,"","삭제"))</f>
        <v>삭제</v>
      </c>
      <c r="B69" s="491" t="str">
        <f>Calcu!M115</f>
        <v>-</v>
      </c>
      <c r="C69" s="492"/>
      <c r="D69" s="493"/>
      <c r="E69" s="491" t="str">
        <f>Calcu!N115</f>
        <v>-</v>
      </c>
      <c r="F69" s="492"/>
      <c r="G69" s="493"/>
      <c r="H69" s="491" t="str">
        <f>Calcu!O115</f>
        <v>-</v>
      </c>
      <c r="I69" s="492"/>
      <c r="J69" s="493"/>
      <c r="K69" s="491" t="str">
        <f>Calcu!P115</f>
        <v>-</v>
      </c>
      <c r="L69" s="492"/>
      <c r="M69" s="493"/>
      <c r="N69" s="491" t="str">
        <f>Calcu!Q115</f>
        <v>-</v>
      </c>
      <c r="O69" s="492"/>
      <c r="P69" s="493"/>
      <c r="Q69" s="491" t="str">
        <f>Calcu!R115</f>
        <v>-</v>
      </c>
      <c r="R69" s="492"/>
      <c r="S69" s="493"/>
      <c r="T69" s="491">
        <f ca="1">Calcu!S115</f>
        <v>0.5</v>
      </c>
      <c r="U69" s="492"/>
      <c r="V69" s="493"/>
    </row>
    <row r="70" spans="1:22" s="54" customFormat="1" ht="15" customHeight="1">
      <c r="A70" s="269" t="str">
        <f>IF(A$6="삭제","삭제",IF(Calcu!C19=TRUE,"","삭제"))</f>
        <v>삭제</v>
      </c>
      <c r="B70" s="491" t="str">
        <f>Calcu!M116</f>
        <v>-</v>
      </c>
      <c r="C70" s="492"/>
      <c r="D70" s="493"/>
      <c r="E70" s="491" t="str">
        <f>Calcu!N116</f>
        <v>-</v>
      </c>
      <c r="F70" s="492"/>
      <c r="G70" s="493"/>
      <c r="H70" s="491" t="str">
        <f>Calcu!O116</f>
        <v>-</v>
      </c>
      <c r="I70" s="492"/>
      <c r="J70" s="493"/>
      <c r="K70" s="491" t="str">
        <f>Calcu!P116</f>
        <v>-</v>
      </c>
      <c r="L70" s="492"/>
      <c r="M70" s="493"/>
      <c r="N70" s="491" t="str">
        <f>Calcu!Q116</f>
        <v>-</v>
      </c>
      <c r="O70" s="492"/>
      <c r="P70" s="493"/>
      <c r="Q70" s="491" t="str">
        <f>Calcu!R116</f>
        <v>-</v>
      </c>
      <c r="R70" s="492"/>
      <c r="S70" s="493"/>
      <c r="T70" s="491">
        <f ca="1">Calcu!S116</f>
        <v>0.5</v>
      </c>
      <c r="U70" s="492"/>
      <c r="V70" s="493"/>
    </row>
    <row r="71" spans="1:22" s="54" customFormat="1" ht="15" customHeight="1">
      <c r="A71" s="269" t="str">
        <f>IF(A$6="삭제","삭제",IF(Calcu!C20=TRUE,"","삭제"))</f>
        <v>삭제</v>
      </c>
      <c r="B71" s="491" t="str">
        <f>Calcu!M117</f>
        <v>-</v>
      </c>
      <c r="C71" s="492"/>
      <c r="D71" s="493"/>
      <c r="E71" s="491" t="str">
        <f>Calcu!N117</f>
        <v>-</v>
      </c>
      <c r="F71" s="492"/>
      <c r="G71" s="493"/>
      <c r="H71" s="491" t="str">
        <f>Calcu!O117</f>
        <v>-</v>
      </c>
      <c r="I71" s="492"/>
      <c r="J71" s="493"/>
      <c r="K71" s="491" t="str">
        <f>Calcu!P117</f>
        <v>-</v>
      </c>
      <c r="L71" s="492"/>
      <c r="M71" s="493"/>
      <c r="N71" s="491" t="str">
        <f>Calcu!Q117</f>
        <v>-</v>
      </c>
      <c r="O71" s="492"/>
      <c r="P71" s="493"/>
      <c r="Q71" s="491" t="str">
        <f>Calcu!R117</f>
        <v>-</v>
      </c>
      <c r="R71" s="492"/>
      <c r="S71" s="493"/>
      <c r="T71" s="491">
        <f ca="1">Calcu!S117</f>
        <v>0.5</v>
      </c>
      <c r="U71" s="492"/>
      <c r="V71" s="493"/>
    </row>
    <row r="72" spans="1:22" s="54" customFormat="1" ht="15" customHeight="1">
      <c r="A72" s="269" t="str">
        <f>IF(A$6="삭제","삭제",IF(Calcu!C21=TRUE,"","삭제"))</f>
        <v>삭제</v>
      </c>
      <c r="B72" s="491" t="str">
        <f>Calcu!M118</f>
        <v>-</v>
      </c>
      <c r="C72" s="492"/>
      <c r="D72" s="493"/>
      <c r="E72" s="491" t="str">
        <f>Calcu!N118</f>
        <v>-</v>
      </c>
      <c r="F72" s="492"/>
      <c r="G72" s="493"/>
      <c r="H72" s="491" t="str">
        <f>Calcu!O118</f>
        <v>-</v>
      </c>
      <c r="I72" s="492"/>
      <c r="J72" s="493"/>
      <c r="K72" s="491" t="str">
        <f>Calcu!P118</f>
        <v>-</v>
      </c>
      <c r="L72" s="492"/>
      <c r="M72" s="493"/>
      <c r="N72" s="491" t="str">
        <f>Calcu!Q118</f>
        <v>-</v>
      </c>
      <c r="O72" s="492"/>
      <c r="P72" s="493"/>
      <c r="Q72" s="491" t="str">
        <f>Calcu!R118</f>
        <v>-</v>
      </c>
      <c r="R72" s="492"/>
      <c r="S72" s="493"/>
      <c r="T72" s="491">
        <f ca="1">Calcu!S118</f>
        <v>0.5</v>
      </c>
      <c r="U72" s="492"/>
      <c r="V72" s="493"/>
    </row>
    <row r="73" spans="1:22" s="54" customFormat="1" ht="15" customHeight="1">
      <c r="A73" s="269" t="str">
        <f>IF(A$6="삭제","삭제",IF(Calcu!C22=TRUE,"","삭제"))</f>
        <v>삭제</v>
      </c>
      <c r="B73" s="491" t="str">
        <f>Calcu!M119</f>
        <v>-</v>
      </c>
      <c r="C73" s="492"/>
      <c r="D73" s="493"/>
      <c r="E73" s="491" t="str">
        <f>Calcu!N119</f>
        <v>-</v>
      </c>
      <c r="F73" s="492"/>
      <c r="G73" s="493"/>
      <c r="H73" s="491" t="str">
        <f>Calcu!O119</f>
        <v>-</v>
      </c>
      <c r="I73" s="492"/>
      <c r="J73" s="493"/>
      <c r="K73" s="491" t="str">
        <f>Calcu!P119</f>
        <v>-</v>
      </c>
      <c r="L73" s="492"/>
      <c r="M73" s="493"/>
      <c r="N73" s="491" t="str">
        <f>Calcu!Q119</f>
        <v>-</v>
      </c>
      <c r="O73" s="492"/>
      <c r="P73" s="493"/>
      <c r="Q73" s="491" t="str">
        <f>Calcu!R119</f>
        <v>-</v>
      </c>
      <c r="R73" s="492"/>
      <c r="S73" s="493"/>
      <c r="T73" s="491">
        <f ca="1">Calcu!S119</f>
        <v>0.5</v>
      </c>
      <c r="U73" s="492"/>
      <c r="V73" s="493"/>
    </row>
    <row r="74" spans="1:22" s="54" customFormat="1" ht="15" customHeight="1">
      <c r="A74" s="269" t="str">
        <f>IF(A$6="삭제","삭제",IF(Calcu!C23=TRUE,"","삭제"))</f>
        <v>삭제</v>
      </c>
      <c r="B74" s="491" t="str">
        <f>Calcu!M120</f>
        <v>-</v>
      </c>
      <c r="C74" s="492"/>
      <c r="D74" s="493"/>
      <c r="E74" s="491" t="str">
        <f>Calcu!N120</f>
        <v>-</v>
      </c>
      <c r="F74" s="492"/>
      <c r="G74" s="493"/>
      <c r="H74" s="491" t="str">
        <f>Calcu!O120</f>
        <v>-</v>
      </c>
      <c r="I74" s="492"/>
      <c r="J74" s="493"/>
      <c r="K74" s="491" t="str">
        <f>Calcu!P120</f>
        <v>-</v>
      </c>
      <c r="L74" s="492"/>
      <c r="M74" s="493"/>
      <c r="N74" s="491" t="str">
        <f>Calcu!Q120</f>
        <v>-</v>
      </c>
      <c r="O74" s="492"/>
      <c r="P74" s="493"/>
      <c r="Q74" s="491" t="str">
        <f>Calcu!R120</f>
        <v>-</v>
      </c>
      <c r="R74" s="492"/>
      <c r="S74" s="493"/>
      <c r="T74" s="491">
        <f ca="1">Calcu!S120</f>
        <v>0.5</v>
      </c>
      <c r="U74" s="492"/>
      <c r="V74" s="493"/>
    </row>
    <row r="75" spans="1:22" s="54" customFormat="1" ht="15" customHeight="1">
      <c r="A75" s="269" t="str">
        <f>IF(A$6="삭제","삭제",IF(Calcu!C24=TRUE,"","삭제"))</f>
        <v>삭제</v>
      </c>
      <c r="B75" s="491" t="str">
        <f>Calcu!M121</f>
        <v>-</v>
      </c>
      <c r="C75" s="492"/>
      <c r="D75" s="493"/>
      <c r="E75" s="491" t="str">
        <f>Calcu!N121</f>
        <v>-</v>
      </c>
      <c r="F75" s="492"/>
      <c r="G75" s="493"/>
      <c r="H75" s="491" t="str">
        <f>Calcu!O121</f>
        <v>-</v>
      </c>
      <c r="I75" s="492"/>
      <c r="J75" s="493"/>
      <c r="K75" s="491" t="str">
        <f>Calcu!P121</f>
        <v>-</v>
      </c>
      <c r="L75" s="492"/>
      <c r="M75" s="493"/>
      <c r="N75" s="491" t="str">
        <f>Calcu!Q121</f>
        <v>-</v>
      </c>
      <c r="O75" s="492"/>
      <c r="P75" s="493"/>
      <c r="Q75" s="491" t="str">
        <f>Calcu!R121</f>
        <v>-</v>
      </c>
      <c r="R75" s="492"/>
      <c r="S75" s="493"/>
      <c r="T75" s="491">
        <f ca="1">Calcu!S121</f>
        <v>0.5</v>
      </c>
      <c r="U75" s="492"/>
      <c r="V75" s="493"/>
    </row>
    <row r="76" spans="1:22" s="54" customFormat="1" ht="15" customHeight="1">
      <c r="A76" s="269" t="str">
        <f>IF(A$6="삭제","삭제",IF(Calcu!C25=TRUE,"","삭제"))</f>
        <v>삭제</v>
      </c>
      <c r="B76" s="491" t="str">
        <f>Calcu!M122</f>
        <v>-</v>
      </c>
      <c r="C76" s="492"/>
      <c r="D76" s="493"/>
      <c r="E76" s="491" t="str">
        <f>Calcu!N122</f>
        <v>-</v>
      </c>
      <c r="F76" s="492"/>
      <c r="G76" s="493"/>
      <c r="H76" s="491" t="str">
        <f>Calcu!O122</f>
        <v>-</v>
      </c>
      <c r="I76" s="492"/>
      <c r="J76" s="493"/>
      <c r="K76" s="491" t="str">
        <f>Calcu!P122</f>
        <v>-</v>
      </c>
      <c r="L76" s="492"/>
      <c r="M76" s="493"/>
      <c r="N76" s="491" t="str">
        <f>Calcu!Q122</f>
        <v>-</v>
      </c>
      <c r="O76" s="492"/>
      <c r="P76" s="493"/>
      <c r="Q76" s="491" t="str">
        <f>Calcu!R122</f>
        <v>-</v>
      </c>
      <c r="R76" s="492"/>
      <c r="S76" s="493"/>
      <c r="T76" s="491">
        <f ca="1">Calcu!S122</f>
        <v>0.5</v>
      </c>
      <c r="U76" s="492"/>
      <c r="V76" s="493"/>
    </row>
    <row r="77" spans="1:22" s="54" customFormat="1" ht="15" customHeight="1">
      <c r="A77" s="360" t="str">
        <f>IF(Calcu!$E$3="Case D","","삭제")</f>
        <v>삭제</v>
      </c>
      <c r="B77" s="278"/>
      <c r="C77" s="278"/>
      <c r="D77" s="278"/>
      <c r="E77" s="278"/>
      <c r="F77" s="279"/>
      <c r="G77" s="279"/>
      <c r="H77" s="279"/>
      <c r="I77" s="279"/>
      <c r="J77" s="279"/>
      <c r="K77" s="280"/>
      <c r="L77" s="280"/>
      <c r="M77" s="278"/>
      <c r="N77" s="278"/>
      <c r="O77" s="278"/>
      <c r="P77" s="278"/>
      <c r="Q77" s="278"/>
      <c r="R77" s="281"/>
      <c r="S77" s="278"/>
      <c r="T77" s="278"/>
      <c r="U77" s="278"/>
      <c r="V77" s="278"/>
    </row>
    <row r="78" spans="1:22" s="54" customFormat="1" ht="15" customHeight="1">
      <c r="A78" s="360" t="str">
        <f>IF(Calcu!$E$3="Case D","","삭제")</f>
        <v>삭제</v>
      </c>
      <c r="B78" s="57" t="s">
        <v>441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359"/>
      <c r="S78" s="359"/>
    </row>
    <row r="79" spans="1:22" s="54" customFormat="1" ht="15" customHeight="1">
      <c r="A79" s="360" t="str">
        <f>IF(Calcu!$E$3="Case D","","삭제")</f>
        <v>삭제</v>
      </c>
      <c r="B79" s="49" t="s">
        <v>622</v>
      </c>
      <c r="C79" s="46"/>
      <c r="D79" s="46"/>
      <c r="E79" s="48"/>
      <c r="F79" s="48"/>
      <c r="G79" s="48"/>
      <c r="H79" s="48"/>
      <c r="I79" s="48"/>
      <c r="J79" s="48"/>
      <c r="K79" s="270"/>
      <c r="L79" s="270"/>
      <c r="Q79" s="359"/>
      <c r="R79" s="359"/>
      <c r="S79" s="359"/>
    </row>
    <row r="80" spans="1:22" s="54" customFormat="1" ht="15" customHeight="1">
      <c r="A80" s="360" t="str">
        <f>IF(Calcu!$E$3="Case D","","삭제")</f>
        <v>삭제</v>
      </c>
      <c r="B80" s="49" t="s">
        <v>442</v>
      </c>
      <c r="C80" s="46"/>
      <c r="D80" s="46"/>
      <c r="E80" s="48"/>
      <c r="F80" s="48"/>
      <c r="G80" s="48"/>
      <c r="H80" s="48"/>
      <c r="I80" s="48"/>
      <c r="J80" s="48"/>
      <c r="K80" s="270"/>
      <c r="L80" s="270"/>
      <c r="Q80" s="359"/>
      <c r="R80" s="359"/>
      <c r="S80" s="359"/>
    </row>
    <row r="81" spans="1:23" s="54" customFormat="1" ht="15" customHeight="1">
      <c r="A81" s="360" t="str">
        <f>IF(Calcu!$E$3="Case D","","삭제")</f>
        <v>삭제</v>
      </c>
      <c r="B81" s="49"/>
      <c r="C81" s="46"/>
      <c r="D81" s="46"/>
      <c r="E81" s="48"/>
      <c r="F81" s="48"/>
      <c r="G81" s="48"/>
      <c r="H81" s="48"/>
      <c r="I81" s="48"/>
      <c r="J81" s="48"/>
      <c r="K81" s="270"/>
      <c r="L81" s="270"/>
      <c r="Q81" s="359"/>
      <c r="R81" s="359"/>
      <c r="S81" s="359"/>
    </row>
    <row r="82" spans="1:23" s="54" customFormat="1" ht="15" customHeight="1">
      <c r="A82" s="360" t="str">
        <f>IF(Calcu!$E$3="Case D","","삭제")</f>
        <v>삭제</v>
      </c>
      <c r="B82" s="57" t="s">
        <v>443</v>
      </c>
      <c r="C82" s="46"/>
      <c r="D82" s="46"/>
      <c r="E82" s="45"/>
      <c r="F82" s="57"/>
      <c r="G82" s="57"/>
      <c r="H82" s="57"/>
      <c r="I82" s="48"/>
      <c r="J82" s="48"/>
      <c r="K82" s="58"/>
      <c r="L82" s="270"/>
      <c r="Q82" s="359"/>
      <c r="R82" s="359"/>
      <c r="S82" s="359"/>
    </row>
    <row r="83" spans="1:23" s="54" customFormat="1" ht="15" customHeight="1">
      <c r="A83" s="360" t="str">
        <f>IF(Calcu!$E$3="Case D","","삭제")</f>
        <v>삭제</v>
      </c>
      <c r="B83" s="49" t="s">
        <v>444</v>
      </c>
      <c r="C83" s="46"/>
      <c r="D83" s="46"/>
      <c r="E83" s="45"/>
      <c r="F83" s="57"/>
      <c r="G83" s="57"/>
      <c r="H83" s="57"/>
      <c r="I83" s="48"/>
      <c r="J83" s="48"/>
      <c r="K83" s="58"/>
      <c r="L83" s="270"/>
      <c r="Q83" s="359"/>
      <c r="R83" s="359"/>
      <c r="S83" s="359"/>
    </row>
    <row r="84" spans="1:23" s="54" customFormat="1" ht="15" customHeight="1">
      <c r="A84" s="360" t="str">
        <f>IF(Calcu!$E$3="Case D","","삭제")</f>
        <v>삭제</v>
      </c>
      <c r="B84" s="57"/>
      <c r="C84" s="46"/>
      <c r="D84" s="46"/>
      <c r="E84" s="45"/>
      <c r="F84" s="57"/>
      <c r="G84" s="57"/>
      <c r="H84" s="57"/>
      <c r="I84" s="48"/>
      <c r="J84" s="48"/>
      <c r="K84" s="58"/>
      <c r="L84" s="270"/>
      <c r="Q84" s="359"/>
      <c r="R84" s="359"/>
      <c r="S84" s="359"/>
    </row>
    <row r="85" spans="1:23" s="54" customFormat="1" ht="15" customHeight="1">
      <c r="A85" s="360" t="str">
        <f>IF(Calcu!$E$3="Case D","","삭제")</f>
        <v>삭제</v>
      </c>
      <c r="B85" s="78" t="str">
        <f>"3. Display value at zero load (zero output) : "&amp;Calcu!L$3</f>
        <v>3. Display value at zero load (zero output) : 0</v>
      </c>
      <c r="C85" s="59"/>
      <c r="D85" s="59"/>
      <c r="E85" s="59"/>
      <c r="F85" s="69"/>
      <c r="G85" s="69"/>
      <c r="H85" s="69"/>
      <c r="I85" s="69"/>
      <c r="J85" s="69"/>
      <c r="K85" s="46"/>
      <c r="L85" s="270"/>
      <c r="M85" s="70"/>
      <c r="N85" s="70"/>
      <c r="O85" s="70"/>
    </row>
    <row r="86" spans="1:23" s="54" customFormat="1" ht="15" customHeight="1">
      <c r="A86" s="360" t="str">
        <f>IF(Calcu!$E$3="Case D","","삭제")</f>
        <v>삭제</v>
      </c>
      <c r="B86" s="57"/>
      <c r="C86" s="59"/>
      <c r="D86" s="59"/>
      <c r="E86" s="59"/>
      <c r="F86" s="69"/>
      <c r="G86" s="69"/>
      <c r="H86" s="69"/>
      <c r="I86" s="69"/>
      <c r="J86" s="69"/>
      <c r="K86" s="46"/>
      <c r="L86" s="270"/>
      <c r="M86" s="70"/>
      <c r="N86" s="70"/>
      <c r="O86" s="70"/>
    </row>
    <row r="87" spans="1:23" s="54" customFormat="1" ht="15" customHeight="1">
      <c r="A87" s="360" t="str">
        <f>IF(Calcu!$E$3="Case D","","삭제")</f>
        <v>삭제</v>
      </c>
      <c r="B87" s="233" t="s">
        <v>445</v>
      </c>
      <c r="F87" s="274"/>
      <c r="G87" s="274"/>
      <c r="H87" s="274"/>
      <c r="I87" s="274"/>
      <c r="J87" s="274"/>
      <c r="K87" s="270"/>
      <c r="L87" s="56"/>
      <c r="Q87" s="359"/>
      <c r="R87" s="359"/>
    </row>
    <row r="88" spans="1:23" s="54" customFormat="1" ht="15" customHeight="1">
      <c r="A88" s="360" t="str">
        <f>IF(Calcu!$E$3="Case D","","삭제")</f>
        <v>삭제</v>
      </c>
      <c r="B88" s="273" t="s">
        <v>446</v>
      </c>
      <c r="I88" s="76" t="str">
        <f>Force_1_R1!$A$28&amp;" / "&amp;Force_1_R1!$B$28</f>
        <v xml:space="preserve"> / </v>
      </c>
      <c r="Q88" s="359"/>
      <c r="R88" s="359"/>
    </row>
    <row r="89" spans="1:23" s="54" customFormat="1" ht="15" customHeight="1">
      <c r="A89" s="360" t="str">
        <f>IF(Calcu!$E$3="Case D","","삭제")</f>
        <v>삭제</v>
      </c>
      <c r="B89" s="273" t="s">
        <v>447</v>
      </c>
      <c r="I89" s="276">
        <f>Force_1_R1!$C$28</f>
        <v>0</v>
      </c>
      <c r="J89" s="233"/>
      <c r="K89" s="233"/>
      <c r="L89" s="233"/>
      <c r="M89" s="76"/>
      <c r="N89" s="76"/>
      <c r="O89" s="76"/>
      <c r="P89" s="76"/>
      <c r="Q89" s="76"/>
      <c r="R89" s="76"/>
    </row>
    <row r="90" spans="1:23" s="54" customFormat="1" ht="15" customHeight="1">
      <c r="A90" s="360" t="str">
        <f>IF(Calcu!$E$3="Case D","","삭제")</f>
        <v>삭제</v>
      </c>
      <c r="B90" s="273" t="s">
        <v>448</v>
      </c>
      <c r="I90" s="276">
        <f>Force_1_R1!$G$28</f>
        <v>0</v>
      </c>
      <c r="Q90" s="359"/>
    </row>
    <row r="91" spans="1:23" s="54" customFormat="1" ht="15" customHeight="1">
      <c r="A91" s="360" t="str">
        <f>IF(Calcu!$E$3="Case D","","삭제")</f>
        <v>삭제</v>
      </c>
      <c r="B91" s="273" t="s">
        <v>449</v>
      </c>
      <c r="I91" s="76" t="str">
        <f>Force_1_R1!$D$28&amp;" / "&amp;Force_1_R1!$E$28</f>
        <v xml:space="preserve"> / </v>
      </c>
    </row>
    <row r="92" spans="1:23" ht="15" customHeight="1">
      <c r="A92" s="360" t="str">
        <f>IF(Calcu!$E$3="Case B","","삭제")</f>
        <v>삭제</v>
      </c>
      <c r="B92" s="160" t="str">
        <f>"○ Description : "&amp;기본정보!C$5</f>
        <v xml:space="preserve">○ Description : </v>
      </c>
      <c r="E92" s="47"/>
      <c r="F92" s="161"/>
      <c r="G92" s="161"/>
    </row>
    <row r="93" spans="1:23" ht="15" customHeight="1">
      <c r="A93" s="360" t="str">
        <f>IF(Calcu!$E$3="Case B","","삭제")</f>
        <v>삭제</v>
      </c>
      <c r="B93" s="160" t="str">
        <f>"○ Manufacturer &amp; Model : "&amp;기본정보!C$6&amp;" / "&amp;기본정보!C$7</f>
        <v xml:space="preserve">○ Manufacturer &amp; Model :  / </v>
      </c>
      <c r="E93" s="47"/>
      <c r="F93" s="161"/>
      <c r="G93" s="161"/>
    </row>
    <row r="94" spans="1:23" ht="15" customHeight="1">
      <c r="A94" s="360" t="str">
        <f>IF(Calcu!$E$3="Case B","","삭제")</f>
        <v>삭제</v>
      </c>
      <c r="B94" s="160" t="str">
        <f>"○ Serial Number : "&amp;기본정보!C$8</f>
        <v xml:space="preserve">○ Serial Number : </v>
      </c>
      <c r="E94" s="47"/>
      <c r="F94" s="161"/>
      <c r="G94" s="161"/>
    </row>
    <row r="95" spans="1:23" ht="15" customHeight="1">
      <c r="A95" s="360" t="str">
        <f>IF(Calcu!$E$3="Case B","","삭제")</f>
        <v>삭제</v>
      </c>
      <c r="E95" s="47"/>
      <c r="F95" s="161"/>
      <c r="G95" s="161"/>
    </row>
    <row r="96" spans="1:23" ht="15" customHeight="1">
      <c r="A96" s="360" t="str">
        <f>IF(Calcu!$E$3="Case B","","삭제")</f>
        <v>삭제</v>
      </c>
      <c r="B96" s="497" t="str">
        <f>IF(Calcu!D3="압축","Compression","Tension")&amp;" Calibration"</f>
        <v>Tension Calibration</v>
      </c>
      <c r="C96" s="497"/>
      <c r="D96" s="497"/>
      <c r="E96" s="497"/>
      <c r="F96" s="497"/>
      <c r="G96" s="497"/>
      <c r="H96" s="497"/>
      <c r="I96" s="497"/>
      <c r="J96" s="497"/>
      <c r="K96" s="497"/>
      <c r="L96" s="497"/>
      <c r="M96" s="497"/>
      <c r="N96" s="497"/>
      <c r="O96" s="497"/>
      <c r="P96" s="497"/>
      <c r="Q96" s="497"/>
      <c r="R96" s="497"/>
      <c r="S96" s="497"/>
      <c r="T96" s="497"/>
      <c r="U96" s="497"/>
      <c r="V96" s="497"/>
      <c r="W96" s="316"/>
    </row>
    <row r="97" spans="1:23" ht="15" customHeight="1">
      <c r="A97" s="360" t="str">
        <f>IF(Calcu!$E$3="Case B","","삭제")</f>
        <v>삭제</v>
      </c>
      <c r="B97" s="497"/>
      <c r="C97" s="497"/>
      <c r="D97" s="497"/>
      <c r="E97" s="497"/>
      <c r="F97" s="497"/>
      <c r="G97" s="497"/>
      <c r="H97" s="497"/>
      <c r="I97" s="497"/>
      <c r="J97" s="497"/>
      <c r="K97" s="497"/>
      <c r="L97" s="497"/>
      <c r="M97" s="497"/>
      <c r="N97" s="497"/>
      <c r="O97" s="497"/>
      <c r="P97" s="497"/>
      <c r="Q97" s="497"/>
      <c r="R97" s="497"/>
      <c r="S97" s="497"/>
      <c r="T97" s="497"/>
      <c r="U97" s="497"/>
      <c r="V97" s="497"/>
      <c r="W97" s="316"/>
    </row>
    <row r="98" spans="1:23" ht="15" customHeight="1">
      <c r="A98" s="360" t="str">
        <f>IF(Calcu!$E$3="Case B","","삭제")</f>
        <v>삭제</v>
      </c>
      <c r="B98" s="54"/>
      <c r="C98" s="54"/>
      <c r="D98" s="54"/>
      <c r="E98" s="268"/>
      <c r="F98" s="268"/>
      <c r="G98" s="268"/>
      <c r="H98" s="268"/>
      <c r="I98" s="268"/>
      <c r="J98" s="268"/>
      <c r="K98" s="268"/>
      <c r="L98" s="54"/>
      <c r="M98" s="54"/>
      <c r="N98" s="54"/>
      <c r="O98" s="54"/>
      <c r="P98" s="359"/>
      <c r="Q98" s="359"/>
      <c r="R98" s="359"/>
      <c r="S98" s="54"/>
      <c r="T98" s="54"/>
      <c r="U98" s="54"/>
      <c r="V98" s="54"/>
      <c r="W98" s="54"/>
    </row>
    <row r="99" spans="1:23" ht="15" customHeight="1">
      <c r="A99" s="360" t="str">
        <f>IF(Calcu!$E$3="Case B","","삭제")</f>
        <v>삭제</v>
      </c>
      <c r="B99" s="504" t="s">
        <v>419</v>
      </c>
      <c r="C99" s="505"/>
      <c r="D99" s="505"/>
      <c r="E99" s="506"/>
      <c r="F99" s="522" t="s">
        <v>420</v>
      </c>
      <c r="G99" s="523"/>
      <c r="H99" s="523"/>
      <c r="I99" s="524"/>
      <c r="J99" s="522" t="s">
        <v>421</v>
      </c>
      <c r="K99" s="523"/>
      <c r="L99" s="523"/>
      <c r="M99" s="524"/>
      <c r="N99" s="529" t="s">
        <v>423</v>
      </c>
      <c r="O99" s="530"/>
      <c r="P99" s="530"/>
      <c r="Q99" s="530"/>
      <c r="R99" s="530"/>
      <c r="S99" s="530"/>
      <c r="T99" s="530"/>
      <c r="U99" s="531"/>
      <c r="V99" s="54"/>
    </row>
    <row r="100" spans="1:23" ht="15" customHeight="1">
      <c r="A100" s="360" t="str">
        <f>IF(Calcu!$E$3="Case B","","삭제")</f>
        <v>삭제</v>
      </c>
      <c r="B100" s="510"/>
      <c r="C100" s="511"/>
      <c r="D100" s="511"/>
      <c r="E100" s="512"/>
      <c r="F100" s="516"/>
      <c r="G100" s="517"/>
      <c r="H100" s="517"/>
      <c r="I100" s="518"/>
      <c r="J100" s="516"/>
      <c r="K100" s="517"/>
      <c r="L100" s="517"/>
      <c r="M100" s="518"/>
      <c r="N100" s="513" t="s">
        <v>424</v>
      </c>
      <c r="O100" s="514"/>
      <c r="P100" s="514"/>
      <c r="Q100" s="515"/>
      <c r="R100" s="498" t="s">
        <v>425</v>
      </c>
      <c r="S100" s="499"/>
      <c r="T100" s="499"/>
      <c r="U100" s="500"/>
      <c r="V100" s="54"/>
    </row>
    <row r="101" spans="1:23" ht="15" customHeight="1">
      <c r="A101" s="360" t="str">
        <f>IF(Calcu!$E$3="Case B","","삭제")</f>
        <v>삭제</v>
      </c>
      <c r="B101" s="501"/>
      <c r="C101" s="502"/>
      <c r="D101" s="502"/>
      <c r="E101" s="503"/>
      <c r="F101" s="519"/>
      <c r="G101" s="520"/>
      <c r="H101" s="520"/>
      <c r="I101" s="521"/>
      <c r="J101" s="519"/>
      <c r="K101" s="520"/>
      <c r="L101" s="520"/>
      <c r="M101" s="521"/>
      <c r="N101" s="519"/>
      <c r="O101" s="520"/>
      <c r="P101" s="520"/>
      <c r="Q101" s="521"/>
      <c r="R101" s="501"/>
      <c r="S101" s="502"/>
      <c r="T101" s="502"/>
      <c r="U101" s="503"/>
      <c r="V101" s="54"/>
    </row>
    <row r="102" spans="1:23" ht="15" customHeight="1">
      <c r="A102" s="269" t="str">
        <f>IF(A$92="삭제","삭제",IF(Calcu!C9=TRUE,"","삭제"))</f>
        <v>삭제</v>
      </c>
      <c r="B102" s="494" t="str">
        <f>Calcu!B106</f>
        <v>-</v>
      </c>
      <c r="C102" s="495"/>
      <c r="D102" s="495"/>
      <c r="E102" s="496"/>
      <c r="F102" s="528" t="str">
        <f>Calcu!D106</f>
        <v>-</v>
      </c>
      <c r="G102" s="495"/>
      <c r="H102" s="495"/>
      <c r="I102" s="496"/>
      <c r="J102" s="528" t="str">
        <f>Calcu!E106</f>
        <v>-</v>
      </c>
      <c r="K102" s="495"/>
      <c r="L102" s="495"/>
      <c r="M102" s="496"/>
      <c r="N102" s="507" t="str">
        <f>Calcu!I106</f>
        <v>-</v>
      </c>
      <c r="O102" s="508"/>
      <c r="P102" s="508"/>
      <c r="Q102" s="509"/>
      <c r="R102" s="507" t="str">
        <f>Calcu!K106</f>
        <v>-</v>
      </c>
      <c r="S102" s="508"/>
      <c r="T102" s="508"/>
      <c r="U102" s="509"/>
      <c r="V102" s="54"/>
    </row>
    <row r="103" spans="1:23" ht="15" customHeight="1">
      <c r="A103" s="269" t="str">
        <f>IF(A$92="삭제","삭제",IF(Calcu!C10=TRUE,"","삭제"))</f>
        <v>삭제</v>
      </c>
      <c r="B103" s="494" t="str">
        <f>Calcu!B107</f>
        <v>-</v>
      </c>
      <c r="C103" s="495"/>
      <c r="D103" s="495"/>
      <c r="E103" s="496"/>
      <c r="F103" s="528" t="str">
        <f>Calcu!D107</f>
        <v>-</v>
      </c>
      <c r="G103" s="495"/>
      <c r="H103" s="495"/>
      <c r="I103" s="496"/>
      <c r="J103" s="528" t="str">
        <f>Calcu!E107</f>
        <v>-</v>
      </c>
      <c r="K103" s="495"/>
      <c r="L103" s="495"/>
      <c r="M103" s="496"/>
      <c r="N103" s="507" t="str">
        <f>Calcu!I107</f>
        <v>-</v>
      </c>
      <c r="O103" s="508"/>
      <c r="P103" s="508"/>
      <c r="Q103" s="509"/>
      <c r="R103" s="507" t="str">
        <f>Calcu!K107</f>
        <v>-</v>
      </c>
      <c r="S103" s="508"/>
      <c r="T103" s="508"/>
      <c r="U103" s="509"/>
      <c r="V103" s="54"/>
    </row>
    <row r="104" spans="1:23" ht="15" customHeight="1">
      <c r="A104" s="269" t="str">
        <f>IF(A$92="삭제","삭제",IF(Calcu!C11=TRUE,"","삭제"))</f>
        <v>삭제</v>
      </c>
      <c r="B104" s="494" t="str">
        <f>Calcu!B108</f>
        <v>-</v>
      </c>
      <c r="C104" s="495"/>
      <c r="D104" s="495"/>
      <c r="E104" s="496"/>
      <c r="F104" s="528" t="str">
        <f>Calcu!D108</f>
        <v>-</v>
      </c>
      <c r="G104" s="495"/>
      <c r="H104" s="495"/>
      <c r="I104" s="496"/>
      <c r="J104" s="528" t="str">
        <f>Calcu!E108</f>
        <v>-</v>
      </c>
      <c r="K104" s="495"/>
      <c r="L104" s="495"/>
      <c r="M104" s="496"/>
      <c r="N104" s="507" t="str">
        <f>Calcu!I108</f>
        <v>-</v>
      </c>
      <c r="O104" s="508"/>
      <c r="P104" s="508"/>
      <c r="Q104" s="509"/>
      <c r="R104" s="507" t="str">
        <f>Calcu!K108</f>
        <v>-</v>
      </c>
      <c r="S104" s="508"/>
      <c r="T104" s="508"/>
      <c r="U104" s="509"/>
      <c r="V104" s="54"/>
    </row>
    <row r="105" spans="1:23" ht="15" customHeight="1">
      <c r="A105" s="269" t="str">
        <f>IF(A$92="삭제","삭제",IF(Calcu!C12=TRUE,"","삭제"))</f>
        <v>삭제</v>
      </c>
      <c r="B105" s="494" t="str">
        <f>Calcu!B109</f>
        <v>-</v>
      </c>
      <c r="C105" s="495"/>
      <c r="D105" s="495"/>
      <c r="E105" s="496"/>
      <c r="F105" s="528" t="str">
        <f>Calcu!D109</f>
        <v>-</v>
      </c>
      <c r="G105" s="495"/>
      <c r="H105" s="495"/>
      <c r="I105" s="496"/>
      <c r="J105" s="528" t="str">
        <f>Calcu!E109</f>
        <v>-</v>
      </c>
      <c r="K105" s="495"/>
      <c r="L105" s="495"/>
      <c r="M105" s="496"/>
      <c r="N105" s="507" t="str">
        <f>Calcu!I109</f>
        <v>-</v>
      </c>
      <c r="O105" s="508"/>
      <c r="P105" s="508"/>
      <c r="Q105" s="509"/>
      <c r="R105" s="507" t="str">
        <f>Calcu!K109</f>
        <v>-</v>
      </c>
      <c r="S105" s="508"/>
      <c r="T105" s="508"/>
      <c r="U105" s="509"/>
      <c r="V105" s="54"/>
    </row>
    <row r="106" spans="1:23" ht="15" customHeight="1">
      <c r="A106" s="269" t="str">
        <f>IF(A$92="삭제","삭제",IF(Calcu!C13=TRUE,"","삭제"))</f>
        <v>삭제</v>
      </c>
      <c r="B106" s="494" t="str">
        <f>Calcu!B110</f>
        <v>-</v>
      </c>
      <c r="C106" s="495"/>
      <c r="D106" s="495"/>
      <c r="E106" s="496"/>
      <c r="F106" s="528" t="str">
        <f>Calcu!D110</f>
        <v>-</v>
      </c>
      <c r="G106" s="495"/>
      <c r="H106" s="495"/>
      <c r="I106" s="496"/>
      <c r="J106" s="528" t="str">
        <f>Calcu!E110</f>
        <v>-</v>
      </c>
      <c r="K106" s="495"/>
      <c r="L106" s="495"/>
      <c r="M106" s="496"/>
      <c r="N106" s="507" t="str">
        <f>Calcu!I110</f>
        <v>-</v>
      </c>
      <c r="O106" s="508"/>
      <c r="P106" s="508"/>
      <c r="Q106" s="509"/>
      <c r="R106" s="507" t="str">
        <f>Calcu!K110</f>
        <v>-</v>
      </c>
      <c r="S106" s="508"/>
      <c r="T106" s="508"/>
      <c r="U106" s="509"/>
      <c r="V106" s="54"/>
    </row>
    <row r="107" spans="1:23" ht="15" customHeight="1">
      <c r="A107" s="269" t="str">
        <f>IF(A$92="삭제","삭제",IF(Calcu!C14=TRUE,"","삭제"))</f>
        <v>삭제</v>
      </c>
      <c r="B107" s="494" t="str">
        <f>Calcu!B111</f>
        <v>-</v>
      </c>
      <c r="C107" s="495"/>
      <c r="D107" s="495"/>
      <c r="E107" s="496"/>
      <c r="F107" s="528" t="str">
        <f>Calcu!D111</f>
        <v>-</v>
      </c>
      <c r="G107" s="495"/>
      <c r="H107" s="495"/>
      <c r="I107" s="496"/>
      <c r="J107" s="528" t="str">
        <f>Calcu!E111</f>
        <v>-</v>
      </c>
      <c r="K107" s="495"/>
      <c r="L107" s="495"/>
      <c r="M107" s="496"/>
      <c r="N107" s="507" t="str">
        <f>Calcu!I111</f>
        <v>-</v>
      </c>
      <c r="O107" s="508"/>
      <c r="P107" s="508"/>
      <c r="Q107" s="509"/>
      <c r="R107" s="507" t="str">
        <f>Calcu!K111</f>
        <v>-</v>
      </c>
      <c r="S107" s="508"/>
      <c r="T107" s="508"/>
      <c r="U107" s="509"/>
      <c r="V107" s="54"/>
    </row>
    <row r="108" spans="1:23" ht="15" customHeight="1">
      <c r="A108" s="269" t="str">
        <f>IF(A$92="삭제","삭제",IF(Calcu!C15=TRUE,"","삭제"))</f>
        <v>삭제</v>
      </c>
      <c r="B108" s="494" t="str">
        <f>Calcu!B112</f>
        <v>-</v>
      </c>
      <c r="C108" s="495"/>
      <c r="D108" s="495"/>
      <c r="E108" s="496"/>
      <c r="F108" s="528" t="str">
        <f>Calcu!D112</f>
        <v>-</v>
      </c>
      <c r="G108" s="495"/>
      <c r="H108" s="495"/>
      <c r="I108" s="496"/>
      <c r="J108" s="528" t="str">
        <f>Calcu!E112</f>
        <v>-</v>
      </c>
      <c r="K108" s="495"/>
      <c r="L108" s="495"/>
      <c r="M108" s="496"/>
      <c r="N108" s="507" t="str">
        <f>Calcu!I112</f>
        <v>-</v>
      </c>
      <c r="O108" s="508"/>
      <c r="P108" s="508"/>
      <c r="Q108" s="509"/>
      <c r="R108" s="507" t="str">
        <f>Calcu!K112</f>
        <v>-</v>
      </c>
      <c r="S108" s="508"/>
      <c r="T108" s="508"/>
      <c r="U108" s="509"/>
      <c r="V108" s="54"/>
    </row>
    <row r="109" spans="1:23" ht="15" customHeight="1">
      <c r="A109" s="269" t="str">
        <f>IF(A$92="삭제","삭제",IF(Calcu!C16=TRUE,"","삭제"))</f>
        <v>삭제</v>
      </c>
      <c r="B109" s="494" t="str">
        <f>Calcu!B113</f>
        <v>-</v>
      </c>
      <c r="C109" s="495"/>
      <c r="D109" s="495"/>
      <c r="E109" s="496"/>
      <c r="F109" s="528" t="str">
        <f>Calcu!D113</f>
        <v>-</v>
      </c>
      <c r="G109" s="495"/>
      <c r="H109" s="495"/>
      <c r="I109" s="496"/>
      <c r="J109" s="528" t="str">
        <f>Calcu!E113</f>
        <v>-</v>
      </c>
      <c r="K109" s="495"/>
      <c r="L109" s="495"/>
      <c r="M109" s="496"/>
      <c r="N109" s="507" t="str">
        <f>Calcu!I113</f>
        <v>-</v>
      </c>
      <c r="O109" s="508"/>
      <c r="P109" s="508"/>
      <c r="Q109" s="509"/>
      <c r="R109" s="507" t="str">
        <f>Calcu!K113</f>
        <v>-</v>
      </c>
      <c r="S109" s="508"/>
      <c r="T109" s="508"/>
      <c r="U109" s="509"/>
      <c r="V109" s="54"/>
    </row>
    <row r="110" spans="1:23" ht="15" customHeight="1">
      <c r="A110" s="269" t="str">
        <f>IF(A$92="삭제","삭제",IF(Calcu!C17=TRUE,"","삭제"))</f>
        <v>삭제</v>
      </c>
      <c r="B110" s="494" t="str">
        <f>Calcu!B114</f>
        <v>-</v>
      </c>
      <c r="C110" s="495"/>
      <c r="D110" s="495"/>
      <c r="E110" s="496"/>
      <c r="F110" s="528" t="str">
        <f>Calcu!D114</f>
        <v>-</v>
      </c>
      <c r="G110" s="495"/>
      <c r="H110" s="495"/>
      <c r="I110" s="496"/>
      <c r="J110" s="528" t="str">
        <f>Calcu!E114</f>
        <v>-</v>
      </c>
      <c r="K110" s="495"/>
      <c r="L110" s="495"/>
      <c r="M110" s="496"/>
      <c r="N110" s="507" t="str">
        <f>Calcu!I114</f>
        <v>-</v>
      </c>
      <c r="O110" s="508"/>
      <c r="P110" s="508"/>
      <c r="Q110" s="509"/>
      <c r="R110" s="507" t="str">
        <f>Calcu!K114</f>
        <v>-</v>
      </c>
      <c r="S110" s="508"/>
      <c r="T110" s="508"/>
      <c r="U110" s="509"/>
      <c r="V110" s="54"/>
    </row>
    <row r="111" spans="1:23" ht="15" customHeight="1">
      <c r="A111" s="269" t="str">
        <f>IF(A$92="삭제","삭제",IF(Calcu!C18=TRUE,"","삭제"))</f>
        <v>삭제</v>
      </c>
      <c r="B111" s="494" t="str">
        <f>Calcu!B115</f>
        <v>-</v>
      </c>
      <c r="C111" s="495"/>
      <c r="D111" s="495"/>
      <c r="E111" s="496"/>
      <c r="F111" s="528" t="str">
        <f>Calcu!D115</f>
        <v>-</v>
      </c>
      <c r="G111" s="495"/>
      <c r="H111" s="495"/>
      <c r="I111" s="496"/>
      <c r="J111" s="528" t="str">
        <f>Calcu!E115</f>
        <v>-</v>
      </c>
      <c r="K111" s="495"/>
      <c r="L111" s="495"/>
      <c r="M111" s="496"/>
      <c r="N111" s="507" t="str">
        <f>Calcu!I115</f>
        <v>-</v>
      </c>
      <c r="O111" s="508"/>
      <c r="P111" s="508"/>
      <c r="Q111" s="509"/>
      <c r="R111" s="507" t="str">
        <f>Calcu!K115</f>
        <v>-</v>
      </c>
      <c r="S111" s="508"/>
      <c r="T111" s="508"/>
      <c r="U111" s="509"/>
      <c r="V111" s="54"/>
    </row>
    <row r="112" spans="1:23" ht="15" customHeight="1">
      <c r="A112" s="269" t="str">
        <f>IF(A$92="삭제","삭제",IF(Calcu!C19=TRUE,"","삭제"))</f>
        <v>삭제</v>
      </c>
      <c r="B112" s="494" t="str">
        <f>Calcu!B116</f>
        <v>-</v>
      </c>
      <c r="C112" s="495"/>
      <c r="D112" s="495"/>
      <c r="E112" s="496"/>
      <c r="F112" s="528" t="str">
        <f>Calcu!D116</f>
        <v>-</v>
      </c>
      <c r="G112" s="495"/>
      <c r="H112" s="495"/>
      <c r="I112" s="496"/>
      <c r="J112" s="528" t="str">
        <f>Calcu!E116</f>
        <v>-</v>
      </c>
      <c r="K112" s="495"/>
      <c r="L112" s="495"/>
      <c r="M112" s="496"/>
      <c r="N112" s="507" t="str">
        <f>Calcu!I116</f>
        <v>-</v>
      </c>
      <c r="O112" s="508"/>
      <c r="P112" s="508"/>
      <c r="Q112" s="509"/>
      <c r="R112" s="507" t="str">
        <f>Calcu!K116</f>
        <v>-</v>
      </c>
      <c r="S112" s="508"/>
      <c r="T112" s="508"/>
      <c r="U112" s="509"/>
      <c r="V112" s="54"/>
    </row>
    <row r="113" spans="1:23" ht="15" customHeight="1">
      <c r="A113" s="269" t="str">
        <f>IF(A$92="삭제","삭제",IF(Calcu!C20=TRUE,"","삭제"))</f>
        <v>삭제</v>
      </c>
      <c r="B113" s="494" t="str">
        <f>Calcu!B117</f>
        <v>-</v>
      </c>
      <c r="C113" s="495"/>
      <c r="D113" s="495"/>
      <c r="E113" s="496"/>
      <c r="F113" s="528" t="str">
        <f>Calcu!D117</f>
        <v>-</v>
      </c>
      <c r="G113" s="495"/>
      <c r="H113" s="495"/>
      <c r="I113" s="496"/>
      <c r="J113" s="528" t="str">
        <f>Calcu!E117</f>
        <v>-</v>
      </c>
      <c r="K113" s="495"/>
      <c r="L113" s="495"/>
      <c r="M113" s="496"/>
      <c r="N113" s="507" t="str">
        <f>Calcu!I117</f>
        <v>-</v>
      </c>
      <c r="O113" s="508"/>
      <c r="P113" s="508"/>
      <c r="Q113" s="509"/>
      <c r="R113" s="507" t="str">
        <f>Calcu!K117</f>
        <v>-</v>
      </c>
      <c r="S113" s="508"/>
      <c r="T113" s="508"/>
      <c r="U113" s="509"/>
      <c r="V113" s="54"/>
    </row>
    <row r="114" spans="1:23" ht="15" customHeight="1">
      <c r="A114" s="269" t="str">
        <f>IF(A$92="삭제","삭제",IF(Calcu!C21=TRUE,"","삭제"))</f>
        <v>삭제</v>
      </c>
      <c r="B114" s="494" t="str">
        <f>Calcu!B118</f>
        <v>-</v>
      </c>
      <c r="C114" s="495"/>
      <c r="D114" s="495"/>
      <c r="E114" s="496"/>
      <c r="F114" s="528" t="str">
        <f>Calcu!D118</f>
        <v>-</v>
      </c>
      <c r="G114" s="495"/>
      <c r="H114" s="495"/>
      <c r="I114" s="496"/>
      <c r="J114" s="528" t="str">
        <f>Calcu!E118</f>
        <v>-</v>
      </c>
      <c r="K114" s="495"/>
      <c r="L114" s="495"/>
      <c r="M114" s="496"/>
      <c r="N114" s="507" t="str">
        <f>Calcu!I118</f>
        <v>-</v>
      </c>
      <c r="O114" s="508"/>
      <c r="P114" s="508"/>
      <c r="Q114" s="509"/>
      <c r="R114" s="507" t="str">
        <f>Calcu!K118</f>
        <v>-</v>
      </c>
      <c r="S114" s="508"/>
      <c r="T114" s="508"/>
      <c r="U114" s="509"/>
      <c r="V114" s="54"/>
    </row>
    <row r="115" spans="1:23" ht="15" customHeight="1">
      <c r="A115" s="269" t="str">
        <f>IF(A$92="삭제","삭제",IF(Calcu!C22=TRUE,"","삭제"))</f>
        <v>삭제</v>
      </c>
      <c r="B115" s="494" t="str">
        <f>Calcu!B119</f>
        <v>-</v>
      </c>
      <c r="C115" s="495"/>
      <c r="D115" s="495"/>
      <c r="E115" s="496"/>
      <c r="F115" s="528" t="str">
        <f>Calcu!D119</f>
        <v>-</v>
      </c>
      <c r="G115" s="495"/>
      <c r="H115" s="495"/>
      <c r="I115" s="496"/>
      <c r="J115" s="528" t="str">
        <f>Calcu!E119</f>
        <v>-</v>
      </c>
      <c r="K115" s="495"/>
      <c r="L115" s="495"/>
      <c r="M115" s="496"/>
      <c r="N115" s="507" t="str">
        <f>Calcu!I119</f>
        <v>-</v>
      </c>
      <c r="O115" s="508"/>
      <c r="P115" s="508"/>
      <c r="Q115" s="509"/>
      <c r="R115" s="507" t="str">
        <f>Calcu!K119</f>
        <v>-</v>
      </c>
      <c r="S115" s="508"/>
      <c r="T115" s="508"/>
      <c r="U115" s="509"/>
      <c r="V115" s="54"/>
    </row>
    <row r="116" spans="1:23" ht="15" customHeight="1">
      <c r="A116" s="269" t="str">
        <f>IF(A$92="삭제","삭제",IF(Calcu!C23=TRUE,"","삭제"))</f>
        <v>삭제</v>
      </c>
      <c r="B116" s="494" t="str">
        <f>Calcu!B120</f>
        <v>-</v>
      </c>
      <c r="C116" s="495"/>
      <c r="D116" s="495"/>
      <c r="E116" s="496"/>
      <c r="F116" s="528" t="str">
        <f>Calcu!D120</f>
        <v>-</v>
      </c>
      <c r="G116" s="495"/>
      <c r="H116" s="495"/>
      <c r="I116" s="496"/>
      <c r="J116" s="528" t="str">
        <f>Calcu!E120</f>
        <v>-</v>
      </c>
      <c r="K116" s="495"/>
      <c r="L116" s="495"/>
      <c r="M116" s="496"/>
      <c r="N116" s="507" t="str">
        <f>Calcu!I120</f>
        <v>-</v>
      </c>
      <c r="O116" s="508"/>
      <c r="P116" s="508"/>
      <c r="Q116" s="509"/>
      <c r="R116" s="507" t="str">
        <f>Calcu!K120</f>
        <v>-</v>
      </c>
      <c r="S116" s="508"/>
      <c r="T116" s="508"/>
      <c r="U116" s="509"/>
      <c r="V116" s="54"/>
    </row>
    <row r="117" spans="1:23" ht="15" customHeight="1">
      <c r="A117" s="269" t="str">
        <f>IF(A$92="삭제","삭제",IF(Calcu!C24=TRUE,"","삭제"))</f>
        <v>삭제</v>
      </c>
      <c r="B117" s="494" t="str">
        <f>Calcu!B121</f>
        <v>-</v>
      </c>
      <c r="C117" s="495"/>
      <c r="D117" s="495"/>
      <c r="E117" s="496"/>
      <c r="F117" s="528" t="str">
        <f>Calcu!D121</f>
        <v>-</v>
      </c>
      <c r="G117" s="495"/>
      <c r="H117" s="495"/>
      <c r="I117" s="496"/>
      <c r="J117" s="528" t="str">
        <f>Calcu!E121</f>
        <v>-</v>
      </c>
      <c r="K117" s="495"/>
      <c r="L117" s="495"/>
      <c r="M117" s="496"/>
      <c r="N117" s="507" t="str">
        <f>Calcu!I121</f>
        <v>-</v>
      </c>
      <c r="O117" s="508"/>
      <c r="P117" s="508"/>
      <c r="Q117" s="509"/>
      <c r="R117" s="507" t="str">
        <f>Calcu!K121</f>
        <v>-</v>
      </c>
      <c r="S117" s="508"/>
      <c r="T117" s="508"/>
      <c r="U117" s="509"/>
      <c r="V117" s="54"/>
    </row>
    <row r="118" spans="1:23" ht="15" customHeight="1">
      <c r="A118" s="269" t="str">
        <f>IF(A$92="삭제","삭제",IF(Calcu!C25=TRUE,"","삭제"))</f>
        <v>삭제</v>
      </c>
      <c r="B118" s="494" t="str">
        <f>Calcu!B122</f>
        <v>-</v>
      </c>
      <c r="C118" s="495"/>
      <c r="D118" s="495"/>
      <c r="E118" s="496"/>
      <c r="F118" s="528" t="str">
        <f>Calcu!D122</f>
        <v>-</v>
      </c>
      <c r="G118" s="495"/>
      <c r="H118" s="495"/>
      <c r="I118" s="496"/>
      <c r="J118" s="528" t="str">
        <f>Calcu!E122</f>
        <v>-</v>
      </c>
      <c r="K118" s="495"/>
      <c r="L118" s="495"/>
      <c r="M118" s="496"/>
      <c r="N118" s="507" t="str">
        <f>Calcu!I122</f>
        <v>-</v>
      </c>
      <c r="O118" s="508"/>
      <c r="P118" s="508"/>
      <c r="Q118" s="509"/>
      <c r="R118" s="507" t="str">
        <f>Calcu!K122</f>
        <v>-</v>
      </c>
      <c r="S118" s="508"/>
      <c r="T118" s="508"/>
      <c r="U118" s="509"/>
      <c r="V118" s="54"/>
    </row>
    <row r="119" spans="1:23" ht="15" customHeight="1">
      <c r="A119" s="360" t="str">
        <f>IF(Calcu!$E$3="Case B","","삭제")</f>
        <v>삭제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1:23" ht="15" customHeight="1">
      <c r="A120" s="360" t="str">
        <f>IF(Calcu!$E$3="Case B","","삭제")</f>
        <v>삭제</v>
      </c>
      <c r="B120" s="46" t="s">
        <v>759</v>
      </c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2" t="str">
        <f ca="1">MAX(Calcu!P$54:Q$70)&amp;") was calculated "</f>
        <v xml:space="preserve">0) was calculated </v>
      </c>
      <c r="S120" s="301"/>
      <c r="T120" s="301"/>
      <c r="U120" s="301"/>
      <c r="V120" s="54"/>
      <c r="W120" s="54"/>
    </row>
    <row r="121" spans="1:23" ht="15" customHeight="1">
      <c r="A121" s="360" t="str">
        <f>IF(Calcu!$E$3="Case B","","삭제")</f>
        <v>삭제</v>
      </c>
      <c r="B121" s="302" t="s">
        <v>430</v>
      </c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54"/>
      <c r="W121" s="54"/>
    </row>
    <row r="122" spans="1:23" ht="15" customHeight="1">
      <c r="A122" s="360" t="str">
        <f>IF(Calcu!$E$3="Case B","","삭제")</f>
        <v>삭제</v>
      </c>
      <c r="B122" s="273" t="s">
        <v>431</v>
      </c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54"/>
      <c r="W122" s="54"/>
    </row>
    <row r="123" spans="1:23" ht="15" customHeight="1">
      <c r="A123" s="360" t="str">
        <f>IF(Calcu!$E$3="Case B","","삭제")</f>
        <v>삭제</v>
      </c>
      <c r="B123" s="302" t="s">
        <v>432</v>
      </c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54"/>
      <c r="W123" s="54"/>
    </row>
    <row r="124" spans="1:23" ht="15" customHeight="1">
      <c r="A124" s="360" t="str">
        <f>IF(Calcu!$E$3="Case B","","삭제")</f>
        <v>삭제</v>
      </c>
      <c r="B124" s="273" t="s">
        <v>429</v>
      </c>
      <c r="C124" s="299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54"/>
      <c r="W124" s="54"/>
    </row>
    <row r="125" spans="1:23" ht="15" customHeight="1">
      <c r="A125" s="360" t="str">
        <f>IF(Calcu!$E$3="Case B","","삭제")</f>
        <v>삭제</v>
      </c>
      <c r="B125" s="300" t="s">
        <v>433</v>
      </c>
      <c r="C125" s="54"/>
      <c r="D125" s="54"/>
      <c r="E125" s="54"/>
      <c r="F125" s="274"/>
      <c r="G125" s="274"/>
      <c r="H125" s="274"/>
      <c r="I125" s="274"/>
      <c r="J125" s="274"/>
      <c r="K125" s="270"/>
      <c r="L125" s="56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</row>
    <row r="126" spans="1:23" ht="15" customHeight="1">
      <c r="A126" s="360" t="str">
        <f>IF(Calcu!$E$3="Case B","","삭제")</f>
        <v>삭제</v>
      </c>
      <c r="B126" s="273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4"/>
      <c r="T126" s="54"/>
      <c r="U126" s="54"/>
      <c r="V126" s="54"/>
      <c r="W126" s="54"/>
    </row>
    <row r="127" spans="1:23" ht="15" customHeight="1">
      <c r="A127" s="360" t="str">
        <f>IF(Calcu!$E$3="Case B","","삭제")</f>
        <v>삭제</v>
      </c>
      <c r="B127" s="78" t="s">
        <v>676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4"/>
      <c r="T127" s="54"/>
      <c r="U127" s="54"/>
      <c r="V127" s="54"/>
      <c r="W127" s="54"/>
    </row>
    <row r="128" spans="1:23" ht="15" customHeight="1">
      <c r="A128" s="360" t="str">
        <f>IF(Calcu!$E$3="Case B","","삭제")</f>
        <v>삭제</v>
      </c>
      <c r="B128" s="273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4"/>
      <c r="T128" s="54"/>
      <c r="U128" s="54"/>
      <c r="V128" s="54"/>
      <c r="W128" s="54"/>
    </row>
    <row r="129" spans="1:23" ht="15" customHeight="1">
      <c r="A129" s="360" t="str">
        <f>IF(Calcu!$E$3="Case B","","삭제")</f>
        <v>삭제</v>
      </c>
      <c r="B129" s="78" t="s">
        <v>678</v>
      </c>
      <c r="W129" s="54"/>
    </row>
    <row r="130" spans="1:23" ht="15" customHeight="1">
      <c r="A130" s="360" t="str">
        <f>IF(Calcu!$E$3="Case B","","삭제")</f>
        <v>삭제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54"/>
    </row>
    <row r="131" spans="1:23" ht="15" customHeight="1">
      <c r="A131" s="360" t="str">
        <f>IF(Calcu!$E$3="Case B","","삭제")</f>
        <v>삭제</v>
      </c>
      <c r="B131" s="490" t="s">
        <v>680</v>
      </c>
      <c r="C131" s="490"/>
      <c r="D131" s="490"/>
      <c r="E131" s="490"/>
      <c r="F131" s="490"/>
      <c r="G131" s="490"/>
      <c r="H131" s="490"/>
      <c r="I131" s="490"/>
      <c r="J131" s="490"/>
      <c r="K131" s="490"/>
      <c r="L131" s="490"/>
      <c r="M131" s="490"/>
      <c r="N131" s="490"/>
      <c r="O131" s="490"/>
      <c r="P131" s="490"/>
      <c r="Q131" s="490"/>
      <c r="R131" s="490"/>
      <c r="S131" s="490"/>
      <c r="T131" s="490"/>
      <c r="U131" s="490"/>
      <c r="V131" s="490"/>
      <c r="W131" s="54"/>
    </row>
    <row r="132" spans="1:23" ht="15" customHeight="1">
      <c r="A132" s="360" t="str">
        <f>IF(Calcu!$E$3="Case B","","삭제")</f>
        <v>삭제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54"/>
    </row>
    <row r="133" spans="1:23" ht="15" customHeight="1">
      <c r="A133" s="360" t="str">
        <f>IF(Calcu!$E$3="Case B","","삭제")</f>
        <v>삭제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54"/>
    </row>
    <row r="134" spans="1:23" ht="15" customHeight="1">
      <c r="A134" s="361" t="str">
        <f>IF(Calcu!$E$3="Case B","삽입","삭제")</f>
        <v>삭제</v>
      </c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</row>
    <row r="135" spans="1:23" ht="15" customHeight="1">
      <c r="A135" s="360" t="str">
        <f>IF(Calcu!$E$3="Case B","","삭제")</f>
        <v>삭제</v>
      </c>
      <c r="B135" s="275" t="str">
        <f>B92</f>
        <v xml:space="preserve">○ Description : </v>
      </c>
      <c r="C135" s="54"/>
      <c r="D135" s="54"/>
      <c r="E135" s="54"/>
      <c r="F135" s="54"/>
      <c r="G135" s="54"/>
      <c r="H135" s="54"/>
      <c r="I135" s="233"/>
      <c r="J135" s="233"/>
      <c r="K135" s="55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</row>
    <row r="136" spans="1:23" ht="15" customHeight="1">
      <c r="A136" s="360" t="str">
        <f>IF(Calcu!$E$3="Case B","","삭제")</f>
        <v>삭제</v>
      </c>
      <c r="B136" s="275" t="str">
        <f>B93</f>
        <v xml:space="preserve">○ Manufacturer &amp; Model :  / </v>
      </c>
      <c r="C136" s="54"/>
      <c r="D136" s="54"/>
      <c r="E136" s="54"/>
      <c r="F136" s="54"/>
      <c r="G136" s="54"/>
      <c r="H136" s="54"/>
      <c r="I136" s="53"/>
      <c r="J136" s="53"/>
      <c r="K136" s="55"/>
      <c r="L136" s="54"/>
      <c r="M136" s="54"/>
      <c r="N136" s="54"/>
      <c r="O136" s="54"/>
      <c r="P136" s="54"/>
      <c r="Q136" s="359"/>
      <c r="R136" s="359"/>
      <c r="S136" s="359"/>
      <c r="T136" s="54"/>
      <c r="U136" s="54"/>
      <c r="V136" s="54"/>
      <c r="W136" s="54"/>
    </row>
    <row r="137" spans="1:23" ht="15" customHeight="1">
      <c r="A137" s="360" t="str">
        <f>IF(Calcu!$E$3="Case B","","삭제")</f>
        <v>삭제</v>
      </c>
      <c r="B137" s="275" t="str">
        <f>B94</f>
        <v xml:space="preserve">○ Serial Number : </v>
      </c>
      <c r="C137" s="54"/>
      <c r="D137" s="54"/>
      <c r="E137" s="54"/>
      <c r="F137" s="54"/>
      <c r="G137" s="54"/>
      <c r="H137" s="54"/>
      <c r="I137" s="53"/>
      <c r="J137" s="53"/>
      <c r="K137" s="55"/>
      <c r="L137" s="54"/>
      <c r="M137" s="54"/>
      <c r="N137" s="54"/>
      <c r="O137" s="54"/>
      <c r="P137" s="54"/>
      <c r="Q137" s="359"/>
      <c r="R137" s="359"/>
      <c r="S137" s="359"/>
      <c r="T137" s="54"/>
      <c r="U137" s="54"/>
      <c r="V137" s="54"/>
      <c r="W137" s="54"/>
    </row>
    <row r="138" spans="1:23" ht="15" customHeight="1">
      <c r="A138" s="360" t="str">
        <f>IF(Calcu!$E$3="Case B","","삭제")</f>
        <v>삭제</v>
      </c>
      <c r="B138" s="275"/>
      <c r="C138" s="54"/>
      <c r="D138" s="54"/>
      <c r="E138" s="54"/>
      <c r="F138" s="54"/>
      <c r="G138" s="54"/>
      <c r="H138" s="54"/>
      <c r="I138" s="53"/>
      <c r="J138" s="53"/>
      <c r="K138" s="55"/>
      <c r="L138" s="54"/>
      <c r="M138" s="54"/>
      <c r="N138" s="54"/>
      <c r="O138" s="54"/>
      <c r="P138" s="54"/>
      <c r="Q138" s="359"/>
      <c r="R138" s="359"/>
      <c r="S138" s="359"/>
      <c r="T138" s="54"/>
      <c r="U138" s="54"/>
      <c r="V138" s="54"/>
      <c r="W138" s="54"/>
    </row>
    <row r="139" spans="1:23" ht="15" customHeight="1">
      <c r="A139" s="360" t="str">
        <f>IF(Calcu!$E$3="Case B","","삭제")</f>
        <v>삭제</v>
      </c>
      <c r="B139" s="527" t="str">
        <f>"Characteristics and grade of force measuring device ("&amp;B96&amp;")"</f>
        <v>Characteristics and grade of force measuring device (Tension Calibration)</v>
      </c>
      <c r="C139" s="527"/>
      <c r="D139" s="527"/>
      <c r="E139" s="527"/>
      <c r="F139" s="527"/>
      <c r="G139" s="527"/>
      <c r="H139" s="527"/>
      <c r="I139" s="527"/>
      <c r="J139" s="527"/>
      <c r="K139" s="527"/>
      <c r="L139" s="527"/>
      <c r="M139" s="527"/>
      <c r="N139" s="527"/>
      <c r="O139" s="527"/>
      <c r="P139" s="527"/>
      <c r="Q139" s="527"/>
      <c r="R139" s="527"/>
      <c r="S139" s="527"/>
      <c r="T139" s="527"/>
      <c r="U139" s="527"/>
      <c r="V139" s="527"/>
      <c r="W139" s="54"/>
    </row>
    <row r="140" spans="1:23" ht="15" customHeight="1">
      <c r="A140" s="360" t="str">
        <f>IF(Calcu!$E$3="Case B","","삭제")</f>
        <v>삭제</v>
      </c>
      <c r="B140" s="527"/>
      <c r="C140" s="527"/>
      <c r="D140" s="527"/>
      <c r="E140" s="527"/>
      <c r="F140" s="527"/>
      <c r="G140" s="527"/>
      <c r="H140" s="527"/>
      <c r="I140" s="527"/>
      <c r="J140" s="527"/>
      <c r="K140" s="527"/>
      <c r="L140" s="527"/>
      <c r="M140" s="527"/>
      <c r="N140" s="527"/>
      <c r="O140" s="527"/>
      <c r="P140" s="527"/>
      <c r="Q140" s="527"/>
      <c r="R140" s="527"/>
      <c r="S140" s="527"/>
      <c r="T140" s="527"/>
      <c r="U140" s="527"/>
      <c r="V140" s="527"/>
      <c r="W140" s="54"/>
    </row>
    <row r="141" spans="1:23" ht="15" customHeight="1">
      <c r="A141" s="360" t="str">
        <f>IF(Calcu!$E$3="Case B","","삭제")</f>
        <v>삭제</v>
      </c>
      <c r="B141" s="527"/>
      <c r="C141" s="527"/>
      <c r="D141" s="527"/>
      <c r="E141" s="527"/>
      <c r="F141" s="527"/>
      <c r="G141" s="527"/>
      <c r="H141" s="527"/>
      <c r="I141" s="527"/>
      <c r="J141" s="527"/>
      <c r="K141" s="527"/>
      <c r="L141" s="527"/>
      <c r="M141" s="527"/>
      <c r="N141" s="527"/>
      <c r="O141" s="527"/>
      <c r="P141" s="527"/>
      <c r="Q141" s="527"/>
      <c r="R141" s="527"/>
      <c r="S141" s="527"/>
      <c r="T141" s="527"/>
      <c r="U141" s="527"/>
      <c r="V141" s="527"/>
      <c r="W141" s="54"/>
    </row>
    <row r="142" spans="1:23" ht="15" customHeight="1">
      <c r="A142" s="360" t="str">
        <f>IF(Calcu!$E$3="Case B","","삭제")</f>
        <v>삭제</v>
      </c>
      <c r="B142" s="54"/>
      <c r="C142" s="54"/>
      <c r="D142" s="54"/>
      <c r="E142" s="54"/>
      <c r="F142" s="268"/>
      <c r="G142" s="268"/>
      <c r="H142" s="268"/>
      <c r="I142" s="268"/>
      <c r="J142" s="268"/>
      <c r="K142" s="268"/>
      <c r="L142" s="268"/>
      <c r="M142" s="54"/>
      <c r="N142" s="54"/>
      <c r="O142" s="54"/>
      <c r="P142" s="54"/>
      <c r="Q142" s="359"/>
      <c r="R142" s="359"/>
      <c r="S142" s="359"/>
      <c r="T142" s="54"/>
      <c r="U142" s="54"/>
      <c r="V142" s="54"/>
      <c r="W142" s="54"/>
    </row>
    <row r="143" spans="1:23" ht="15" customHeight="1">
      <c r="A143" s="360" t="str">
        <f>IF(Calcu!$E$3="Case B","","삭제")</f>
        <v>삭제</v>
      </c>
      <c r="B143" s="498" t="s">
        <v>419</v>
      </c>
      <c r="C143" s="499"/>
      <c r="D143" s="500"/>
      <c r="E143" s="504" t="s">
        <v>438</v>
      </c>
      <c r="F143" s="505"/>
      <c r="G143" s="505"/>
      <c r="H143" s="506"/>
      <c r="I143" s="504" t="s">
        <v>435</v>
      </c>
      <c r="J143" s="505"/>
      <c r="K143" s="505"/>
      <c r="L143" s="506"/>
      <c r="M143" s="504" t="s">
        <v>437</v>
      </c>
      <c r="N143" s="505"/>
      <c r="O143" s="505"/>
      <c r="P143" s="506"/>
      <c r="Q143" s="504" t="s">
        <v>439</v>
      </c>
      <c r="R143" s="505"/>
      <c r="S143" s="505"/>
      <c r="T143" s="506"/>
      <c r="U143" s="504" t="s">
        <v>440</v>
      </c>
      <c r="V143" s="506"/>
      <c r="W143" s="54"/>
    </row>
    <row r="144" spans="1:23" ht="15" customHeight="1">
      <c r="A144" s="360" t="str">
        <f>IF(Calcu!$E$3="Case B","","삭제")</f>
        <v>삭제</v>
      </c>
      <c r="B144" s="510"/>
      <c r="C144" s="511"/>
      <c r="D144" s="512"/>
      <c r="E144" s="510"/>
      <c r="F144" s="511"/>
      <c r="G144" s="511"/>
      <c r="H144" s="512"/>
      <c r="I144" s="510"/>
      <c r="J144" s="511"/>
      <c r="K144" s="511"/>
      <c r="L144" s="512"/>
      <c r="M144" s="510"/>
      <c r="N144" s="511"/>
      <c r="O144" s="511"/>
      <c r="P144" s="512"/>
      <c r="Q144" s="510"/>
      <c r="R144" s="511"/>
      <c r="S144" s="511"/>
      <c r="T144" s="512"/>
      <c r="U144" s="510"/>
      <c r="V144" s="512"/>
      <c r="W144" s="54"/>
    </row>
    <row r="145" spans="1:23" ht="15" customHeight="1">
      <c r="A145" s="360" t="str">
        <f>IF(Calcu!$E$3="Case B","","삭제")</f>
        <v>삭제</v>
      </c>
      <c r="B145" s="501"/>
      <c r="C145" s="502"/>
      <c r="D145" s="503"/>
      <c r="E145" s="501"/>
      <c r="F145" s="502"/>
      <c r="G145" s="502"/>
      <c r="H145" s="503"/>
      <c r="I145" s="501"/>
      <c r="J145" s="502"/>
      <c r="K145" s="502"/>
      <c r="L145" s="503"/>
      <c r="M145" s="501"/>
      <c r="N145" s="502"/>
      <c r="O145" s="502"/>
      <c r="P145" s="503"/>
      <c r="Q145" s="501"/>
      <c r="R145" s="502"/>
      <c r="S145" s="502"/>
      <c r="T145" s="503"/>
      <c r="U145" s="501"/>
      <c r="V145" s="503"/>
      <c r="W145" s="54"/>
    </row>
    <row r="146" spans="1:23" ht="15" customHeight="1">
      <c r="A146" s="269" t="str">
        <f>IF(A$92="삭제","삭제",IF(Calcu!C9=TRUE,"","삭제"))</f>
        <v>삭제</v>
      </c>
      <c r="B146" s="491" t="str">
        <f>Calcu!M106</f>
        <v>-</v>
      </c>
      <c r="C146" s="492"/>
      <c r="D146" s="493"/>
      <c r="E146" s="494" t="str">
        <f>Calcu!N106</f>
        <v>-</v>
      </c>
      <c r="F146" s="495"/>
      <c r="G146" s="495"/>
      <c r="H146" s="496"/>
      <c r="I146" s="494" t="str">
        <f>Calcu!O106</f>
        <v>-</v>
      </c>
      <c r="J146" s="495"/>
      <c r="K146" s="495"/>
      <c r="L146" s="496"/>
      <c r="M146" s="494" t="str">
        <f ca="1">Calcu!Q106</f>
        <v>0.0</v>
      </c>
      <c r="N146" s="495"/>
      <c r="O146" s="495"/>
      <c r="P146" s="496"/>
      <c r="Q146" s="494" t="str">
        <f>Calcu!R106</f>
        <v>-</v>
      </c>
      <c r="R146" s="495"/>
      <c r="S146" s="495"/>
      <c r="T146" s="496"/>
      <c r="U146" s="494" t="str">
        <f>Calcu!S106</f>
        <v>-</v>
      </c>
      <c r="V146" s="496"/>
      <c r="W146" s="54"/>
    </row>
    <row r="147" spans="1:23" ht="15" customHeight="1">
      <c r="A147" s="269" t="str">
        <f>IF(A$92="삭제","삭제",IF(Calcu!C10=TRUE,"","삭제"))</f>
        <v>삭제</v>
      </c>
      <c r="B147" s="491" t="str">
        <f>Calcu!M107</f>
        <v>-</v>
      </c>
      <c r="C147" s="492"/>
      <c r="D147" s="493"/>
      <c r="E147" s="494" t="str">
        <f>Calcu!N107</f>
        <v>-</v>
      </c>
      <c r="F147" s="495"/>
      <c r="G147" s="495"/>
      <c r="H147" s="496"/>
      <c r="I147" s="494" t="str">
        <f>Calcu!O107</f>
        <v>-</v>
      </c>
      <c r="J147" s="495"/>
      <c r="K147" s="495"/>
      <c r="L147" s="496"/>
      <c r="M147" s="494" t="str">
        <f>Calcu!Q107</f>
        <v>-</v>
      </c>
      <c r="N147" s="495"/>
      <c r="O147" s="495"/>
      <c r="P147" s="496"/>
      <c r="Q147" s="494" t="str">
        <f>Calcu!R107</f>
        <v>-</v>
      </c>
      <c r="R147" s="495"/>
      <c r="S147" s="495"/>
      <c r="T147" s="496"/>
      <c r="U147" s="494">
        <f ca="1">Calcu!S107</f>
        <v>0.5</v>
      </c>
      <c r="V147" s="496"/>
      <c r="W147" s="54"/>
    </row>
    <row r="148" spans="1:23" ht="15" customHeight="1">
      <c r="A148" s="269" t="str">
        <f>IF(A$92="삭제","삭제",IF(Calcu!C11=TRUE,"","삭제"))</f>
        <v>삭제</v>
      </c>
      <c r="B148" s="491" t="str">
        <f>Calcu!M108</f>
        <v>-</v>
      </c>
      <c r="C148" s="492"/>
      <c r="D148" s="493"/>
      <c r="E148" s="494" t="str">
        <f>Calcu!N108</f>
        <v>-</v>
      </c>
      <c r="F148" s="495"/>
      <c r="G148" s="495"/>
      <c r="H148" s="496"/>
      <c r="I148" s="494" t="str">
        <f>Calcu!O108</f>
        <v>-</v>
      </c>
      <c r="J148" s="495"/>
      <c r="K148" s="495"/>
      <c r="L148" s="496"/>
      <c r="M148" s="494" t="str">
        <f>Calcu!Q108</f>
        <v>-</v>
      </c>
      <c r="N148" s="495"/>
      <c r="O148" s="495"/>
      <c r="P148" s="496"/>
      <c r="Q148" s="494" t="str">
        <f>Calcu!R108</f>
        <v>-</v>
      </c>
      <c r="R148" s="495"/>
      <c r="S148" s="495"/>
      <c r="T148" s="496"/>
      <c r="U148" s="494">
        <f ca="1">Calcu!S108</f>
        <v>0.5</v>
      </c>
      <c r="V148" s="496"/>
      <c r="W148" s="54"/>
    </row>
    <row r="149" spans="1:23" ht="15" customHeight="1">
      <c r="A149" s="269" t="str">
        <f>IF(A$92="삭제","삭제",IF(Calcu!C12=TRUE,"","삭제"))</f>
        <v>삭제</v>
      </c>
      <c r="B149" s="491" t="str">
        <f>Calcu!M109</f>
        <v>-</v>
      </c>
      <c r="C149" s="492"/>
      <c r="D149" s="493"/>
      <c r="E149" s="494" t="str">
        <f>Calcu!N109</f>
        <v>-</v>
      </c>
      <c r="F149" s="495"/>
      <c r="G149" s="495"/>
      <c r="H149" s="496"/>
      <c r="I149" s="494" t="str">
        <f>Calcu!O109</f>
        <v>-</v>
      </c>
      <c r="J149" s="495"/>
      <c r="K149" s="495"/>
      <c r="L149" s="496"/>
      <c r="M149" s="494" t="str">
        <f>Calcu!Q109</f>
        <v>-</v>
      </c>
      <c r="N149" s="495"/>
      <c r="O149" s="495"/>
      <c r="P149" s="496"/>
      <c r="Q149" s="494" t="str">
        <f>Calcu!R109</f>
        <v>-</v>
      </c>
      <c r="R149" s="495"/>
      <c r="S149" s="495"/>
      <c r="T149" s="496"/>
      <c r="U149" s="494">
        <f ca="1">Calcu!S109</f>
        <v>0.5</v>
      </c>
      <c r="V149" s="496"/>
      <c r="W149" s="54"/>
    </row>
    <row r="150" spans="1:23" ht="15" customHeight="1">
      <c r="A150" s="269" t="str">
        <f>IF(A$92="삭제","삭제",IF(Calcu!C13=TRUE,"","삭제"))</f>
        <v>삭제</v>
      </c>
      <c r="B150" s="491" t="str">
        <f>Calcu!M110</f>
        <v>-</v>
      </c>
      <c r="C150" s="492"/>
      <c r="D150" s="493"/>
      <c r="E150" s="494" t="str">
        <f>Calcu!N110</f>
        <v>-</v>
      </c>
      <c r="F150" s="495"/>
      <c r="G150" s="495"/>
      <c r="H150" s="496"/>
      <c r="I150" s="494" t="str">
        <f>Calcu!O110</f>
        <v>-</v>
      </c>
      <c r="J150" s="495"/>
      <c r="K150" s="495"/>
      <c r="L150" s="496"/>
      <c r="M150" s="494" t="str">
        <f>Calcu!Q110</f>
        <v>-</v>
      </c>
      <c r="N150" s="495"/>
      <c r="O150" s="495"/>
      <c r="P150" s="496"/>
      <c r="Q150" s="494" t="str">
        <f>Calcu!R110</f>
        <v>-</v>
      </c>
      <c r="R150" s="495"/>
      <c r="S150" s="495"/>
      <c r="T150" s="496"/>
      <c r="U150" s="494">
        <f ca="1">Calcu!S110</f>
        <v>0.5</v>
      </c>
      <c r="V150" s="496"/>
      <c r="W150" s="54"/>
    </row>
    <row r="151" spans="1:23" ht="15" customHeight="1">
      <c r="A151" s="269" t="str">
        <f>IF(A$92="삭제","삭제",IF(Calcu!C14=TRUE,"","삭제"))</f>
        <v>삭제</v>
      </c>
      <c r="B151" s="491" t="str">
        <f>Calcu!M111</f>
        <v>-</v>
      </c>
      <c r="C151" s="492"/>
      <c r="D151" s="493"/>
      <c r="E151" s="494" t="str">
        <f>Calcu!N111</f>
        <v>-</v>
      </c>
      <c r="F151" s="495"/>
      <c r="G151" s="495"/>
      <c r="H151" s="496"/>
      <c r="I151" s="494" t="str">
        <f>Calcu!O111</f>
        <v>-</v>
      </c>
      <c r="J151" s="495"/>
      <c r="K151" s="495"/>
      <c r="L151" s="496"/>
      <c r="M151" s="494" t="str">
        <f>Calcu!Q111</f>
        <v>-</v>
      </c>
      <c r="N151" s="495"/>
      <c r="O151" s="495"/>
      <c r="P151" s="496"/>
      <c r="Q151" s="494" t="str">
        <f>Calcu!R111</f>
        <v>-</v>
      </c>
      <c r="R151" s="495"/>
      <c r="S151" s="495"/>
      <c r="T151" s="496"/>
      <c r="U151" s="494">
        <f ca="1">Calcu!S111</f>
        <v>0.5</v>
      </c>
      <c r="V151" s="496"/>
      <c r="W151" s="54"/>
    </row>
    <row r="152" spans="1:23" ht="15" customHeight="1">
      <c r="A152" s="269" t="str">
        <f>IF(A$92="삭제","삭제",IF(Calcu!C15=TRUE,"","삭제"))</f>
        <v>삭제</v>
      </c>
      <c r="B152" s="491" t="str">
        <f>Calcu!M112</f>
        <v>-</v>
      </c>
      <c r="C152" s="492"/>
      <c r="D152" s="493"/>
      <c r="E152" s="494" t="str">
        <f>Calcu!N112</f>
        <v>-</v>
      </c>
      <c r="F152" s="495"/>
      <c r="G152" s="495"/>
      <c r="H152" s="496"/>
      <c r="I152" s="494" t="str">
        <f>Calcu!O112</f>
        <v>-</v>
      </c>
      <c r="J152" s="495"/>
      <c r="K152" s="495"/>
      <c r="L152" s="496"/>
      <c r="M152" s="494" t="str">
        <f>Calcu!Q112</f>
        <v>-</v>
      </c>
      <c r="N152" s="495"/>
      <c r="O152" s="495"/>
      <c r="P152" s="496"/>
      <c r="Q152" s="494" t="str">
        <f>Calcu!R112</f>
        <v>-</v>
      </c>
      <c r="R152" s="495"/>
      <c r="S152" s="495"/>
      <c r="T152" s="496"/>
      <c r="U152" s="494">
        <f ca="1">Calcu!S112</f>
        <v>0.5</v>
      </c>
      <c r="V152" s="496"/>
      <c r="W152" s="54"/>
    </row>
    <row r="153" spans="1:23" ht="15" customHeight="1">
      <c r="A153" s="269" t="str">
        <f>IF(A$92="삭제","삭제",IF(Calcu!C16=TRUE,"","삭제"))</f>
        <v>삭제</v>
      </c>
      <c r="B153" s="491" t="str">
        <f>Calcu!M113</f>
        <v>-</v>
      </c>
      <c r="C153" s="492"/>
      <c r="D153" s="493"/>
      <c r="E153" s="494" t="str">
        <f>Calcu!N113</f>
        <v>-</v>
      </c>
      <c r="F153" s="495"/>
      <c r="G153" s="495"/>
      <c r="H153" s="496"/>
      <c r="I153" s="494" t="str">
        <f>Calcu!O113</f>
        <v>-</v>
      </c>
      <c r="J153" s="495"/>
      <c r="K153" s="495"/>
      <c r="L153" s="496"/>
      <c r="M153" s="494" t="str">
        <f>Calcu!Q113</f>
        <v>-</v>
      </c>
      <c r="N153" s="495"/>
      <c r="O153" s="495"/>
      <c r="P153" s="496"/>
      <c r="Q153" s="494" t="str">
        <f>Calcu!R113</f>
        <v>-</v>
      </c>
      <c r="R153" s="495"/>
      <c r="S153" s="495"/>
      <c r="T153" s="496"/>
      <c r="U153" s="494">
        <f ca="1">Calcu!S113</f>
        <v>0.5</v>
      </c>
      <c r="V153" s="496"/>
      <c r="W153" s="54"/>
    </row>
    <row r="154" spans="1:23" ht="15" customHeight="1">
      <c r="A154" s="269" t="str">
        <f>IF(A$92="삭제","삭제",IF(Calcu!C17=TRUE,"","삭제"))</f>
        <v>삭제</v>
      </c>
      <c r="B154" s="491" t="str">
        <f>Calcu!M114</f>
        <v>-</v>
      </c>
      <c r="C154" s="492"/>
      <c r="D154" s="493"/>
      <c r="E154" s="494" t="str">
        <f>Calcu!N114</f>
        <v>-</v>
      </c>
      <c r="F154" s="495"/>
      <c r="G154" s="495"/>
      <c r="H154" s="496"/>
      <c r="I154" s="494" t="str">
        <f>Calcu!O114</f>
        <v>-</v>
      </c>
      <c r="J154" s="495"/>
      <c r="K154" s="495"/>
      <c r="L154" s="496"/>
      <c r="M154" s="494" t="str">
        <f>Calcu!Q114</f>
        <v>-</v>
      </c>
      <c r="N154" s="495"/>
      <c r="O154" s="495"/>
      <c r="P154" s="496"/>
      <c r="Q154" s="494" t="str">
        <f>Calcu!R114</f>
        <v>-</v>
      </c>
      <c r="R154" s="495"/>
      <c r="S154" s="495"/>
      <c r="T154" s="496"/>
      <c r="U154" s="494">
        <f ca="1">Calcu!S114</f>
        <v>0.5</v>
      </c>
      <c r="V154" s="496"/>
      <c r="W154" s="54"/>
    </row>
    <row r="155" spans="1:23" ht="15" customHeight="1">
      <c r="A155" s="269" t="str">
        <f>IF(A$92="삭제","삭제",IF(Calcu!C18=TRUE,"","삭제"))</f>
        <v>삭제</v>
      </c>
      <c r="B155" s="491" t="str">
        <f>Calcu!M115</f>
        <v>-</v>
      </c>
      <c r="C155" s="492"/>
      <c r="D155" s="493"/>
      <c r="E155" s="494" t="str">
        <f>Calcu!N115</f>
        <v>-</v>
      </c>
      <c r="F155" s="495"/>
      <c r="G155" s="495"/>
      <c r="H155" s="496"/>
      <c r="I155" s="494" t="str">
        <f>Calcu!O115</f>
        <v>-</v>
      </c>
      <c r="J155" s="495"/>
      <c r="K155" s="495"/>
      <c r="L155" s="496"/>
      <c r="M155" s="494" t="str">
        <f>Calcu!Q115</f>
        <v>-</v>
      </c>
      <c r="N155" s="495"/>
      <c r="O155" s="495"/>
      <c r="P155" s="496"/>
      <c r="Q155" s="494" t="str">
        <f>Calcu!R115</f>
        <v>-</v>
      </c>
      <c r="R155" s="495"/>
      <c r="S155" s="495"/>
      <c r="T155" s="496"/>
      <c r="U155" s="494">
        <f ca="1">Calcu!S115</f>
        <v>0.5</v>
      </c>
      <c r="V155" s="496"/>
      <c r="W155" s="54"/>
    </row>
    <row r="156" spans="1:23" ht="15" customHeight="1">
      <c r="A156" s="269" t="str">
        <f>IF(A$92="삭제","삭제",IF(Calcu!C19=TRUE,"","삭제"))</f>
        <v>삭제</v>
      </c>
      <c r="B156" s="491" t="str">
        <f>Calcu!M116</f>
        <v>-</v>
      </c>
      <c r="C156" s="492"/>
      <c r="D156" s="493"/>
      <c r="E156" s="494" t="str">
        <f>Calcu!N116</f>
        <v>-</v>
      </c>
      <c r="F156" s="495"/>
      <c r="G156" s="495"/>
      <c r="H156" s="496"/>
      <c r="I156" s="494" t="str">
        <f>Calcu!O116</f>
        <v>-</v>
      </c>
      <c r="J156" s="495"/>
      <c r="K156" s="495"/>
      <c r="L156" s="496"/>
      <c r="M156" s="494" t="str">
        <f>Calcu!Q116</f>
        <v>-</v>
      </c>
      <c r="N156" s="495"/>
      <c r="O156" s="495"/>
      <c r="P156" s="496"/>
      <c r="Q156" s="494" t="str">
        <f>Calcu!R116</f>
        <v>-</v>
      </c>
      <c r="R156" s="495"/>
      <c r="S156" s="495"/>
      <c r="T156" s="496"/>
      <c r="U156" s="494">
        <f ca="1">Calcu!S116</f>
        <v>0.5</v>
      </c>
      <c r="V156" s="496"/>
      <c r="W156" s="54"/>
    </row>
    <row r="157" spans="1:23" ht="15" customHeight="1">
      <c r="A157" s="269" t="str">
        <f>IF(A$92="삭제","삭제",IF(Calcu!C20=TRUE,"","삭제"))</f>
        <v>삭제</v>
      </c>
      <c r="B157" s="491" t="str">
        <f>Calcu!M117</f>
        <v>-</v>
      </c>
      <c r="C157" s="492"/>
      <c r="D157" s="493"/>
      <c r="E157" s="494" t="str">
        <f>Calcu!N117</f>
        <v>-</v>
      </c>
      <c r="F157" s="495"/>
      <c r="G157" s="495"/>
      <c r="H157" s="496"/>
      <c r="I157" s="494" t="str">
        <f>Calcu!O117</f>
        <v>-</v>
      </c>
      <c r="J157" s="495"/>
      <c r="K157" s="495"/>
      <c r="L157" s="496"/>
      <c r="M157" s="494" t="str">
        <f>Calcu!Q117</f>
        <v>-</v>
      </c>
      <c r="N157" s="495"/>
      <c r="O157" s="495"/>
      <c r="P157" s="496"/>
      <c r="Q157" s="494" t="str">
        <f>Calcu!R117</f>
        <v>-</v>
      </c>
      <c r="R157" s="495"/>
      <c r="S157" s="495"/>
      <c r="T157" s="496"/>
      <c r="U157" s="494">
        <f ca="1">Calcu!S117</f>
        <v>0.5</v>
      </c>
      <c r="V157" s="496"/>
      <c r="W157" s="54"/>
    </row>
    <row r="158" spans="1:23" ht="15" customHeight="1">
      <c r="A158" s="269" t="str">
        <f>IF(A$92="삭제","삭제",IF(Calcu!C21=TRUE,"","삭제"))</f>
        <v>삭제</v>
      </c>
      <c r="B158" s="491" t="str">
        <f>Calcu!M118</f>
        <v>-</v>
      </c>
      <c r="C158" s="492"/>
      <c r="D158" s="493"/>
      <c r="E158" s="494" t="str">
        <f>Calcu!N118</f>
        <v>-</v>
      </c>
      <c r="F158" s="495"/>
      <c r="G158" s="495"/>
      <c r="H158" s="496"/>
      <c r="I158" s="494" t="str">
        <f>Calcu!O118</f>
        <v>-</v>
      </c>
      <c r="J158" s="495"/>
      <c r="K158" s="495"/>
      <c r="L158" s="496"/>
      <c r="M158" s="494" t="str">
        <f>Calcu!Q118</f>
        <v>-</v>
      </c>
      <c r="N158" s="495"/>
      <c r="O158" s="495"/>
      <c r="P158" s="496"/>
      <c r="Q158" s="494" t="str">
        <f>Calcu!R118</f>
        <v>-</v>
      </c>
      <c r="R158" s="495"/>
      <c r="S158" s="495"/>
      <c r="T158" s="496"/>
      <c r="U158" s="494">
        <f ca="1">Calcu!S118</f>
        <v>0.5</v>
      </c>
      <c r="V158" s="496"/>
      <c r="W158" s="54"/>
    </row>
    <row r="159" spans="1:23" ht="15" customHeight="1">
      <c r="A159" s="269" t="str">
        <f>IF(A$92="삭제","삭제",IF(Calcu!C22=TRUE,"","삭제"))</f>
        <v>삭제</v>
      </c>
      <c r="B159" s="491" t="str">
        <f>Calcu!M119</f>
        <v>-</v>
      </c>
      <c r="C159" s="492"/>
      <c r="D159" s="493"/>
      <c r="E159" s="494" t="str">
        <f>Calcu!N119</f>
        <v>-</v>
      </c>
      <c r="F159" s="495"/>
      <c r="G159" s="495"/>
      <c r="H159" s="496"/>
      <c r="I159" s="494" t="str">
        <f>Calcu!O119</f>
        <v>-</v>
      </c>
      <c r="J159" s="495"/>
      <c r="K159" s="495"/>
      <c r="L159" s="496"/>
      <c r="M159" s="494" t="str">
        <f>Calcu!Q119</f>
        <v>-</v>
      </c>
      <c r="N159" s="495"/>
      <c r="O159" s="495"/>
      <c r="P159" s="496"/>
      <c r="Q159" s="494" t="str">
        <f>Calcu!R119</f>
        <v>-</v>
      </c>
      <c r="R159" s="495"/>
      <c r="S159" s="495"/>
      <c r="T159" s="496"/>
      <c r="U159" s="494">
        <f ca="1">Calcu!S119</f>
        <v>0.5</v>
      </c>
      <c r="V159" s="496"/>
      <c r="W159" s="54"/>
    </row>
    <row r="160" spans="1:23" ht="15" customHeight="1">
      <c r="A160" s="269" t="str">
        <f>IF(A$92="삭제","삭제",IF(Calcu!C23=TRUE,"","삭제"))</f>
        <v>삭제</v>
      </c>
      <c r="B160" s="491" t="str">
        <f>Calcu!M120</f>
        <v>-</v>
      </c>
      <c r="C160" s="492"/>
      <c r="D160" s="493"/>
      <c r="E160" s="494" t="str">
        <f>Calcu!N120</f>
        <v>-</v>
      </c>
      <c r="F160" s="495"/>
      <c r="G160" s="495"/>
      <c r="H160" s="496"/>
      <c r="I160" s="494" t="str">
        <f>Calcu!O120</f>
        <v>-</v>
      </c>
      <c r="J160" s="495"/>
      <c r="K160" s="495"/>
      <c r="L160" s="496"/>
      <c r="M160" s="494" t="str">
        <f>Calcu!Q120</f>
        <v>-</v>
      </c>
      <c r="N160" s="495"/>
      <c r="O160" s="495"/>
      <c r="P160" s="496"/>
      <c r="Q160" s="494" t="str">
        <f>Calcu!R120</f>
        <v>-</v>
      </c>
      <c r="R160" s="495"/>
      <c r="S160" s="495"/>
      <c r="T160" s="496"/>
      <c r="U160" s="494">
        <f ca="1">Calcu!S120</f>
        <v>0.5</v>
      </c>
      <c r="V160" s="496"/>
      <c r="W160" s="54"/>
    </row>
    <row r="161" spans="1:23" ht="15" customHeight="1">
      <c r="A161" s="269" t="str">
        <f>IF(A$92="삭제","삭제",IF(Calcu!C24=TRUE,"","삭제"))</f>
        <v>삭제</v>
      </c>
      <c r="B161" s="491" t="str">
        <f>Calcu!M121</f>
        <v>-</v>
      </c>
      <c r="C161" s="492"/>
      <c r="D161" s="493"/>
      <c r="E161" s="494" t="str">
        <f>Calcu!N121</f>
        <v>-</v>
      </c>
      <c r="F161" s="495"/>
      <c r="G161" s="495"/>
      <c r="H161" s="496"/>
      <c r="I161" s="494" t="str">
        <f>Calcu!O121</f>
        <v>-</v>
      </c>
      <c r="J161" s="495"/>
      <c r="K161" s="495"/>
      <c r="L161" s="496"/>
      <c r="M161" s="494" t="str">
        <f>Calcu!Q121</f>
        <v>-</v>
      </c>
      <c r="N161" s="495"/>
      <c r="O161" s="495"/>
      <c r="P161" s="496"/>
      <c r="Q161" s="494" t="str">
        <f>Calcu!R121</f>
        <v>-</v>
      </c>
      <c r="R161" s="495"/>
      <c r="S161" s="495"/>
      <c r="T161" s="496"/>
      <c r="U161" s="494">
        <f ca="1">Calcu!S121</f>
        <v>0.5</v>
      </c>
      <c r="V161" s="496"/>
      <c r="W161" s="54"/>
    </row>
    <row r="162" spans="1:23" ht="15" customHeight="1">
      <c r="A162" s="269" t="str">
        <f>IF(A$92="삭제","삭제",IF(Calcu!C25=TRUE,"","삭제"))</f>
        <v>삭제</v>
      </c>
      <c r="B162" s="491" t="str">
        <f>Calcu!M122</f>
        <v>-</v>
      </c>
      <c r="C162" s="492"/>
      <c r="D162" s="493"/>
      <c r="E162" s="494" t="str">
        <f>Calcu!N122</f>
        <v>-</v>
      </c>
      <c r="F162" s="495"/>
      <c r="G162" s="495"/>
      <c r="H162" s="496"/>
      <c r="I162" s="494" t="str">
        <f>Calcu!O122</f>
        <v>-</v>
      </c>
      <c r="J162" s="495"/>
      <c r="K162" s="495"/>
      <c r="L162" s="496"/>
      <c r="M162" s="494" t="str">
        <f>Calcu!Q122</f>
        <v>-</v>
      </c>
      <c r="N162" s="495"/>
      <c r="O162" s="495"/>
      <c r="P162" s="496"/>
      <c r="Q162" s="494" t="str">
        <f>Calcu!R122</f>
        <v>-</v>
      </c>
      <c r="R162" s="495"/>
      <c r="S162" s="495"/>
      <c r="T162" s="496"/>
      <c r="U162" s="494">
        <f ca="1">Calcu!S122</f>
        <v>0.5</v>
      </c>
      <c r="V162" s="496"/>
      <c r="W162" s="54"/>
    </row>
    <row r="163" spans="1:23" ht="15" customHeight="1">
      <c r="A163" s="360" t="str">
        <f>IF(Calcu!$E$3="Case B","","삭제")</f>
        <v>삭제</v>
      </c>
      <c r="B163" s="278"/>
      <c r="C163" s="278"/>
      <c r="D163" s="278"/>
      <c r="E163" s="278"/>
      <c r="F163" s="279"/>
      <c r="G163" s="279"/>
      <c r="H163" s="279"/>
      <c r="I163" s="279"/>
      <c r="J163" s="279"/>
      <c r="K163" s="280"/>
      <c r="L163" s="280"/>
      <c r="M163" s="278"/>
      <c r="N163" s="278"/>
      <c r="O163" s="278"/>
      <c r="P163" s="278"/>
      <c r="Q163" s="278"/>
      <c r="R163" s="281"/>
      <c r="S163" s="278"/>
      <c r="T163" s="54"/>
      <c r="U163" s="54"/>
      <c r="V163" s="54"/>
      <c r="W163" s="54"/>
    </row>
    <row r="164" spans="1:23" ht="15" customHeight="1">
      <c r="A164" s="360" t="str">
        <f>IF(Calcu!$E$3="Case B","","삭제")</f>
        <v>삭제</v>
      </c>
      <c r="B164" s="57" t="s">
        <v>679</v>
      </c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359"/>
      <c r="S164" s="359"/>
      <c r="T164" s="54"/>
      <c r="U164" s="54"/>
      <c r="V164" s="54"/>
      <c r="W164" s="54"/>
    </row>
    <row r="165" spans="1:23" ht="15" customHeight="1">
      <c r="A165" s="360" t="str">
        <f>IF(Calcu!$E$3="Case B","","삭제")</f>
        <v>삭제</v>
      </c>
      <c r="B165" s="49" t="s">
        <v>622</v>
      </c>
      <c r="C165" s="46"/>
      <c r="D165" s="46"/>
      <c r="E165" s="48"/>
      <c r="F165" s="48"/>
      <c r="G165" s="48"/>
      <c r="H165" s="48"/>
      <c r="I165" s="48"/>
      <c r="J165" s="48"/>
      <c r="K165" s="270"/>
      <c r="L165" s="270"/>
      <c r="M165" s="54"/>
      <c r="N165" s="54"/>
      <c r="O165" s="54"/>
      <c r="P165" s="54"/>
      <c r="Q165" s="359"/>
      <c r="R165" s="359"/>
      <c r="S165" s="359"/>
      <c r="T165" s="54"/>
      <c r="U165" s="54"/>
      <c r="V165" s="54"/>
      <c r="W165" s="54"/>
    </row>
    <row r="166" spans="1:23" ht="15" customHeight="1">
      <c r="A166" s="360" t="str">
        <f>IF(Calcu!$E$3="Case B","","삭제")</f>
        <v>삭제</v>
      </c>
      <c r="B166" s="49" t="s">
        <v>442</v>
      </c>
      <c r="C166" s="46"/>
      <c r="D166" s="46"/>
      <c r="E166" s="48"/>
      <c r="F166" s="48"/>
      <c r="G166" s="48"/>
      <c r="H166" s="48"/>
      <c r="I166" s="48"/>
      <c r="J166" s="48"/>
      <c r="K166" s="270"/>
      <c r="L166" s="270"/>
      <c r="M166" s="54"/>
      <c r="N166" s="54"/>
      <c r="O166" s="54"/>
      <c r="P166" s="54"/>
      <c r="Q166" s="359"/>
      <c r="R166" s="359"/>
      <c r="S166" s="359"/>
      <c r="T166" s="54"/>
      <c r="U166" s="54"/>
      <c r="V166" s="54"/>
      <c r="W166" s="54"/>
    </row>
    <row r="167" spans="1:23" ht="15" customHeight="1">
      <c r="A167" s="360" t="str">
        <f>IF(Calcu!$E$3="Case B","","삭제")</f>
        <v>삭제</v>
      </c>
      <c r="B167" s="49"/>
      <c r="C167" s="46"/>
      <c r="D167" s="46"/>
      <c r="E167" s="48"/>
      <c r="F167" s="48"/>
      <c r="G167" s="48"/>
      <c r="H167" s="48"/>
      <c r="I167" s="48"/>
      <c r="J167" s="48"/>
      <c r="K167" s="270"/>
      <c r="L167" s="270"/>
      <c r="M167" s="54"/>
      <c r="N167" s="54"/>
      <c r="O167" s="54"/>
      <c r="P167" s="54"/>
      <c r="Q167" s="359"/>
      <c r="R167" s="359"/>
      <c r="S167" s="359"/>
      <c r="T167" s="54"/>
      <c r="U167" s="54"/>
      <c r="V167" s="54"/>
      <c r="W167" s="54"/>
    </row>
    <row r="168" spans="1:23" ht="15" customHeight="1">
      <c r="A168" s="360" t="str">
        <f>IF(Calcu!$E$3="Case B","","삭제")</f>
        <v>삭제</v>
      </c>
      <c r="B168" s="78" t="str">
        <f>"2. Display value at zero load (zero output) : "&amp;Calcu!L$3</f>
        <v>2. Display value at zero load (zero output) : 0</v>
      </c>
      <c r="C168" s="59"/>
      <c r="D168" s="59"/>
      <c r="E168" s="59"/>
      <c r="F168" s="69"/>
      <c r="G168" s="69"/>
      <c r="H168" s="69"/>
      <c r="I168" s="69"/>
      <c r="J168" s="69"/>
      <c r="K168" s="46"/>
      <c r="L168" s="270"/>
      <c r="M168" s="70"/>
      <c r="N168" s="70"/>
      <c r="O168" s="70"/>
      <c r="P168" s="54"/>
      <c r="Q168" s="54"/>
      <c r="R168" s="54"/>
      <c r="S168" s="54"/>
      <c r="T168" s="54"/>
      <c r="U168" s="54"/>
      <c r="V168" s="54"/>
      <c r="W168" s="54"/>
    </row>
    <row r="169" spans="1:23" ht="15" customHeight="1">
      <c r="A169" s="360" t="str">
        <f>IF(Calcu!$E$3="Case B","","삭제")</f>
        <v>삭제</v>
      </c>
      <c r="B169" s="57"/>
      <c r="C169" s="59"/>
      <c r="D169" s="59"/>
      <c r="E169" s="59"/>
      <c r="F169" s="69"/>
      <c r="G169" s="69"/>
      <c r="H169" s="69"/>
      <c r="I169" s="69"/>
      <c r="J169" s="69"/>
      <c r="K169" s="46"/>
      <c r="L169" s="270"/>
      <c r="M169" s="70"/>
      <c r="N169" s="70"/>
      <c r="O169" s="70"/>
      <c r="P169" s="54"/>
      <c r="Q169" s="54"/>
      <c r="R169" s="54"/>
      <c r="S169" s="54"/>
      <c r="T169" s="54"/>
      <c r="U169" s="54"/>
      <c r="V169" s="54"/>
      <c r="W169" s="54"/>
    </row>
    <row r="170" spans="1:23" ht="15" customHeight="1">
      <c r="A170" s="360" t="str">
        <f>IF(Calcu!$E$3="Case B","","삭제")</f>
        <v>삭제</v>
      </c>
      <c r="B170" s="233" t="s">
        <v>445</v>
      </c>
      <c r="C170" s="54"/>
      <c r="D170" s="54"/>
      <c r="E170" s="54"/>
      <c r="F170" s="274"/>
      <c r="G170" s="274"/>
      <c r="H170" s="274"/>
      <c r="I170" s="274"/>
      <c r="J170" s="274"/>
      <c r="K170" s="270"/>
      <c r="L170" s="56"/>
      <c r="M170" s="54"/>
      <c r="N170" s="54"/>
      <c r="O170" s="54"/>
      <c r="P170" s="54"/>
      <c r="Q170" s="359"/>
      <c r="R170" s="359"/>
      <c r="S170" s="54"/>
      <c r="T170" s="54"/>
      <c r="U170" s="54"/>
      <c r="V170" s="54"/>
      <c r="W170" s="54"/>
    </row>
    <row r="171" spans="1:23" ht="15" customHeight="1">
      <c r="A171" s="360" t="str">
        <f>IF(Calcu!$E$3="Case B","","삭제")</f>
        <v>삭제</v>
      </c>
      <c r="B171" s="273" t="s">
        <v>446</v>
      </c>
      <c r="C171" s="54"/>
      <c r="D171" s="54"/>
      <c r="E171" s="54"/>
      <c r="F171" s="54"/>
      <c r="G171" s="54"/>
      <c r="H171" s="54"/>
      <c r="I171" s="76" t="str">
        <f>Force_1_R1!$A$28&amp;" / "&amp;Force_1_R1!$B$28</f>
        <v xml:space="preserve"> / </v>
      </c>
      <c r="J171" s="54"/>
      <c r="K171" s="54"/>
      <c r="L171" s="54"/>
      <c r="M171" s="54"/>
      <c r="N171" s="54"/>
      <c r="O171" s="54"/>
      <c r="P171" s="54"/>
      <c r="Q171" s="359"/>
      <c r="R171" s="359"/>
      <c r="S171" s="54"/>
      <c r="T171" s="54"/>
      <c r="U171" s="54"/>
      <c r="V171" s="54"/>
      <c r="W171" s="54"/>
    </row>
    <row r="172" spans="1:23" ht="15" customHeight="1">
      <c r="A172" s="360" t="str">
        <f>IF(Calcu!$E$3="Case B","","삭제")</f>
        <v>삭제</v>
      </c>
      <c r="B172" s="273" t="s">
        <v>447</v>
      </c>
      <c r="C172" s="54"/>
      <c r="D172" s="54"/>
      <c r="E172" s="54"/>
      <c r="F172" s="54"/>
      <c r="G172" s="54"/>
      <c r="H172" s="54"/>
      <c r="I172" s="276">
        <f>Force_1_R1!$C$28</f>
        <v>0</v>
      </c>
      <c r="J172" s="233"/>
      <c r="K172" s="233"/>
      <c r="L172" s="233"/>
      <c r="M172" s="76"/>
      <c r="N172" s="76"/>
      <c r="O172" s="76"/>
      <c r="P172" s="76"/>
      <c r="Q172" s="76"/>
      <c r="R172" s="76"/>
      <c r="S172" s="54"/>
      <c r="T172" s="54"/>
      <c r="U172" s="54"/>
      <c r="V172" s="54"/>
      <c r="W172" s="54"/>
    </row>
    <row r="173" spans="1:23" ht="15" customHeight="1">
      <c r="A173" s="360" t="str">
        <f>IF(Calcu!$E$3="Case B","","삭제")</f>
        <v>삭제</v>
      </c>
      <c r="B173" s="273" t="s">
        <v>448</v>
      </c>
      <c r="C173" s="54"/>
      <c r="D173" s="54"/>
      <c r="E173" s="54"/>
      <c r="F173" s="54"/>
      <c r="G173" s="54"/>
      <c r="H173" s="54"/>
      <c r="I173" s="276">
        <f>Force_1_R1!$G$28</f>
        <v>0</v>
      </c>
      <c r="J173" s="54"/>
      <c r="K173" s="54"/>
      <c r="L173" s="54"/>
      <c r="M173" s="54"/>
      <c r="N173" s="54"/>
      <c r="O173" s="54"/>
      <c r="P173" s="54"/>
      <c r="Q173" s="359"/>
      <c r="R173" s="54"/>
      <c r="S173" s="54"/>
      <c r="T173" s="54"/>
      <c r="U173" s="54"/>
      <c r="V173" s="54"/>
      <c r="W173" s="54"/>
    </row>
    <row r="174" spans="1:23" ht="15" customHeight="1">
      <c r="A174" s="360" t="str">
        <f>IF(Calcu!$E$3="Case B","","삭제")</f>
        <v>삭제</v>
      </c>
      <c r="B174" s="273" t="s">
        <v>449</v>
      </c>
      <c r="C174" s="54"/>
      <c r="D174" s="54"/>
      <c r="E174" s="54"/>
      <c r="F174" s="54"/>
      <c r="G174" s="54"/>
      <c r="H174" s="54"/>
      <c r="I174" s="76" t="str">
        <f>Force_1_R1!$D$28&amp;" / "&amp;Force_1_R1!$E$28</f>
        <v xml:space="preserve"> / </v>
      </c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</row>
    <row r="175" spans="1:23" s="45" customFormat="1" ht="15" customHeight="1">
      <c r="A175" s="360" t="str">
        <f>IF(AND(Calcu!C$9=TRUE,Calcu!C$154=TRUE),"","삭제")</f>
        <v>삭제</v>
      </c>
      <c r="B175" s="490" t="s">
        <v>680</v>
      </c>
      <c r="C175" s="490"/>
      <c r="D175" s="490"/>
      <c r="E175" s="490"/>
      <c r="F175" s="490"/>
      <c r="G175" s="490"/>
      <c r="H175" s="490"/>
      <c r="I175" s="490"/>
      <c r="J175" s="490"/>
      <c r="K175" s="490"/>
      <c r="L175" s="490"/>
      <c r="M175" s="490"/>
      <c r="N175" s="490"/>
      <c r="O175" s="490"/>
      <c r="P175" s="490"/>
      <c r="Q175" s="490"/>
      <c r="R175" s="490"/>
      <c r="S175" s="490"/>
      <c r="T175" s="490"/>
      <c r="U175" s="490"/>
      <c r="V175" s="490"/>
    </row>
    <row r="176" spans="1:23" s="45" customFormat="1" ht="15" customHeight="1">
      <c r="A176" s="360" t="str">
        <f>IF(AND(Calcu!C$9=TRUE,Calcu!C$154=TRUE),"","삭제")</f>
        <v>삭제</v>
      </c>
    </row>
    <row r="177" spans="1:23" s="45" customFormat="1" ht="15" customHeight="1">
      <c r="A177" s="360" t="str">
        <f>IF(AND(Calcu!C$9=TRUE,Calcu!C$154=TRUE),"","삭제")</f>
        <v>삭제</v>
      </c>
    </row>
    <row r="178" spans="1:23" s="45" customFormat="1" ht="15" customHeight="1">
      <c r="A178" s="360" t="str">
        <f>IF(AND(Calcu!C$9=TRUE,Calcu!C$154=TRUE),"","삭제")</f>
        <v>삭제</v>
      </c>
      <c r="E178" s="46"/>
    </row>
    <row r="179" spans="1:23" s="45" customFormat="1" ht="15" customHeight="1">
      <c r="A179" s="441" t="str">
        <f>IF(AND(Calcu!C$9=TRUE,Calcu!C$154=TRUE),"삽입","삭제")</f>
        <v>삭제</v>
      </c>
      <c r="E179" s="46"/>
    </row>
    <row r="180" spans="1:23" ht="15" customHeight="1">
      <c r="A180" s="360" t="str">
        <f>IF(Calcu!$E$148="Case D","","삭제")</f>
        <v>삭제</v>
      </c>
      <c r="B180" s="160" t="str">
        <f>"○ Description : "&amp;기본정보!C$5</f>
        <v xml:space="preserve">○ Description : </v>
      </c>
      <c r="E180" s="47"/>
      <c r="F180" s="161"/>
      <c r="G180" s="161"/>
    </row>
    <row r="181" spans="1:23" ht="15" customHeight="1">
      <c r="A181" s="360" t="str">
        <f>IF(Calcu!$E$148="Case D","","삭제")</f>
        <v>삭제</v>
      </c>
      <c r="B181" s="160" t="str">
        <f>"○ Manufacturer &amp; Model : "&amp;기본정보!C$6&amp;" / "&amp;기본정보!C$7</f>
        <v xml:space="preserve">○ Manufacturer &amp; Model :  / </v>
      </c>
      <c r="E181" s="47"/>
      <c r="F181" s="161"/>
      <c r="G181" s="161"/>
    </row>
    <row r="182" spans="1:23" ht="15" customHeight="1">
      <c r="A182" s="360" t="str">
        <f>IF(Calcu!$E$148="Case D","","삭제")</f>
        <v>삭제</v>
      </c>
      <c r="B182" s="160" t="str">
        <f>"○ Serial Number : "&amp;기본정보!C$8</f>
        <v xml:space="preserve">○ Serial Number : </v>
      </c>
      <c r="E182" s="47"/>
      <c r="F182" s="161"/>
      <c r="G182" s="161"/>
    </row>
    <row r="183" spans="1:23" ht="15" customHeight="1">
      <c r="A183" s="360" t="str">
        <f>IF(Calcu!$E$148="Case D","","삭제")</f>
        <v>삭제</v>
      </c>
      <c r="E183" s="47"/>
      <c r="F183" s="161"/>
      <c r="G183" s="161"/>
    </row>
    <row r="184" spans="1:23" s="52" customFormat="1" ht="15" customHeight="1">
      <c r="A184" s="360" t="str">
        <f>IF(Calcu!$E$148="Case D","","삭제")</f>
        <v>삭제</v>
      </c>
      <c r="B184" s="497" t="str">
        <f>IF(Calcu!D148="압축","Compression","Tension")&amp;" Calibration"</f>
        <v>Tension Calibration</v>
      </c>
      <c r="C184" s="497"/>
      <c r="D184" s="497"/>
      <c r="E184" s="497"/>
      <c r="F184" s="497"/>
      <c r="G184" s="497"/>
      <c r="H184" s="497"/>
      <c r="I184" s="497"/>
      <c r="J184" s="497"/>
      <c r="K184" s="497"/>
      <c r="L184" s="497"/>
      <c r="M184" s="497"/>
      <c r="N184" s="497"/>
      <c r="O184" s="497"/>
      <c r="P184" s="497"/>
      <c r="Q184" s="497"/>
      <c r="R184" s="497"/>
      <c r="S184" s="497"/>
      <c r="T184" s="497"/>
      <c r="U184" s="497"/>
      <c r="V184" s="497"/>
      <c r="W184" s="316"/>
    </row>
    <row r="185" spans="1:23" s="52" customFormat="1" ht="15" customHeight="1">
      <c r="A185" s="360" t="str">
        <f>IF(Calcu!$E$148="Case D","","삭제")</f>
        <v>삭제</v>
      </c>
      <c r="B185" s="497"/>
      <c r="C185" s="497"/>
      <c r="D185" s="497"/>
      <c r="E185" s="497"/>
      <c r="F185" s="497"/>
      <c r="G185" s="497"/>
      <c r="H185" s="497"/>
      <c r="I185" s="497"/>
      <c r="J185" s="497"/>
      <c r="K185" s="497"/>
      <c r="L185" s="497"/>
      <c r="M185" s="497"/>
      <c r="N185" s="497"/>
      <c r="O185" s="497"/>
      <c r="P185" s="497"/>
      <c r="Q185" s="497"/>
      <c r="R185" s="497"/>
      <c r="S185" s="497"/>
      <c r="T185" s="497"/>
      <c r="U185" s="497"/>
      <c r="V185" s="497"/>
      <c r="W185" s="316"/>
    </row>
    <row r="186" spans="1:23" s="54" customFormat="1" ht="15" customHeight="1">
      <c r="A186" s="360" t="str">
        <f>IF(Calcu!$E$148="Case D","","삭제")</f>
        <v>삭제</v>
      </c>
      <c r="E186" s="268"/>
      <c r="F186" s="268"/>
      <c r="G186" s="268"/>
      <c r="H186" s="268"/>
      <c r="I186" s="268"/>
      <c r="J186" s="268"/>
      <c r="K186" s="268"/>
      <c r="P186" s="416"/>
      <c r="Q186" s="416"/>
      <c r="R186" s="416"/>
    </row>
    <row r="187" spans="1:23" s="54" customFormat="1" ht="15" customHeight="1">
      <c r="A187" s="360" t="str">
        <f>IF(Calcu!$E$148="Case D","","삭제")</f>
        <v>삭제</v>
      </c>
      <c r="B187" s="498" t="s">
        <v>419</v>
      </c>
      <c r="C187" s="499"/>
      <c r="D187" s="500"/>
      <c r="E187" s="513" t="s">
        <v>420</v>
      </c>
      <c r="F187" s="514"/>
      <c r="G187" s="515"/>
      <c r="H187" s="513" t="s">
        <v>421</v>
      </c>
      <c r="I187" s="514"/>
      <c r="J187" s="515"/>
      <c r="K187" s="513" t="s">
        <v>422</v>
      </c>
      <c r="L187" s="514"/>
      <c r="M187" s="514"/>
      <c r="N187" s="515"/>
      <c r="O187" s="529" t="s">
        <v>423</v>
      </c>
      <c r="P187" s="530"/>
      <c r="Q187" s="530"/>
      <c r="R187" s="530"/>
      <c r="S187" s="530"/>
      <c r="T187" s="530"/>
      <c r="U187" s="530"/>
      <c r="V187" s="531"/>
    </row>
    <row r="188" spans="1:23" s="54" customFormat="1" ht="15" customHeight="1">
      <c r="A188" s="360" t="str">
        <f>IF(Calcu!$E$148="Case D","","삭제")</f>
        <v>삭제</v>
      </c>
      <c r="B188" s="510"/>
      <c r="C188" s="511"/>
      <c r="D188" s="512"/>
      <c r="E188" s="516"/>
      <c r="F188" s="517"/>
      <c r="G188" s="518"/>
      <c r="H188" s="516"/>
      <c r="I188" s="517"/>
      <c r="J188" s="518"/>
      <c r="K188" s="516"/>
      <c r="L188" s="517"/>
      <c r="M188" s="517"/>
      <c r="N188" s="518"/>
      <c r="O188" s="513" t="s">
        <v>424</v>
      </c>
      <c r="P188" s="514"/>
      <c r="Q188" s="514"/>
      <c r="R188" s="515"/>
      <c r="S188" s="498" t="s">
        <v>425</v>
      </c>
      <c r="T188" s="499"/>
      <c r="U188" s="499"/>
      <c r="V188" s="500"/>
    </row>
    <row r="189" spans="1:23" s="54" customFormat="1" ht="15" customHeight="1">
      <c r="A189" s="360" t="str">
        <f>IF(Calcu!$E$148="Case D","","삭제")</f>
        <v>삭제</v>
      </c>
      <c r="B189" s="501"/>
      <c r="C189" s="502"/>
      <c r="D189" s="503"/>
      <c r="E189" s="519"/>
      <c r="F189" s="520"/>
      <c r="G189" s="521"/>
      <c r="H189" s="519"/>
      <c r="I189" s="520"/>
      <c r="J189" s="521"/>
      <c r="K189" s="519"/>
      <c r="L189" s="520"/>
      <c r="M189" s="520"/>
      <c r="N189" s="521"/>
      <c r="O189" s="519"/>
      <c r="P189" s="520"/>
      <c r="Q189" s="520"/>
      <c r="R189" s="521"/>
      <c r="S189" s="501"/>
      <c r="T189" s="502"/>
      <c r="U189" s="502"/>
      <c r="V189" s="503"/>
    </row>
    <row r="190" spans="1:23" s="54" customFormat="1" ht="15" customHeight="1">
      <c r="A190" s="269" t="str">
        <f>IF(A$180="삭제","삭제",IF(Calcu!C154=TRUE,"","삭제"))</f>
        <v>삭제</v>
      </c>
      <c r="B190" s="491" t="str">
        <f>Calcu!B251</f>
        <v>-</v>
      </c>
      <c r="C190" s="492"/>
      <c r="D190" s="493"/>
      <c r="E190" s="491" t="str">
        <f>Calcu!D251</f>
        <v>-</v>
      </c>
      <c r="F190" s="492"/>
      <c r="G190" s="493"/>
      <c r="H190" s="491" t="str">
        <f>Calcu!E251</f>
        <v>-</v>
      </c>
      <c r="I190" s="492"/>
      <c r="J190" s="493"/>
      <c r="K190" s="507" t="str">
        <f>Calcu!H251</f>
        <v>-</v>
      </c>
      <c r="L190" s="508"/>
      <c r="M190" s="508"/>
      <c r="N190" s="509"/>
      <c r="O190" s="507" t="str">
        <f>Calcu!I251</f>
        <v>-</v>
      </c>
      <c r="P190" s="508"/>
      <c r="Q190" s="508"/>
      <c r="R190" s="509"/>
      <c r="S190" s="507" t="str">
        <f>Calcu!K251</f>
        <v>-</v>
      </c>
      <c r="T190" s="508"/>
      <c r="U190" s="508"/>
      <c r="V190" s="509"/>
    </row>
    <row r="191" spans="1:23" s="54" customFormat="1" ht="15" customHeight="1">
      <c r="A191" s="269" t="str">
        <f>IF(A$180="삭제","삭제",IF(Calcu!C155=TRUE,"","삭제"))</f>
        <v>삭제</v>
      </c>
      <c r="B191" s="491" t="str">
        <f>Calcu!B252</f>
        <v>-</v>
      </c>
      <c r="C191" s="492"/>
      <c r="D191" s="493"/>
      <c r="E191" s="491" t="str">
        <f>Calcu!D252</f>
        <v>-</v>
      </c>
      <c r="F191" s="492"/>
      <c r="G191" s="493"/>
      <c r="H191" s="491" t="str">
        <f>Calcu!E252</f>
        <v>-</v>
      </c>
      <c r="I191" s="492"/>
      <c r="J191" s="493"/>
      <c r="K191" s="507" t="str">
        <f>Calcu!H252</f>
        <v>-</v>
      </c>
      <c r="L191" s="508"/>
      <c r="M191" s="508"/>
      <c r="N191" s="509"/>
      <c r="O191" s="507" t="str">
        <f>Calcu!I252</f>
        <v>-</v>
      </c>
      <c r="P191" s="508"/>
      <c r="Q191" s="508"/>
      <c r="R191" s="509"/>
      <c r="S191" s="507" t="str">
        <f>Calcu!K252</f>
        <v>-</v>
      </c>
      <c r="T191" s="508"/>
      <c r="U191" s="508"/>
      <c r="V191" s="509"/>
    </row>
    <row r="192" spans="1:23" s="54" customFormat="1" ht="15" customHeight="1">
      <c r="A192" s="269" t="str">
        <f>IF(A$180="삭제","삭제",IF(Calcu!C156=TRUE,"","삭제"))</f>
        <v>삭제</v>
      </c>
      <c r="B192" s="491" t="str">
        <f>Calcu!B253</f>
        <v>-</v>
      </c>
      <c r="C192" s="492"/>
      <c r="D192" s="493"/>
      <c r="E192" s="491" t="str">
        <f>Calcu!D253</f>
        <v>-</v>
      </c>
      <c r="F192" s="492"/>
      <c r="G192" s="493"/>
      <c r="H192" s="491" t="str">
        <f>Calcu!E253</f>
        <v>-</v>
      </c>
      <c r="I192" s="492"/>
      <c r="J192" s="493"/>
      <c r="K192" s="507" t="str">
        <f>Calcu!H253</f>
        <v>-</v>
      </c>
      <c r="L192" s="508"/>
      <c r="M192" s="508"/>
      <c r="N192" s="509"/>
      <c r="O192" s="507" t="str">
        <f>Calcu!I253</f>
        <v>-</v>
      </c>
      <c r="P192" s="508"/>
      <c r="Q192" s="508"/>
      <c r="R192" s="509"/>
      <c r="S192" s="507" t="str">
        <f>Calcu!K253</f>
        <v>-</v>
      </c>
      <c r="T192" s="508"/>
      <c r="U192" s="508"/>
      <c r="V192" s="509"/>
    </row>
    <row r="193" spans="1:22" s="54" customFormat="1" ht="15" customHeight="1">
      <c r="A193" s="269" t="str">
        <f>IF(A$180="삭제","삭제",IF(Calcu!C157=TRUE,"","삭제"))</f>
        <v>삭제</v>
      </c>
      <c r="B193" s="491" t="str">
        <f>Calcu!B254</f>
        <v>-</v>
      </c>
      <c r="C193" s="492"/>
      <c r="D193" s="493"/>
      <c r="E193" s="491" t="str">
        <f>Calcu!D254</f>
        <v>-</v>
      </c>
      <c r="F193" s="492"/>
      <c r="G193" s="493"/>
      <c r="H193" s="491" t="str">
        <f>Calcu!E254</f>
        <v>-</v>
      </c>
      <c r="I193" s="492"/>
      <c r="J193" s="493"/>
      <c r="K193" s="507" t="str">
        <f>Calcu!H254</f>
        <v>-</v>
      </c>
      <c r="L193" s="508"/>
      <c r="M193" s="508"/>
      <c r="N193" s="509"/>
      <c r="O193" s="507" t="str">
        <f>Calcu!I254</f>
        <v>-</v>
      </c>
      <c r="P193" s="508"/>
      <c r="Q193" s="508"/>
      <c r="R193" s="509"/>
      <c r="S193" s="507" t="str">
        <f>Calcu!K254</f>
        <v>-</v>
      </c>
      <c r="T193" s="508"/>
      <c r="U193" s="508"/>
      <c r="V193" s="509"/>
    </row>
    <row r="194" spans="1:22" s="54" customFormat="1" ht="15" customHeight="1">
      <c r="A194" s="269" t="str">
        <f>IF(A$180="삭제","삭제",IF(Calcu!C158=TRUE,"","삭제"))</f>
        <v>삭제</v>
      </c>
      <c r="B194" s="491" t="str">
        <f>Calcu!B255</f>
        <v>-</v>
      </c>
      <c r="C194" s="492"/>
      <c r="D194" s="493"/>
      <c r="E194" s="491" t="str">
        <f>Calcu!D255</f>
        <v>-</v>
      </c>
      <c r="F194" s="492"/>
      <c r="G194" s="493"/>
      <c r="H194" s="491" t="str">
        <f>Calcu!E255</f>
        <v>-</v>
      </c>
      <c r="I194" s="492"/>
      <c r="J194" s="493"/>
      <c r="K194" s="507" t="str">
        <f>Calcu!H255</f>
        <v>-</v>
      </c>
      <c r="L194" s="508"/>
      <c r="M194" s="508"/>
      <c r="N194" s="509"/>
      <c r="O194" s="507" t="str">
        <f>Calcu!I255</f>
        <v>-</v>
      </c>
      <c r="P194" s="508"/>
      <c r="Q194" s="508"/>
      <c r="R194" s="509"/>
      <c r="S194" s="507" t="str">
        <f>Calcu!K255</f>
        <v>-</v>
      </c>
      <c r="T194" s="508"/>
      <c r="U194" s="508"/>
      <c r="V194" s="509"/>
    </row>
    <row r="195" spans="1:22" s="54" customFormat="1" ht="15" customHeight="1">
      <c r="A195" s="269" t="str">
        <f>IF(A$180="삭제","삭제",IF(Calcu!C159=TRUE,"","삭제"))</f>
        <v>삭제</v>
      </c>
      <c r="B195" s="491" t="str">
        <f>Calcu!B256</f>
        <v>-</v>
      </c>
      <c r="C195" s="492"/>
      <c r="D195" s="493"/>
      <c r="E195" s="491" t="str">
        <f>Calcu!D256</f>
        <v>-</v>
      </c>
      <c r="F195" s="492"/>
      <c r="G195" s="493"/>
      <c r="H195" s="491" t="str">
        <f>Calcu!E256</f>
        <v>-</v>
      </c>
      <c r="I195" s="492"/>
      <c r="J195" s="493"/>
      <c r="K195" s="507" t="str">
        <f>Calcu!H256</f>
        <v>-</v>
      </c>
      <c r="L195" s="508"/>
      <c r="M195" s="508"/>
      <c r="N195" s="509"/>
      <c r="O195" s="507" t="str">
        <f>Calcu!I256</f>
        <v>-</v>
      </c>
      <c r="P195" s="508"/>
      <c r="Q195" s="508"/>
      <c r="R195" s="509"/>
      <c r="S195" s="507" t="str">
        <f>Calcu!K256</f>
        <v>-</v>
      </c>
      <c r="T195" s="508"/>
      <c r="U195" s="508"/>
      <c r="V195" s="509"/>
    </row>
    <row r="196" spans="1:22" s="54" customFormat="1" ht="15" customHeight="1">
      <c r="A196" s="269" t="str">
        <f>IF(A$180="삭제","삭제",IF(Calcu!C160=TRUE,"","삭제"))</f>
        <v>삭제</v>
      </c>
      <c r="B196" s="491" t="str">
        <f>Calcu!B257</f>
        <v>-</v>
      </c>
      <c r="C196" s="492"/>
      <c r="D196" s="493"/>
      <c r="E196" s="491" t="str">
        <f>Calcu!D257</f>
        <v>-</v>
      </c>
      <c r="F196" s="492"/>
      <c r="G196" s="493"/>
      <c r="H196" s="491" t="str">
        <f>Calcu!E257</f>
        <v>-</v>
      </c>
      <c r="I196" s="492"/>
      <c r="J196" s="493"/>
      <c r="K196" s="507" t="str">
        <f>Calcu!H257</f>
        <v>-</v>
      </c>
      <c r="L196" s="508"/>
      <c r="M196" s="508"/>
      <c r="N196" s="509"/>
      <c r="O196" s="507" t="str">
        <f>Calcu!I257</f>
        <v>-</v>
      </c>
      <c r="P196" s="508"/>
      <c r="Q196" s="508"/>
      <c r="R196" s="509"/>
      <c r="S196" s="507" t="str">
        <f>Calcu!K257</f>
        <v>-</v>
      </c>
      <c r="T196" s="508"/>
      <c r="U196" s="508"/>
      <c r="V196" s="509"/>
    </row>
    <row r="197" spans="1:22" s="54" customFormat="1" ht="15" customHeight="1">
      <c r="A197" s="269" t="str">
        <f>IF(A$180="삭제","삭제",IF(Calcu!C161=TRUE,"","삭제"))</f>
        <v>삭제</v>
      </c>
      <c r="B197" s="491" t="str">
        <f>Calcu!B258</f>
        <v>-</v>
      </c>
      <c r="C197" s="492"/>
      <c r="D197" s="493"/>
      <c r="E197" s="491" t="str">
        <f>Calcu!D258</f>
        <v>-</v>
      </c>
      <c r="F197" s="492"/>
      <c r="G197" s="493"/>
      <c r="H197" s="491" t="str">
        <f>Calcu!E258</f>
        <v>-</v>
      </c>
      <c r="I197" s="492"/>
      <c r="J197" s="493"/>
      <c r="K197" s="507" t="str">
        <f>Calcu!H258</f>
        <v>-</v>
      </c>
      <c r="L197" s="508"/>
      <c r="M197" s="508"/>
      <c r="N197" s="509"/>
      <c r="O197" s="507" t="str">
        <f>Calcu!I258</f>
        <v>-</v>
      </c>
      <c r="P197" s="508"/>
      <c r="Q197" s="508"/>
      <c r="R197" s="509"/>
      <c r="S197" s="507" t="str">
        <f>Calcu!K258</f>
        <v>-</v>
      </c>
      <c r="T197" s="508"/>
      <c r="U197" s="508"/>
      <c r="V197" s="509"/>
    </row>
    <row r="198" spans="1:22" s="54" customFormat="1" ht="15" customHeight="1">
      <c r="A198" s="269" t="str">
        <f>IF(A$180="삭제","삭제",IF(Calcu!C162=TRUE,"","삭제"))</f>
        <v>삭제</v>
      </c>
      <c r="B198" s="491" t="str">
        <f>Calcu!B259</f>
        <v>-</v>
      </c>
      <c r="C198" s="492"/>
      <c r="D198" s="493"/>
      <c r="E198" s="491" t="str">
        <f>Calcu!D259</f>
        <v>-</v>
      </c>
      <c r="F198" s="492"/>
      <c r="G198" s="493"/>
      <c r="H198" s="491" t="str">
        <f>Calcu!E259</f>
        <v>-</v>
      </c>
      <c r="I198" s="492"/>
      <c r="J198" s="493"/>
      <c r="K198" s="507" t="str">
        <f>Calcu!H259</f>
        <v>-</v>
      </c>
      <c r="L198" s="508"/>
      <c r="M198" s="508"/>
      <c r="N198" s="509"/>
      <c r="O198" s="507" t="str">
        <f>Calcu!I259</f>
        <v>-</v>
      </c>
      <c r="P198" s="508"/>
      <c r="Q198" s="508"/>
      <c r="R198" s="509"/>
      <c r="S198" s="507" t="str">
        <f>Calcu!K259</f>
        <v>-</v>
      </c>
      <c r="T198" s="508"/>
      <c r="U198" s="508"/>
      <c r="V198" s="509"/>
    </row>
    <row r="199" spans="1:22" s="54" customFormat="1" ht="15" customHeight="1">
      <c r="A199" s="269" t="str">
        <f>IF(A$180="삭제","삭제",IF(Calcu!C163=TRUE,"","삭제"))</f>
        <v>삭제</v>
      </c>
      <c r="B199" s="491" t="str">
        <f>Calcu!B260</f>
        <v>-</v>
      </c>
      <c r="C199" s="492"/>
      <c r="D199" s="493"/>
      <c r="E199" s="491" t="str">
        <f>Calcu!D260</f>
        <v>-</v>
      </c>
      <c r="F199" s="492"/>
      <c r="G199" s="493"/>
      <c r="H199" s="491" t="str">
        <f>Calcu!E260</f>
        <v>-</v>
      </c>
      <c r="I199" s="492"/>
      <c r="J199" s="493"/>
      <c r="K199" s="507" t="str">
        <f>Calcu!H260</f>
        <v>-</v>
      </c>
      <c r="L199" s="508"/>
      <c r="M199" s="508"/>
      <c r="N199" s="509"/>
      <c r="O199" s="507" t="str">
        <f>Calcu!I260</f>
        <v>-</v>
      </c>
      <c r="P199" s="508"/>
      <c r="Q199" s="508"/>
      <c r="R199" s="509"/>
      <c r="S199" s="507" t="str">
        <f>Calcu!K260</f>
        <v>-</v>
      </c>
      <c r="T199" s="508"/>
      <c r="U199" s="508"/>
      <c r="V199" s="509"/>
    </row>
    <row r="200" spans="1:22" s="54" customFormat="1" ht="15" customHeight="1">
      <c r="A200" s="269" t="str">
        <f>IF(A$180="삭제","삭제",IF(Calcu!C164=TRUE,"","삭제"))</f>
        <v>삭제</v>
      </c>
      <c r="B200" s="491" t="str">
        <f>Calcu!B261</f>
        <v>-</v>
      </c>
      <c r="C200" s="492"/>
      <c r="D200" s="493"/>
      <c r="E200" s="491" t="str">
        <f>Calcu!D261</f>
        <v>-</v>
      </c>
      <c r="F200" s="492"/>
      <c r="G200" s="493"/>
      <c r="H200" s="491" t="str">
        <f>Calcu!E261</f>
        <v>-</v>
      </c>
      <c r="I200" s="492"/>
      <c r="J200" s="493"/>
      <c r="K200" s="507" t="str">
        <f>Calcu!H261</f>
        <v>-</v>
      </c>
      <c r="L200" s="508"/>
      <c r="M200" s="508"/>
      <c r="N200" s="509"/>
      <c r="O200" s="507" t="str">
        <f>Calcu!I261</f>
        <v>-</v>
      </c>
      <c r="P200" s="508"/>
      <c r="Q200" s="508"/>
      <c r="R200" s="509"/>
      <c r="S200" s="507" t="str">
        <f>Calcu!K261</f>
        <v>-</v>
      </c>
      <c r="T200" s="508"/>
      <c r="U200" s="508"/>
      <c r="V200" s="509"/>
    </row>
    <row r="201" spans="1:22" s="54" customFormat="1" ht="15" customHeight="1">
      <c r="A201" s="269" t="str">
        <f>IF(A$180="삭제","삭제",IF(Calcu!C165=TRUE,"","삭제"))</f>
        <v>삭제</v>
      </c>
      <c r="B201" s="491" t="str">
        <f>Calcu!B262</f>
        <v>-</v>
      </c>
      <c r="C201" s="492"/>
      <c r="D201" s="493"/>
      <c r="E201" s="491" t="str">
        <f>Calcu!D262</f>
        <v>-</v>
      </c>
      <c r="F201" s="492"/>
      <c r="G201" s="493"/>
      <c r="H201" s="491" t="str">
        <f>Calcu!E262</f>
        <v>-</v>
      </c>
      <c r="I201" s="492"/>
      <c r="J201" s="493"/>
      <c r="K201" s="507" t="str">
        <f>Calcu!H262</f>
        <v>-</v>
      </c>
      <c r="L201" s="508"/>
      <c r="M201" s="508"/>
      <c r="N201" s="509"/>
      <c r="O201" s="507" t="str">
        <f>Calcu!I262</f>
        <v>-</v>
      </c>
      <c r="P201" s="508"/>
      <c r="Q201" s="508"/>
      <c r="R201" s="509"/>
      <c r="S201" s="507" t="str">
        <f>Calcu!K262</f>
        <v>-</v>
      </c>
      <c r="T201" s="508"/>
      <c r="U201" s="508"/>
      <c r="V201" s="509"/>
    </row>
    <row r="202" spans="1:22" s="54" customFormat="1" ht="15" customHeight="1">
      <c r="A202" s="269" t="str">
        <f>IF(A$180="삭제","삭제",IF(Calcu!C166=TRUE,"","삭제"))</f>
        <v>삭제</v>
      </c>
      <c r="B202" s="491" t="str">
        <f>Calcu!B263</f>
        <v>-</v>
      </c>
      <c r="C202" s="492"/>
      <c r="D202" s="493"/>
      <c r="E202" s="491" t="str">
        <f>Calcu!D263</f>
        <v>-</v>
      </c>
      <c r="F202" s="492"/>
      <c r="G202" s="493"/>
      <c r="H202" s="491" t="str">
        <f>Calcu!E263</f>
        <v>-</v>
      </c>
      <c r="I202" s="492"/>
      <c r="J202" s="493"/>
      <c r="K202" s="507" t="str">
        <f>Calcu!H263</f>
        <v>-</v>
      </c>
      <c r="L202" s="508"/>
      <c r="M202" s="508"/>
      <c r="N202" s="509"/>
      <c r="O202" s="507" t="str">
        <f>Calcu!I263</f>
        <v>-</v>
      </c>
      <c r="P202" s="508"/>
      <c r="Q202" s="508"/>
      <c r="R202" s="509"/>
      <c r="S202" s="507" t="str">
        <f>Calcu!K263</f>
        <v>-</v>
      </c>
      <c r="T202" s="508"/>
      <c r="U202" s="508"/>
      <c r="V202" s="509"/>
    </row>
    <row r="203" spans="1:22" s="54" customFormat="1" ht="15" customHeight="1">
      <c r="A203" s="269" t="str">
        <f>IF(A$180="삭제","삭제",IF(Calcu!C167=TRUE,"","삭제"))</f>
        <v>삭제</v>
      </c>
      <c r="B203" s="491" t="str">
        <f>Calcu!B264</f>
        <v>-</v>
      </c>
      <c r="C203" s="492"/>
      <c r="D203" s="493"/>
      <c r="E203" s="491" t="str">
        <f>Calcu!D264</f>
        <v>-</v>
      </c>
      <c r="F203" s="492"/>
      <c r="G203" s="493"/>
      <c r="H203" s="491" t="str">
        <f>Calcu!E264</f>
        <v>-</v>
      </c>
      <c r="I203" s="492"/>
      <c r="J203" s="493"/>
      <c r="K203" s="507" t="str">
        <f>Calcu!H264</f>
        <v>-</v>
      </c>
      <c r="L203" s="508"/>
      <c r="M203" s="508"/>
      <c r="N203" s="509"/>
      <c r="O203" s="507" t="str">
        <f>Calcu!I264</f>
        <v>-</v>
      </c>
      <c r="P203" s="508"/>
      <c r="Q203" s="508"/>
      <c r="R203" s="509"/>
      <c r="S203" s="507" t="str">
        <f>Calcu!K264</f>
        <v>-</v>
      </c>
      <c r="T203" s="508"/>
      <c r="U203" s="508"/>
      <c r="V203" s="509"/>
    </row>
    <row r="204" spans="1:22" s="54" customFormat="1" ht="15" customHeight="1">
      <c r="A204" s="269" t="str">
        <f>IF(A$180="삭제","삭제",IF(Calcu!C168=TRUE,"","삭제"))</f>
        <v>삭제</v>
      </c>
      <c r="B204" s="491" t="str">
        <f>Calcu!B265</f>
        <v>-</v>
      </c>
      <c r="C204" s="492"/>
      <c r="D204" s="493"/>
      <c r="E204" s="491" t="str">
        <f>Calcu!D265</f>
        <v>-</v>
      </c>
      <c r="F204" s="492"/>
      <c r="G204" s="493"/>
      <c r="H204" s="491" t="str">
        <f>Calcu!E265</f>
        <v>-</v>
      </c>
      <c r="I204" s="492"/>
      <c r="J204" s="493"/>
      <c r="K204" s="507" t="str">
        <f>Calcu!H265</f>
        <v>-</v>
      </c>
      <c r="L204" s="508"/>
      <c r="M204" s="508"/>
      <c r="N204" s="509"/>
      <c r="O204" s="507" t="str">
        <f>Calcu!I265</f>
        <v>-</v>
      </c>
      <c r="P204" s="508"/>
      <c r="Q204" s="508"/>
      <c r="R204" s="509"/>
      <c r="S204" s="507" t="str">
        <f>Calcu!K265</f>
        <v>-</v>
      </c>
      <c r="T204" s="508"/>
      <c r="U204" s="508"/>
      <c r="V204" s="509"/>
    </row>
    <row r="205" spans="1:22" s="54" customFormat="1" ht="15" customHeight="1">
      <c r="A205" s="269" t="str">
        <f>IF(A$180="삭제","삭제",IF(Calcu!C169=TRUE,"","삭제"))</f>
        <v>삭제</v>
      </c>
      <c r="B205" s="491" t="str">
        <f>Calcu!B266</f>
        <v>-</v>
      </c>
      <c r="C205" s="492"/>
      <c r="D205" s="493"/>
      <c r="E205" s="491" t="str">
        <f>Calcu!D266</f>
        <v>-</v>
      </c>
      <c r="F205" s="492"/>
      <c r="G205" s="493"/>
      <c r="H205" s="491" t="str">
        <f>Calcu!E266</f>
        <v>-</v>
      </c>
      <c r="I205" s="492"/>
      <c r="J205" s="493"/>
      <c r="K205" s="507" t="str">
        <f>Calcu!H266</f>
        <v>-</v>
      </c>
      <c r="L205" s="508"/>
      <c r="M205" s="508"/>
      <c r="N205" s="509"/>
      <c r="O205" s="507" t="str">
        <f>Calcu!I266</f>
        <v>-</v>
      </c>
      <c r="P205" s="508"/>
      <c r="Q205" s="508"/>
      <c r="R205" s="509"/>
      <c r="S205" s="507" t="str">
        <f>Calcu!K266</f>
        <v>-</v>
      </c>
      <c r="T205" s="508"/>
      <c r="U205" s="508"/>
      <c r="V205" s="509"/>
    </row>
    <row r="206" spans="1:22" s="54" customFormat="1" ht="15" customHeight="1">
      <c r="A206" s="269" t="str">
        <f>IF(A$180="삭제","삭제",IF(Calcu!C170=TRUE,"","삭제"))</f>
        <v>삭제</v>
      </c>
      <c r="B206" s="491" t="str">
        <f>Calcu!B267</f>
        <v>-</v>
      </c>
      <c r="C206" s="492"/>
      <c r="D206" s="493"/>
      <c r="E206" s="491" t="str">
        <f>Calcu!D267</f>
        <v>-</v>
      </c>
      <c r="F206" s="492"/>
      <c r="G206" s="493"/>
      <c r="H206" s="491" t="str">
        <f>Calcu!E267</f>
        <v>-</v>
      </c>
      <c r="I206" s="492"/>
      <c r="J206" s="493"/>
      <c r="K206" s="507" t="str">
        <f>Calcu!H267</f>
        <v>-</v>
      </c>
      <c r="L206" s="508"/>
      <c r="M206" s="508"/>
      <c r="N206" s="509"/>
      <c r="O206" s="507" t="str">
        <f>Calcu!I267</f>
        <v>-</v>
      </c>
      <c r="P206" s="508"/>
      <c r="Q206" s="508"/>
      <c r="R206" s="509"/>
      <c r="S206" s="507" t="str">
        <f>Calcu!K267</f>
        <v>-</v>
      </c>
      <c r="T206" s="508"/>
      <c r="U206" s="508"/>
      <c r="V206" s="509"/>
    </row>
    <row r="207" spans="1:22" s="54" customFormat="1" ht="15" customHeight="1">
      <c r="A207" s="360" t="str">
        <f>IF(Calcu!$E$148="Case D","","삭제")</f>
        <v>삭제</v>
      </c>
      <c r="B207" s="51"/>
      <c r="C207" s="51"/>
      <c r="D207" s="51"/>
      <c r="E207" s="51"/>
      <c r="F207" s="51"/>
      <c r="G207" s="51"/>
      <c r="H207" s="51"/>
      <c r="I207" s="51"/>
      <c r="J207" s="51"/>
    </row>
    <row r="208" spans="1:22" s="54" customFormat="1" ht="15" customHeight="1">
      <c r="A208" s="360" t="str">
        <f>IF(Calcu!$E$148="Case D","","삭제")</f>
        <v>삭제</v>
      </c>
      <c r="B208" s="45" t="s">
        <v>426</v>
      </c>
      <c r="C208" s="46"/>
      <c r="D208" s="46"/>
      <c r="E208" s="48"/>
      <c r="F208" s="48"/>
      <c r="G208" s="48"/>
      <c r="H208" s="48"/>
      <c r="I208" s="48"/>
      <c r="J208" s="48"/>
      <c r="K208" s="270"/>
      <c r="L208" s="56"/>
      <c r="Q208" s="416"/>
      <c r="R208" s="416"/>
      <c r="S208" s="416"/>
      <c r="V208" s="70"/>
    </row>
    <row r="209" spans="1:22" s="54" customFormat="1" ht="15" customHeight="1">
      <c r="A209" s="360" t="str">
        <f>IF(Calcu!$E$148="Case D","","삭제")</f>
        <v>삭제</v>
      </c>
      <c r="B209" s="48"/>
      <c r="C209" s="46"/>
      <c r="D209" s="46"/>
      <c r="E209" s="48"/>
      <c r="F209" s="48"/>
      <c r="G209" s="48"/>
      <c r="H209" s="48"/>
      <c r="I209" s="48"/>
      <c r="J209" s="48"/>
      <c r="K209" s="270"/>
      <c r="L209" s="56"/>
      <c r="Q209" s="416"/>
      <c r="R209" s="416"/>
      <c r="S209" s="416"/>
    </row>
    <row r="210" spans="1:22" s="54" customFormat="1" ht="15" customHeight="1">
      <c r="A210" s="360" t="str">
        <f>IF(Calcu!$E$148="Case D","","삭제")</f>
        <v>삭제</v>
      </c>
      <c r="B210" s="49" t="s">
        <v>427</v>
      </c>
      <c r="C210" s="46"/>
      <c r="D210" s="46"/>
      <c r="E210" s="45"/>
      <c r="F210" s="57"/>
      <c r="G210" s="57"/>
      <c r="H210" s="57"/>
      <c r="I210" s="48"/>
      <c r="J210" s="48"/>
      <c r="K210" s="58"/>
      <c r="L210" s="56"/>
      <c r="Q210" s="416"/>
      <c r="R210" s="416"/>
      <c r="S210" s="416"/>
    </row>
    <row r="211" spans="1:22" s="54" customFormat="1" ht="15" customHeight="1">
      <c r="A211" s="360" t="str">
        <f>IF(Calcu!$E$148="Case D","","삭제")</f>
        <v>삭제</v>
      </c>
      <c r="B211" s="271"/>
      <c r="C211" s="525" t="e">
        <f>TRIM(LEFT(TEXT(Calcu!X176,"0.000 000 E+00"),10))&amp;"×10"</f>
        <v>#DIV/0!</v>
      </c>
      <c r="D211" s="525"/>
      <c r="E211" s="525"/>
      <c r="F211" s="525"/>
      <c r="G211" s="272" t="e">
        <f>VALUE(RIGHT(TEXT(Calcu!X176,"0.000 000 E+00"),3))</f>
        <v>#DIV/0!</v>
      </c>
      <c r="H211" s="271"/>
      <c r="I211" s="525" t="e">
        <f>TRIM(LEFT(TEXT(Calcu!X178,"0.000 000 E+00"),10))&amp;"×10"</f>
        <v>#DIV/0!</v>
      </c>
      <c r="J211" s="525"/>
      <c r="K211" s="525"/>
      <c r="L211" s="525"/>
      <c r="M211" s="272" t="e">
        <f>VALUE(RIGHT(TEXT(Calcu!X178,"0.000 000 E+00"),3))</f>
        <v>#DIV/0!</v>
      </c>
      <c r="N211" s="271"/>
      <c r="P211" s="525" t="e">
        <f>TRIM(LEFT(TEXT(Calcu!X180,"0.000 000 E+00"),10))&amp;"×10"</f>
        <v>#DIV/0!</v>
      </c>
      <c r="Q211" s="525"/>
      <c r="R211" s="525"/>
      <c r="S211" s="525"/>
      <c r="T211" s="272" t="e">
        <f>VALUE(RIGHT(TEXT(Calcu!X180,"0.000 000 E+00"),3))</f>
        <v>#DIV/0!</v>
      </c>
    </row>
    <row r="212" spans="1:22" s="54" customFormat="1" ht="15" customHeight="1">
      <c r="A212" s="360" t="str">
        <f>IF(Calcu!$E$148="Case D","","삭제")</f>
        <v>삭제</v>
      </c>
      <c r="B212" s="271"/>
      <c r="C212" s="525" t="e">
        <f>TRIM(LEFT(TEXT(Calcu!X182,"0.000 000 E+00"),10))&amp;"×10"</f>
        <v>#DIV/0!</v>
      </c>
      <c r="D212" s="525"/>
      <c r="E212" s="525"/>
      <c r="F212" s="525"/>
      <c r="G212" s="272" t="e">
        <f>VALUE(RIGHT(TEXT(Calcu!X182,"0.000 000 E+00"),3))</f>
        <v>#DIV/0!</v>
      </c>
      <c r="H212" s="271"/>
      <c r="I212" s="525" t="e">
        <f>TRIM(LEFT(TEXT(Calcu!X184,"0.000 000 E+00"),10))&amp;"×10"</f>
        <v>#DIV/0!</v>
      </c>
      <c r="J212" s="525"/>
      <c r="K212" s="525"/>
      <c r="L212" s="525"/>
      <c r="M212" s="272" t="e">
        <f>VALUE(RIGHT(TEXT(Calcu!X184,"0.000 000 E+00"),3))</f>
        <v>#DIV/0!</v>
      </c>
      <c r="N212" s="271"/>
      <c r="P212" s="525" t="e">
        <f>TRIM(LEFT(TEXT(Calcu!X186,"0.000 000 E+00"),10))&amp;"×10"</f>
        <v>#DIV/0!</v>
      </c>
      <c r="Q212" s="525"/>
      <c r="R212" s="525"/>
      <c r="S212" s="525"/>
      <c r="T212" s="272" t="e">
        <f>VALUE(RIGHT(TEXT(Calcu!X186,"0.000 000 E+00"),3))</f>
        <v>#DIV/0!</v>
      </c>
    </row>
    <row r="213" spans="1:22" s="54" customFormat="1" ht="15" customHeight="1">
      <c r="A213" s="360" t="str">
        <f>IF(Calcu!$E$148="Case D","","삭제")</f>
        <v>삭제</v>
      </c>
      <c r="B213" s="532" t="s">
        <v>428</v>
      </c>
      <c r="C213" s="532"/>
      <c r="D213" s="532"/>
      <c r="E213" s="532"/>
      <c r="F213" s="532"/>
      <c r="G213" s="532"/>
      <c r="H213" s="532"/>
      <c r="I213" s="532"/>
      <c r="J213" s="532"/>
      <c r="K213" s="532"/>
      <c r="L213" s="532"/>
      <c r="M213" s="532"/>
      <c r="N213" s="532"/>
      <c r="O213" s="532"/>
      <c r="P213" s="532"/>
      <c r="Q213" s="532"/>
      <c r="R213" s="532"/>
      <c r="S213" s="532"/>
      <c r="T213" s="532"/>
      <c r="U213" s="532"/>
      <c r="V213" s="532"/>
    </row>
    <row r="214" spans="1:22" s="54" customFormat="1" ht="15" customHeight="1">
      <c r="A214" s="360" t="str">
        <f>IF(Calcu!$E$148="Case D","","삭제")</f>
        <v>삭제</v>
      </c>
      <c r="B214" s="532"/>
      <c r="C214" s="532"/>
      <c r="D214" s="532"/>
      <c r="E214" s="532"/>
      <c r="F214" s="532"/>
      <c r="G214" s="532"/>
      <c r="H214" s="532"/>
      <c r="I214" s="532"/>
      <c r="J214" s="532"/>
      <c r="K214" s="532"/>
      <c r="L214" s="532"/>
      <c r="M214" s="532"/>
      <c r="N214" s="532"/>
      <c r="O214" s="532"/>
      <c r="P214" s="532"/>
      <c r="Q214" s="532"/>
      <c r="R214" s="532"/>
      <c r="S214" s="532"/>
      <c r="T214" s="532"/>
      <c r="U214" s="532"/>
      <c r="V214" s="532"/>
    </row>
    <row r="215" spans="1:22" s="54" customFormat="1" ht="15" customHeight="1">
      <c r="A215" s="360" t="str">
        <f>IF(Calcu!$E$148="Case D","","삭제")</f>
        <v>삭제</v>
      </c>
      <c r="B215" s="57"/>
      <c r="C215" s="75"/>
      <c r="D215" s="75"/>
      <c r="E215" s="59"/>
      <c r="F215" s="59"/>
      <c r="G215" s="59"/>
      <c r="H215" s="59"/>
      <c r="I215" s="59"/>
      <c r="J215" s="59"/>
      <c r="K215" s="270"/>
      <c r="L215" s="56"/>
      <c r="N215" s="79"/>
      <c r="O215" s="233"/>
    </row>
    <row r="216" spans="1:22" s="54" customFormat="1" ht="15" customHeight="1">
      <c r="A216" s="360" t="str">
        <f>IF(Calcu!$E$148="Case D","","삭제")</f>
        <v>삭제</v>
      </c>
      <c r="B216" s="46" t="s">
        <v>757</v>
      </c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R216" s="302" t="str">
        <f ca="1">MAX(Calcu!P$199:Q$215)&amp;") was calculated "</f>
        <v xml:space="preserve">0) was calculated </v>
      </c>
      <c r="S216" s="301"/>
      <c r="T216" s="301"/>
      <c r="U216" s="301"/>
      <c r="V216" s="301"/>
    </row>
    <row r="217" spans="1:22" s="54" customFormat="1" ht="15" customHeight="1">
      <c r="A217" s="360" t="str">
        <f>IF(Calcu!$E$148="Case D","","삭제")</f>
        <v>삭제</v>
      </c>
      <c r="B217" s="302" t="s">
        <v>430</v>
      </c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</row>
    <row r="218" spans="1:22" s="54" customFormat="1" ht="15" customHeight="1">
      <c r="A218" s="360" t="str">
        <f>IF(Calcu!$E$148="Case D","","삭제")</f>
        <v>삭제</v>
      </c>
      <c r="B218" s="273" t="s">
        <v>431</v>
      </c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299"/>
      <c r="Q218" s="299"/>
      <c r="R218" s="299"/>
      <c r="S218" s="299"/>
      <c r="T218" s="299"/>
      <c r="U218" s="299"/>
      <c r="V218" s="299"/>
    </row>
    <row r="219" spans="1:22" s="54" customFormat="1" ht="15" customHeight="1">
      <c r="A219" s="360" t="str">
        <f>IF(Calcu!$E$148="Case D","","삭제")</f>
        <v>삭제</v>
      </c>
      <c r="B219" s="302" t="s">
        <v>432</v>
      </c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299"/>
      <c r="Q219" s="299"/>
      <c r="R219" s="299"/>
      <c r="S219" s="299"/>
      <c r="T219" s="299"/>
      <c r="U219" s="299"/>
      <c r="V219" s="299"/>
    </row>
    <row r="220" spans="1:22" s="54" customFormat="1" ht="15" customHeight="1">
      <c r="A220" s="360" t="str">
        <f>IF(Calcu!$E$148="Case D","","삭제")</f>
        <v>삭제</v>
      </c>
      <c r="B220" s="273" t="s">
        <v>429</v>
      </c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</row>
    <row r="221" spans="1:22" s="54" customFormat="1" ht="15" customHeight="1">
      <c r="A221" s="360" t="str">
        <f>IF(Calcu!$E$148="Case D","","삭제")</f>
        <v>삭제</v>
      </c>
      <c r="B221" s="300" t="s">
        <v>433</v>
      </c>
      <c r="F221" s="274"/>
      <c r="G221" s="274"/>
      <c r="H221" s="274"/>
      <c r="I221" s="274"/>
      <c r="J221" s="274"/>
      <c r="K221" s="270"/>
      <c r="L221" s="56"/>
    </row>
    <row r="222" spans="1:22" s="54" customFormat="1" ht="15" customHeight="1">
      <c r="A222" s="361" t="str">
        <f>IF(Calcu!$E$148="Case D","삽입","삭제")</f>
        <v>삭제</v>
      </c>
    </row>
    <row r="223" spans="1:22" s="54" customFormat="1" ht="15" customHeight="1">
      <c r="A223" s="360" t="str">
        <f>IF(Calcu!$E$148="Case D","","삭제")</f>
        <v>삭제</v>
      </c>
      <c r="B223" s="275" t="str">
        <f>B180</f>
        <v xml:space="preserve">○ Description : </v>
      </c>
      <c r="I223" s="233"/>
      <c r="J223" s="233"/>
      <c r="K223" s="55"/>
    </row>
    <row r="224" spans="1:22" s="54" customFormat="1" ht="15" customHeight="1">
      <c r="A224" s="360" t="str">
        <f>IF(Calcu!$E$148="Case D","","삭제")</f>
        <v>삭제</v>
      </c>
      <c r="B224" s="275" t="str">
        <f>B181</f>
        <v xml:space="preserve">○ Manufacturer &amp; Model :  / </v>
      </c>
      <c r="I224" s="53"/>
      <c r="J224" s="53"/>
      <c r="K224" s="55"/>
      <c r="Q224" s="416"/>
      <c r="R224" s="416"/>
      <c r="S224" s="416"/>
    </row>
    <row r="225" spans="1:22" s="54" customFormat="1" ht="15" customHeight="1">
      <c r="A225" s="360" t="str">
        <f>IF(Calcu!$E$148="Case D","","삭제")</f>
        <v>삭제</v>
      </c>
      <c r="B225" s="275" t="str">
        <f>B182</f>
        <v xml:space="preserve">○ Serial Number : </v>
      </c>
      <c r="I225" s="53"/>
      <c r="J225" s="53"/>
      <c r="K225" s="55"/>
      <c r="Q225" s="416"/>
      <c r="R225" s="416"/>
      <c r="S225" s="416"/>
    </row>
    <row r="226" spans="1:22" s="54" customFormat="1" ht="15" customHeight="1">
      <c r="A226" s="360" t="str">
        <f>IF(Calcu!$E$148="Case D","","삭제")</f>
        <v>삭제</v>
      </c>
      <c r="B226" s="275"/>
      <c r="I226" s="53"/>
      <c r="J226" s="53"/>
      <c r="K226" s="55"/>
      <c r="Q226" s="416"/>
      <c r="R226" s="416"/>
      <c r="S226" s="416"/>
    </row>
    <row r="227" spans="1:22" s="54" customFormat="1" ht="15" customHeight="1">
      <c r="A227" s="360" t="str">
        <f>IF(Calcu!$E$148="Case D","","삭제")</f>
        <v>삭제</v>
      </c>
      <c r="B227" s="527" t="str">
        <f>"Characteristics and grade of force measuring device ("&amp;B184&amp;")"</f>
        <v>Characteristics and grade of force measuring device (Tension Calibration)</v>
      </c>
      <c r="C227" s="527"/>
      <c r="D227" s="527"/>
      <c r="E227" s="527"/>
      <c r="F227" s="527"/>
      <c r="G227" s="527"/>
      <c r="H227" s="527"/>
      <c r="I227" s="527"/>
      <c r="J227" s="527"/>
      <c r="K227" s="527"/>
      <c r="L227" s="527"/>
      <c r="M227" s="527"/>
      <c r="N227" s="527"/>
      <c r="O227" s="527"/>
      <c r="P227" s="527"/>
      <c r="Q227" s="527"/>
      <c r="R227" s="527"/>
      <c r="S227" s="527"/>
      <c r="T227" s="527"/>
      <c r="U227" s="527"/>
      <c r="V227" s="527"/>
    </row>
    <row r="228" spans="1:22" s="54" customFormat="1" ht="15" customHeight="1">
      <c r="A228" s="360" t="str">
        <f>IF(Calcu!$E$148="Case D","","삭제")</f>
        <v>삭제</v>
      </c>
      <c r="B228" s="527"/>
      <c r="C228" s="527"/>
      <c r="D228" s="527"/>
      <c r="E228" s="527"/>
      <c r="F228" s="527"/>
      <c r="G228" s="527"/>
      <c r="H228" s="527"/>
      <c r="I228" s="527"/>
      <c r="J228" s="527"/>
      <c r="K228" s="527"/>
      <c r="L228" s="527"/>
      <c r="M228" s="527"/>
      <c r="N228" s="527"/>
      <c r="O228" s="527"/>
      <c r="P228" s="527"/>
      <c r="Q228" s="527"/>
      <c r="R228" s="527"/>
      <c r="S228" s="527"/>
      <c r="T228" s="527"/>
      <c r="U228" s="527"/>
      <c r="V228" s="527"/>
    </row>
    <row r="229" spans="1:22" s="54" customFormat="1" ht="15" customHeight="1">
      <c r="A229" s="360" t="str">
        <f>IF(Calcu!$E$148="Case D","","삭제")</f>
        <v>삭제</v>
      </c>
      <c r="B229" s="527"/>
      <c r="C229" s="527"/>
      <c r="D229" s="527"/>
      <c r="E229" s="527"/>
      <c r="F229" s="527"/>
      <c r="G229" s="527"/>
      <c r="H229" s="527"/>
      <c r="I229" s="527"/>
      <c r="J229" s="527"/>
      <c r="K229" s="527"/>
      <c r="L229" s="527"/>
      <c r="M229" s="527"/>
      <c r="N229" s="527"/>
      <c r="O229" s="527"/>
      <c r="P229" s="527"/>
      <c r="Q229" s="527"/>
      <c r="R229" s="527"/>
      <c r="S229" s="527"/>
      <c r="T229" s="527"/>
      <c r="U229" s="527"/>
      <c r="V229" s="527"/>
    </row>
    <row r="230" spans="1:22" s="54" customFormat="1" ht="15" customHeight="1">
      <c r="A230" s="360" t="str">
        <f>IF(Calcu!$E$148="Case D","","삭제")</f>
        <v>삭제</v>
      </c>
      <c r="F230" s="268"/>
      <c r="G230" s="268"/>
      <c r="H230" s="268"/>
      <c r="I230" s="268"/>
      <c r="J230" s="268"/>
      <c r="K230" s="268"/>
      <c r="L230" s="268"/>
      <c r="Q230" s="416"/>
      <c r="R230" s="416"/>
      <c r="S230" s="416"/>
    </row>
    <row r="231" spans="1:22" s="54" customFormat="1" ht="15" customHeight="1">
      <c r="A231" s="360" t="str">
        <f>IF(Calcu!$E$148="Case D","","삭제")</f>
        <v>삭제</v>
      </c>
      <c r="B231" s="498" t="s">
        <v>419</v>
      </c>
      <c r="C231" s="499"/>
      <c r="D231" s="500"/>
      <c r="E231" s="498" t="s">
        <v>438</v>
      </c>
      <c r="F231" s="499"/>
      <c r="G231" s="500"/>
      <c r="H231" s="498" t="s">
        <v>435</v>
      </c>
      <c r="I231" s="499"/>
      <c r="J231" s="500"/>
      <c r="K231" s="498" t="s">
        <v>436</v>
      </c>
      <c r="L231" s="499"/>
      <c r="M231" s="500"/>
      <c r="N231" s="498" t="s">
        <v>437</v>
      </c>
      <c r="O231" s="499"/>
      <c r="P231" s="500"/>
      <c r="Q231" s="498" t="s">
        <v>439</v>
      </c>
      <c r="R231" s="499"/>
      <c r="S231" s="500"/>
      <c r="T231" s="498" t="s">
        <v>440</v>
      </c>
      <c r="U231" s="499"/>
      <c r="V231" s="500"/>
    </row>
    <row r="232" spans="1:22" s="54" customFormat="1" ht="15" customHeight="1">
      <c r="A232" s="360" t="str">
        <f>IF(Calcu!$E$148="Case D","","삭제")</f>
        <v>삭제</v>
      </c>
      <c r="B232" s="510"/>
      <c r="C232" s="511"/>
      <c r="D232" s="512"/>
      <c r="E232" s="510"/>
      <c r="F232" s="511"/>
      <c r="G232" s="512"/>
      <c r="H232" s="510"/>
      <c r="I232" s="511"/>
      <c r="J232" s="512"/>
      <c r="K232" s="510"/>
      <c r="L232" s="511"/>
      <c r="M232" s="512"/>
      <c r="N232" s="510"/>
      <c r="O232" s="511"/>
      <c r="P232" s="512"/>
      <c r="Q232" s="510"/>
      <c r="R232" s="511"/>
      <c r="S232" s="512"/>
      <c r="T232" s="510"/>
      <c r="U232" s="511"/>
      <c r="V232" s="512"/>
    </row>
    <row r="233" spans="1:22" s="54" customFormat="1" ht="15" customHeight="1">
      <c r="A233" s="360" t="str">
        <f>IF(Calcu!$E$148="Case D","","삭제")</f>
        <v>삭제</v>
      </c>
      <c r="B233" s="501"/>
      <c r="C233" s="502"/>
      <c r="D233" s="503"/>
      <c r="E233" s="501"/>
      <c r="F233" s="502"/>
      <c r="G233" s="503"/>
      <c r="H233" s="501"/>
      <c r="I233" s="502"/>
      <c r="J233" s="503"/>
      <c r="K233" s="501"/>
      <c r="L233" s="502"/>
      <c r="M233" s="503"/>
      <c r="N233" s="501"/>
      <c r="O233" s="502"/>
      <c r="P233" s="503"/>
      <c r="Q233" s="501"/>
      <c r="R233" s="502"/>
      <c r="S233" s="503"/>
      <c r="T233" s="501"/>
      <c r="U233" s="502"/>
      <c r="V233" s="503"/>
    </row>
    <row r="234" spans="1:22" s="54" customFormat="1" ht="15" customHeight="1">
      <c r="A234" s="269" t="str">
        <f>IF(A$180="삭제","삭제",IF(Calcu!C154=TRUE,"","삭제"))</f>
        <v>삭제</v>
      </c>
      <c r="B234" s="491" t="str">
        <f>Calcu!M251</f>
        <v>-</v>
      </c>
      <c r="C234" s="492"/>
      <c r="D234" s="493"/>
      <c r="E234" s="491" t="str">
        <f>Calcu!N251</f>
        <v>-</v>
      </c>
      <c r="F234" s="492"/>
      <c r="G234" s="493"/>
      <c r="H234" s="491" t="str">
        <f>Calcu!O251</f>
        <v>-</v>
      </c>
      <c r="I234" s="492"/>
      <c r="J234" s="493"/>
      <c r="K234" s="491" t="str">
        <f>Calcu!P251</f>
        <v>-</v>
      </c>
      <c r="L234" s="492"/>
      <c r="M234" s="493"/>
      <c r="N234" s="491" t="str">
        <f ca="1">Calcu!Q251</f>
        <v>0.0</v>
      </c>
      <c r="O234" s="492"/>
      <c r="P234" s="493"/>
      <c r="Q234" s="491" t="str">
        <f>Calcu!R251</f>
        <v>-</v>
      </c>
      <c r="R234" s="492"/>
      <c r="S234" s="493"/>
      <c r="T234" s="491" t="str">
        <f>Calcu!S251</f>
        <v>-</v>
      </c>
      <c r="U234" s="492"/>
      <c r="V234" s="493"/>
    </row>
    <row r="235" spans="1:22" s="54" customFormat="1" ht="15" customHeight="1">
      <c r="A235" s="269" t="str">
        <f>IF(A$180="삭제","삭제",IF(Calcu!C155=TRUE,"","삭제"))</f>
        <v>삭제</v>
      </c>
      <c r="B235" s="491" t="str">
        <f>Calcu!M252</f>
        <v>-</v>
      </c>
      <c r="C235" s="492"/>
      <c r="D235" s="493"/>
      <c r="E235" s="491" t="str">
        <f>Calcu!N252</f>
        <v>-</v>
      </c>
      <c r="F235" s="492"/>
      <c r="G235" s="493"/>
      <c r="H235" s="491" t="str">
        <f>Calcu!O252</f>
        <v>-</v>
      </c>
      <c r="I235" s="492"/>
      <c r="J235" s="493"/>
      <c r="K235" s="491" t="str">
        <f>Calcu!P252</f>
        <v>-</v>
      </c>
      <c r="L235" s="492"/>
      <c r="M235" s="493"/>
      <c r="N235" s="491" t="str">
        <f>Calcu!Q252</f>
        <v>-</v>
      </c>
      <c r="O235" s="492"/>
      <c r="P235" s="493"/>
      <c r="Q235" s="491" t="str">
        <f>Calcu!R252</f>
        <v>-</v>
      </c>
      <c r="R235" s="492"/>
      <c r="S235" s="493"/>
      <c r="T235" s="491">
        <f ca="1">Calcu!S252</f>
        <v>0.5</v>
      </c>
      <c r="U235" s="492"/>
      <c r="V235" s="493"/>
    </row>
    <row r="236" spans="1:22" s="54" customFormat="1" ht="15" customHeight="1">
      <c r="A236" s="269" t="str">
        <f>IF(A$180="삭제","삭제",IF(Calcu!C156=TRUE,"","삭제"))</f>
        <v>삭제</v>
      </c>
      <c r="B236" s="491" t="str">
        <f>Calcu!M253</f>
        <v>-</v>
      </c>
      <c r="C236" s="492"/>
      <c r="D236" s="493"/>
      <c r="E236" s="491" t="str">
        <f>Calcu!N253</f>
        <v>-</v>
      </c>
      <c r="F236" s="492"/>
      <c r="G236" s="493"/>
      <c r="H236" s="491" t="str">
        <f>Calcu!O253</f>
        <v>-</v>
      </c>
      <c r="I236" s="492"/>
      <c r="J236" s="493"/>
      <c r="K236" s="491" t="str">
        <f>Calcu!P253</f>
        <v>-</v>
      </c>
      <c r="L236" s="492"/>
      <c r="M236" s="493"/>
      <c r="N236" s="491" t="str">
        <f>Calcu!Q253</f>
        <v>-</v>
      </c>
      <c r="O236" s="492"/>
      <c r="P236" s="493"/>
      <c r="Q236" s="491" t="str">
        <f>Calcu!R253</f>
        <v>-</v>
      </c>
      <c r="R236" s="492"/>
      <c r="S236" s="493"/>
      <c r="T236" s="491">
        <f ca="1">Calcu!S253</f>
        <v>0.5</v>
      </c>
      <c r="U236" s="492"/>
      <c r="V236" s="493"/>
    </row>
    <row r="237" spans="1:22" s="54" customFormat="1" ht="15" customHeight="1">
      <c r="A237" s="269" t="str">
        <f>IF(A$180="삭제","삭제",IF(Calcu!C157=TRUE,"","삭제"))</f>
        <v>삭제</v>
      </c>
      <c r="B237" s="491" t="str">
        <f>Calcu!M254</f>
        <v>-</v>
      </c>
      <c r="C237" s="492"/>
      <c r="D237" s="493"/>
      <c r="E237" s="491" t="str">
        <f>Calcu!N254</f>
        <v>-</v>
      </c>
      <c r="F237" s="492"/>
      <c r="G237" s="493"/>
      <c r="H237" s="491" t="str">
        <f>Calcu!O254</f>
        <v>-</v>
      </c>
      <c r="I237" s="492"/>
      <c r="J237" s="493"/>
      <c r="K237" s="491" t="str">
        <f>Calcu!P254</f>
        <v>-</v>
      </c>
      <c r="L237" s="492"/>
      <c r="M237" s="493"/>
      <c r="N237" s="491" t="str">
        <f>Calcu!Q254</f>
        <v>-</v>
      </c>
      <c r="O237" s="492"/>
      <c r="P237" s="493"/>
      <c r="Q237" s="491" t="str">
        <f>Calcu!R254</f>
        <v>-</v>
      </c>
      <c r="R237" s="492"/>
      <c r="S237" s="493"/>
      <c r="T237" s="491">
        <f ca="1">Calcu!S254</f>
        <v>0.5</v>
      </c>
      <c r="U237" s="492"/>
      <c r="V237" s="493"/>
    </row>
    <row r="238" spans="1:22" s="54" customFormat="1" ht="15" customHeight="1">
      <c r="A238" s="269" t="str">
        <f>IF(A$180="삭제","삭제",IF(Calcu!C158=TRUE,"","삭제"))</f>
        <v>삭제</v>
      </c>
      <c r="B238" s="491" t="str">
        <f>Calcu!M255</f>
        <v>-</v>
      </c>
      <c r="C238" s="492"/>
      <c r="D238" s="493"/>
      <c r="E238" s="491" t="str">
        <f>Calcu!N255</f>
        <v>-</v>
      </c>
      <c r="F238" s="492"/>
      <c r="G238" s="493"/>
      <c r="H238" s="491" t="str">
        <f>Calcu!O255</f>
        <v>-</v>
      </c>
      <c r="I238" s="492"/>
      <c r="J238" s="493"/>
      <c r="K238" s="491" t="str">
        <f>Calcu!P255</f>
        <v>-</v>
      </c>
      <c r="L238" s="492"/>
      <c r="M238" s="493"/>
      <c r="N238" s="491" t="str">
        <f>Calcu!Q255</f>
        <v>-</v>
      </c>
      <c r="O238" s="492"/>
      <c r="P238" s="493"/>
      <c r="Q238" s="491" t="str">
        <f>Calcu!R255</f>
        <v>-</v>
      </c>
      <c r="R238" s="492"/>
      <c r="S238" s="493"/>
      <c r="T238" s="491">
        <f ca="1">Calcu!S255</f>
        <v>0.5</v>
      </c>
      <c r="U238" s="492"/>
      <c r="V238" s="493"/>
    </row>
    <row r="239" spans="1:22" s="54" customFormat="1" ht="15" customHeight="1">
      <c r="A239" s="269" t="str">
        <f>IF(A$180="삭제","삭제",IF(Calcu!C159=TRUE,"","삭제"))</f>
        <v>삭제</v>
      </c>
      <c r="B239" s="491" t="str">
        <f>Calcu!M256</f>
        <v>-</v>
      </c>
      <c r="C239" s="492"/>
      <c r="D239" s="493"/>
      <c r="E239" s="491" t="str">
        <f>Calcu!N256</f>
        <v>-</v>
      </c>
      <c r="F239" s="492"/>
      <c r="G239" s="493"/>
      <c r="H239" s="491" t="str">
        <f>Calcu!O256</f>
        <v>-</v>
      </c>
      <c r="I239" s="492"/>
      <c r="J239" s="493"/>
      <c r="K239" s="491" t="str">
        <f>Calcu!P256</f>
        <v>-</v>
      </c>
      <c r="L239" s="492"/>
      <c r="M239" s="493"/>
      <c r="N239" s="491" t="str">
        <f>Calcu!Q256</f>
        <v>-</v>
      </c>
      <c r="O239" s="492"/>
      <c r="P239" s="493"/>
      <c r="Q239" s="491" t="str">
        <f>Calcu!R256</f>
        <v>-</v>
      </c>
      <c r="R239" s="492"/>
      <c r="S239" s="493"/>
      <c r="T239" s="491">
        <f ca="1">Calcu!S256</f>
        <v>0.5</v>
      </c>
      <c r="U239" s="492"/>
      <c r="V239" s="493"/>
    </row>
    <row r="240" spans="1:22" s="54" customFormat="1" ht="15" customHeight="1">
      <c r="A240" s="269" t="str">
        <f>IF(A$180="삭제","삭제",IF(Calcu!C160=TRUE,"","삭제"))</f>
        <v>삭제</v>
      </c>
      <c r="B240" s="491" t="str">
        <f>Calcu!M257</f>
        <v>-</v>
      </c>
      <c r="C240" s="492"/>
      <c r="D240" s="493"/>
      <c r="E240" s="491" t="str">
        <f>Calcu!N257</f>
        <v>-</v>
      </c>
      <c r="F240" s="492"/>
      <c r="G240" s="493"/>
      <c r="H240" s="491" t="str">
        <f>Calcu!O257</f>
        <v>-</v>
      </c>
      <c r="I240" s="492"/>
      <c r="J240" s="493"/>
      <c r="K240" s="491" t="str">
        <f>Calcu!P257</f>
        <v>-</v>
      </c>
      <c r="L240" s="492"/>
      <c r="M240" s="493"/>
      <c r="N240" s="491" t="str">
        <f>Calcu!Q257</f>
        <v>-</v>
      </c>
      <c r="O240" s="492"/>
      <c r="P240" s="493"/>
      <c r="Q240" s="491" t="str">
        <f>Calcu!R257</f>
        <v>-</v>
      </c>
      <c r="R240" s="492"/>
      <c r="S240" s="493"/>
      <c r="T240" s="491">
        <f ca="1">Calcu!S257</f>
        <v>0.5</v>
      </c>
      <c r="U240" s="492"/>
      <c r="V240" s="493"/>
    </row>
    <row r="241" spans="1:22" s="54" customFormat="1" ht="15" customHeight="1">
      <c r="A241" s="269" t="str">
        <f>IF(A$180="삭제","삭제",IF(Calcu!C161=TRUE,"","삭제"))</f>
        <v>삭제</v>
      </c>
      <c r="B241" s="491" t="str">
        <f>Calcu!M258</f>
        <v>-</v>
      </c>
      <c r="C241" s="492"/>
      <c r="D241" s="493"/>
      <c r="E241" s="491" t="str">
        <f>Calcu!N258</f>
        <v>-</v>
      </c>
      <c r="F241" s="492"/>
      <c r="G241" s="493"/>
      <c r="H241" s="491" t="str">
        <f>Calcu!O258</f>
        <v>-</v>
      </c>
      <c r="I241" s="492"/>
      <c r="J241" s="493"/>
      <c r="K241" s="491" t="str">
        <f>Calcu!P258</f>
        <v>-</v>
      </c>
      <c r="L241" s="492"/>
      <c r="M241" s="493"/>
      <c r="N241" s="491" t="str">
        <f>Calcu!Q258</f>
        <v>-</v>
      </c>
      <c r="O241" s="492"/>
      <c r="P241" s="493"/>
      <c r="Q241" s="491" t="str">
        <f>Calcu!R258</f>
        <v>-</v>
      </c>
      <c r="R241" s="492"/>
      <c r="S241" s="493"/>
      <c r="T241" s="491">
        <f ca="1">Calcu!S258</f>
        <v>0.5</v>
      </c>
      <c r="U241" s="492"/>
      <c r="V241" s="493"/>
    </row>
    <row r="242" spans="1:22" s="54" customFormat="1" ht="15" customHeight="1">
      <c r="A242" s="269" t="str">
        <f>IF(A$180="삭제","삭제",IF(Calcu!C162=TRUE,"","삭제"))</f>
        <v>삭제</v>
      </c>
      <c r="B242" s="491" t="str">
        <f>Calcu!M259</f>
        <v>-</v>
      </c>
      <c r="C242" s="492"/>
      <c r="D242" s="493"/>
      <c r="E242" s="491" t="str">
        <f>Calcu!N259</f>
        <v>-</v>
      </c>
      <c r="F242" s="492"/>
      <c r="G242" s="493"/>
      <c r="H242" s="491" t="str">
        <f>Calcu!O259</f>
        <v>-</v>
      </c>
      <c r="I242" s="492"/>
      <c r="J242" s="493"/>
      <c r="K242" s="491" t="str">
        <f>Calcu!P259</f>
        <v>-</v>
      </c>
      <c r="L242" s="492"/>
      <c r="M242" s="493"/>
      <c r="N242" s="491" t="str">
        <f>Calcu!Q259</f>
        <v>-</v>
      </c>
      <c r="O242" s="492"/>
      <c r="P242" s="493"/>
      <c r="Q242" s="491" t="str">
        <f>Calcu!R259</f>
        <v>-</v>
      </c>
      <c r="R242" s="492"/>
      <c r="S242" s="493"/>
      <c r="T242" s="491">
        <f ca="1">Calcu!S259</f>
        <v>0.5</v>
      </c>
      <c r="U242" s="492"/>
      <c r="V242" s="493"/>
    </row>
    <row r="243" spans="1:22" s="54" customFormat="1" ht="15" customHeight="1">
      <c r="A243" s="269" t="str">
        <f>IF(A$180="삭제","삭제",IF(Calcu!C163=TRUE,"","삭제"))</f>
        <v>삭제</v>
      </c>
      <c r="B243" s="491" t="str">
        <f>Calcu!M260</f>
        <v>-</v>
      </c>
      <c r="C243" s="492"/>
      <c r="D243" s="493"/>
      <c r="E243" s="491" t="str">
        <f>Calcu!N260</f>
        <v>-</v>
      </c>
      <c r="F243" s="492"/>
      <c r="G243" s="493"/>
      <c r="H243" s="491" t="str">
        <f>Calcu!O260</f>
        <v>-</v>
      </c>
      <c r="I243" s="492"/>
      <c r="J243" s="493"/>
      <c r="K243" s="491" t="str">
        <f>Calcu!P260</f>
        <v>-</v>
      </c>
      <c r="L243" s="492"/>
      <c r="M243" s="493"/>
      <c r="N243" s="491" t="str">
        <f>Calcu!Q260</f>
        <v>-</v>
      </c>
      <c r="O243" s="492"/>
      <c r="P243" s="493"/>
      <c r="Q243" s="491" t="str">
        <f>Calcu!R260</f>
        <v>-</v>
      </c>
      <c r="R243" s="492"/>
      <c r="S243" s="493"/>
      <c r="T243" s="491">
        <f ca="1">Calcu!S260</f>
        <v>0.5</v>
      </c>
      <c r="U243" s="492"/>
      <c r="V243" s="493"/>
    </row>
    <row r="244" spans="1:22" s="54" customFormat="1" ht="15" customHeight="1">
      <c r="A244" s="269" t="str">
        <f>IF(A$180="삭제","삭제",IF(Calcu!C164=TRUE,"","삭제"))</f>
        <v>삭제</v>
      </c>
      <c r="B244" s="491" t="str">
        <f>Calcu!M261</f>
        <v>-</v>
      </c>
      <c r="C244" s="492"/>
      <c r="D244" s="493"/>
      <c r="E244" s="491" t="str">
        <f>Calcu!N261</f>
        <v>-</v>
      </c>
      <c r="F244" s="492"/>
      <c r="G244" s="493"/>
      <c r="H244" s="491" t="str">
        <f>Calcu!O261</f>
        <v>-</v>
      </c>
      <c r="I244" s="492"/>
      <c r="J244" s="493"/>
      <c r="K244" s="491" t="str">
        <f>Calcu!P261</f>
        <v>-</v>
      </c>
      <c r="L244" s="492"/>
      <c r="M244" s="493"/>
      <c r="N244" s="491" t="str">
        <f>Calcu!Q261</f>
        <v>-</v>
      </c>
      <c r="O244" s="492"/>
      <c r="P244" s="493"/>
      <c r="Q244" s="491" t="str">
        <f>Calcu!R261</f>
        <v>-</v>
      </c>
      <c r="R244" s="492"/>
      <c r="S244" s="493"/>
      <c r="T244" s="491">
        <f ca="1">Calcu!S261</f>
        <v>0.5</v>
      </c>
      <c r="U244" s="492"/>
      <c r="V244" s="493"/>
    </row>
    <row r="245" spans="1:22" s="54" customFormat="1" ht="15" customHeight="1">
      <c r="A245" s="269" t="str">
        <f>IF(A$180="삭제","삭제",IF(Calcu!C165=TRUE,"","삭제"))</f>
        <v>삭제</v>
      </c>
      <c r="B245" s="491" t="str">
        <f>Calcu!M262</f>
        <v>-</v>
      </c>
      <c r="C245" s="492"/>
      <c r="D245" s="493"/>
      <c r="E245" s="491" t="str">
        <f>Calcu!N262</f>
        <v>-</v>
      </c>
      <c r="F245" s="492"/>
      <c r="G245" s="493"/>
      <c r="H245" s="491" t="str">
        <f>Calcu!O262</f>
        <v>-</v>
      </c>
      <c r="I245" s="492"/>
      <c r="J245" s="493"/>
      <c r="K245" s="491" t="str">
        <f>Calcu!P262</f>
        <v>-</v>
      </c>
      <c r="L245" s="492"/>
      <c r="M245" s="493"/>
      <c r="N245" s="491" t="str">
        <f>Calcu!Q262</f>
        <v>-</v>
      </c>
      <c r="O245" s="492"/>
      <c r="P245" s="493"/>
      <c r="Q245" s="491" t="str">
        <f>Calcu!R262</f>
        <v>-</v>
      </c>
      <c r="R245" s="492"/>
      <c r="S245" s="493"/>
      <c r="T245" s="491">
        <f ca="1">Calcu!S262</f>
        <v>0.5</v>
      </c>
      <c r="U245" s="492"/>
      <c r="V245" s="493"/>
    </row>
    <row r="246" spans="1:22" s="54" customFormat="1" ht="15" customHeight="1">
      <c r="A246" s="269" t="str">
        <f>IF(A$180="삭제","삭제",IF(Calcu!C166=TRUE,"","삭제"))</f>
        <v>삭제</v>
      </c>
      <c r="B246" s="491" t="str">
        <f>Calcu!M263</f>
        <v>-</v>
      </c>
      <c r="C246" s="492"/>
      <c r="D246" s="493"/>
      <c r="E246" s="491" t="str">
        <f>Calcu!N263</f>
        <v>-</v>
      </c>
      <c r="F246" s="492"/>
      <c r="G246" s="493"/>
      <c r="H246" s="491" t="str">
        <f>Calcu!O263</f>
        <v>-</v>
      </c>
      <c r="I246" s="492"/>
      <c r="J246" s="493"/>
      <c r="K246" s="491" t="str">
        <f>Calcu!P263</f>
        <v>-</v>
      </c>
      <c r="L246" s="492"/>
      <c r="M246" s="493"/>
      <c r="N246" s="491" t="str">
        <f>Calcu!Q263</f>
        <v>-</v>
      </c>
      <c r="O246" s="492"/>
      <c r="P246" s="493"/>
      <c r="Q246" s="491" t="str">
        <f>Calcu!R263</f>
        <v>-</v>
      </c>
      <c r="R246" s="492"/>
      <c r="S246" s="493"/>
      <c r="T246" s="491">
        <f ca="1">Calcu!S263</f>
        <v>0.5</v>
      </c>
      <c r="U246" s="492"/>
      <c r="V246" s="493"/>
    </row>
    <row r="247" spans="1:22" s="54" customFormat="1" ht="15" customHeight="1">
      <c r="A247" s="269" t="str">
        <f>IF(A$180="삭제","삭제",IF(Calcu!C167=TRUE,"","삭제"))</f>
        <v>삭제</v>
      </c>
      <c r="B247" s="491" t="str">
        <f>Calcu!M264</f>
        <v>-</v>
      </c>
      <c r="C247" s="492"/>
      <c r="D247" s="493"/>
      <c r="E247" s="491" t="str">
        <f>Calcu!N264</f>
        <v>-</v>
      </c>
      <c r="F247" s="492"/>
      <c r="G247" s="493"/>
      <c r="H247" s="491" t="str">
        <f>Calcu!O264</f>
        <v>-</v>
      </c>
      <c r="I247" s="492"/>
      <c r="J247" s="493"/>
      <c r="K247" s="491" t="str">
        <f>Calcu!P264</f>
        <v>-</v>
      </c>
      <c r="L247" s="492"/>
      <c r="M247" s="493"/>
      <c r="N247" s="491" t="str">
        <f>Calcu!Q264</f>
        <v>-</v>
      </c>
      <c r="O247" s="492"/>
      <c r="P247" s="493"/>
      <c r="Q247" s="491" t="str">
        <f>Calcu!R264</f>
        <v>-</v>
      </c>
      <c r="R247" s="492"/>
      <c r="S247" s="493"/>
      <c r="T247" s="491">
        <f ca="1">Calcu!S264</f>
        <v>0.5</v>
      </c>
      <c r="U247" s="492"/>
      <c r="V247" s="493"/>
    </row>
    <row r="248" spans="1:22" s="54" customFormat="1" ht="15" customHeight="1">
      <c r="A248" s="269" t="str">
        <f>IF(A$180="삭제","삭제",IF(Calcu!C168=TRUE,"","삭제"))</f>
        <v>삭제</v>
      </c>
      <c r="B248" s="491" t="str">
        <f>Calcu!M265</f>
        <v>-</v>
      </c>
      <c r="C248" s="492"/>
      <c r="D248" s="493"/>
      <c r="E248" s="491" t="str">
        <f>Calcu!N265</f>
        <v>-</v>
      </c>
      <c r="F248" s="492"/>
      <c r="G248" s="493"/>
      <c r="H248" s="491" t="str">
        <f>Calcu!O265</f>
        <v>-</v>
      </c>
      <c r="I248" s="492"/>
      <c r="J248" s="493"/>
      <c r="K248" s="491" t="str">
        <f>Calcu!P265</f>
        <v>-</v>
      </c>
      <c r="L248" s="492"/>
      <c r="M248" s="493"/>
      <c r="N248" s="491" t="str">
        <f>Calcu!Q265</f>
        <v>-</v>
      </c>
      <c r="O248" s="492"/>
      <c r="P248" s="493"/>
      <c r="Q248" s="491" t="str">
        <f>Calcu!R265</f>
        <v>-</v>
      </c>
      <c r="R248" s="492"/>
      <c r="S248" s="493"/>
      <c r="T248" s="491">
        <f ca="1">Calcu!S265</f>
        <v>0.5</v>
      </c>
      <c r="U248" s="492"/>
      <c r="V248" s="493"/>
    </row>
    <row r="249" spans="1:22" s="54" customFormat="1" ht="15" customHeight="1">
      <c r="A249" s="269" t="str">
        <f>IF(A$180="삭제","삭제",IF(Calcu!C169=TRUE,"","삭제"))</f>
        <v>삭제</v>
      </c>
      <c r="B249" s="491" t="str">
        <f>Calcu!M266</f>
        <v>-</v>
      </c>
      <c r="C249" s="492"/>
      <c r="D249" s="493"/>
      <c r="E249" s="491" t="str">
        <f>Calcu!N266</f>
        <v>-</v>
      </c>
      <c r="F249" s="492"/>
      <c r="G249" s="493"/>
      <c r="H249" s="491" t="str">
        <f>Calcu!O266</f>
        <v>-</v>
      </c>
      <c r="I249" s="492"/>
      <c r="J249" s="493"/>
      <c r="K249" s="491" t="str">
        <f>Calcu!P266</f>
        <v>-</v>
      </c>
      <c r="L249" s="492"/>
      <c r="M249" s="493"/>
      <c r="N249" s="491" t="str">
        <f>Calcu!Q266</f>
        <v>-</v>
      </c>
      <c r="O249" s="492"/>
      <c r="P249" s="493"/>
      <c r="Q249" s="491" t="str">
        <f>Calcu!R266</f>
        <v>-</v>
      </c>
      <c r="R249" s="492"/>
      <c r="S249" s="493"/>
      <c r="T249" s="491">
        <f ca="1">Calcu!S266</f>
        <v>0.5</v>
      </c>
      <c r="U249" s="492"/>
      <c r="V249" s="493"/>
    </row>
    <row r="250" spans="1:22" s="54" customFormat="1" ht="15" customHeight="1">
      <c r="A250" s="269" t="str">
        <f>IF(A$180="삭제","삭제",IF(Calcu!C170=TRUE,"","삭제"))</f>
        <v>삭제</v>
      </c>
      <c r="B250" s="491" t="str">
        <f>Calcu!M267</f>
        <v>-</v>
      </c>
      <c r="C250" s="492"/>
      <c r="D250" s="493"/>
      <c r="E250" s="491" t="str">
        <f>Calcu!N267</f>
        <v>-</v>
      </c>
      <c r="F250" s="492"/>
      <c r="G250" s="493"/>
      <c r="H250" s="491" t="str">
        <f>Calcu!O267</f>
        <v>-</v>
      </c>
      <c r="I250" s="492"/>
      <c r="J250" s="493"/>
      <c r="K250" s="491" t="str">
        <f>Calcu!P267</f>
        <v>-</v>
      </c>
      <c r="L250" s="492"/>
      <c r="M250" s="493"/>
      <c r="N250" s="491" t="str">
        <f>Calcu!Q267</f>
        <v>-</v>
      </c>
      <c r="O250" s="492"/>
      <c r="P250" s="493"/>
      <c r="Q250" s="491" t="str">
        <f>Calcu!R267</f>
        <v>-</v>
      </c>
      <c r="R250" s="492"/>
      <c r="S250" s="493"/>
      <c r="T250" s="491">
        <f ca="1">Calcu!S267</f>
        <v>0.5</v>
      </c>
      <c r="U250" s="492"/>
      <c r="V250" s="493"/>
    </row>
    <row r="251" spans="1:22" s="54" customFormat="1" ht="15" customHeight="1">
      <c r="A251" s="360" t="str">
        <f>IF(Calcu!$E$148="Case D","","삭제")</f>
        <v>삭제</v>
      </c>
      <c r="B251" s="278"/>
      <c r="C251" s="278"/>
      <c r="D251" s="278"/>
      <c r="E251" s="278"/>
      <c r="F251" s="279"/>
      <c r="G251" s="279"/>
      <c r="H251" s="279"/>
      <c r="I251" s="279"/>
      <c r="J251" s="279"/>
      <c r="K251" s="280"/>
      <c r="L251" s="280"/>
      <c r="M251" s="278"/>
      <c r="N251" s="278"/>
      <c r="O251" s="278"/>
      <c r="P251" s="278"/>
      <c r="Q251" s="278"/>
      <c r="R251" s="281"/>
      <c r="S251" s="278"/>
      <c r="T251" s="278"/>
      <c r="U251" s="278"/>
      <c r="V251" s="278"/>
    </row>
    <row r="252" spans="1:22" s="54" customFormat="1" ht="15" customHeight="1">
      <c r="A252" s="360" t="str">
        <f>IF(Calcu!$E$148="Case D","","삭제")</f>
        <v>삭제</v>
      </c>
      <c r="B252" s="57" t="s">
        <v>441</v>
      </c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416"/>
      <c r="S252" s="416"/>
    </row>
    <row r="253" spans="1:22" s="54" customFormat="1" ht="15" customHeight="1">
      <c r="A253" s="360" t="str">
        <f>IF(Calcu!$E$148="Case D","","삭제")</f>
        <v>삭제</v>
      </c>
      <c r="B253" s="49" t="s">
        <v>622</v>
      </c>
      <c r="C253" s="46"/>
      <c r="D253" s="46"/>
      <c r="E253" s="48"/>
      <c r="F253" s="48"/>
      <c r="G253" s="48"/>
      <c r="H253" s="48"/>
      <c r="I253" s="48"/>
      <c r="J253" s="48"/>
      <c r="K253" s="270"/>
      <c r="L253" s="270"/>
      <c r="Q253" s="416"/>
      <c r="R253" s="416"/>
      <c r="S253" s="416"/>
    </row>
    <row r="254" spans="1:22" s="54" customFormat="1" ht="15" customHeight="1">
      <c r="A254" s="360" t="str">
        <f>IF(Calcu!$E$148="Case D","","삭제")</f>
        <v>삭제</v>
      </c>
      <c r="B254" s="49" t="s">
        <v>442</v>
      </c>
      <c r="C254" s="46"/>
      <c r="D254" s="46"/>
      <c r="E254" s="48"/>
      <c r="F254" s="48"/>
      <c r="G254" s="48"/>
      <c r="H254" s="48"/>
      <c r="I254" s="48"/>
      <c r="J254" s="48"/>
      <c r="K254" s="270"/>
      <c r="L254" s="270"/>
      <c r="Q254" s="416"/>
      <c r="R254" s="416"/>
      <c r="S254" s="416"/>
    </row>
    <row r="255" spans="1:22" s="54" customFormat="1" ht="15" customHeight="1">
      <c r="A255" s="360" t="str">
        <f>IF(Calcu!$E$148="Case D","","삭제")</f>
        <v>삭제</v>
      </c>
      <c r="B255" s="49"/>
      <c r="C255" s="46"/>
      <c r="D255" s="46"/>
      <c r="E255" s="48"/>
      <c r="F255" s="48"/>
      <c r="G255" s="48"/>
      <c r="H255" s="48"/>
      <c r="I255" s="48"/>
      <c r="J255" s="48"/>
      <c r="K255" s="270"/>
      <c r="L255" s="270"/>
      <c r="Q255" s="416"/>
      <c r="R255" s="416"/>
      <c r="S255" s="416"/>
    </row>
    <row r="256" spans="1:22" s="54" customFormat="1" ht="15" customHeight="1">
      <c r="A256" s="360" t="str">
        <f>IF(Calcu!$E$148="Case D","","삭제")</f>
        <v>삭제</v>
      </c>
      <c r="B256" s="57" t="s">
        <v>443</v>
      </c>
      <c r="C256" s="46"/>
      <c r="D256" s="46"/>
      <c r="E256" s="45"/>
      <c r="F256" s="57"/>
      <c r="G256" s="57"/>
      <c r="H256" s="57"/>
      <c r="I256" s="48"/>
      <c r="J256" s="48"/>
      <c r="K256" s="58"/>
      <c r="L256" s="270"/>
      <c r="Q256" s="416"/>
      <c r="R256" s="416"/>
      <c r="S256" s="416"/>
    </row>
    <row r="257" spans="1:23" s="54" customFormat="1" ht="15" customHeight="1">
      <c r="A257" s="360" t="str">
        <f>IF(Calcu!$E$148="Case D","","삭제")</f>
        <v>삭제</v>
      </c>
      <c r="B257" s="49" t="s">
        <v>444</v>
      </c>
      <c r="C257" s="46"/>
      <c r="D257" s="46"/>
      <c r="E257" s="45"/>
      <c r="F257" s="57"/>
      <c r="G257" s="57"/>
      <c r="H257" s="57"/>
      <c r="I257" s="48"/>
      <c r="J257" s="48"/>
      <c r="K257" s="58"/>
      <c r="L257" s="270"/>
      <c r="Q257" s="416"/>
      <c r="R257" s="416"/>
      <c r="S257" s="416"/>
    </row>
    <row r="258" spans="1:23" s="54" customFormat="1" ht="15" customHeight="1">
      <c r="A258" s="360" t="str">
        <f>IF(Calcu!$E$148="Case D","","삭제")</f>
        <v>삭제</v>
      </c>
      <c r="B258" s="57"/>
      <c r="C258" s="46"/>
      <c r="D258" s="46"/>
      <c r="E258" s="45"/>
      <c r="F258" s="57"/>
      <c r="G258" s="57"/>
      <c r="H258" s="57"/>
      <c r="I258" s="48"/>
      <c r="J258" s="48"/>
      <c r="K258" s="58"/>
      <c r="L258" s="270"/>
      <c r="Q258" s="416"/>
      <c r="R258" s="416"/>
      <c r="S258" s="416"/>
    </row>
    <row r="259" spans="1:23" s="54" customFormat="1" ht="15" customHeight="1">
      <c r="A259" s="360" t="str">
        <f>IF(Calcu!$E$148="Case D","","삭제")</f>
        <v>삭제</v>
      </c>
      <c r="B259" s="78" t="str">
        <f>"3. Display value at zero load (zero output) : "&amp;Calcu!L$148</f>
        <v>3. Display value at zero load (zero output) : 0</v>
      </c>
      <c r="C259" s="59"/>
      <c r="D259" s="59"/>
      <c r="E259" s="59"/>
      <c r="F259" s="69"/>
      <c r="G259" s="69"/>
      <c r="H259" s="69"/>
      <c r="I259" s="69"/>
      <c r="J259" s="69"/>
      <c r="K259" s="46"/>
      <c r="L259" s="270"/>
      <c r="M259" s="70"/>
      <c r="N259" s="70"/>
      <c r="O259" s="70"/>
    </row>
    <row r="260" spans="1:23" s="54" customFormat="1" ht="15" customHeight="1">
      <c r="A260" s="360" t="str">
        <f>IF(Calcu!$E$148="Case D","","삭제")</f>
        <v>삭제</v>
      </c>
      <c r="B260" s="57"/>
      <c r="C260" s="59"/>
      <c r="D260" s="59"/>
      <c r="E260" s="59"/>
      <c r="F260" s="69"/>
      <c r="G260" s="69"/>
      <c r="H260" s="69"/>
      <c r="I260" s="69"/>
      <c r="J260" s="69"/>
      <c r="K260" s="46"/>
      <c r="L260" s="270"/>
      <c r="M260" s="70"/>
      <c r="N260" s="70"/>
      <c r="O260" s="70"/>
    </row>
    <row r="261" spans="1:23" s="54" customFormat="1" ht="15" customHeight="1">
      <c r="A261" s="360" t="str">
        <f>IF(Calcu!$E$148="Case D","","삭제")</f>
        <v>삭제</v>
      </c>
      <c r="B261" s="233" t="s">
        <v>445</v>
      </c>
      <c r="F261" s="274"/>
      <c r="G261" s="274"/>
      <c r="H261" s="274"/>
      <c r="I261" s="274"/>
      <c r="J261" s="274"/>
      <c r="K261" s="270"/>
      <c r="L261" s="56"/>
      <c r="Q261" s="416"/>
      <c r="R261" s="416"/>
    </row>
    <row r="262" spans="1:23" s="54" customFormat="1" ht="15" customHeight="1">
      <c r="A262" s="360" t="str">
        <f>IF(Calcu!$E$148="Case D","","삭제")</f>
        <v>삭제</v>
      </c>
      <c r="B262" s="273" t="s">
        <v>446</v>
      </c>
      <c r="I262" s="76" t="str">
        <f>Force_1_R2!$A$28&amp;" / "&amp;Force_1_R2!$B$28</f>
        <v xml:space="preserve"> / </v>
      </c>
      <c r="Q262" s="416"/>
      <c r="R262" s="416"/>
    </row>
    <row r="263" spans="1:23" s="54" customFormat="1" ht="15" customHeight="1">
      <c r="A263" s="360" t="str">
        <f>IF(Calcu!$E$148="Case D","","삭제")</f>
        <v>삭제</v>
      </c>
      <c r="B263" s="273" t="s">
        <v>447</v>
      </c>
      <c r="I263" s="276">
        <f>Force_1_R2!$C$28</f>
        <v>0</v>
      </c>
      <c r="J263" s="233"/>
      <c r="K263" s="233"/>
      <c r="L263" s="233"/>
      <c r="M263" s="76"/>
      <c r="N263" s="76"/>
      <c r="O263" s="76"/>
      <c r="P263" s="76"/>
      <c r="Q263" s="76"/>
      <c r="R263" s="76"/>
    </row>
    <row r="264" spans="1:23" s="54" customFormat="1" ht="15" customHeight="1">
      <c r="A264" s="360" t="str">
        <f>IF(Calcu!$E$148="Case D","","삭제")</f>
        <v>삭제</v>
      </c>
      <c r="B264" s="273" t="s">
        <v>448</v>
      </c>
      <c r="I264" s="276">
        <f>Force_1_R2!$G$28</f>
        <v>0</v>
      </c>
      <c r="Q264" s="416"/>
    </row>
    <row r="265" spans="1:23" s="54" customFormat="1" ht="15" customHeight="1">
      <c r="A265" s="360" t="str">
        <f>IF(Calcu!$E$148="Case D","","삭제")</f>
        <v>삭제</v>
      </c>
      <c r="B265" s="273" t="s">
        <v>449</v>
      </c>
      <c r="I265" s="76" t="str">
        <f>Force_1_R2!$D$28&amp;" / "&amp;Force_1_R2!$E$28</f>
        <v xml:space="preserve"> / </v>
      </c>
    </row>
    <row r="266" spans="1:23" ht="15" customHeight="1">
      <c r="A266" s="360" t="str">
        <f>IF(Calcu!$E$148="Case B","","삭제")</f>
        <v>삭제</v>
      </c>
      <c r="B266" s="160" t="str">
        <f>"○ Description : "&amp;기본정보!C$5</f>
        <v xml:space="preserve">○ Description : </v>
      </c>
      <c r="E266" s="47"/>
      <c r="F266" s="161"/>
      <c r="G266" s="161"/>
    </row>
    <row r="267" spans="1:23" ht="15" customHeight="1">
      <c r="A267" s="360" t="str">
        <f>IF(Calcu!$E$148="Case B","","삭제")</f>
        <v>삭제</v>
      </c>
      <c r="B267" s="160" t="str">
        <f>"○ Manufacturer &amp; Model : "&amp;기본정보!C$6&amp;" / "&amp;기본정보!C$7</f>
        <v xml:space="preserve">○ Manufacturer &amp; Model :  / </v>
      </c>
      <c r="E267" s="47"/>
      <c r="F267" s="161"/>
      <c r="G267" s="161"/>
    </row>
    <row r="268" spans="1:23" ht="15" customHeight="1">
      <c r="A268" s="360" t="str">
        <f>IF(Calcu!$E$148="Case B","","삭제")</f>
        <v>삭제</v>
      </c>
      <c r="B268" s="160" t="str">
        <f>"○ Serial Number : "&amp;기본정보!C$8</f>
        <v xml:space="preserve">○ Serial Number : </v>
      </c>
      <c r="E268" s="47"/>
      <c r="F268" s="161"/>
      <c r="G268" s="161"/>
    </row>
    <row r="269" spans="1:23" ht="15" customHeight="1">
      <c r="A269" s="360" t="str">
        <f>IF(Calcu!$E$148="Case B","","삭제")</f>
        <v>삭제</v>
      </c>
      <c r="E269" s="47"/>
      <c r="F269" s="161"/>
      <c r="G269" s="161"/>
    </row>
    <row r="270" spans="1:23" ht="15" customHeight="1">
      <c r="A270" s="360" t="str">
        <f>IF(Calcu!$E$148="Case B","","삭제")</f>
        <v>삭제</v>
      </c>
      <c r="B270" s="497" t="str">
        <f>IF(Calcu!D148="압축","Compression","Tension")&amp;" Calibration"</f>
        <v>Tension Calibration</v>
      </c>
      <c r="C270" s="497"/>
      <c r="D270" s="497"/>
      <c r="E270" s="497"/>
      <c r="F270" s="497"/>
      <c r="G270" s="497"/>
      <c r="H270" s="497"/>
      <c r="I270" s="497"/>
      <c r="J270" s="497"/>
      <c r="K270" s="497"/>
      <c r="L270" s="497"/>
      <c r="M270" s="497"/>
      <c r="N270" s="497"/>
      <c r="O270" s="497"/>
      <c r="P270" s="497"/>
      <c r="Q270" s="497"/>
      <c r="R270" s="497"/>
      <c r="S270" s="497"/>
      <c r="T270" s="497"/>
      <c r="U270" s="497"/>
      <c r="V270" s="497"/>
      <c r="W270" s="316"/>
    </row>
    <row r="271" spans="1:23" ht="15" customHeight="1">
      <c r="A271" s="360" t="str">
        <f>IF(Calcu!$E$148="Case B","","삭제")</f>
        <v>삭제</v>
      </c>
      <c r="B271" s="497"/>
      <c r="C271" s="497"/>
      <c r="D271" s="497"/>
      <c r="E271" s="497"/>
      <c r="F271" s="497"/>
      <c r="G271" s="497"/>
      <c r="H271" s="497"/>
      <c r="I271" s="497"/>
      <c r="J271" s="497"/>
      <c r="K271" s="497"/>
      <c r="L271" s="497"/>
      <c r="M271" s="497"/>
      <c r="N271" s="497"/>
      <c r="O271" s="497"/>
      <c r="P271" s="497"/>
      <c r="Q271" s="497"/>
      <c r="R271" s="497"/>
      <c r="S271" s="497"/>
      <c r="T271" s="497"/>
      <c r="U271" s="497"/>
      <c r="V271" s="497"/>
      <c r="W271" s="316"/>
    </row>
    <row r="272" spans="1:23" ht="15" customHeight="1">
      <c r="A272" s="360" t="str">
        <f>IF(Calcu!$E$148="Case B","","삭제")</f>
        <v>삭제</v>
      </c>
      <c r="B272" s="54"/>
      <c r="C272" s="54"/>
      <c r="D272" s="54"/>
      <c r="E272" s="268"/>
      <c r="F272" s="268"/>
      <c r="G272" s="268"/>
      <c r="H272" s="268"/>
      <c r="I272" s="268"/>
      <c r="J272" s="268"/>
      <c r="K272" s="268"/>
      <c r="L272" s="54"/>
      <c r="M272" s="54"/>
      <c r="N272" s="54"/>
      <c r="O272" s="54"/>
      <c r="P272" s="416"/>
      <c r="Q272" s="416"/>
      <c r="R272" s="416"/>
      <c r="S272" s="54"/>
      <c r="T272" s="54"/>
      <c r="U272" s="54"/>
      <c r="V272" s="54"/>
      <c r="W272" s="54"/>
    </row>
    <row r="273" spans="1:22" ht="15" customHeight="1">
      <c r="A273" s="360" t="str">
        <f>IF(Calcu!$E$148="Case B","","삭제")</f>
        <v>삭제</v>
      </c>
      <c r="B273" s="504" t="s">
        <v>419</v>
      </c>
      <c r="C273" s="505"/>
      <c r="D273" s="505"/>
      <c r="E273" s="506"/>
      <c r="F273" s="522" t="s">
        <v>420</v>
      </c>
      <c r="G273" s="523"/>
      <c r="H273" s="523"/>
      <c r="I273" s="524"/>
      <c r="J273" s="522" t="s">
        <v>421</v>
      </c>
      <c r="K273" s="523"/>
      <c r="L273" s="523"/>
      <c r="M273" s="524"/>
      <c r="N273" s="529" t="s">
        <v>423</v>
      </c>
      <c r="O273" s="530"/>
      <c r="P273" s="530"/>
      <c r="Q273" s="530"/>
      <c r="R273" s="530"/>
      <c r="S273" s="530"/>
      <c r="T273" s="530"/>
      <c r="U273" s="531"/>
      <c r="V273" s="54"/>
    </row>
    <row r="274" spans="1:22" ht="15" customHeight="1">
      <c r="A274" s="360" t="str">
        <f>IF(Calcu!$E$148="Case B","","삭제")</f>
        <v>삭제</v>
      </c>
      <c r="B274" s="510"/>
      <c r="C274" s="511"/>
      <c r="D274" s="511"/>
      <c r="E274" s="512"/>
      <c r="F274" s="516"/>
      <c r="G274" s="517"/>
      <c r="H274" s="517"/>
      <c r="I274" s="518"/>
      <c r="J274" s="516"/>
      <c r="K274" s="517"/>
      <c r="L274" s="517"/>
      <c r="M274" s="518"/>
      <c r="N274" s="513" t="s">
        <v>424</v>
      </c>
      <c r="O274" s="514"/>
      <c r="P274" s="514"/>
      <c r="Q274" s="515"/>
      <c r="R274" s="498" t="s">
        <v>425</v>
      </c>
      <c r="S274" s="499"/>
      <c r="T274" s="499"/>
      <c r="U274" s="500"/>
      <c r="V274" s="54"/>
    </row>
    <row r="275" spans="1:22" ht="15" customHeight="1">
      <c r="A275" s="360" t="str">
        <f>IF(Calcu!$E$148="Case B","","삭제")</f>
        <v>삭제</v>
      </c>
      <c r="B275" s="501"/>
      <c r="C275" s="502"/>
      <c r="D275" s="502"/>
      <c r="E275" s="503"/>
      <c r="F275" s="519"/>
      <c r="G275" s="520"/>
      <c r="H275" s="520"/>
      <c r="I275" s="521"/>
      <c r="J275" s="519"/>
      <c r="K275" s="520"/>
      <c r="L275" s="520"/>
      <c r="M275" s="521"/>
      <c r="N275" s="519"/>
      <c r="O275" s="520"/>
      <c r="P275" s="520"/>
      <c r="Q275" s="521"/>
      <c r="R275" s="501"/>
      <c r="S275" s="502"/>
      <c r="T275" s="502"/>
      <c r="U275" s="503"/>
      <c r="V275" s="54"/>
    </row>
    <row r="276" spans="1:22" ht="15" customHeight="1">
      <c r="A276" s="269" t="str">
        <f>IF(A$266="삭제","삭제",IF(Calcu!C154=TRUE,"","삭제"))</f>
        <v>삭제</v>
      </c>
      <c r="B276" s="494" t="str">
        <f>Calcu!B251</f>
        <v>-</v>
      </c>
      <c r="C276" s="495"/>
      <c r="D276" s="495"/>
      <c r="E276" s="496"/>
      <c r="F276" s="528" t="str">
        <f>Calcu!D251</f>
        <v>-</v>
      </c>
      <c r="G276" s="495"/>
      <c r="H276" s="495"/>
      <c r="I276" s="496"/>
      <c r="J276" s="528" t="str">
        <f>Calcu!E251</f>
        <v>-</v>
      </c>
      <c r="K276" s="495"/>
      <c r="L276" s="495"/>
      <c r="M276" s="496"/>
      <c r="N276" s="507" t="str">
        <f>Calcu!I251</f>
        <v>-</v>
      </c>
      <c r="O276" s="508"/>
      <c r="P276" s="508"/>
      <c r="Q276" s="509"/>
      <c r="R276" s="507" t="str">
        <f>Calcu!K251</f>
        <v>-</v>
      </c>
      <c r="S276" s="508"/>
      <c r="T276" s="508"/>
      <c r="U276" s="509"/>
      <c r="V276" s="54"/>
    </row>
    <row r="277" spans="1:22" ht="15" customHeight="1">
      <c r="A277" s="269" t="str">
        <f>IF(A$266="삭제","삭제",IF(Calcu!C155=TRUE,"","삭제"))</f>
        <v>삭제</v>
      </c>
      <c r="B277" s="494" t="str">
        <f>Calcu!B252</f>
        <v>-</v>
      </c>
      <c r="C277" s="495"/>
      <c r="D277" s="495"/>
      <c r="E277" s="496"/>
      <c r="F277" s="528" t="str">
        <f>Calcu!D252</f>
        <v>-</v>
      </c>
      <c r="G277" s="495"/>
      <c r="H277" s="495"/>
      <c r="I277" s="496"/>
      <c r="J277" s="528" t="str">
        <f>Calcu!E252</f>
        <v>-</v>
      </c>
      <c r="K277" s="495"/>
      <c r="L277" s="495"/>
      <c r="M277" s="496"/>
      <c r="N277" s="507" t="str">
        <f>Calcu!I252</f>
        <v>-</v>
      </c>
      <c r="O277" s="508"/>
      <c r="P277" s="508"/>
      <c r="Q277" s="509"/>
      <c r="R277" s="507" t="str">
        <f>Calcu!K252</f>
        <v>-</v>
      </c>
      <c r="S277" s="508"/>
      <c r="T277" s="508"/>
      <c r="U277" s="509"/>
      <c r="V277" s="54"/>
    </row>
    <row r="278" spans="1:22" ht="15" customHeight="1">
      <c r="A278" s="269" t="str">
        <f>IF(A$266="삭제","삭제",IF(Calcu!C156=TRUE,"","삭제"))</f>
        <v>삭제</v>
      </c>
      <c r="B278" s="494" t="str">
        <f>Calcu!B253</f>
        <v>-</v>
      </c>
      <c r="C278" s="495"/>
      <c r="D278" s="495"/>
      <c r="E278" s="496"/>
      <c r="F278" s="528" t="str">
        <f>Calcu!D253</f>
        <v>-</v>
      </c>
      <c r="G278" s="495"/>
      <c r="H278" s="495"/>
      <c r="I278" s="496"/>
      <c r="J278" s="528" t="str">
        <f>Calcu!E253</f>
        <v>-</v>
      </c>
      <c r="K278" s="495"/>
      <c r="L278" s="495"/>
      <c r="M278" s="496"/>
      <c r="N278" s="507" t="str">
        <f>Calcu!I253</f>
        <v>-</v>
      </c>
      <c r="O278" s="508"/>
      <c r="P278" s="508"/>
      <c r="Q278" s="509"/>
      <c r="R278" s="507" t="str">
        <f>Calcu!K253</f>
        <v>-</v>
      </c>
      <c r="S278" s="508"/>
      <c r="T278" s="508"/>
      <c r="U278" s="509"/>
      <c r="V278" s="54"/>
    </row>
    <row r="279" spans="1:22" ht="15" customHeight="1">
      <c r="A279" s="269" t="str">
        <f>IF(A$266="삭제","삭제",IF(Calcu!C157=TRUE,"","삭제"))</f>
        <v>삭제</v>
      </c>
      <c r="B279" s="494" t="str">
        <f>Calcu!B254</f>
        <v>-</v>
      </c>
      <c r="C279" s="495"/>
      <c r="D279" s="495"/>
      <c r="E279" s="496"/>
      <c r="F279" s="528" t="str">
        <f>Calcu!D254</f>
        <v>-</v>
      </c>
      <c r="G279" s="495"/>
      <c r="H279" s="495"/>
      <c r="I279" s="496"/>
      <c r="J279" s="528" t="str">
        <f>Calcu!E254</f>
        <v>-</v>
      </c>
      <c r="K279" s="495"/>
      <c r="L279" s="495"/>
      <c r="M279" s="496"/>
      <c r="N279" s="507" t="str">
        <f>Calcu!I254</f>
        <v>-</v>
      </c>
      <c r="O279" s="508"/>
      <c r="P279" s="508"/>
      <c r="Q279" s="509"/>
      <c r="R279" s="507" t="str">
        <f>Calcu!K254</f>
        <v>-</v>
      </c>
      <c r="S279" s="508"/>
      <c r="T279" s="508"/>
      <c r="U279" s="509"/>
      <c r="V279" s="54"/>
    </row>
    <row r="280" spans="1:22" ht="15" customHeight="1">
      <c r="A280" s="269" t="str">
        <f>IF(A$266="삭제","삭제",IF(Calcu!C158=TRUE,"","삭제"))</f>
        <v>삭제</v>
      </c>
      <c r="B280" s="494" t="str">
        <f>Calcu!B255</f>
        <v>-</v>
      </c>
      <c r="C280" s="495"/>
      <c r="D280" s="495"/>
      <c r="E280" s="496"/>
      <c r="F280" s="528" t="str">
        <f>Calcu!D255</f>
        <v>-</v>
      </c>
      <c r="G280" s="495"/>
      <c r="H280" s="495"/>
      <c r="I280" s="496"/>
      <c r="J280" s="528" t="str">
        <f>Calcu!E255</f>
        <v>-</v>
      </c>
      <c r="K280" s="495"/>
      <c r="L280" s="495"/>
      <c r="M280" s="496"/>
      <c r="N280" s="507" t="str">
        <f>Calcu!I255</f>
        <v>-</v>
      </c>
      <c r="O280" s="508"/>
      <c r="P280" s="508"/>
      <c r="Q280" s="509"/>
      <c r="R280" s="507" t="str">
        <f>Calcu!K255</f>
        <v>-</v>
      </c>
      <c r="S280" s="508"/>
      <c r="T280" s="508"/>
      <c r="U280" s="509"/>
      <c r="V280" s="54"/>
    </row>
    <row r="281" spans="1:22" ht="15" customHeight="1">
      <c r="A281" s="269" t="str">
        <f>IF(A$266="삭제","삭제",IF(Calcu!C159=TRUE,"","삭제"))</f>
        <v>삭제</v>
      </c>
      <c r="B281" s="494" t="str">
        <f>Calcu!B256</f>
        <v>-</v>
      </c>
      <c r="C281" s="495"/>
      <c r="D281" s="495"/>
      <c r="E281" s="496"/>
      <c r="F281" s="528" t="str">
        <f>Calcu!D256</f>
        <v>-</v>
      </c>
      <c r="G281" s="495"/>
      <c r="H281" s="495"/>
      <c r="I281" s="496"/>
      <c r="J281" s="528" t="str">
        <f>Calcu!E256</f>
        <v>-</v>
      </c>
      <c r="K281" s="495"/>
      <c r="L281" s="495"/>
      <c r="M281" s="496"/>
      <c r="N281" s="507" t="str">
        <f>Calcu!I256</f>
        <v>-</v>
      </c>
      <c r="O281" s="508"/>
      <c r="P281" s="508"/>
      <c r="Q281" s="509"/>
      <c r="R281" s="507" t="str">
        <f>Calcu!K256</f>
        <v>-</v>
      </c>
      <c r="S281" s="508"/>
      <c r="T281" s="508"/>
      <c r="U281" s="509"/>
      <c r="V281" s="54"/>
    </row>
    <row r="282" spans="1:22" ht="15" customHeight="1">
      <c r="A282" s="269" t="str">
        <f>IF(A$266="삭제","삭제",IF(Calcu!C160=TRUE,"","삭제"))</f>
        <v>삭제</v>
      </c>
      <c r="B282" s="494" t="str">
        <f>Calcu!B257</f>
        <v>-</v>
      </c>
      <c r="C282" s="495"/>
      <c r="D282" s="495"/>
      <c r="E282" s="496"/>
      <c r="F282" s="528" t="str">
        <f>Calcu!D257</f>
        <v>-</v>
      </c>
      <c r="G282" s="495"/>
      <c r="H282" s="495"/>
      <c r="I282" s="496"/>
      <c r="J282" s="528" t="str">
        <f>Calcu!E257</f>
        <v>-</v>
      </c>
      <c r="K282" s="495"/>
      <c r="L282" s="495"/>
      <c r="M282" s="496"/>
      <c r="N282" s="507" t="str">
        <f>Calcu!I257</f>
        <v>-</v>
      </c>
      <c r="O282" s="508"/>
      <c r="P282" s="508"/>
      <c r="Q282" s="509"/>
      <c r="R282" s="507" t="str">
        <f>Calcu!K257</f>
        <v>-</v>
      </c>
      <c r="S282" s="508"/>
      <c r="T282" s="508"/>
      <c r="U282" s="509"/>
      <c r="V282" s="54"/>
    </row>
    <row r="283" spans="1:22" ht="15" customHeight="1">
      <c r="A283" s="269" t="str">
        <f>IF(A$266="삭제","삭제",IF(Calcu!C161=TRUE,"","삭제"))</f>
        <v>삭제</v>
      </c>
      <c r="B283" s="494" t="str">
        <f>Calcu!B258</f>
        <v>-</v>
      </c>
      <c r="C283" s="495"/>
      <c r="D283" s="495"/>
      <c r="E283" s="496"/>
      <c r="F283" s="528" t="str">
        <f>Calcu!D258</f>
        <v>-</v>
      </c>
      <c r="G283" s="495"/>
      <c r="H283" s="495"/>
      <c r="I283" s="496"/>
      <c r="J283" s="528" t="str">
        <f>Calcu!E258</f>
        <v>-</v>
      </c>
      <c r="K283" s="495"/>
      <c r="L283" s="495"/>
      <c r="M283" s="496"/>
      <c r="N283" s="507" t="str">
        <f>Calcu!I258</f>
        <v>-</v>
      </c>
      <c r="O283" s="508"/>
      <c r="P283" s="508"/>
      <c r="Q283" s="509"/>
      <c r="R283" s="507" t="str">
        <f>Calcu!K258</f>
        <v>-</v>
      </c>
      <c r="S283" s="508"/>
      <c r="T283" s="508"/>
      <c r="U283" s="509"/>
      <c r="V283" s="54"/>
    </row>
    <row r="284" spans="1:22" ht="15" customHeight="1">
      <c r="A284" s="269" t="str">
        <f>IF(A$266="삭제","삭제",IF(Calcu!C162=TRUE,"","삭제"))</f>
        <v>삭제</v>
      </c>
      <c r="B284" s="494" t="str">
        <f>Calcu!B259</f>
        <v>-</v>
      </c>
      <c r="C284" s="495"/>
      <c r="D284" s="495"/>
      <c r="E284" s="496"/>
      <c r="F284" s="528" t="str">
        <f>Calcu!D259</f>
        <v>-</v>
      </c>
      <c r="G284" s="495"/>
      <c r="H284" s="495"/>
      <c r="I284" s="496"/>
      <c r="J284" s="528" t="str">
        <f>Calcu!E259</f>
        <v>-</v>
      </c>
      <c r="K284" s="495"/>
      <c r="L284" s="495"/>
      <c r="M284" s="496"/>
      <c r="N284" s="507" t="str">
        <f>Calcu!I259</f>
        <v>-</v>
      </c>
      <c r="O284" s="508"/>
      <c r="P284" s="508"/>
      <c r="Q284" s="509"/>
      <c r="R284" s="507" t="str">
        <f>Calcu!K259</f>
        <v>-</v>
      </c>
      <c r="S284" s="508"/>
      <c r="T284" s="508"/>
      <c r="U284" s="509"/>
      <c r="V284" s="54"/>
    </row>
    <row r="285" spans="1:22" ht="15" customHeight="1">
      <c r="A285" s="269" t="str">
        <f>IF(A$266="삭제","삭제",IF(Calcu!C163=TRUE,"","삭제"))</f>
        <v>삭제</v>
      </c>
      <c r="B285" s="494" t="str">
        <f>Calcu!B260</f>
        <v>-</v>
      </c>
      <c r="C285" s="495"/>
      <c r="D285" s="495"/>
      <c r="E285" s="496"/>
      <c r="F285" s="528" t="str">
        <f>Calcu!D260</f>
        <v>-</v>
      </c>
      <c r="G285" s="495"/>
      <c r="H285" s="495"/>
      <c r="I285" s="496"/>
      <c r="J285" s="528" t="str">
        <f>Calcu!E260</f>
        <v>-</v>
      </c>
      <c r="K285" s="495"/>
      <c r="L285" s="495"/>
      <c r="M285" s="496"/>
      <c r="N285" s="507" t="str">
        <f>Calcu!I260</f>
        <v>-</v>
      </c>
      <c r="O285" s="508"/>
      <c r="P285" s="508"/>
      <c r="Q285" s="509"/>
      <c r="R285" s="507" t="str">
        <f>Calcu!K260</f>
        <v>-</v>
      </c>
      <c r="S285" s="508"/>
      <c r="T285" s="508"/>
      <c r="U285" s="509"/>
      <c r="V285" s="54"/>
    </row>
    <row r="286" spans="1:22" ht="15" customHeight="1">
      <c r="A286" s="269" t="str">
        <f>IF(A$266="삭제","삭제",IF(Calcu!C164=TRUE,"","삭제"))</f>
        <v>삭제</v>
      </c>
      <c r="B286" s="494" t="str">
        <f>Calcu!B261</f>
        <v>-</v>
      </c>
      <c r="C286" s="495"/>
      <c r="D286" s="495"/>
      <c r="E286" s="496"/>
      <c r="F286" s="528" t="str">
        <f>Calcu!D261</f>
        <v>-</v>
      </c>
      <c r="G286" s="495"/>
      <c r="H286" s="495"/>
      <c r="I286" s="496"/>
      <c r="J286" s="528" t="str">
        <f>Calcu!E261</f>
        <v>-</v>
      </c>
      <c r="K286" s="495"/>
      <c r="L286" s="495"/>
      <c r="M286" s="496"/>
      <c r="N286" s="507" t="str">
        <f>Calcu!I261</f>
        <v>-</v>
      </c>
      <c r="O286" s="508"/>
      <c r="P286" s="508"/>
      <c r="Q286" s="509"/>
      <c r="R286" s="507" t="str">
        <f>Calcu!K261</f>
        <v>-</v>
      </c>
      <c r="S286" s="508"/>
      <c r="T286" s="508"/>
      <c r="U286" s="509"/>
      <c r="V286" s="54"/>
    </row>
    <row r="287" spans="1:22" ht="15" customHeight="1">
      <c r="A287" s="269" t="str">
        <f>IF(A$266="삭제","삭제",IF(Calcu!C165=TRUE,"","삭제"))</f>
        <v>삭제</v>
      </c>
      <c r="B287" s="494" t="str">
        <f>Calcu!B262</f>
        <v>-</v>
      </c>
      <c r="C287" s="495"/>
      <c r="D287" s="495"/>
      <c r="E287" s="496"/>
      <c r="F287" s="528" t="str">
        <f>Calcu!D262</f>
        <v>-</v>
      </c>
      <c r="G287" s="495"/>
      <c r="H287" s="495"/>
      <c r="I287" s="496"/>
      <c r="J287" s="528" t="str">
        <f>Calcu!E262</f>
        <v>-</v>
      </c>
      <c r="K287" s="495"/>
      <c r="L287" s="495"/>
      <c r="M287" s="496"/>
      <c r="N287" s="507" t="str">
        <f>Calcu!I262</f>
        <v>-</v>
      </c>
      <c r="O287" s="508"/>
      <c r="P287" s="508"/>
      <c r="Q287" s="509"/>
      <c r="R287" s="507" t="str">
        <f>Calcu!K262</f>
        <v>-</v>
      </c>
      <c r="S287" s="508"/>
      <c r="T287" s="508"/>
      <c r="U287" s="509"/>
      <c r="V287" s="54"/>
    </row>
    <row r="288" spans="1:22" ht="15" customHeight="1">
      <c r="A288" s="269" t="str">
        <f>IF(A$266="삭제","삭제",IF(Calcu!C166=TRUE,"","삭제"))</f>
        <v>삭제</v>
      </c>
      <c r="B288" s="494" t="str">
        <f>Calcu!B263</f>
        <v>-</v>
      </c>
      <c r="C288" s="495"/>
      <c r="D288" s="495"/>
      <c r="E288" s="496"/>
      <c r="F288" s="528" t="str">
        <f>Calcu!D263</f>
        <v>-</v>
      </c>
      <c r="G288" s="495"/>
      <c r="H288" s="495"/>
      <c r="I288" s="496"/>
      <c r="J288" s="528" t="str">
        <f>Calcu!E263</f>
        <v>-</v>
      </c>
      <c r="K288" s="495"/>
      <c r="L288" s="495"/>
      <c r="M288" s="496"/>
      <c r="N288" s="507" t="str">
        <f>Calcu!I263</f>
        <v>-</v>
      </c>
      <c r="O288" s="508"/>
      <c r="P288" s="508"/>
      <c r="Q288" s="509"/>
      <c r="R288" s="507" t="str">
        <f>Calcu!K263</f>
        <v>-</v>
      </c>
      <c r="S288" s="508"/>
      <c r="T288" s="508"/>
      <c r="U288" s="509"/>
      <c r="V288" s="54"/>
    </row>
    <row r="289" spans="1:23" ht="15" customHeight="1">
      <c r="A289" s="269" t="str">
        <f>IF(A$266="삭제","삭제",IF(Calcu!C167=TRUE,"","삭제"))</f>
        <v>삭제</v>
      </c>
      <c r="B289" s="494" t="str">
        <f>Calcu!B264</f>
        <v>-</v>
      </c>
      <c r="C289" s="495"/>
      <c r="D289" s="495"/>
      <c r="E289" s="496"/>
      <c r="F289" s="528" t="str">
        <f>Calcu!D264</f>
        <v>-</v>
      </c>
      <c r="G289" s="495"/>
      <c r="H289" s="495"/>
      <c r="I289" s="496"/>
      <c r="J289" s="528" t="str">
        <f>Calcu!E264</f>
        <v>-</v>
      </c>
      <c r="K289" s="495"/>
      <c r="L289" s="495"/>
      <c r="M289" s="496"/>
      <c r="N289" s="507" t="str">
        <f>Calcu!I264</f>
        <v>-</v>
      </c>
      <c r="O289" s="508"/>
      <c r="P289" s="508"/>
      <c r="Q289" s="509"/>
      <c r="R289" s="507" t="str">
        <f>Calcu!K264</f>
        <v>-</v>
      </c>
      <c r="S289" s="508"/>
      <c r="T289" s="508"/>
      <c r="U289" s="509"/>
      <c r="V289" s="54"/>
    </row>
    <row r="290" spans="1:23" ht="15" customHeight="1">
      <c r="A290" s="269" t="str">
        <f>IF(A$266="삭제","삭제",IF(Calcu!C168=TRUE,"","삭제"))</f>
        <v>삭제</v>
      </c>
      <c r="B290" s="494" t="str">
        <f>Calcu!B265</f>
        <v>-</v>
      </c>
      <c r="C290" s="495"/>
      <c r="D290" s="495"/>
      <c r="E290" s="496"/>
      <c r="F290" s="528" t="str">
        <f>Calcu!D265</f>
        <v>-</v>
      </c>
      <c r="G290" s="495"/>
      <c r="H290" s="495"/>
      <c r="I290" s="496"/>
      <c r="J290" s="528" t="str">
        <f>Calcu!E265</f>
        <v>-</v>
      </c>
      <c r="K290" s="495"/>
      <c r="L290" s="495"/>
      <c r="M290" s="496"/>
      <c r="N290" s="507" t="str">
        <f>Calcu!I265</f>
        <v>-</v>
      </c>
      <c r="O290" s="508"/>
      <c r="P290" s="508"/>
      <c r="Q290" s="509"/>
      <c r="R290" s="507" t="str">
        <f>Calcu!K265</f>
        <v>-</v>
      </c>
      <c r="S290" s="508"/>
      <c r="T290" s="508"/>
      <c r="U290" s="509"/>
      <c r="V290" s="54"/>
    </row>
    <row r="291" spans="1:23" ht="15" customHeight="1">
      <c r="A291" s="269" t="str">
        <f>IF(A$266="삭제","삭제",IF(Calcu!C169=TRUE,"","삭제"))</f>
        <v>삭제</v>
      </c>
      <c r="B291" s="494" t="str">
        <f>Calcu!B266</f>
        <v>-</v>
      </c>
      <c r="C291" s="495"/>
      <c r="D291" s="495"/>
      <c r="E291" s="496"/>
      <c r="F291" s="528" t="str">
        <f>Calcu!D266</f>
        <v>-</v>
      </c>
      <c r="G291" s="495"/>
      <c r="H291" s="495"/>
      <c r="I291" s="496"/>
      <c r="J291" s="528" t="str">
        <f>Calcu!E266</f>
        <v>-</v>
      </c>
      <c r="K291" s="495"/>
      <c r="L291" s="495"/>
      <c r="M291" s="496"/>
      <c r="N291" s="507" t="str">
        <f>Calcu!I266</f>
        <v>-</v>
      </c>
      <c r="O291" s="508"/>
      <c r="P291" s="508"/>
      <c r="Q291" s="509"/>
      <c r="R291" s="507" t="str">
        <f>Calcu!K266</f>
        <v>-</v>
      </c>
      <c r="S291" s="508"/>
      <c r="T291" s="508"/>
      <c r="U291" s="509"/>
      <c r="V291" s="54"/>
    </row>
    <row r="292" spans="1:23" ht="15" customHeight="1">
      <c r="A292" s="269" t="str">
        <f>IF(A$266="삭제","삭제",IF(Calcu!C170=TRUE,"","삭제"))</f>
        <v>삭제</v>
      </c>
      <c r="B292" s="494" t="str">
        <f>Calcu!B267</f>
        <v>-</v>
      </c>
      <c r="C292" s="495"/>
      <c r="D292" s="495"/>
      <c r="E292" s="496"/>
      <c r="F292" s="528" t="str">
        <f>Calcu!D267</f>
        <v>-</v>
      </c>
      <c r="G292" s="495"/>
      <c r="H292" s="495"/>
      <c r="I292" s="496"/>
      <c r="J292" s="528" t="str">
        <f>Calcu!E267</f>
        <v>-</v>
      </c>
      <c r="K292" s="495"/>
      <c r="L292" s="495"/>
      <c r="M292" s="496"/>
      <c r="N292" s="507" t="str">
        <f>Calcu!I267</f>
        <v>-</v>
      </c>
      <c r="O292" s="508"/>
      <c r="P292" s="508"/>
      <c r="Q292" s="509"/>
      <c r="R292" s="507" t="str">
        <f>Calcu!K267</f>
        <v>-</v>
      </c>
      <c r="S292" s="508"/>
      <c r="T292" s="508"/>
      <c r="U292" s="509"/>
      <c r="V292" s="54"/>
    </row>
    <row r="293" spans="1:23" ht="15" customHeight="1">
      <c r="A293" s="360" t="str">
        <f>IF(Calcu!$E$148="Case B","","삭제")</f>
        <v>삭제</v>
      </c>
      <c r="B293" s="51"/>
      <c r="C293" s="51"/>
      <c r="D293" s="51"/>
      <c r="E293" s="51"/>
      <c r="F293" s="51"/>
      <c r="G293" s="51"/>
      <c r="H293" s="51"/>
      <c r="I293" s="51"/>
      <c r="J293" s="51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</row>
    <row r="294" spans="1:23" ht="15" customHeight="1">
      <c r="A294" s="360" t="str">
        <f>IF(Calcu!$E$148="Case B","","삭제")</f>
        <v>삭제</v>
      </c>
      <c r="B294" s="46" t="s">
        <v>759</v>
      </c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1"/>
      <c r="P294" s="301"/>
      <c r="Q294" s="301"/>
      <c r="R294" s="302" t="str">
        <f ca="1">MAX(Calcu!P$199:Q$215)&amp;") was calculated "</f>
        <v xml:space="preserve">0) was calculated </v>
      </c>
      <c r="S294" s="301"/>
      <c r="T294" s="301"/>
      <c r="U294" s="301"/>
      <c r="V294" s="54"/>
      <c r="W294" s="54"/>
    </row>
    <row r="295" spans="1:23" ht="15" customHeight="1">
      <c r="A295" s="360" t="str">
        <f>IF(Calcu!$E$148="Case B","","삭제")</f>
        <v>삭제</v>
      </c>
      <c r="B295" s="302" t="s">
        <v>430</v>
      </c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299"/>
      <c r="P295" s="299"/>
      <c r="Q295" s="299"/>
      <c r="R295" s="299"/>
      <c r="S295" s="299"/>
      <c r="T295" s="299"/>
      <c r="U295" s="299"/>
      <c r="V295" s="54"/>
      <c r="W295" s="54"/>
    </row>
    <row r="296" spans="1:23" ht="15" customHeight="1">
      <c r="A296" s="360" t="str">
        <f>IF(Calcu!$E$148="Case B","","삭제")</f>
        <v>삭제</v>
      </c>
      <c r="B296" s="273" t="s">
        <v>431</v>
      </c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299"/>
      <c r="P296" s="299"/>
      <c r="Q296" s="299"/>
      <c r="R296" s="299"/>
      <c r="S296" s="299"/>
      <c r="T296" s="299"/>
      <c r="U296" s="299"/>
      <c r="V296" s="54"/>
      <c r="W296" s="54"/>
    </row>
    <row r="297" spans="1:23" ht="15" customHeight="1">
      <c r="A297" s="360" t="str">
        <f>IF(Calcu!$E$148="Case B","","삭제")</f>
        <v>삭제</v>
      </c>
      <c r="B297" s="302" t="s">
        <v>432</v>
      </c>
      <c r="C297" s="299"/>
      <c r="D297" s="299"/>
      <c r="E297" s="299"/>
      <c r="F297" s="299"/>
      <c r="G297" s="299"/>
      <c r="H297" s="299"/>
      <c r="I297" s="299"/>
      <c r="J297" s="299"/>
      <c r="K297" s="299"/>
      <c r="L297" s="299"/>
      <c r="M297" s="299"/>
      <c r="N297" s="299"/>
      <c r="O297" s="299"/>
      <c r="P297" s="299"/>
      <c r="Q297" s="299"/>
      <c r="R297" s="299"/>
      <c r="S297" s="299"/>
      <c r="T297" s="299"/>
      <c r="U297" s="299"/>
      <c r="V297" s="54"/>
      <c r="W297" s="54"/>
    </row>
    <row r="298" spans="1:23" ht="15" customHeight="1">
      <c r="A298" s="360" t="str">
        <f>IF(Calcu!$E$148="Case B","","삭제")</f>
        <v>삭제</v>
      </c>
      <c r="B298" s="273" t="s">
        <v>429</v>
      </c>
      <c r="C298" s="299"/>
      <c r="D298" s="299"/>
      <c r="E298" s="299"/>
      <c r="F298" s="299"/>
      <c r="G298" s="299"/>
      <c r="H298" s="299"/>
      <c r="I298" s="299"/>
      <c r="J298" s="299"/>
      <c r="K298" s="299"/>
      <c r="L298" s="299"/>
      <c r="M298" s="299"/>
      <c r="N298" s="299"/>
      <c r="O298" s="299"/>
      <c r="P298" s="299"/>
      <c r="Q298" s="299"/>
      <c r="R298" s="299"/>
      <c r="S298" s="299"/>
      <c r="T298" s="299"/>
      <c r="U298" s="299"/>
      <c r="V298" s="54"/>
      <c r="W298" s="54"/>
    </row>
    <row r="299" spans="1:23" ht="15" customHeight="1">
      <c r="A299" s="360" t="str">
        <f>IF(Calcu!$E$148="Case B","","삭제")</f>
        <v>삭제</v>
      </c>
      <c r="B299" s="300" t="s">
        <v>433</v>
      </c>
      <c r="C299" s="54"/>
      <c r="D299" s="54"/>
      <c r="E299" s="54"/>
      <c r="F299" s="274"/>
      <c r="G299" s="274"/>
      <c r="H299" s="274"/>
      <c r="I299" s="274"/>
      <c r="J299" s="274"/>
      <c r="K299" s="270"/>
      <c r="L299" s="56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</row>
    <row r="300" spans="1:23" ht="15" customHeight="1">
      <c r="A300" s="360" t="str">
        <f>IF(Calcu!$E$148="Case B","","삭제")</f>
        <v>삭제</v>
      </c>
      <c r="B300" s="273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4"/>
      <c r="T300" s="54"/>
      <c r="U300" s="54"/>
      <c r="V300" s="54"/>
      <c r="W300" s="54"/>
    </row>
    <row r="301" spans="1:23" ht="15" customHeight="1">
      <c r="A301" s="360" t="str">
        <f>IF(Calcu!$E$148="Case B","","삭제")</f>
        <v>삭제</v>
      </c>
      <c r="B301" s="78" t="s">
        <v>676</v>
      </c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4"/>
      <c r="T301" s="54"/>
      <c r="U301" s="54"/>
      <c r="V301" s="54"/>
      <c r="W301" s="54"/>
    </row>
    <row r="302" spans="1:23" ht="15" customHeight="1">
      <c r="A302" s="360" t="str">
        <f>IF(Calcu!$E$148="Case B","","삭제")</f>
        <v>삭제</v>
      </c>
      <c r="B302" s="273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4"/>
      <c r="T302" s="54"/>
      <c r="U302" s="54"/>
      <c r="V302" s="54"/>
      <c r="W302" s="54"/>
    </row>
    <row r="303" spans="1:23" ht="15" customHeight="1">
      <c r="A303" s="360" t="str">
        <f>IF(Calcu!$E$148="Case B","","삭제")</f>
        <v>삭제</v>
      </c>
      <c r="B303" s="78" t="s">
        <v>678</v>
      </c>
      <c r="W303" s="54"/>
    </row>
    <row r="304" spans="1:23" ht="15" customHeight="1">
      <c r="A304" s="360" t="str">
        <f>IF(Calcu!$E$148="Case B","","삭제")</f>
        <v>삭제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54"/>
    </row>
    <row r="305" spans="1:23" ht="15" customHeight="1">
      <c r="A305" s="360" t="str">
        <f>IF(Calcu!$E$148="Case B","","삭제")</f>
        <v>삭제</v>
      </c>
      <c r="B305" s="490" t="s">
        <v>680</v>
      </c>
      <c r="C305" s="490"/>
      <c r="D305" s="490"/>
      <c r="E305" s="490"/>
      <c r="F305" s="490"/>
      <c r="G305" s="490"/>
      <c r="H305" s="490"/>
      <c r="I305" s="490"/>
      <c r="J305" s="490"/>
      <c r="K305" s="490"/>
      <c r="L305" s="490"/>
      <c r="M305" s="490"/>
      <c r="N305" s="490"/>
      <c r="O305" s="490"/>
      <c r="P305" s="490"/>
      <c r="Q305" s="490"/>
      <c r="R305" s="490"/>
      <c r="S305" s="490"/>
      <c r="T305" s="490"/>
      <c r="U305" s="490"/>
      <c r="V305" s="490"/>
      <c r="W305" s="54"/>
    </row>
    <row r="306" spans="1:23" ht="15" customHeight="1">
      <c r="A306" s="360" t="str">
        <f>IF(Calcu!$E$148="Case B","","삭제")</f>
        <v>삭제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54"/>
    </row>
    <row r="307" spans="1:23" ht="15" customHeight="1">
      <c r="A307" s="360" t="str">
        <f>IF(Calcu!$E$148="Case B","","삭제")</f>
        <v>삭제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54"/>
    </row>
    <row r="308" spans="1:23" ht="15" customHeight="1">
      <c r="A308" s="361" t="str">
        <f>IF(Calcu!$E$148="Case B","삽입","삭제")</f>
        <v>삭제</v>
      </c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</row>
    <row r="309" spans="1:23" ht="15" customHeight="1">
      <c r="A309" s="360" t="str">
        <f>IF(Calcu!$E$148="Case B","","삭제")</f>
        <v>삭제</v>
      </c>
      <c r="B309" s="275" t="str">
        <f>B266</f>
        <v xml:space="preserve">○ Description : </v>
      </c>
      <c r="C309" s="54"/>
      <c r="D309" s="54"/>
      <c r="E309" s="54"/>
      <c r="F309" s="54"/>
      <c r="G309" s="54"/>
      <c r="H309" s="54"/>
      <c r="I309" s="233"/>
      <c r="J309" s="233"/>
      <c r="K309" s="55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</row>
    <row r="310" spans="1:23" ht="15" customHeight="1">
      <c r="A310" s="360" t="str">
        <f>IF(Calcu!$E$148="Case B","","삭제")</f>
        <v>삭제</v>
      </c>
      <c r="B310" s="275" t="str">
        <f>B267</f>
        <v xml:space="preserve">○ Manufacturer &amp; Model :  / </v>
      </c>
      <c r="C310" s="54"/>
      <c r="D310" s="54"/>
      <c r="E310" s="54"/>
      <c r="F310" s="54"/>
      <c r="G310" s="54"/>
      <c r="H310" s="54"/>
      <c r="I310" s="53"/>
      <c r="J310" s="53"/>
      <c r="K310" s="55"/>
      <c r="L310" s="54"/>
      <c r="M310" s="54"/>
      <c r="N310" s="54"/>
      <c r="O310" s="54"/>
      <c r="P310" s="54"/>
      <c r="Q310" s="416"/>
      <c r="R310" s="416"/>
      <c r="S310" s="416"/>
      <c r="T310" s="54"/>
      <c r="U310" s="54"/>
      <c r="V310" s="54"/>
      <c r="W310" s="54"/>
    </row>
    <row r="311" spans="1:23" ht="15" customHeight="1">
      <c r="A311" s="360" t="str">
        <f>IF(Calcu!$E$148="Case B","","삭제")</f>
        <v>삭제</v>
      </c>
      <c r="B311" s="275" t="str">
        <f>B268</f>
        <v xml:space="preserve">○ Serial Number : </v>
      </c>
      <c r="C311" s="54"/>
      <c r="D311" s="54"/>
      <c r="E311" s="54"/>
      <c r="F311" s="54"/>
      <c r="G311" s="54"/>
      <c r="H311" s="54"/>
      <c r="I311" s="53"/>
      <c r="J311" s="53"/>
      <c r="K311" s="55"/>
      <c r="L311" s="54"/>
      <c r="M311" s="54"/>
      <c r="N311" s="54"/>
      <c r="O311" s="54"/>
      <c r="P311" s="54"/>
      <c r="Q311" s="416"/>
      <c r="R311" s="416"/>
      <c r="S311" s="416"/>
      <c r="T311" s="54"/>
      <c r="U311" s="54"/>
      <c r="V311" s="54"/>
      <c r="W311" s="54"/>
    </row>
    <row r="312" spans="1:23" ht="15" customHeight="1">
      <c r="A312" s="360" t="str">
        <f>IF(Calcu!$E$148="Case B","","삭제")</f>
        <v>삭제</v>
      </c>
      <c r="B312" s="275"/>
      <c r="C312" s="54"/>
      <c r="D312" s="54"/>
      <c r="E312" s="54"/>
      <c r="F312" s="54"/>
      <c r="G312" s="54"/>
      <c r="H312" s="54"/>
      <c r="I312" s="53"/>
      <c r="J312" s="53"/>
      <c r="K312" s="55"/>
      <c r="L312" s="54"/>
      <c r="M312" s="54"/>
      <c r="N312" s="54"/>
      <c r="O312" s="54"/>
      <c r="P312" s="54"/>
      <c r="Q312" s="416"/>
      <c r="R312" s="416"/>
      <c r="S312" s="416"/>
      <c r="T312" s="54"/>
      <c r="U312" s="54"/>
      <c r="V312" s="54"/>
      <c r="W312" s="54"/>
    </row>
    <row r="313" spans="1:23" ht="15" customHeight="1">
      <c r="A313" s="360" t="str">
        <f>IF(Calcu!$E$148="Case B","","삭제")</f>
        <v>삭제</v>
      </c>
      <c r="B313" s="527" t="str">
        <f>"Characteristics and grade of force measuring device ("&amp;B270&amp;")"</f>
        <v>Characteristics and grade of force measuring device (Tension Calibration)</v>
      </c>
      <c r="C313" s="527"/>
      <c r="D313" s="527"/>
      <c r="E313" s="527"/>
      <c r="F313" s="527"/>
      <c r="G313" s="527"/>
      <c r="H313" s="527"/>
      <c r="I313" s="527"/>
      <c r="J313" s="527"/>
      <c r="K313" s="527"/>
      <c r="L313" s="527"/>
      <c r="M313" s="527"/>
      <c r="N313" s="527"/>
      <c r="O313" s="527"/>
      <c r="P313" s="527"/>
      <c r="Q313" s="527"/>
      <c r="R313" s="527"/>
      <c r="S313" s="527"/>
      <c r="T313" s="527"/>
      <c r="U313" s="527"/>
      <c r="V313" s="527"/>
      <c r="W313" s="54"/>
    </row>
    <row r="314" spans="1:23" ht="15" customHeight="1">
      <c r="A314" s="360" t="str">
        <f>IF(Calcu!$E$148="Case B","","삭제")</f>
        <v>삭제</v>
      </c>
      <c r="B314" s="527"/>
      <c r="C314" s="527"/>
      <c r="D314" s="527"/>
      <c r="E314" s="527"/>
      <c r="F314" s="527"/>
      <c r="G314" s="527"/>
      <c r="H314" s="527"/>
      <c r="I314" s="527"/>
      <c r="J314" s="527"/>
      <c r="K314" s="527"/>
      <c r="L314" s="527"/>
      <c r="M314" s="527"/>
      <c r="N314" s="527"/>
      <c r="O314" s="527"/>
      <c r="P314" s="527"/>
      <c r="Q314" s="527"/>
      <c r="R314" s="527"/>
      <c r="S314" s="527"/>
      <c r="T314" s="527"/>
      <c r="U314" s="527"/>
      <c r="V314" s="527"/>
      <c r="W314" s="54"/>
    </row>
    <row r="315" spans="1:23" ht="15" customHeight="1">
      <c r="A315" s="360" t="str">
        <f>IF(Calcu!$E$148="Case B","","삭제")</f>
        <v>삭제</v>
      </c>
      <c r="B315" s="527"/>
      <c r="C315" s="527"/>
      <c r="D315" s="527"/>
      <c r="E315" s="527"/>
      <c r="F315" s="527"/>
      <c r="G315" s="527"/>
      <c r="H315" s="527"/>
      <c r="I315" s="527"/>
      <c r="J315" s="527"/>
      <c r="K315" s="527"/>
      <c r="L315" s="527"/>
      <c r="M315" s="527"/>
      <c r="N315" s="527"/>
      <c r="O315" s="527"/>
      <c r="P315" s="527"/>
      <c r="Q315" s="527"/>
      <c r="R315" s="527"/>
      <c r="S315" s="527"/>
      <c r="T315" s="527"/>
      <c r="U315" s="527"/>
      <c r="V315" s="527"/>
      <c r="W315" s="54"/>
    </row>
    <row r="316" spans="1:23" ht="15" customHeight="1">
      <c r="A316" s="360" t="str">
        <f>IF(Calcu!$E$148="Case B","","삭제")</f>
        <v>삭제</v>
      </c>
      <c r="B316" s="54"/>
      <c r="C316" s="54"/>
      <c r="D316" s="54"/>
      <c r="E316" s="54"/>
      <c r="F316" s="268"/>
      <c r="G316" s="268"/>
      <c r="H316" s="268"/>
      <c r="I316" s="268"/>
      <c r="J316" s="268"/>
      <c r="K316" s="268"/>
      <c r="L316" s="268"/>
      <c r="M316" s="54"/>
      <c r="N316" s="54"/>
      <c r="O316" s="54"/>
      <c r="P316" s="54"/>
      <c r="Q316" s="416"/>
      <c r="R316" s="416"/>
      <c r="S316" s="416"/>
      <c r="T316" s="54"/>
      <c r="U316" s="54"/>
      <c r="V316" s="54"/>
      <c r="W316" s="54"/>
    </row>
    <row r="317" spans="1:23" ht="15" customHeight="1">
      <c r="A317" s="360" t="str">
        <f>IF(Calcu!$E$148="Case B","","삭제")</f>
        <v>삭제</v>
      </c>
      <c r="B317" s="498" t="s">
        <v>419</v>
      </c>
      <c r="C317" s="499"/>
      <c r="D317" s="500"/>
      <c r="E317" s="504" t="s">
        <v>438</v>
      </c>
      <c r="F317" s="505"/>
      <c r="G317" s="505"/>
      <c r="H317" s="506"/>
      <c r="I317" s="504" t="s">
        <v>435</v>
      </c>
      <c r="J317" s="505"/>
      <c r="K317" s="505"/>
      <c r="L317" s="506"/>
      <c r="M317" s="504" t="s">
        <v>437</v>
      </c>
      <c r="N317" s="505"/>
      <c r="O317" s="505"/>
      <c r="P317" s="506"/>
      <c r="Q317" s="504" t="s">
        <v>439</v>
      </c>
      <c r="R317" s="505"/>
      <c r="S317" s="505"/>
      <c r="T317" s="506"/>
      <c r="U317" s="504" t="s">
        <v>440</v>
      </c>
      <c r="V317" s="506"/>
      <c r="W317" s="54"/>
    </row>
    <row r="318" spans="1:23" ht="15" customHeight="1">
      <c r="A318" s="360" t="str">
        <f>IF(Calcu!$E$148="Case B","","삭제")</f>
        <v>삭제</v>
      </c>
      <c r="B318" s="510"/>
      <c r="C318" s="511"/>
      <c r="D318" s="512"/>
      <c r="E318" s="510"/>
      <c r="F318" s="511"/>
      <c r="G318" s="511"/>
      <c r="H318" s="512"/>
      <c r="I318" s="510"/>
      <c r="J318" s="511"/>
      <c r="K318" s="511"/>
      <c r="L318" s="512"/>
      <c r="M318" s="510"/>
      <c r="N318" s="511"/>
      <c r="O318" s="511"/>
      <c r="P318" s="512"/>
      <c r="Q318" s="510"/>
      <c r="R318" s="511"/>
      <c r="S318" s="511"/>
      <c r="T318" s="512"/>
      <c r="U318" s="510"/>
      <c r="V318" s="512"/>
      <c r="W318" s="54"/>
    </row>
    <row r="319" spans="1:23" ht="15" customHeight="1">
      <c r="A319" s="360" t="str">
        <f>IF(Calcu!$E$148="Case B","","삭제")</f>
        <v>삭제</v>
      </c>
      <c r="B319" s="501"/>
      <c r="C319" s="502"/>
      <c r="D319" s="503"/>
      <c r="E319" s="501"/>
      <c r="F319" s="502"/>
      <c r="G319" s="502"/>
      <c r="H319" s="503"/>
      <c r="I319" s="501"/>
      <c r="J319" s="502"/>
      <c r="K319" s="502"/>
      <c r="L319" s="503"/>
      <c r="M319" s="501"/>
      <c r="N319" s="502"/>
      <c r="O319" s="502"/>
      <c r="P319" s="503"/>
      <c r="Q319" s="501"/>
      <c r="R319" s="502"/>
      <c r="S319" s="502"/>
      <c r="T319" s="503"/>
      <c r="U319" s="501"/>
      <c r="V319" s="503"/>
      <c r="W319" s="54"/>
    </row>
    <row r="320" spans="1:23" ht="15" customHeight="1">
      <c r="A320" s="269" t="str">
        <f>IF(A$266="삭제","삭제",IF(Calcu!C154=TRUE,"","삭제"))</f>
        <v>삭제</v>
      </c>
      <c r="B320" s="491" t="str">
        <f>Calcu!M251</f>
        <v>-</v>
      </c>
      <c r="C320" s="492"/>
      <c r="D320" s="493"/>
      <c r="E320" s="494" t="str">
        <f>Calcu!N251</f>
        <v>-</v>
      </c>
      <c r="F320" s="495"/>
      <c r="G320" s="495"/>
      <c r="H320" s="496"/>
      <c r="I320" s="494" t="str">
        <f>Calcu!O251</f>
        <v>-</v>
      </c>
      <c r="J320" s="495"/>
      <c r="K320" s="495"/>
      <c r="L320" s="496"/>
      <c r="M320" s="494" t="str">
        <f ca="1">Calcu!Q251</f>
        <v>0.0</v>
      </c>
      <c r="N320" s="495"/>
      <c r="O320" s="495"/>
      <c r="P320" s="496"/>
      <c r="Q320" s="494" t="str">
        <f>Calcu!R251</f>
        <v>-</v>
      </c>
      <c r="R320" s="495"/>
      <c r="S320" s="495"/>
      <c r="T320" s="496"/>
      <c r="U320" s="494" t="str">
        <f>Calcu!S251</f>
        <v>-</v>
      </c>
      <c r="V320" s="496"/>
      <c r="W320" s="54"/>
    </row>
    <row r="321" spans="1:23" ht="15" customHeight="1">
      <c r="A321" s="269" t="str">
        <f>IF(A$266="삭제","삭제",IF(Calcu!C155=TRUE,"","삭제"))</f>
        <v>삭제</v>
      </c>
      <c r="B321" s="491" t="str">
        <f>Calcu!M252</f>
        <v>-</v>
      </c>
      <c r="C321" s="492"/>
      <c r="D321" s="493"/>
      <c r="E321" s="494" t="str">
        <f>Calcu!N252</f>
        <v>-</v>
      </c>
      <c r="F321" s="495"/>
      <c r="G321" s="495"/>
      <c r="H321" s="496"/>
      <c r="I321" s="494" t="str">
        <f>Calcu!O252</f>
        <v>-</v>
      </c>
      <c r="J321" s="495"/>
      <c r="K321" s="495"/>
      <c r="L321" s="496"/>
      <c r="M321" s="494" t="str">
        <f>Calcu!Q252</f>
        <v>-</v>
      </c>
      <c r="N321" s="495"/>
      <c r="O321" s="495"/>
      <c r="P321" s="496"/>
      <c r="Q321" s="494" t="str">
        <f>Calcu!R252</f>
        <v>-</v>
      </c>
      <c r="R321" s="495"/>
      <c r="S321" s="495"/>
      <c r="T321" s="496"/>
      <c r="U321" s="494">
        <f ca="1">Calcu!S252</f>
        <v>0.5</v>
      </c>
      <c r="V321" s="496"/>
      <c r="W321" s="54"/>
    </row>
    <row r="322" spans="1:23" ht="15" customHeight="1">
      <c r="A322" s="269" t="str">
        <f>IF(A$266="삭제","삭제",IF(Calcu!C156=TRUE,"","삭제"))</f>
        <v>삭제</v>
      </c>
      <c r="B322" s="491" t="str">
        <f>Calcu!M253</f>
        <v>-</v>
      </c>
      <c r="C322" s="492"/>
      <c r="D322" s="493"/>
      <c r="E322" s="494" t="str">
        <f>Calcu!N253</f>
        <v>-</v>
      </c>
      <c r="F322" s="495"/>
      <c r="G322" s="495"/>
      <c r="H322" s="496"/>
      <c r="I322" s="494" t="str">
        <f>Calcu!O253</f>
        <v>-</v>
      </c>
      <c r="J322" s="495"/>
      <c r="K322" s="495"/>
      <c r="L322" s="496"/>
      <c r="M322" s="494" t="str">
        <f>Calcu!Q253</f>
        <v>-</v>
      </c>
      <c r="N322" s="495"/>
      <c r="O322" s="495"/>
      <c r="P322" s="496"/>
      <c r="Q322" s="494" t="str">
        <f>Calcu!R253</f>
        <v>-</v>
      </c>
      <c r="R322" s="495"/>
      <c r="S322" s="495"/>
      <c r="T322" s="496"/>
      <c r="U322" s="494">
        <f ca="1">Calcu!S253</f>
        <v>0.5</v>
      </c>
      <c r="V322" s="496"/>
      <c r="W322" s="54"/>
    </row>
    <row r="323" spans="1:23" ht="15" customHeight="1">
      <c r="A323" s="269" t="str">
        <f>IF(A$266="삭제","삭제",IF(Calcu!C157=TRUE,"","삭제"))</f>
        <v>삭제</v>
      </c>
      <c r="B323" s="491" t="str">
        <f>Calcu!M254</f>
        <v>-</v>
      </c>
      <c r="C323" s="492"/>
      <c r="D323" s="493"/>
      <c r="E323" s="494" t="str">
        <f>Calcu!N254</f>
        <v>-</v>
      </c>
      <c r="F323" s="495"/>
      <c r="G323" s="495"/>
      <c r="H323" s="496"/>
      <c r="I323" s="494" t="str">
        <f>Calcu!O254</f>
        <v>-</v>
      </c>
      <c r="J323" s="495"/>
      <c r="K323" s="495"/>
      <c r="L323" s="496"/>
      <c r="M323" s="494" t="str">
        <f>Calcu!Q254</f>
        <v>-</v>
      </c>
      <c r="N323" s="495"/>
      <c r="O323" s="495"/>
      <c r="P323" s="496"/>
      <c r="Q323" s="494" t="str">
        <f>Calcu!R254</f>
        <v>-</v>
      </c>
      <c r="R323" s="495"/>
      <c r="S323" s="495"/>
      <c r="T323" s="496"/>
      <c r="U323" s="494">
        <f ca="1">Calcu!S254</f>
        <v>0.5</v>
      </c>
      <c r="V323" s="496"/>
      <c r="W323" s="54"/>
    </row>
    <row r="324" spans="1:23" ht="15" customHeight="1">
      <c r="A324" s="269" t="str">
        <f>IF(A$266="삭제","삭제",IF(Calcu!C158=TRUE,"","삭제"))</f>
        <v>삭제</v>
      </c>
      <c r="B324" s="491" t="str">
        <f>Calcu!M255</f>
        <v>-</v>
      </c>
      <c r="C324" s="492"/>
      <c r="D324" s="493"/>
      <c r="E324" s="494" t="str">
        <f>Calcu!N255</f>
        <v>-</v>
      </c>
      <c r="F324" s="495"/>
      <c r="G324" s="495"/>
      <c r="H324" s="496"/>
      <c r="I324" s="494" t="str">
        <f>Calcu!O255</f>
        <v>-</v>
      </c>
      <c r="J324" s="495"/>
      <c r="K324" s="495"/>
      <c r="L324" s="496"/>
      <c r="M324" s="494" t="str">
        <f>Calcu!Q255</f>
        <v>-</v>
      </c>
      <c r="N324" s="495"/>
      <c r="O324" s="495"/>
      <c r="P324" s="496"/>
      <c r="Q324" s="494" t="str">
        <f>Calcu!R255</f>
        <v>-</v>
      </c>
      <c r="R324" s="495"/>
      <c r="S324" s="495"/>
      <c r="T324" s="496"/>
      <c r="U324" s="494">
        <f ca="1">Calcu!S255</f>
        <v>0.5</v>
      </c>
      <c r="V324" s="496"/>
      <c r="W324" s="54"/>
    </row>
    <row r="325" spans="1:23" ht="15" customHeight="1">
      <c r="A325" s="269" t="str">
        <f>IF(A$266="삭제","삭제",IF(Calcu!C159=TRUE,"","삭제"))</f>
        <v>삭제</v>
      </c>
      <c r="B325" s="491" t="str">
        <f>Calcu!M256</f>
        <v>-</v>
      </c>
      <c r="C325" s="492"/>
      <c r="D325" s="493"/>
      <c r="E325" s="494" t="str">
        <f>Calcu!N256</f>
        <v>-</v>
      </c>
      <c r="F325" s="495"/>
      <c r="G325" s="495"/>
      <c r="H325" s="496"/>
      <c r="I325" s="494" t="str">
        <f>Calcu!O256</f>
        <v>-</v>
      </c>
      <c r="J325" s="495"/>
      <c r="K325" s="495"/>
      <c r="L325" s="496"/>
      <c r="M325" s="494" t="str">
        <f>Calcu!Q256</f>
        <v>-</v>
      </c>
      <c r="N325" s="495"/>
      <c r="O325" s="495"/>
      <c r="P325" s="496"/>
      <c r="Q325" s="494" t="str">
        <f>Calcu!R256</f>
        <v>-</v>
      </c>
      <c r="R325" s="495"/>
      <c r="S325" s="495"/>
      <c r="T325" s="496"/>
      <c r="U325" s="494">
        <f ca="1">Calcu!S256</f>
        <v>0.5</v>
      </c>
      <c r="V325" s="496"/>
      <c r="W325" s="54"/>
    </row>
    <row r="326" spans="1:23" ht="15" customHeight="1">
      <c r="A326" s="269" t="str">
        <f>IF(A$266="삭제","삭제",IF(Calcu!C160=TRUE,"","삭제"))</f>
        <v>삭제</v>
      </c>
      <c r="B326" s="491" t="str">
        <f>Calcu!M257</f>
        <v>-</v>
      </c>
      <c r="C326" s="492"/>
      <c r="D326" s="493"/>
      <c r="E326" s="494" t="str">
        <f>Calcu!N257</f>
        <v>-</v>
      </c>
      <c r="F326" s="495"/>
      <c r="G326" s="495"/>
      <c r="H326" s="496"/>
      <c r="I326" s="494" t="str">
        <f>Calcu!O257</f>
        <v>-</v>
      </c>
      <c r="J326" s="495"/>
      <c r="K326" s="495"/>
      <c r="L326" s="496"/>
      <c r="M326" s="494" t="str">
        <f>Calcu!Q257</f>
        <v>-</v>
      </c>
      <c r="N326" s="495"/>
      <c r="O326" s="495"/>
      <c r="P326" s="496"/>
      <c r="Q326" s="494" t="str">
        <f>Calcu!R257</f>
        <v>-</v>
      </c>
      <c r="R326" s="495"/>
      <c r="S326" s="495"/>
      <c r="T326" s="496"/>
      <c r="U326" s="494">
        <f ca="1">Calcu!S257</f>
        <v>0.5</v>
      </c>
      <c r="V326" s="496"/>
      <c r="W326" s="54"/>
    </row>
    <row r="327" spans="1:23" ht="15" customHeight="1">
      <c r="A327" s="269" t="str">
        <f>IF(A$266="삭제","삭제",IF(Calcu!C161=TRUE,"","삭제"))</f>
        <v>삭제</v>
      </c>
      <c r="B327" s="491" t="str">
        <f>Calcu!M258</f>
        <v>-</v>
      </c>
      <c r="C327" s="492"/>
      <c r="D327" s="493"/>
      <c r="E327" s="494" t="str">
        <f>Calcu!N258</f>
        <v>-</v>
      </c>
      <c r="F327" s="495"/>
      <c r="G327" s="495"/>
      <c r="H327" s="496"/>
      <c r="I327" s="494" t="str">
        <f>Calcu!O258</f>
        <v>-</v>
      </c>
      <c r="J327" s="495"/>
      <c r="K327" s="495"/>
      <c r="L327" s="496"/>
      <c r="M327" s="494" t="str">
        <f>Calcu!Q258</f>
        <v>-</v>
      </c>
      <c r="N327" s="495"/>
      <c r="O327" s="495"/>
      <c r="P327" s="496"/>
      <c r="Q327" s="494" t="str">
        <f>Calcu!R258</f>
        <v>-</v>
      </c>
      <c r="R327" s="495"/>
      <c r="S327" s="495"/>
      <c r="T327" s="496"/>
      <c r="U327" s="494">
        <f ca="1">Calcu!S258</f>
        <v>0.5</v>
      </c>
      <c r="V327" s="496"/>
      <c r="W327" s="54"/>
    </row>
    <row r="328" spans="1:23" ht="15" customHeight="1">
      <c r="A328" s="269" t="str">
        <f>IF(A$266="삭제","삭제",IF(Calcu!C162=TRUE,"","삭제"))</f>
        <v>삭제</v>
      </c>
      <c r="B328" s="491" t="str">
        <f>Calcu!M259</f>
        <v>-</v>
      </c>
      <c r="C328" s="492"/>
      <c r="D328" s="493"/>
      <c r="E328" s="494" t="str">
        <f>Calcu!N259</f>
        <v>-</v>
      </c>
      <c r="F328" s="495"/>
      <c r="G328" s="495"/>
      <c r="H328" s="496"/>
      <c r="I328" s="494" t="str">
        <f>Calcu!O259</f>
        <v>-</v>
      </c>
      <c r="J328" s="495"/>
      <c r="K328" s="495"/>
      <c r="L328" s="496"/>
      <c r="M328" s="494" t="str">
        <f>Calcu!Q259</f>
        <v>-</v>
      </c>
      <c r="N328" s="495"/>
      <c r="O328" s="495"/>
      <c r="P328" s="496"/>
      <c r="Q328" s="494" t="str">
        <f>Calcu!R259</f>
        <v>-</v>
      </c>
      <c r="R328" s="495"/>
      <c r="S328" s="495"/>
      <c r="T328" s="496"/>
      <c r="U328" s="494">
        <f ca="1">Calcu!S259</f>
        <v>0.5</v>
      </c>
      <c r="V328" s="496"/>
      <c r="W328" s="54"/>
    </row>
    <row r="329" spans="1:23" ht="15" customHeight="1">
      <c r="A329" s="269" t="str">
        <f>IF(A$266="삭제","삭제",IF(Calcu!C163=TRUE,"","삭제"))</f>
        <v>삭제</v>
      </c>
      <c r="B329" s="491" t="str">
        <f>Calcu!M260</f>
        <v>-</v>
      </c>
      <c r="C329" s="492"/>
      <c r="D329" s="493"/>
      <c r="E329" s="494" t="str">
        <f>Calcu!N260</f>
        <v>-</v>
      </c>
      <c r="F329" s="495"/>
      <c r="G329" s="495"/>
      <c r="H329" s="496"/>
      <c r="I329" s="494" t="str">
        <f>Calcu!O260</f>
        <v>-</v>
      </c>
      <c r="J329" s="495"/>
      <c r="K329" s="495"/>
      <c r="L329" s="496"/>
      <c r="M329" s="494" t="str">
        <f>Calcu!Q260</f>
        <v>-</v>
      </c>
      <c r="N329" s="495"/>
      <c r="O329" s="495"/>
      <c r="P329" s="496"/>
      <c r="Q329" s="494" t="str">
        <f>Calcu!R260</f>
        <v>-</v>
      </c>
      <c r="R329" s="495"/>
      <c r="S329" s="495"/>
      <c r="T329" s="496"/>
      <c r="U329" s="494">
        <f ca="1">Calcu!S260</f>
        <v>0.5</v>
      </c>
      <c r="V329" s="496"/>
      <c r="W329" s="54"/>
    </row>
    <row r="330" spans="1:23" ht="15" customHeight="1">
      <c r="A330" s="269" t="str">
        <f>IF(A$266="삭제","삭제",IF(Calcu!C164=TRUE,"","삭제"))</f>
        <v>삭제</v>
      </c>
      <c r="B330" s="491" t="str">
        <f>Calcu!M261</f>
        <v>-</v>
      </c>
      <c r="C330" s="492"/>
      <c r="D330" s="493"/>
      <c r="E330" s="494" t="str">
        <f>Calcu!N261</f>
        <v>-</v>
      </c>
      <c r="F330" s="495"/>
      <c r="G330" s="495"/>
      <c r="H330" s="496"/>
      <c r="I330" s="494" t="str">
        <f>Calcu!O261</f>
        <v>-</v>
      </c>
      <c r="J330" s="495"/>
      <c r="K330" s="495"/>
      <c r="L330" s="496"/>
      <c r="M330" s="494" t="str">
        <f>Calcu!Q261</f>
        <v>-</v>
      </c>
      <c r="N330" s="495"/>
      <c r="O330" s="495"/>
      <c r="P330" s="496"/>
      <c r="Q330" s="494" t="str">
        <f>Calcu!R261</f>
        <v>-</v>
      </c>
      <c r="R330" s="495"/>
      <c r="S330" s="495"/>
      <c r="T330" s="496"/>
      <c r="U330" s="494">
        <f ca="1">Calcu!S261</f>
        <v>0.5</v>
      </c>
      <c r="V330" s="496"/>
      <c r="W330" s="54"/>
    </row>
    <row r="331" spans="1:23" ht="15" customHeight="1">
      <c r="A331" s="269" t="str">
        <f>IF(A$266="삭제","삭제",IF(Calcu!C165=TRUE,"","삭제"))</f>
        <v>삭제</v>
      </c>
      <c r="B331" s="491" t="str">
        <f>Calcu!M262</f>
        <v>-</v>
      </c>
      <c r="C331" s="492"/>
      <c r="D331" s="493"/>
      <c r="E331" s="494" t="str">
        <f>Calcu!N262</f>
        <v>-</v>
      </c>
      <c r="F331" s="495"/>
      <c r="G331" s="495"/>
      <c r="H331" s="496"/>
      <c r="I331" s="494" t="str">
        <f>Calcu!O262</f>
        <v>-</v>
      </c>
      <c r="J331" s="495"/>
      <c r="K331" s="495"/>
      <c r="L331" s="496"/>
      <c r="M331" s="494" t="str">
        <f>Calcu!Q262</f>
        <v>-</v>
      </c>
      <c r="N331" s="495"/>
      <c r="O331" s="495"/>
      <c r="P331" s="496"/>
      <c r="Q331" s="494" t="str">
        <f>Calcu!R262</f>
        <v>-</v>
      </c>
      <c r="R331" s="495"/>
      <c r="S331" s="495"/>
      <c r="T331" s="496"/>
      <c r="U331" s="494">
        <f ca="1">Calcu!S262</f>
        <v>0.5</v>
      </c>
      <c r="V331" s="496"/>
      <c r="W331" s="54"/>
    </row>
    <row r="332" spans="1:23" ht="15" customHeight="1">
      <c r="A332" s="269" t="str">
        <f>IF(A$266="삭제","삭제",IF(Calcu!C166=TRUE,"","삭제"))</f>
        <v>삭제</v>
      </c>
      <c r="B332" s="491" t="str">
        <f>Calcu!M263</f>
        <v>-</v>
      </c>
      <c r="C332" s="492"/>
      <c r="D332" s="493"/>
      <c r="E332" s="494" t="str">
        <f>Calcu!N263</f>
        <v>-</v>
      </c>
      <c r="F332" s="495"/>
      <c r="G332" s="495"/>
      <c r="H332" s="496"/>
      <c r="I332" s="494" t="str">
        <f>Calcu!O263</f>
        <v>-</v>
      </c>
      <c r="J332" s="495"/>
      <c r="K332" s="495"/>
      <c r="L332" s="496"/>
      <c r="M332" s="494" t="str">
        <f>Calcu!Q263</f>
        <v>-</v>
      </c>
      <c r="N332" s="495"/>
      <c r="O332" s="495"/>
      <c r="P332" s="496"/>
      <c r="Q332" s="494" t="str">
        <f>Calcu!R263</f>
        <v>-</v>
      </c>
      <c r="R332" s="495"/>
      <c r="S332" s="495"/>
      <c r="T332" s="496"/>
      <c r="U332" s="494">
        <f ca="1">Calcu!S263</f>
        <v>0.5</v>
      </c>
      <c r="V332" s="496"/>
      <c r="W332" s="54"/>
    </row>
    <row r="333" spans="1:23" ht="15" customHeight="1">
      <c r="A333" s="269" t="str">
        <f>IF(A$266="삭제","삭제",IF(Calcu!C167=TRUE,"","삭제"))</f>
        <v>삭제</v>
      </c>
      <c r="B333" s="491" t="str">
        <f>Calcu!M264</f>
        <v>-</v>
      </c>
      <c r="C333" s="492"/>
      <c r="D333" s="493"/>
      <c r="E333" s="494" t="str">
        <f>Calcu!N264</f>
        <v>-</v>
      </c>
      <c r="F333" s="495"/>
      <c r="G333" s="495"/>
      <c r="H333" s="496"/>
      <c r="I333" s="494" t="str">
        <f>Calcu!O264</f>
        <v>-</v>
      </c>
      <c r="J333" s="495"/>
      <c r="K333" s="495"/>
      <c r="L333" s="496"/>
      <c r="M333" s="494" t="str">
        <f>Calcu!Q264</f>
        <v>-</v>
      </c>
      <c r="N333" s="495"/>
      <c r="O333" s="495"/>
      <c r="P333" s="496"/>
      <c r="Q333" s="494" t="str">
        <f>Calcu!R264</f>
        <v>-</v>
      </c>
      <c r="R333" s="495"/>
      <c r="S333" s="495"/>
      <c r="T333" s="496"/>
      <c r="U333" s="494">
        <f ca="1">Calcu!S264</f>
        <v>0.5</v>
      </c>
      <c r="V333" s="496"/>
      <c r="W333" s="54"/>
    </row>
    <row r="334" spans="1:23" ht="15" customHeight="1">
      <c r="A334" s="269" t="str">
        <f>IF(A$266="삭제","삭제",IF(Calcu!C168=TRUE,"","삭제"))</f>
        <v>삭제</v>
      </c>
      <c r="B334" s="491" t="str">
        <f>Calcu!M265</f>
        <v>-</v>
      </c>
      <c r="C334" s="492"/>
      <c r="D334" s="493"/>
      <c r="E334" s="494" t="str">
        <f>Calcu!N265</f>
        <v>-</v>
      </c>
      <c r="F334" s="495"/>
      <c r="G334" s="495"/>
      <c r="H334" s="496"/>
      <c r="I334" s="494" t="str">
        <f>Calcu!O265</f>
        <v>-</v>
      </c>
      <c r="J334" s="495"/>
      <c r="K334" s="495"/>
      <c r="L334" s="496"/>
      <c r="M334" s="494" t="str">
        <f>Calcu!Q265</f>
        <v>-</v>
      </c>
      <c r="N334" s="495"/>
      <c r="O334" s="495"/>
      <c r="P334" s="496"/>
      <c r="Q334" s="494" t="str">
        <f>Calcu!R265</f>
        <v>-</v>
      </c>
      <c r="R334" s="495"/>
      <c r="S334" s="495"/>
      <c r="T334" s="496"/>
      <c r="U334" s="494">
        <f ca="1">Calcu!S265</f>
        <v>0.5</v>
      </c>
      <c r="V334" s="496"/>
      <c r="W334" s="54"/>
    </row>
    <row r="335" spans="1:23" ht="15" customHeight="1">
      <c r="A335" s="269" t="str">
        <f>IF(A$266="삭제","삭제",IF(Calcu!C169=TRUE,"","삭제"))</f>
        <v>삭제</v>
      </c>
      <c r="B335" s="491" t="str">
        <f>Calcu!M266</f>
        <v>-</v>
      </c>
      <c r="C335" s="492"/>
      <c r="D335" s="493"/>
      <c r="E335" s="494" t="str">
        <f>Calcu!N266</f>
        <v>-</v>
      </c>
      <c r="F335" s="495"/>
      <c r="G335" s="495"/>
      <c r="H335" s="496"/>
      <c r="I335" s="494" t="str">
        <f>Calcu!O266</f>
        <v>-</v>
      </c>
      <c r="J335" s="495"/>
      <c r="K335" s="495"/>
      <c r="L335" s="496"/>
      <c r="M335" s="494" t="str">
        <f>Calcu!Q266</f>
        <v>-</v>
      </c>
      <c r="N335" s="495"/>
      <c r="O335" s="495"/>
      <c r="P335" s="496"/>
      <c r="Q335" s="494" t="str">
        <f>Calcu!R266</f>
        <v>-</v>
      </c>
      <c r="R335" s="495"/>
      <c r="S335" s="495"/>
      <c r="T335" s="496"/>
      <c r="U335" s="494">
        <f ca="1">Calcu!S266</f>
        <v>0.5</v>
      </c>
      <c r="V335" s="496"/>
      <c r="W335" s="54"/>
    </row>
    <row r="336" spans="1:23" ht="15" customHeight="1">
      <c r="A336" s="269" t="str">
        <f>IF(A$266="삭제","삭제",IF(Calcu!C170=TRUE,"","삭제"))</f>
        <v>삭제</v>
      </c>
      <c r="B336" s="491" t="str">
        <f>Calcu!M267</f>
        <v>-</v>
      </c>
      <c r="C336" s="492"/>
      <c r="D336" s="493"/>
      <c r="E336" s="494" t="str">
        <f>Calcu!N267</f>
        <v>-</v>
      </c>
      <c r="F336" s="495"/>
      <c r="G336" s="495"/>
      <c r="H336" s="496"/>
      <c r="I336" s="494" t="str">
        <f>Calcu!O267</f>
        <v>-</v>
      </c>
      <c r="J336" s="495"/>
      <c r="K336" s="495"/>
      <c r="L336" s="496"/>
      <c r="M336" s="494" t="str">
        <f>Calcu!Q267</f>
        <v>-</v>
      </c>
      <c r="N336" s="495"/>
      <c r="O336" s="495"/>
      <c r="P336" s="496"/>
      <c r="Q336" s="494" t="str">
        <f>Calcu!R267</f>
        <v>-</v>
      </c>
      <c r="R336" s="495"/>
      <c r="S336" s="495"/>
      <c r="T336" s="496"/>
      <c r="U336" s="494">
        <f ca="1">Calcu!S267</f>
        <v>0.5</v>
      </c>
      <c r="V336" s="496"/>
      <c r="W336" s="54"/>
    </row>
    <row r="337" spans="1:23" ht="15" customHeight="1">
      <c r="A337" s="360" t="str">
        <f>IF(Calcu!$E$148="Case B","","삭제")</f>
        <v>삭제</v>
      </c>
      <c r="B337" s="278"/>
      <c r="C337" s="278"/>
      <c r="D337" s="278"/>
      <c r="E337" s="278"/>
      <c r="F337" s="279"/>
      <c r="G337" s="279"/>
      <c r="H337" s="279"/>
      <c r="I337" s="279"/>
      <c r="J337" s="279"/>
      <c r="K337" s="280"/>
      <c r="L337" s="280"/>
      <c r="M337" s="278"/>
      <c r="N337" s="278"/>
      <c r="O337" s="278"/>
      <c r="P337" s="278"/>
      <c r="Q337" s="278"/>
      <c r="R337" s="281"/>
      <c r="S337" s="278"/>
      <c r="T337" s="54"/>
      <c r="U337" s="54"/>
      <c r="V337" s="54"/>
      <c r="W337" s="54"/>
    </row>
    <row r="338" spans="1:23" ht="15" customHeight="1">
      <c r="A338" s="360" t="str">
        <f>IF(Calcu!$E$148="Case B","","삭제")</f>
        <v>삭제</v>
      </c>
      <c r="B338" s="57" t="s">
        <v>679</v>
      </c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416"/>
      <c r="S338" s="416"/>
      <c r="T338" s="54"/>
      <c r="U338" s="54"/>
      <c r="V338" s="54"/>
      <c r="W338" s="54"/>
    </row>
    <row r="339" spans="1:23" ht="15" customHeight="1">
      <c r="A339" s="360" t="str">
        <f>IF(Calcu!$E$148="Case B","","삭제")</f>
        <v>삭제</v>
      </c>
      <c r="B339" s="49" t="s">
        <v>622</v>
      </c>
      <c r="C339" s="46"/>
      <c r="D339" s="46"/>
      <c r="E339" s="48"/>
      <c r="F339" s="48"/>
      <c r="G339" s="48"/>
      <c r="H339" s="48"/>
      <c r="I339" s="48"/>
      <c r="J339" s="48"/>
      <c r="K339" s="270"/>
      <c r="L339" s="270"/>
      <c r="M339" s="54"/>
      <c r="N339" s="54"/>
      <c r="O339" s="54"/>
      <c r="P339" s="54"/>
      <c r="Q339" s="416"/>
      <c r="R339" s="416"/>
      <c r="S339" s="416"/>
      <c r="T339" s="54"/>
      <c r="U339" s="54"/>
      <c r="V339" s="54"/>
      <c r="W339" s="54"/>
    </row>
    <row r="340" spans="1:23" ht="15" customHeight="1">
      <c r="A340" s="360" t="str">
        <f>IF(Calcu!$E$148="Case B","","삭제")</f>
        <v>삭제</v>
      </c>
      <c r="B340" s="49" t="s">
        <v>442</v>
      </c>
      <c r="C340" s="46"/>
      <c r="D340" s="46"/>
      <c r="E340" s="48"/>
      <c r="F340" s="48"/>
      <c r="G340" s="48"/>
      <c r="H340" s="48"/>
      <c r="I340" s="48"/>
      <c r="J340" s="48"/>
      <c r="K340" s="270"/>
      <c r="L340" s="270"/>
      <c r="M340" s="54"/>
      <c r="N340" s="54"/>
      <c r="O340" s="54"/>
      <c r="P340" s="54"/>
      <c r="Q340" s="416"/>
      <c r="R340" s="416"/>
      <c r="S340" s="416"/>
      <c r="T340" s="54"/>
      <c r="U340" s="54"/>
      <c r="V340" s="54"/>
      <c r="W340" s="54"/>
    </row>
    <row r="341" spans="1:23" ht="15" customHeight="1">
      <c r="A341" s="360" t="str">
        <f>IF(Calcu!$E$148="Case B","","삭제")</f>
        <v>삭제</v>
      </c>
      <c r="B341" s="49"/>
      <c r="C341" s="46"/>
      <c r="D341" s="46"/>
      <c r="E341" s="48"/>
      <c r="F341" s="48"/>
      <c r="G341" s="48"/>
      <c r="H341" s="48"/>
      <c r="I341" s="48"/>
      <c r="J341" s="48"/>
      <c r="K341" s="270"/>
      <c r="L341" s="270"/>
      <c r="M341" s="54"/>
      <c r="N341" s="54"/>
      <c r="O341" s="54"/>
      <c r="P341" s="54"/>
      <c r="Q341" s="416"/>
      <c r="R341" s="416"/>
      <c r="S341" s="416"/>
      <c r="T341" s="54"/>
      <c r="U341" s="54"/>
      <c r="V341" s="54"/>
      <c r="W341" s="54"/>
    </row>
    <row r="342" spans="1:23" ht="15" customHeight="1">
      <c r="A342" s="360" t="str">
        <f>IF(Calcu!$E$148="Case B","","삭제")</f>
        <v>삭제</v>
      </c>
      <c r="B342" s="78" t="str">
        <f>"2. Display value at zero load (zero output) : "&amp;Calcu!L$148</f>
        <v>2. Display value at zero load (zero output) : 0</v>
      </c>
      <c r="C342" s="59"/>
      <c r="D342" s="59"/>
      <c r="E342" s="59"/>
      <c r="F342" s="69"/>
      <c r="G342" s="69"/>
      <c r="H342" s="69"/>
      <c r="I342" s="69"/>
      <c r="J342" s="69"/>
      <c r="K342" s="46"/>
      <c r="L342" s="270"/>
      <c r="M342" s="70"/>
      <c r="N342" s="70"/>
      <c r="O342" s="70"/>
      <c r="P342" s="54"/>
      <c r="Q342" s="54"/>
      <c r="R342" s="54"/>
      <c r="S342" s="54"/>
      <c r="T342" s="54"/>
      <c r="U342" s="54"/>
      <c r="V342" s="54"/>
      <c r="W342" s="54"/>
    </row>
    <row r="343" spans="1:23" ht="15" customHeight="1">
      <c r="A343" s="360" t="str">
        <f>IF(Calcu!$E$148="Case B","","삭제")</f>
        <v>삭제</v>
      </c>
      <c r="B343" s="57"/>
      <c r="C343" s="59"/>
      <c r="D343" s="59"/>
      <c r="E343" s="59"/>
      <c r="F343" s="69"/>
      <c r="G343" s="69"/>
      <c r="H343" s="69"/>
      <c r="I343" s="69"/>
      <c r="J343" s="69"/>
      <c r="K343" s="46"/>
      <c r="L343" s="270"/>
      <c r="M343" s="70"/>
      <c r="N343" s="70"/>
      <c r="O343" s="70"/>
      <c r="P343" s="54"/>
      <c r="Q343" s="54"/>
      <c r="R343" s="54"/>
      <c r="S343" s="54"/>
      <c r="T343" s="54"/>
      <c r="U343" s="54"/>
      <c r="V343" s="54"/>
      <c r="W343" s="54"/>
    </row>
    <row r="344" spans="1:23" ht="15" customHeight="1">
      <c r="A344" s="360" t="str">
        <f>IF(Calcu!$E$148="Case B","","삭제")</f>
        <v>삭제</v>
      </c>
      <c r="B344" s="233" t="s">
        <v>445</v>
      </c>
      <c r="C344" s="54"/>
      <c r="D344" s="54"/>
      <c r="E344" s="54"/>
      <c r="F344" s="274"/>
      <c r="G344" s="274"/>
      <c r="H344" s="274"/>
      <c r="I344" s="274"/>
      <c r="J344" s="274"/>
      <c r="K344" s="270"/>
      <c r="L344" s="56"/>
      <c r="M344" s="54"/>
      <c r="N344" s="54"/>
      <c r="O344" s="54"/>
      <c r="P344" s="54"/>
      <c r="Q344" s="416"/>
      <c r="R344" s="416"/>
      <c r="S344" s="54"/>
      <c r="T344" s="54"/>
      <c r="U344" s="54"/>
      <c r="V344" s="54"/>
      <c r="W344" s="54"/>
    </row>
    <row r="345" spans="1:23" ht="15" customHeight="1">
      <c r="A345" s="360" t="str">
        <f>IF(Calcu!$E$148="Case B","","삭제")</f>
        <v>삭제</v>
      </c>
      <c r="B345" s="273" t="s">
        <v>446</v>
      </c>
      <c r="C345" s="54"/>
      <c r="D345" s="54"/>
      <c r="E345" s="54"/>
      <c r="F345" s="54"/>
      <c r="G345" s="54"/>
      <c r="H345" s="54"/>
      <c r="I345" s="76" t="str">
        <f>Force_1_R2!$A$28&amp;" / "&amp;Force_1_R2!$B$28</f>
        <v xml:space="preserve"> / </v>
      </c>
      <c r="J345" s="54"/>
      <c r="K345" s="54"/>
      <c r="L345" s="54"/>
      <c r="M345" s="54"/>
      <c r="N345" s="54"/>
      <c r="O345" s="54"/>
      <c r="P345" s="54"/>
      <c r="Q345" s="416"/>
      <c r="R345" s="416"/>
      <c r="S345" s="54"/>
      <c r="T345" s="54"/>
      <c r="U345" s="54"/>
      <c r="V345" s="54"/>
      <c r="W345" s="54"/>
    </row>
    <row r="346" spans="1:23" ht="15" customHeight="1">
      <c r="A346" s="360" t="str">
        <f>IF(Calcu!$E$148="Case B","","삭제")</f>
        <v>삭제</v>
      </c>
      <c r="B346" s="273" t="s">
        <v>447</v>
      </c>
      <c r="C346" s="54"/>
      <c r="D346" s="54"/>
      <c r="E346" s="54"/>
      <c r="F346" s="54"/>
      <c r="G346" s="54"/>
      <c r="H346" s="54"/>
      <c r="I346" s="276">
        <f>Force_1_R2!$C$28</f>
        <v>0</v>
      </c>
      <c r="J346" s="233"/>
      <c r="K346" s="233"/>
      <c r="L346" s="233"/>
      <c r="M346" s="76"/>
      <c r="N346" s="76"/>
      <c r="O346" s="76"/>
      <c r="P346" s="76"/>
      <c r="Q346" s="76"/>
      <c r="R346" s="76"/>
      <c r="S346" s="54"/>
      <c r="T346" s="54"/>
      <c r="U346" s="54"/>
      <c r="V346" s="54"/>
      <c r="W346" s="54"/>
    </row>
    <row r="347" spans="1:23" ht="15" customHeight="1">
      <c r="A347" s="360" t="str">
        <f>IF(Calcu!$E$148="Case B","","삭제")</f>
        <v>삭제</v>
      </c>
      <c r="B347" s="273" t="s">
        <v>448</v>
      </c>
      <c r="C347" s="54"/>
      <c r="D347" s="54"/>
      <c r="E347" s="54"/>
      <c r="F347" s="54"/>
      <c r="G347" s="54"/>
      <c r="H347" s="54"/>
      <c r="I347" s="276">
        <f>Force_1_R2!$G$28</f>
        <v>0</v>
      </c>
      <c r="J347" s="54"/>
      <c r="K347" s="54"/>
      <c r="L347" s="54"/>
      <c r="M347" s="54"/>
      <c r="N347" s="54"/>
      <c r="O347" s="54"/>
      <c r="P347" s="54"/>
      <c r="Q347" s="416"/>
      <c r="R347" s="54"/>
      <c r="S347" s="54"/>
      <c r="T347" s="54"/>
      <c r="U347" s="54"/>
      <c r="V347" s="54"/>
      <c r="W347" s="54"/>
    </row>
    <row r="348" spans="1:23" ht="15" customHeight="1">
      <c r="A348" s="360" t="str">
        <f>IF(Calcu!$E$148="Case B","","삭제")</f>
        <v>삭제</v>
      </c>
      <c r="B348" s="273" t="s">
        <v>449</v>
      </c>
      <c r="C348" s="54"/>
      <c r="D348" s="54"/>
      <c r="E348" s="54"/>
      <c r="F348" s="54"/>
      <c r="G348" s="54"/>
      <c r="H348" s="54"/>
      <c r="I348" s="76" t="str">
        <f>Force_1_R2!$D$28&amp;" / "&amp;Force_1_R2!$E$28</f>
        <v xml:space="preserve"> / </v>
      </c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</row>
    <row r="349" spans="1:23" ht="15" customHeight="1">
      <c r="A349" s="362"/>
      <c r="B349" s="184"/>
      <c r="C349" s="184"/>
      <c r="D349" s="184"/>
      <c r="E349" s="184"/>
      <c r="F349" s="174"/>
      <c r="G349" s="17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5"/>
    </row>
    <row r="350" spans="1:23" ht="15" customHeight="1">
      <c r="A350" s="362"/>
    </row>
    <row r="351" spans="1:23" ht="15" customHeight="1">
      <c r="A351" s="362"/>
    </row>
    <row r="352" spans="1:23" ht="15" customHeight="1">
      <c r="A352" s="362"/>
    </row>
  </sheetData>
  <mergeCells count="894">
    <mergeCell ref="B18:D18"/>
    <mergeCell ref="E18:G18"/>
    <mergeCell ref="H18:J18"/>
    <mergeCell ref="K18:N18"/>
    <mergeCell ref="O18:R18"/>
    <mergeCell ref="B10:V11"/>
    <mergeCell ref="B13:D15"/>
    <mergeCell ref="K13:N15"/>
    <mergeCell ref="S16:V16"/>
    <mergeCell ref="B17:D17"/>
    <mergeCell ref="E17:G17"/>
    <mergeCell ref="H17:J17"/>
    <mergeCell ref="K17:N17"/>
    <mergeCell ref="O17:R17"/>
    <mergeCell ref="B16:D16"/>
    <mergeCell ref="E16:G16"/>
    <mergeCell ref="H16:J16"/>
    <mergeCell ref="K16:N16"/>
    <mergeCell ref="O16:R16"/>
    <mergeCell ref="S17:V17"/>
    <mergeCell ref="E13:G15"/>
    <mergeCell ref="H13:J15"/>
    <mergeCell ref="S18:V18"/>
    <mergeCell ref="B20:D20"/>
    <mergeCell ref="E20:G20"/>
    <mergeCell ref="H20:J20"/>
    <mergeCell ref="K20:N20"/>
    <mergeCell ref="O20:R20"/>
    <mergeCell ref="B19:D19"/>
    <mergeCell ref="E19:G19"/>
    <mergeCell ref="H19:J19"/>
    <mergeCell ref="K19:N19"/>
    <mergeCell ref="O19:R19"/>
    <mergeCell ref="B22:D22"/>
    <mergeCell ref="E22:G22"/>
    <mergeCell ref="H22:J22"/>
    <mergeCell ref="K22:N22"/>
    <mergeCell ref="O22:R22"/>
    <mergeCell ref="B21:D21"/>
    <mergeCell ref="E21:G21"/>
    <mergeCell ref="H21:J21"/>
    <mergeCell ref="K21:N21"/>
    <mergeCell ref="O21:R21"/>
    <mergeCell ref="B24:D24"/>
    <mergeCell ref="E24:G24"/>
    <mergeCell ref="H24:J24"/>
    <mergeCell ref="K24:N24"/>
    <mergeCell ref="O24:R24"/>
    <mergeCell ref="B23:D23"/>
    <mergeCell ref="E23:G23"/>
    <mergeCell ref="H23:J23"/>
    <mergeCell ref="K23:N23"/>
    <mergeCell ref="O23:R23"/>
    <mergeCell ref="B26:D26"/>
    <mergeCell ref="E26:G26"/>
    <mergeCell ref="H26:J26"/>
    <mergeCell ref="K26:N26"/>
    <mergeCell ref="O26:R26"/>
    <mergeCell ref="B25:D25"/>
    <mergeCell ref="E25:G25"/>
    <mergeCell ref="H25:J25"/>
    <mergeCell ref="K25:N25"/>
    <mergeCell ref="O25:R25"/>
    <mergeCell ref="B28:D28"/>
    <mergeCell ref="E28:G28"/>
    <mergeCell ref="H28:J28"/>
    <mergeCell ref="K28:N28"/>
    <mergeCell ref="O28:R28"/>
    <mergeCell ref="B27:D27"/>
    <mergeCell ref="E27:G27"/>
    <mergeCell ref="H27:J27"/>
    <mergeCell ref="K27:N27"/>
    <mergeCell ref="O27:R27"/>
    <mergeCell ref="C37:F37"/>
    <mergeCell ref="I37:L37"/>
    <mergeCell ref="P37:S37"/>
    <mergeCell ref="C38:F38"/>
    <mergeCell ref="I38:L38"/>
    <mergeCell ref="P38:S38"/>
    <mergeCell ref="O30:R30"/>
    <mergeCell ref="B29:D29"/>
    <mergeCell ref="E29:G29"/>
    <mergeCell ref="H29:J29"/>
    <mergeCell ref="K29:N29"/>
    <mergeCell ref="O29:R29"/>
    <mergeCell ref="S29:V29"/>
    <mergeCell ref="K30:N30"/>
    <mergeCell ref="B61:D61"/>
    <mergeCell ref="E61:G61"/>
    <mergeCell ref="H61:J61"/>
    <mergeCell ref="K61:M61"/>
    <mergeCell ref="N61:P61"/>
    <mergeCell ref="Q61:S61"/>
    <mergeCell ref="T61:V61"/>
    <mergeCell ref="B60:D60"/>
    <mergeCell ref="E60:G60"/>
    <mergeCell ref="H60:J60"/>
    <mergeCell ref="K60:M60"/>
    <mergeCell ref="N60:P60"/>
    <mergeCell ref="Q60:S60"/>
    <mergeCell ref="B63:D63"/>
    <mergeCell ref="E63:G63"/>
    <mergeCell ref="H63:J63"/>
    <mergeCell ref="K63:M63"/>
    <mergeCell ref="N63:P63"/>
    <mergeCell ref="Q63:S63"/>
    <mergeCell ref="T63:V63"/>
    <mergeCell ref="B62:D62"/>
    <mergeCell ref="E62:G62"/>
    <mergeCell ref="H62:J62"/>
    <mergeCell ref="K62:M62"/>
    <mergeCell ref="N62:P62"/>
    <mergeCell ref="Q62:S62"/>
    <mergeCell ref="B65:D65"/>
    <mergeCell ref="E65:G65"/>
    <mergeCell ref="H65:J65"/>
    <mergeCell ref="K65:M65"/>
    <mergeCell ref="N65:P65"/>
    <mergeCell ref="Q65:S65"/>
    <mergeCell ref="T65:V65"/>
    <mergeCell ref="B64:D64"/>
    <mergeCell ref="E64:G64"/>
    <mergeCell ref="H64:J64"/>
    <mergeCell ref="K64:M64"/>
    <mergeCell ref="N64:P64"/>
    <mergeCell ref="Q64:S64"/>
    <mergeCell ref="B67:D67"/>
    <mergeCell ref="E67:G67"/>
    <mergeCell ref="H67:J67"/>
    <mergeCell ref="K67:M67"/>
    <mergeCell ref="N67:P67"/>
    <mergeCell ref="Q67:S67"/>
    <mergeCell ref="T67:V67"/>
    <mergeCell ref="B66:D66"/>
    <mergeCell ref="E66:G66"/>
    <mergeCell ref="H66:J66"/>
    <mergeCell ref="K66:M66"/>
    <mergeCell ref="N66:P66"/>
    <mergeCell ref="Q66:S66"/>
    <mergeCell ref="B69:D69"/>
    <mergeCell ref="E69:G69"/>
    <mergeCell ref="H69:J69"/>
    <mergeCell ref="K69:M69"/>
    <mergeCell ref="N69:P69"/>
    <mergeCell ref="Q69:S69"/>
    <mergeCell ref="T69:V69"/>
    <mergeCell ref="B68:D68"/>
    <mergeCell ref="E68:G68"/>
    <mergeCell ref="H68:J68"/>
    <mergeCell ref="K68:M68"/>
    <mergeCell ref="N68:P68"/>
    <mergeCell ref="Q68:S68"/>
    <mergeCell ref="B71:D71"/>
    <mergeCell ref="E71:G71"/>
    <mergeCell ref="H71:J71"/>
    <mergeCell ref="K71:M71"/>
    <mergeCell ref="N71:P71"/>
    <mergeCell ref="Q71:S71"/>
    <mergeCell ref="T71:V71"/>
    <mergeCell ref="B70:D70"/>
    <mergeCell ref="E70:G70"/>
    <mergeCell ref="H70:J70"/>
    <mergeCell ref="K70:M70"/>
    <mergeCell ref="N70:P70"/>
    <mergeCell ref="Q70:S70"/>
    <mergeCell ref="B73:D73"/>
    <mergeCell ref="E73:G73"/>
    <mergeCell ref="H73:J73"/>
    <mergeCell ref="K73:M73"/>
    <mergeCell ref="N73:P73"/>
    <mergeCell ref="Q73:S73"/>
    <mergeCell ref="T73:V73"/>
    <mergeCell ref="B72:D72"/>
    <mergeCell ref="E72:G72"/>
    <mergeCell ref="H72:J72"/>
    <mergeCell ref="K72:M72"/>
    <mergeCell ref="N72:P72"/>
    <mergeCell ref="Q72:S72"/>
    <mergeCell ref="T72:V72"/>
    <mergeCell ref="H76:J76"/>
    <mergeCell ref="K76:M76"/>
    <mergeCell ref="N76:P76"/>
    <mergeCell ref="Q76:S76"/>
    <mergeCell ref="T74:V74"/>
    <mergeCell ref="B75:D75"/>
    <mergeCell ref="E75:G75"/>
    <mergeCell ref="H75:J75"/>
    <mergeCell ref="K75:M75"/>
    <mergeCell ref="N75:P75"/>
    <mergeCell ref="Q75:S75"/>
    <mergeCell ref="T75:V75"/>
    <mergeCell ref="B74:D74"/>
    <mergeCell ref="E74:G74"/>
    <mergeCell ref="H74:J74"/>
    <mergeCell ref="K74:M74"/>
    <mergeCell ref="N74:P74"/>
    <mergeCell ref="Q74:S74"/>
    <mergeCell ref="S19:V19"/>
    <mergeCell ref="S20:V20"/>
    <mergeCell ref="S21:V21"/>
    <mergeCell ref="S22:V22"/>
    <mergeCell ref="T76:V76"/>
    <mergeCell ref="O13:V13"/>
    <mergeCell ref="O14:R15"/>
    <mergeCell ref="S14:V15"/>
    <mergeCell ref="T70:V70"/>
    <mergeCell ref="T68:V68"/>
    <mergeCell ref="T66:V66"/>
    <mergeCell ref="T64:V64"/>
    <mergeCell ref="T62:V62"/>
    <mergeCell ref="T60:V60"/>
    <mergeCell ref="B53:V55"/>
    <mergeCell ref="B57:D59"/>
    <mergeCell ref="E57:G59"/>
    <mergeCell ref="H57:J59"/>
    <mergeCell ref="K57:M59"/>
    <mergeCell ref="N57:P59"/>
    <mergeCell ref="Q57:S59"/>
    <mergeCell ref="T57:V59"/>
    <mergeCell ref="B76:D76"/>
    <mergeCell ref="E76:G76"/>
    <mergeCell ref="A1:W2"/>
    <mergeCell ref="S30:V30"/>
    <mergeCell ref="S31:V31"/>
    <mergeCell ref="S32:V32"/>
    <mergeCell ref="B39:V40"/>
    <mergeCell ref="S23:V23"/>
    <mergeCell ref="S24:V24"/>
    <mergeCell ref="S25:V25"/>
    <mergeCell ref="S26:V26"/>
    <mergeCell ref="S27:V27"/>
    <mergeCell ref="S28:V28"/>
    <mergeCell ref="B32:D32"/>
    <mergeCell ref="E32:G32"/>
    <mergeCell ref="H32:J32"/>
    <mergeCell ref="K32:N32"/>
    <mergeCell ref="O32:R32"/>
    <mergeCell ref="B31:D31"/>
    <mergeCell ref="E31:G31"/>
    <mergeCell ref="H31:J31"/>
    <mergeCell ref="K31:N31"/>
    <mergeCell ref="O31:R31"/>
    <mergeCell ref="B30:D30"/>
    <mergeCell ref="E30:G30"/>
    <mergeCell ref="H30:J30"/>
    <mergeCell ref="B102:E102"/>
    <mergeCell ref="F102:I102"/>
    <mergeCell ref="J102:M102"/>
    <mergeCell ref="B103:E103"/>
    <mergeCell ref="F103:I103"/>
    <mergeCell ref="J103:M103"/>
    <mergeCell ref="R103:U103"/>
    <mergeCell ref="B96:V97"/>
    <mergeCell ref="B99:E101"/>
    <mergeCell ref="F99:I101"/>
    <mergeCell ref="J99:M101"/>
    <mergeCell ref="N99:U99"/>
    <mergeCell ref="N100:Q101"/>
    <mergeCell ref="R100:U101"/>
    <mergeCell ref="N102:Q102"/>
    <mergeCell ref="R102:U102"/>
    <mergeCell ref="N103:Q103"/>
    <mergeCell ref="B104:E104"/>
    <mergeCell ref="F104:I104"/>
    <mergeCell ref="J104:M104"/>
    <mergeCell ref="N104:Q104"/>
    <mergeCell ref="R104:U104"/>
    <mergeCell ref="B105:E105"/>
    <mergeCell ref="F105:I105"/>
    <mergeCell ref="J105:M105"/>
    <mergeCell ref="N105:Q105"/>
    <mergeCell ref="R105:U105"/>
    <mergeCell ref="B106:E106"/>
    <mergeCell ref="F106:I106"/>
    <mergeCell ref="J106:M106"/>
    <mergeCell ref="N106:Q106"/>
    <mergeCell ref="R106:U106"/>
    <mergeCell ref="B107:E107"/>
    <mergeCell ref="F107:I107"/>
    <mergeCell ref="J107:M107"/>
    <mergeCell ref="N107:Q107"/>
    <mergeCell ref="R107:U107"/>
    <mergeCell ref="B108:E108"/>
    <mergeCell ref="F108:I108"/>
    <mergeCell ref="J108:M108"/>
    <mergeCell ref="N108:Q108"/>
    <mergeCell ref="R108:U108"/>
    <mergeCell ref="B109:E109"/>
    <mergeCell ref="F109:I109"/>
    <mergeCell ref="J109:M109"/>
    <mergeCell ref="N109:Q109"/>
    <mergeCell ref="R109:U109"/>
    <mergeCell ref="B110:E110"/>
    <mergeCell ref="F110:I110"/>
    <mergeCell ref="J110:M110"/>
    <mergeCell ref="N110:Q110"/>
    <mergeCell ref="R110:U110"/>
    <mergeCell ref="B111:E111"/>
    <mergeCell ref="F111:I111"/>
    <mergeCell ref="J111:M111"/>
    <mergeCell ref="N111:Q111"/>
    <mergeCell ref="R111:U111"/>
    <mergeCell ref="B112:E112"/>
    <mergeCell ref="F112:I112"/>
    <mergeCell ref="J112:M112"/>
    <mergeCell ref="N112:Q112"/>
    <mergeCell ref="R112:U112"/>
    <mergeCell ref="B113:E113"/>
    <mergeCell ref="F113:I113"/>
    <mergeCell ref="J113:M113"/>
    <mergeCell ref="N113:Q113"/>
    <mergeCell ref="R113:U113"/>
    <mergeCell ref="B114:E114"/>
    <mergeCell ref="F114:I114"/>
    <mergeCell ref="J114:M114"/>
    <mergeCell ref="N114:Q114"/>
    <mergeCell ref="R114:U114"/>
    <mergeCell ref="B115:E115"/>
    <mergeCell ref="F115:I115"/>
    <mergeCell ref="J115:M115"/>
    <mergeCell ref="N115:Q115"/>
    <mergeCell ref="R115:U115"/>
    <mergeCell ref="B116:E116"/>
    <mergeCell ref="F116:I116"/>
    <mergeCell ref="J116:M116"/>
    <mergeCell ref="N116:Q116"/>
    <mergeCell ref="R116:U116"/>
    <mergeCell ref="B117:E117"/>
    <mergeCell ref="F117:I117"/>
    <mergeCell ref="J117:M117"/>
    <mergeCell ref="N117:Q117"/>
    <mergeCell ref="R117:U117"/>
    <mergeCell ref="N118:Q118"/>
    <mergeCell ref="R118:U118"/>
    <mergeCell ref="B131:V131"/>
    <mergeCell ref="B139:V141"/>
    <mergeCell ref="B143:D145"/>
    <mergeCell ref="E143:H145"/>
    <mergeCell ref="I143:L145"/>
    <mergeCell ref="Q143:T145"/>
    <mergeCell ref="M143:P145"/>
    <mergeCell ref="B146:D146"/>
    <mergeCell ref="E146:H146"/>
    <mergeCell ref="I146:L146"/>
    <mergeCell ref="B147:D147"/>
    <mergeCell ref="E147:H147"/>
    <mergeCell ref="I147:L147"/>
    <mergeCell ref="B118:E118"/>
    <mergeCell ref="F118:I118"/>
    <mergeCell ref="J118:M118"/>
    <mergeCell ref="B150:D150"/>
    <mergeCell ref="E150:H150"/>
    <mergeCell ref="I150:L150"/>
    <mergeCell ref="B151:D151"/>
    <mergeCell ref="E151:H151"/>
    <mergeCell ref="I151:L151"/>
    <mergeCell ref="B148:D148"/>
    <mergeCell ref="E148:H148"/>
    <mergeCell ref="I148:L148"/>
    <mergeCell ref="B149:D149"/>
    <mergeCell ref="E149:H149"/>
    <mergeCell ref="I149:L149"/>
    <mergeCell ref="I156:L156"/>
    <mergeCell ref="B157:D157"/>
    <mergeCell ref="E157:H157"/>
    <mergeCell ref="I157:L157"/>
    <mergeCell ref="B154:D154"/>
    <mergeCell ref="E154:H154"/>
    <mergeCell ref="I154:L154"/>
    <mergeCell ref="B160:D160"/>
    <mergeCell ref="E160:H160"/>
    <mergeCell ref="I160:L160"/>
    <mergeCell ref="B158:D158"/>
    <mergeCell ref="E158:H158"/>
    <mergeCell ref="I158:L158"/>
    <mergeCell ref="B159:D159"/>
    <mergeCell ref="E159:H159"/>
    <mergeCell ref="I159:L159"/>
    <mergeCell ref="M154:P154"/>
    <mergeCell ref="Q154:T154"/>
    <mergeCell ref="M158:P158"/>
    <mergeCell ref="Q158:T158"/>
    <mergeCell ref="Q151:T151"/>
    <mergeCell ref="M162:P162"/>
    <mergeCell ref="Q162:T162"/>
    <mergeCell ref="B162:D162"/>
    <mergeCell ref="E162:H162"/>
    <mergeCell ref="I162:L162"/>
    <mergeCell ref="B161:D161"/>
    <mergeCell ref="E161:H161"/>
    <mergeCell ref="I161:L161"/>
    <mergeCell ref="B155:D155"/>
    <mergeCell ref="E155:H155"/>
    <mergeCell ref="I155:L155"/>
    <mergeCell ref="B152:D152"/>
    <mergeCell ref="E152:H152"/>
    <mergeCell ref="I152:L152"/>
    <mergeCell ref="B153:D153"/>
    <mergeCell ref="E153:H153"/>
    <mergeCell ref="I153:L153"/>
    <mergeCell ref="B156:D156"/>
    <mergeCell ref="E156:H156"/>
    <mergeCell ref="U151:V151"/>
    <mergeCell ref="M152:P152"/>
    <mergeCell ref="Q152:T152"/>
    <mergeCell ref="U152:V152"/>
    <mergeCell ref="M153:P153"/>
    <mergeCell ref="Q153:T153"/>
    <mergeCell ref="U153:V153"/>
    <mergeCell ref="U146:V146"/>
    <mergeCell ref="M147:P147"/>
    <mergeCell ref="Q147:T147"/>
    <mergeCell ref="U147:V147"/>
    <mergeCell ref="M148:P148"/>
    <mergeCell ref="Q148:T148"/>
    <mergeCell ref="U148:V148"/>
    <mergeCell ref="M149:P149"/>
    <mergeCell ref="Q149:T149"/>
    <mergeCell ref="U149:V149"/>
    <mergeCell ref="M146:P146"/>
    <mergeCell ref="Q146:T146"/>
    <mergeCell ref="M150:P150"/>
    <mergeCell ref="Q150:T150"/>
    <mergeCell ref="U162:V162"/>
    <mergeCell ref="U143:V145"/>
    <mergeCell ref="U158:V158"/>
    <mergeCell ref="M159:P159"/>
    <mergeCell ref="Q159:T159"/>
    <mergeCell ref="U159:V159"/>
    <mergeCell ref="M160:P160"/>
    <mergeCell ref="Q160:T160"/>
    <mergeCell ref="U160:V160"/>
    <mergeCell ref="M161:P161"/>
    <mergeCell ref="Q161:T161"/>
    <mergeCell ref="U161:V161"/>
    <mergeCell ref="U154:V154"/>
    <mergeCell ref="M155:P155"/>
    <mergeCell ref="Q155:T155"/>
    <mergeCell ref="U155:V155"/>
    <mergeCell ref="M156:P156"/>
    <mergeCell ref="Q156:T156"/>
    <mergeCell ref="U156:V156"/>
    <mergeCell ref="M157:P157"/>
    <mergeCell ref="Q157:T157"/>
    <mergeCell ref="U157:V157"/>
    <mergeCell ref="U150:V150"/>
    <mergeCell ref="M151:P151"/>
    <mergeCell ref="B184:V185"/>
    <mergeCell ref="B187:D189"/>
    <mergeCell ref="E187:G189"/>
    <mergeCell ref="H187:J189"/>
    <mergeCell ref="K187:N189"/>
    <mergeCell ref="O187:V187"/>
    <mergeCell ref="O188:R189"/>
    <mergeCell ref="S188:V189"/>
    <mergeCell ref="B191:D191"/>
    <mergeCell ref="E191:G191"/>
    <mergeCell ref="H191:J191"/>
    <mergeCell ref="K191:N191"/>
    <mergeCell ref="O191:R191"/>
    <mergeCell ref="S191:V191"/>
    <mergeCell ref="B190:D190"/>
    <mergeCell ref="E190:G190"/>
    <mergeCell ref="H190:J190"/>
    <mergeCell ref="K190:N190"/>
    <mergeCell ref="O190:R190"/>
    <mergeCell ref="S190:V190"/>
    <mergeCell ref="B193:D193"/>
    <mergeCell ref="E193:G193"/>
    <mergeCell ref="H193:J193"/>
    <mergeCell ref="K193:N193"/>
    <mergeCell ref="O193:R193"/>
    <mergeCell ref="S193:V193"/>
    <mergeCell ref="B192:D192"/>
    <mergeCell ref="E192:G192"/>
    <mergeCell ref="H192:J192"/>
    <mergeCell ref="K192:N192"/>
    <mergeCell ref="O192:R192"/>
    <mergeCell ref="S192:V192"/>
    <mergeCell ref="B195:D195"/>
    <mergeCell ref="E195:G195"/>
    <mergeCell ref="H195:J195"/>
    <mergeCell ref="K195:N195"/>
    <mergeCell ref="O195:R195"/>
    <mergeCell ref="S195:V195"/>
    <mergeCell ref="B194:D194"/>
    <mergeCell ref="E194:G194"/>
    <mergeCell ref="H194:J194"/>
    <mergeCell ref="K194:N194"/>
    <mergeCell ref="O194:R194"/>
    <mergeCell ref="S194:V194"/>
    <mergeCell ref="B197:D197"/>
    <mergeCell ref="E197:G197"/>
    <mergeCell ref="H197:J197"/>
    <mergeCell ref="K197:N197"/>
    <mergeCell ref="O197:R197"/>
    <mergeCell ref="S197:V197"/>
    <mergeCell ref="B196:D196"/>
    <mergeCell ref="E196:G196"/>
    <mergeCell ref="H196:J196"/>
    <mergeCell ref="K196:N196"/>
    <mergeCell ref="O196:R196"/>
    <mergeCell ref="S196:V196"/>
    <mergeCell ref="B199:D199"/>
    <mergeCell ref="E199:G199"/>
    <mergeCell ref="H199:J199"/>
    <mergeCell ref="K199:N199"/>
    <mergeCell ref="O199:R199"/>
    <mergeCell ref="S199:V199"/>
    <mergeCell ref="B198:D198"/>
    <mergeCell ref="E198:G198"/>
    <mergeCell ref="H198:J198"/>
    <mergeCell ref="K198:N198"/>
    <mergeCell ref="O198:R198"/>
    <mergeCell ref="S198:V198"/>
    <mergeCell ref="B201:D201"/>
    <mergeCell ref="E201:G201"/>
    <mergeCell ref="H201:J201"/>
    <mergeCell ref="K201:N201"/>
    <mergeCell ref="O201:R201"/>
    <mergeCell ref="S201:V201"/>
    <mergeCell ref="B200:D200"/>
    <mergeCell ref="E200:G200"/>
    <mergeCell ref="H200:J200"/>
    <mergeCell ref="K200:N200"/>
    <mergeCell ref="O200:R200"/>
    <mergeCell ref="S200:V200"/>
    <mergeCell ref="B203:D203"/>
    <mergeCell ref="E203:G203"/>
    <mergeCell ref="H203:J203"/>
    <mergeCell ref="K203:N203"/>
    <mergeCell ref="O203:R203"/>
    <mergeCell ref="S203:V203"/>
    <mergeCell ref="B202:D202"/>
    <mergeCell ref="E202:G202"/>
    <mergeCell ref="H202:J202"/>
    <mergeCell ref="K202:N202"/>
    <mergeCell ref="O202:R202"/>
    <mergeCell ref="S202:V202"/>
    <mergeCell ref="B205:D205"/>
    <mergeCell ref="E205:G205"/>
    <mergeCell ref="H205:J205"/>
    <mergeCell ref="K205:N205"/>
    <mergeCell ref="O205:R205"/>
    <mergeCell ref="S205:V205"/>
    <mergeCell ref="B204:D204"/>
    <mergeCell ref="E204:G204"/>
    <mergeCell ref="H204:J204"/>
    <mergeCell ref="K204:N204"/>
    <mergeCell ref="O204:R204"/>
    <mergeCell ref="S204:V204"/>
    <mergeCell ref="C211:F211"/>
    <mergeCell ref="I211:L211"/>
    <mergeCell ref="P211:S211"/>
    <mergeCell ref="C212:F212"/>
    <mergeCell ref="I212:L212"/>
    <mergeCell ref="P212:S212"/>
    <mergeCell ref="B206:D206"/>
    <mergeCell ref="E206:G206"/>
    <mergeCell ref="H206:J206"/>
    <mergeCell ref="K206:N206"/>
    <mergeCell ref="O206:R206"/>
    <mergeCell ref="S206:V206"/>
    <mergeCell ref="B213:V214"/>
    <mergeCell ref="B227:V229"/>
    <mergeCell ref="B231:D233"/>
    <mergeCell ref="E231:G233"/>
    <mergeCell ref="H231:J233"/>
    <mergeCell ref="K231:M233"/>
    <mergeCell ref="N231:P233"/>
    <mergeCell ref="Q231:S233"/>
    <mergeCell ref="T231:V233"/>
    <mergeCell ref="T234:V234"/>
    <mergeCell ref="B235:D235"/>
    <mergeCell ref="E235:G235"/>
    <mergeCell ref="H235:J235"/>
    <mergeCell ref="K235:M235"/>
    <mergeCell ref="N235:P235"/>
    <mergeCell ref="Q235:S235"/>
    <mergeCell ref="T235:V235"/>
    <mergeCell ref="B234:D234"/>
    <mergeCell ref="E234:G234"/>
    <mergeCell ref="H234:J234"/>
    <mergeCell ref="K234:M234"/>
    <mergeCell ref="N234:P234"/>
    <mergeCell ref="Q234:S234"/>
    <mergeCell ref="T236:V236"/>
    <mergeCell ref="B237:D237"/>
    <mergeCell ref="E237:G237"/>
    <mergeCell ref="H237:J237"/>
    <mergeCell ref="K237:M237"/>
    <mergeCell ref="N237:P237"/>
    <mergeCell ref="Q237:S237"/>
    <mergeCell ref="T237:V237"/>
    <mergeCell ref="B236:D236"/>
    <mergeCell ref="E236:G236"/>
    <mergeCell ref="H236:J236"/>
    <mergeCell ref="K236:M236"/>
    <mergeCell ref="N236:P236"/>
    <mergeCell ref="Q236:S236"/>
    <mergeCell ref="T238:V238"/>
    <mergeCell ref="B239:D239"/>
    <mergeCell ref="E239:G239"/>
    <mergeCell ref="H239:J239"/>
    <mergeCell ref="K239:M239"/>
    <mergeCell ref="N239:P239"/>
    <mergeCell ref="Q239:S239"/>
    <mergeCell ref="T239:V239"/>
    <mergeCell ref="B238:D238"/>
    <mergeCell ref="E238:G238"/>
    <mergeCell ref="H238:J238"/>
    <mergeCell ref="K238:M238"/>
    <mergeCell ref="N238:P238"/>
    <mergeCell ref="Q238:S238"/>
    <mergeCell ref="T240:V240"/>
    <mergeCell ref="B241:D241"/>
    <mergeCell ref="E241:G241"/>
    <mergeCell ref="H241:J241"/>
    <mergeCell ref="K241:M241"/>
    <mergeCell ref="N241:P241"/>
    <mergeCell ref="Q241:S241"/>
    <mergeCell ref="T241:V241"/>
    <mergeCell ref="B240:D240"/>
    <mergeCell ref="E240:G240"/>
    <mergeCell ref="H240:J240"/>
    <mergeCell ref="K240:M240"/>
    <mergeCell ref="N240:P240"/>
    <mergeCell ref="Q240:S240"/>
    <mergeCell ref="T242:V242"/>
    <mergeCell ref="B243:D243"/>
    <mergeCell ref="E243:G243"/>
    <mergeCell ref="H243:J243"/>
    <mergeCell ref="K243:M243"/>
    <mergeCell ref="N243:P243"/>
    <mergeCell ref="Q243:S243"/>
    <mergeCell ref="T243:V243"/>
    <mergeCell ref="B242:D242"/>
    <mergeCell ref="E242:G242"/>
    <mergeCell ref="H242:J242"/>
    <mergeCell ref="K242:M242"/>
    <mergeCell ref="N242:P242"/>
    <mergeCell ref="Q242:S242"/>
    <mergeCell ref="T244:V244"/>
    <mergeCell ref="B245:D245"/>
    <mergeCell ref="E245:G245"/>
    <mergeCell ref="H245:J245"/>
    <mergeCell ref="K245:M245"/>
    <mergeCell ref="N245:P245"/>
    <mergeCell ref="Q245:S245"/>
    <mergeCell ref="T245:V245"/>
    <mergeCell ref="B244:D244"/>
    <mergeCell ref="E244:G244"/>
    <mergeCell ref="H244:J244"/>
    <mergeCell ref="K244:M244"/>
    <mergeCell ref="N244:P244"/>
    <mergeCell ref="Q244:S244"/>
    <mergeCell ref="T246:V246"/>
    <mergeCell ref="B247:D247"/>
    <mergeCell ref="E247:G247"/>
    <mergeCell ref="H247:J247"/>
    <mergeCell ref="K247:M247"/>
    <mergeCell ref="N247:P247"/>
    <mergeCell ref="Q247:S247"/>
    <mergeCell ref="T247:V247"/>
    <mergeCell ref="B246:D246"/>
    <mergeCell ref="E246:G246"/>
    <mergeCell ref="H246:J246"/>
    <mergeCell ref="K246:M246"/>
    <mergeCell ref="N246:P246"/>
    <mergeCell ref="Q246:S246"/>
    <mergeCell ref="T248:V248"/>
    <mergeCell ref="B249:D249"/>
    <mergeCell ref="E249:G249"/>
    <mergeCell ref="H249:J249"/>
    <mergeCell ref="K249:M249"/>
    <mergeCell ref="N249:P249"/>
    <mergeCell ref="Q249:S249"/>
    <mergeCell ref="T249:V249"/>
    <mergeCell ref="B248:D248"/>
    <mergeCell ref="E248:G248"/>
    <mergeCell ref="H248:J248"/>
    <mergeCell ref="K248:M248"/>
    <mergeCell ref="N248:P248"/>
    <mergeCell ref="Q248:S248"/>
    <mergeCell ref="T250:V250"/>
    <mergeCell ref="B270:V271"/>
    <mergeCell ref="B273:E275"/>
    <mergeCell ref="F273:I275"/>
    <mergeCell ref="J273:M275"/>
    <mergeCell ref="N273:U273"/>
    <mergeCell ref="N274:Q275"/>
    <mergeCell ref="R274:U275"/>
    <mergeCell ref="B250:D250"/>
    <mergeCell ref="E250:G250"/>
    <mergeCell ref="H250:J250"/>
    <mergeCell ref="K250:M250"/>
    <mergeCell ref="N250:P250"/>
    <mergeCell ref="Q250:S250"/>
    <mergeCell ref="B276:E276"/>
    <mergeCell ref="F276:I276"/>
    <mergeCell ref="J276:M276"/>
    <mergeCell ref="N276:Q276"/>
    <mergeCell ref="R276:U276"/>
    <mergeCell ref="B277:E277"/>
    <mergeCell ref="F277:I277"/>
    <mergeCell ref="J277:M277"/>
    <mergeCell ref="N277:Q277"/>
    <mergeCell ref="R277:U277"/>
    <mergeCell ref="B278:E278"/>
    <mergeCell ref="F278:I278"/>
    <mergeCell ref="J278:M278"/>
    <mergeCell ref="N278:Q278"/>
    <mergeCell ref="R278:U278"/>
    <mergeCell ref="B279:E279"/>
    <mergeCell ref="F279:I279"/>
    <mergeCell ref="J279:M279"/>
    <mergeCell ref="N279:Q279"/>
    <mergeCell ref="R279:U279"/>
    <mergeCell ref="B280:E280"/>
    <mergeCell ref="F280:I280"/>
    <mergeCell ref="J280:M280"/>
    <mergeCell ref="N280:Q280"/>
    <mergeCell ref="R280:U280"/>
    <mergeCell ref="B281:E281"/>
    <mergeCell ref="F281:I281"/>
    <mergeCell ref="J281:M281"/>
    <mergeCell ref="N281:Q281"/>
    <mergeCell ref="R281:U281"/>
    <mergeCell ref="B282:E282"/>
    <mergeCell ref="F282:I282"/>
    <mergeCell ref="J282:M282"/>
    <mergeCell ref="N282:Q282"/>
    <mergeCell ref="R282:U282"/>
    <mergeCell ref="B283:E283"/>
    <mergeCell ref="F283:I283"/>
    <mergeCell ref="J283:M283"/>
    <mergeCell ref="N283:Q283"/>
    <mergeCell ref="R283:U283"/>
    <mergeCell ref="B284:E284"/>
    <mergeCell ref="F284:I284"/>
    <mergeCell ref="J284:M284"/>
    <mergeCell ref="N284:Q284"/>
    <mergeCell ref="R284:U284"/>
    <mergeCell ref="B285:E285"/>
    <mergeCell ref="F285:I285"/>
    <mergeCell ref="J285:M285"/>
    <mergeCell ref="N285:Q285"/>
    <mergeCell ref="R285:U285"/>
    <mergeCell ref="B286:E286"/>
    <mergeCell ref="F286:I286"/>
    <mergeCell ref="J286:M286"/>
    <mergeCell ref="N286:Q286"/>
    <mergeCell ref="R286:U286"/>
    <mergeCell ref="B287:E287"/>
    <mergeCell ref="F287:I287"/>
    <mergeCell ref="J287:M287"/>
    <mergeCell ref="N287:Q287"/>
    <mergeCell ref="R287:U287"/>
    <mergeCell ref="B288:E288"/>
    <mergeCell ref="F288:I288"/>
    <mergeCell ref="J288:M288"/>
    <mergeCell ref="N288:Q288"/>
    <mergeCell ref="R288:U288"/>
    <mergeCell ref="B289:E289"/>
    <mergeCell ref="F289:I289"/>
    <mergeCell ref="J289:M289"/>
    <mergeCell ref="N289:Q289"/>
    <mergeCell ref="R289:U289"/>
    <mergeCell ref="B292:E292"/>
    <mergeCell ref="F292:I292"/>
    <mergeCell ref="J292:M292"/>
    <mergeCell ref="N292:Q292"/>
    <mergeCell ref="R292:U292"/>
    <mergeCell ref="B305:V305"/>
    <mergeCell ref="B290:E290"/>
    <mergeCell ref="F290:I290"/>
    <mergeCell ref="J290:M290"/>
    <mergeCell ref="N290:Q290"/>
    <mergeCell ref="R290:U290"/>
    <mergeCell ref="B291:E291"/>
    <mergeCell ref="F291:I291"/>
    <mergeCell ref="J291:M291"/>
    <mergeCell ref="N291:Q291"/>
    <mergeCell ref="R291:U291"/>
    <mergeCell ref="B320:D320"/>
    <mergeCell ref="E320:H320"/>
    <mergeCell ref="I320:L320"/>
    <mergeCell ref="M320:P320"/>
    <mergeCell ref="Q320:T320"/>
    <mergeCell ref="U320:V320"/>
    <mergeCell ref="B313:V315"/>
    <mergeCell ref="B317:D319"/>
    <mergeCell ref="E317:H319"/>
    <mergeCell ref="I317:L319"/>
    <mergeCell ref="M317:P319"/>
    <mergeCell ref="Q317:T319"/>
    <mergeCell ref="U317:V319"/>
    <mergeCell ref="B322:D322"/>
    <mergeCell ref="E322:H322"/>
    <mergeCell ref="I322:L322"/>
    <mergeCell ref="M322:P322"/>
    <mergeCell ref="Q322:T322"/>
    <mergeCell ref="U322:V322"/>
    <mergeCell ref="B321:D321"/>
    <mergeCell ref="E321:H321"/>
    <mergeCell ref="I321:L321"/>
    <mergeCell ref="M321:P321"/>
    <mergeCell ref="Q321:T321"/>
    <mergeCell ref="U321:V321"/>
    <mergeCell ref="B324:D324"/>
    <mergeCell ref="E324:H324"/>
    <mergeCell ref="I324:L324"/>
    <mergeCell ref="M324:P324"/>
    <mergeCell ref="Q324:T324"/>
    <mergeCell ref="U324:V324"/>
    <mergeCell ref="B323:D323"/>
    <mergeCell ref="E323:H323"/>
    <mergeCell ref="I323:L323"/>
    <mergeCell ref="M323:P323"/>
    <mergeCell ref="Q323:T323"/>
    <mergeCell ref="U323:V323"/>
    <mergeCell ref="B326:D326"/>
    <mergeCell ref="E326:H326"/>
    <mergeCell ref="I326:L326"/>
    <mergeCell ref="M326:P326"/>
    <mergeCell ref="Q326:T326"/>
    <mergeCell ref="U326:V326"/>
    <mergeCell ref="B325:D325"/>
    <mergeCell ref="E325:H325"/>
    <mergeCell ref="I325:L325"/>
    <mergeCell ref="M325:P325"/>
    <mergeCell ref="Q325:T325"/>
    <mergeCell ref="U325:V325"/>
    <mergeCell ref="B328:D328"/>
    <mergeCell ref="E328:H328"/>
    <mergeCell ref="I328:L328"/>
    <mergeCell ref="M328:P328"/>
    <mergeCell ref="Q328:T328"/>
    <mergeCell ref="U328:V328"/>
    <mergeCell ref="B327:D327"/>
    <mergeCell ref="E327:H327"/>
    <mergeCell ref="I327:L327"/>
    <mergeCell ref="M327:P327"/>
    <mergeCell ref="Q327:T327"/>
    <mergeCell ref="U327:V327"/>
    <mergeCell ref="B330:D330"/>
    <mergeCell ref="E330:H330"/>
    <mergeCell ref="I330:L330"/>
    <mergeCell ref="M330:P330"/>
    <mergeCell ref="Q330:T330"/>
    <mergeCell ref="U330:V330"/>
    <mergeCell ref="B329:D329"/>
    <mergeCell ref="E329:H329"/>
    <mergeCell ref="I329:L329"/>
    <mergeCell ref="M329:P329"/>
    <mergeCell ref="Q329:T329"/>
    <mergeCell ref="U329:V329"/>
    <mergeCell ref="U333:V333"/>
    <mergeCell ref="B332:D332"/>
    <mergeCell ref="E332:H332"/>
    <mergeCell ref="I332:L332"/>
    <mergeCell ref="M332:P332"/>
    <mergeCell ref="Q332:T332"/>
    <mergeCell ref="U332:V332"/>
    <mergeCell ref="B331:D331"/>
    <mergeCell ref="E331:H331"/>
    <mergeCell ref="I331:L331"/>
    <mergeCell ref="M331:P331"/>
    <mergeCell ref="Q331:T331"/>
    <mergeCell ref="U331:V331"/>
    <mergeCell ref="B175:V175"/>
    <mergeCell ref="B336:D336"/>
    <mergeCell ref="E336:H336"/>
    <mergeCell ref="I336:L336"/>
    <mergeCell ref="M336:P336"/>
    <mergeCell ref="Q336:T336"/>
    <mergeCell ref="U336:V336"/>
    <mergeCell ref="B335:D335"/>
    <mergeCell ref="E335:H335"/>
    <mergeCell ref="I335:L335"/>
    <mergeCell ref="M335:P335"/>
    <mergeCell ref="Q335:T335"/>
    <mergeCell ref="U335:V335"/>
    <mergeCell ref="B334:D334"/>
    <mergeCell ref="E334:H334"/>
    <mergeCell ref="I334:L334"/>
    <mergeCell ref="M334:P334"/>
    <mergeCell ref="Q334:T334"/>
    <mergeCell ref="U334:V334"/>
    <mergeCell ref="B333:D333"/>
    <mergeCell ref="E333:H333"/>
    <mergeCell ref="I333:L333"/>
    <mergeCell ref="M333:P333"/>
    <mergeCell ref="Q333:T33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  <legacyDrawing r:id="rId3"/>
  <oleObjects>
    <mc:AlternateContent xmlns:mc="http://schemas.openxmlformats.org/markup-compatibility/2006">
      <mc:Choice Requires="x14">
        <oleObject progId="Equation.DSMT4" shapeId="46083" r:id="rId4">
          <objectPr defaultSize="0" r:id="rId5">
            <anchor moveWithCells="1" sizeWithCells="1">
              <from>
                <xdr:col>3</xdr:col>
                <xdr:colOff>0</xdr:colOff>
                <xdr:row>35</xdr:row>
                <xdr:rowOff>19050</xdr:rowOff>
              </from>
              <to>
                <xdr:col>3</xdr:col>
                <xdr:colOff>180975</xdr:colOff>
                <xdr:row>35</xdr:row>
                <xdr:rowOff>180975</xdr:rowOff>
              </to>
            </anchor>
          </objectPr>
        </oleObject>
      </mc:Choice>
      <mc:Fallback>
        <oleObject progId="Equation.DSMT4" shapeId="46083" r:id="rId4"/>
      </mc:Fallback>
    </mc:AlternateContent>
    <mc:AlternateContent xmlns:mc="http://schemas.openxmlformats.org/markup-compatibility/2006">
      <mc:Choice Requires="x14">
        <oleObject progId="Equation.DSMT4" shapeId="46084" r:id="rId6">
          <objectPr defaultSize="0" r:id="rId7">
            <anchor moveWithCells="1" sizeWithCells="1">
              <from>
                <xdr:col>8</xdr:col>
                <xdr:colOff>180975</xdr:colOff>
                <xdr:row>35</xdr:row>
                <xdr:rowOff>19050</xdr:rowOff>
              </from>
              <to>
                <xdr:col>9</xdr:col>
                <xdr:colOff>57150</xdr:colOff>
                <xdr:row>35</xdr:row>
                <xdr:rowOff>180975</xdr:rowOff>
              </to>
            </anchor>
          </objectPr>
        </oleObject>
      </mc:Choice>
      <mc:Fallback>
        <oleObject progId="Equation.DSMT4" shapeId="46084" r:id="rId6"/>
      </mc:Fallback>
    </mc:AlternateContent>
    <mc:AlternateContent xmlns:mc="http://schemas.openxmlformats.org/markup-compatibility/2006">
      <mc:Choice Requires="x14">
        <oleObject progId="Equation.DSMT4" shapeId="46085" r:id="rId8">
          <objectPr defaultSize="0" r:id="rId5">
            <anchor moveWithCells="1" sizeWithCells="1">
              <from>
                <xdr:col>3</xdr:col>
                <xdr:colOff>0</xdr:colOff>
                <xdr:row>209</xdr:row>
                <xdr:rowOff>19050</xdr:rowOff>
              </from>
              <to>
                <xdr:col>3</xdr:col>
                <xdr:colOff>180975</xdr:colOff>
                <xdr:row>209</xdr:row>
                <xdr:rowOff>180975</xdr:rowOff>
              </to>
            </anchor>
          </objectPr>
        </oleObject>
      </mc:Choice>
      <mc:Fallback>
        <oleObject progId="Equation.DSMT4" shapeId="46085" r:id="rId8"/>
      </mc:Fallback>
    </mc:AlternateContent>
    <mc:AlternateContent xmlns:mc="http://schemas.openxmlformats.org/markup-compatibility/2006">
      <mc:Choice Requires="x14">
        <oleObject progId="Equation.DSMT4" shapeId="46086" r:id="rId9">
          <objectPr defaultSize="0" r:id="rId7">
            <anchor moveWithCells="1" sizeWithCells="1">
              <from>
                <xdr:col>8</xdr:col>
                <xdr:colOff>180975</xdr:colOff>
                <xdr:row>209</xdr:row>
                <xdr:rowOff>19050</xdr:rowOff>
              </from>
              <to>
                <xdr:col>9</xdr:col>
                <xdr:colOff>57150</xdr:colOff>
                <xdr:row>209</xdr:row>
                <xdr:rowOff>180975</xdr:rowOff>
              </to>
            </anchor>
          </objectPr>
        </oleObject>
      </mc:Choice>
      <mc:Fallback>
        <oleObject progId="Equation.DSMT4" shapeId="46086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9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61" customWidth="1"/>
    <col min="2" max="2" width="1.77734375" style="161" hidden="1" customWidth="1"/>
    <col min="3" max="5" width="7.109375" style="161" bestFit="1" customWidth="1"/>
    <col min="6" max="6" width="9.21875" style="161" customWidth="1"/>
    <col min="7" max="7" width="4.44140625" style="161" bestFit="1" customWidth="1"/>
    <col min="8" max="8" width="8.77734375" style="161"/>
    <col min="9" max="9" width="1.77734375" style="161" customWidth="1"/>
    <col min="10" max="10" width="7.5546875" style="161" bestFit="1" customWidth="1"/>
    <col min="11" max="11" width="9.109375" style="161" bestFit="1" customWidth="1"/>
    <col min="12" max="12" width="5.21875" style="161" bestFit="1" customWidth="1"/>
    <col min="13" max="13" width="7.5546875" style="161" bestFit="1" customWidth="1"/>
    <col min="14" max="14" width="9.109375" style="161" bestFit="1" customWidth="1"/>
    <col min="15" max="15" width="5.21875" style="161" bestFit="1" customWidth="1"/>
    <col min="16" max="16" width="1.77734375" style="161" customWidth="1"/>
    <col min="17" max="17" width="10.33203125" style="161" customWidth="1"/>
    <col min="18" max="16384" width="8.77734375" style="161"/>
  </cols>
  <sheetData>
    <row r="1" spans="1:17" s="379" customFormat="1" ht="33" customHeight="1">
      <c r="A1" s="539" t="s">
        <v>704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</row>
    <row r="2" spans="1:17" s="379" customFormat="1" ht="33" customHeight="1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</row>
    <row r="3" spans="1:17" s="379" customFormat="1" ht="12.75" customHeight="1">
      <c r="A3" s="153" t="s">
        <v>705</v>
      </c>
      <c r="B3" s="153"/>
      <c r="C3" s="153"/>
      <c r="D3" s="153"/>
      <c r="E3" s="153"/>
      <c r="F3" s="154"/>
      <c r="G3" s="154"/>
      <c r="H3" s="154"/>
      <c r="I3" s="154"/>
      <c r="J3" s="154"/>
      <c r="K3" s="154"/>
      <c r="L3" s="154"/>
      <c r="M3" s="154"/>
    </row>
    <row r="4" spans="1:17" s="380" customFormat="1" ht="13.5" customHeight="1">
      <c r="A4" s="156" t="str">
        <f>" 교   정   번   호(Calibration No) : "&amp;기본정보!H3</f>
        <v xml:space="preserve"> 교   정   번   호(Calibration No) : </v>
      </c>
      <c r="B4" s="156"/>
      <c r="C4" s="156"/>
      <c r="D4" s="156"/>
      <c r="E4" s="156"/>
      <c r="F4" s="157"/>
      <c r="G4" s="157"/>
      <c r="H4" s="157"/>
      <c r="I4" s="157"/>
      <c r="J4" s="157"/>
      <c r="K4" s="177"/>
      <c r="L4" s="178"/>
      <c r="M4" s="158"/>
      <c r="N4" s="158"/>
      <c r="O4" s="158"/>
      <c r="P4" s="158"/>
      <c r="Q4" s="158"/>
    </row>
    <row r="5" spans="1:17" s="46" customFormat="1" ht="15" customHeight="1"/>
    <row r="6" spans="1:17" ht="15" customHeight="1">
      <c r="C6" s="381" t="str">
        <f>"○ 품명 : "&amp;기본정보!C$5</f>
        <v xml:space="preserve">○ 품명 : </v>
      </c>
      <c r="G6" s="381"/>
    </row>
    <row r="7" spans="1:17" ht="15" customHeight="1">
      <c r="C7" s="381" t="str">
        <f>"○ 제작회사 : "&amp;기본정보!C$6</f>
        <v xml:space="preserve">○ 제작회사 : </v>
      </c>
      <c r="G7" s="381"/>
    </row>
    <row r="8" spans="1:17" ht="15" customHeight="1">
      <c r="C8" s="381" t="str">
        <f>"○ 형식 : "&amp;기본정보!C$7</f>
        <v xml:space="preserve">○ 형식 : </v>
      </c>
      <c r="G8" s="381"/>
    </row>
    <row r="9" spans="1:17" ht="15" customHeight="1">
      <c r="C9" s="381" t="str">
        <f>"○ 기기번호 : "&amp;기본정보!C$8</f>
        <v xml:space="preserve">○ 기기번호 : </v>
      </c>
      <c r="G9" s="381"/>
    </row>
    <row r="11" spans="1:17" ht="15" customHeight="1">
      <c r="C11" s="382" t="s">
        <v>706</v>
      </c>
      <c r="G11" s="382"/>
    </row>
    <row r="12" spans="1:17" ht="15" customHeight="1">
      <c r="A12" s="173"/>
      <c r="B12" s="173"/>
      <c r="C12" s="173"/>
      <c r="D12" s="173"/>
      <c r="E12" s="173"/>
    </row>
    <row r="13" spans="1:17" s="383" customFormat="1" ht="15" customHeight="1">
      <c r="B13" s="540"/>
      <c r="C13" s="542" t="s">
        <v>768</v>
      </c>
      <c r="D13" s="542" t="s">
        <v>216</v>
      </c>
      <c r="E13" s="391" t="s">
        <v>734</v>
      </c>
      <c r="F13" s="544" t="s">
        <v>712</v>
      </c>
      <c r="G13" s="546" t="s">
        <v>707</v>
      </c>
      <c r="H13" s="548" t="s">
        <v>708</v>
      </c>
      <c r="I13" s="550"/>
      <c r="J13" s="552" t="s">
        <v>709</v>
      </c>
      <c r="K13" s="552"/>
      <c r="L13" s="552"/>
      <c r="M13" s="534" t="s">
        <v>710</v>
      </c>
      <c r="N13" s="534"/>
      <c r="O13" s="534"/>
      <c r="P13" s="535"/>
      <c r="Q13" s="537" t="s">
        <v>711</v>
      </c>
    </row>
    <row r="14" spans="1:17" s="384" customFormat="1" ht="22.5">
      <c r="B14" s="541"/>
      <c r="C14" s="543"/>
      <c r="D14" s="543"/>
      <c r="E14" s="392" t="str">
        <f>Calcu!B104</f>
        <v>(kN)</v>
      </c>
      <c r="F14" s="545"/>
      <c r="G14" s="547"/>
      <c r="H14" s="549"/>
      <c r="I14" s="551"/>
      <c r="J14" s="398" t="s">
        <v>736</v>
      </c>
      <c r="K14" s="399" t="s">
        <v>737</v>
      </c>
      <c r="L14" s="399" t="s">
        <v>738</v>
      </c>
      <c r="M14" s="398" t="s">
        <v>739</v>
      </c>
      <c r="N14" s="399" t="s">
        <v>740</v>
      </c>
      <c r="O14" s="399" t="s">
        <v>738</v>
      </c>
      <c r="P14" s="536"/>
      <c r="Q14" s="538"/>
    </row>
    <row r="15" spans="1:17" ht="15" customHeight="1">
      <c r="A15" s="173" t="str">
        <f>IF(Calcu!AJ106=TRUE,"","삭제")</f>
        <v>삭제</v>
      </c>
      <c r="B15" s="162"/>
      <c r="C15" s="161" t="s">
        <v>769</v>
      </c>
      <c r="D15" s="161" t="s">
        <v>714</v>
      </c>
      <c r="E15" s="161" t="str">
        <f>IF(Calcu_ADJ!AJ106=FALSE,Calcu!B106,Calcu_ADJ!B106)</f>
        <v>-</v>
      </c>
      <c r="F15" s="299" t="str">
        <f>IF(Calcu_ADJ!AJ106=FALSE,Calcu!C106,Calcu_ADJ!C106)</f>
        <v>-</v>
      </c>
      <c r="G15" s="48">
        <f>Calcu!AF$105</f>
        <v>0</v>
      </c>
      <c r="H15" s="299" t="str">
        <f ca="1">IF(Calcu_ADJ!AJ106=FALSE,Calcu!AI106,Calcu_ADJ!AI106)</f>
        <v>± 0</v>
      </c>
      <c r="J15" s="388" t="str">
        <f>Calcu!D106</f>
        <v>-</v>
      </c>
      <c r="K15" s="388" t="str">
        <f>Calcu!F106</f>
        <v>-</v>
      </c>
      <c r="L15" s="161" t="str">
        <f ca="1">LEFT(Calcu!AL106)</f>
        <v>P</v>
      </c>
      <c r="M15" s="388" t="str">
        <f>Calcu_ADJ!D106</f>
        <v>-</v>
      </c>
      <c r="N15" s="388" t="str">
        <f>Calcu_ADJ!F106</f>
        <v>-</v>
      </c>
      <c r="O15" s="161" t="str">
        <f>LEFT(Calcu_ADJ!AL106)</f>
        <v>-</v>
      </c>
      <c r="Q15" s="161" t="str">
        <f>IF(Calcu_ADJ!AJ106=FALSE,Calcu!J106,Calcu_ADJ!J106)</f>
        <v>-</v>
      </c>
    </row>
    <row r="16" spans="1:17" ht="15" customHeight="1">
      <c r="A16" s="173" t="str">
        <f>IF(Calcu!AJ107=TRUE,"","삭제")</f>
        <v>삭제</v>
      </c>
      <c r="B16" s="162"/>
      <c r="C16" s="161" t="s">
        <v>769</v>
      </c>
      <c r="D16" s="161" t="s">
        <v>714</v>
      </c>
      <c r="E16" s="161" t="str">
        <f>IF(Calcu_ADJ!AJ107=FALSE,Calcu!B107,Calcu_ADJ!B107)</f>
        <v>-</v>
      </c>
      <c r="F16" s="299" t="str">
        <f>IF(Calcu_ADJ!AJ107=FALSE,Calcu!C107,Calcu_ADJ!C107)</f>
        <v>-</v>
      </c>
      <c r="G16" s="48">
        <f>Calcu!AF$105</f>
        <v>0</v>
      </c>
      <c r="H16" s="299" t="str">
        <f ca="1">IF(Calcu_ADJ!AJ107=FALSE,Calcu!AI107,Calcu_ADJ!AI107)</f>
        <v>± 0</v>
      </c>
      <c r="J16" s="388" t="str">
        <f>Calcu!D107</f>
        <v>-</v>
      </c>
      <c r="K16" s="388" t="str">
        <f>Calcu!F107</f>
        <v>-</v>
      </c>
      <c r="L16" s="161" t="str">
        <f ca="1">LEFT(Calcu!AL107)</f>
        <v>P</v>
      </c>
      <c r="M16" s="388" t="str">
        <f>Calcu_ADJ!D107</f>
        <v>-</v>
      </c>
      <c r="N16" s="388" t="str">
        <f>Calcu_ADJ!F107</f>
        <v>-</v>
      </c>
      <c r="O16" s="161" t="str">
        <f>LEFT(Calcu_ADJ!AL107)</f>
        <v>-</v>
      </c>
      <c r="Q16" s="161" t="e">
        <f ca="1">IF(Calcu_ADJ!AJ107=FALSE,Calcu!J107,Calcu_ADJ!J107)</f>
        <v>#DIV/0!</v>
      </c>
    </row>
    <row r="17" spans="1:17" ht="15" customHeight="1">
      <c r="A17" s="173" t="str">
        <f>IF(Calcu!AJ108=TRUE,"","삭제")</f>
        <v>삭제</v>
      </c>
      <c r="B17" s="162"/>
      <c r="C17" s="161" t="s">
        <v>769</v>
      </c>
      <c r="D17" s="161" t="s">
        <v>714</v>
      </c>
      <c r="E17" s="161" t="str">
        <f>IF(Calcu_ADJ!AJ108=FALSE,Calcu!B108,Calcu_ADJ!B108)</f>
        <v>-</v>
      </c>
      <c r="F17" s="299" t="str">
        <f>IF(Calcu_ADJ!AJ108=FALSE,Calcu!C108,Calcu_ADJ!C108)</f>
        <v>-</v>
      </c>
      <c r="G17" s="48">
        <f>Calcu!AF$105</f>
        <v>0</v>
      </c>
      <c r="H17" s="299" t="str">
        <f ca="1">IF(Calcu_ADJ!AJ108=FALSE,Calcu!AI108,Calcu_ADJ!AI108)</f>
        <v>± 0</v>
      </c>
      <c r="J17" s="388" t="str">
        <f>Calcu!D108</f>
        <v>-</v>
      </c>
      <c r="K17" s="388" t="str">
        <f>Calcu!F108</f>
        <v>-</v>
      </c>
      <c r="L17" s="161" t="str">
        <f ca="1">LEFT(Calcu!AL108)</f>
        <v>P</v>
      </c>
      <c r="M17" s="388" t="str">
        <f>Calcu_ADJ!D108</f>
        <v>-</v>
      </c>
      <c r="N17" s="388" t="str">
        <f>Calcu_ADJ!F108</f>
        <v>-</v>
      </c>
      <c r="O17" s="161" t="str">
        <f>LEFT(Calcu_ADJ!AL108)</f>
        <v>-</v>
      </c>
      <c r="Q17" s="161" t="e">
        <f ca="1">IF(Calcu_ADJ!AJ108=FALSE,Calcu!J108,Calcu_ADJ!J108)</f>
        <v>#DIV/0!</v>
      </c>
    </row>
    <row r="18" spans="1:17" ht="15" customHeight="1">
      <c r="A18" s="173" t="str">
        <f>IF(Calcu!AJ109=TRUE,"","삭제")</f>
        <v>삭제</v>
      </c>
      <c r="B18" s="162"/>
      <c r="C18" s="161" t="s">
        <v>769</v>
      </c>
      <c r="D18" s="161" t="s">
        <v>714</v>
      </c>
      <c r="E18" s="161" t="str">
        <f>IF(Calcu_ADJ!AJ109=FALSE,Calcu!B109,Calcu_ADJ!B109)</f>
        <v>-</v>
      </c>
      <c r="F18" s="299" t="str">
        <f>IF(Calcu_ADJ!AJ109=FALSE,Calcu!C109,Calcu_ADJ!C109)</f>
        <v>-</v>
      </c>
      <c r="G18" s="48">
        <f>Calcu!AF$105</f>
        <v>0</v>
      </c>
      <c r="H18" s="299" t="str">
        <f ca="1">IF(Calcu_ADJ!AJ109=FALSE,Calcu!AI109,Calcu_ADJ!AI109)</f>
        <v>± 0</v>
      </c>
      <c r="J18" s="388" t="str">
        <f>Calcu!D109</f>
        <v>-</v>
      </c>
      <c r="K18" s="388" t="str">
        <f>Calcu!F109</f>
        <v>-</v>
      </c>
      <c r="L18" s="161" t="str">
        <f ca="1">LEFT(Calcu!AL109)</f>
        <v>P</v>
      </c>
      <c r="M18" s="388" t="str">
        <f>Calcu_ADJ!D109</f>
        <v>-</v>
      </c>
      <c r="N18" s="388" t="str">
        <f>Calcu_ADJ!F109</f>
        <v>-</v>
      </c>
      <c r="O18" s="161" t="str">
        <f>LEFT(Calcu_ADJ!AL109)</f>
        <v>-</v>
      </c>
      <c r="Q18" s="161" t="e">
        <f ca="1">IF(Calcu_ADJ!AJ109=FALSE,Calcu!J109,Calcu_ADJ!J109)</f>
        <v>#DIV/0!</v>
      </c>
    </row>
    <row r="19" spans="1:17" ht="15" customHeight="1">
      <c r="A19" s="173" t="str">
        <f>IF(Calcu!AJ110=TRUE,"","삭제")</f>
        <v>삭제</v>
      </c>
      <c r="B19" s="162"/>
      <c r="C19" s="161" t="s">
        <v>769</v>
      </c>
      <c r="D19" s="161" t="s">
        <v>714</v>
      </c>
      <c r="E19" s="161" t="str">
        <f>IF(Calcu_ADJ!AJ110=FALSE,Calcu!B110,Calcu_ADJ!B110)</f>
        <v>-</v>
      </c>
      <c r="F19" s="299" t="str">
        <f>IF(Calcu_ADJ!AJ110=FALSE,Calcu!C110,Calcu_ADJ!C110)</f>
        <v>-</v>
      </c>
      <c r="G19" s="48">
        <f>Calcu!AF$105</f>
        <v>0</v>
      </c>
      <c r="H19" s="299" t="str">
        <f ca="1">IF(Calcu_ADJ!AJ110=FALSE,Calcu!AI110,Calcu_ADJ!AI110)</f>
        <v>± 0</v>
      </c>
      <c r="J19" s="388" t="str">
        <f>Calcu!D110</f>
        <v>-</v>
      </c>
      <c r="K19" s="388" t="str">
        <f>Calcu!F110</f>
        <v>-</v>
      </c>
      <c r="L19" s="161" t="str">
        <f ca="1">LEFT(Calcu!AL110)</f>
        <v>P</v>
      </c>
      <c r="M19" s="388" t="str">
        <f>Calcu_ADJ!D110</f>
        <v>-</v>
      </c>
      <c r="N19" s="388" t="str">
        <f>Calcu_ADJ!F110</f>
        <v>-</v>
      </c>
      <c r="O19" s="161" t="str">
        <f>LEFT(Calcu_ADJ!AL110)</f>
        <v>-</v>
      </c>
      <c r="Q19" s="161" t="e">
        <f ca="1">IF(Calcu_ADJ!AJ110=FALSE,Calcu!J110,Calcu_ADJ!J110)</f>
        <v>#DIV/0!</v>
      </c>
    </row>
    <row r="20" spans="1:17" ht="15" customHeight="1">
      <c r="A20" s="173" t="str">
        <f>IF(Calcu!AJ111=TRUE,"","삭제")</f>
        <v>삭제</v>
      </c>
      <c r="B20" s="162"/>
      <c r="C20" s="161" t="s">
        <v>769</v>
      </c>
      <c r="D20" s="161" t="s">
        <v>714</v>
      </c>
      <c r="E20" s="161" t="str">
        <f>IF(Calcu_ADJ!AJ111=FALSE,Calcu!B111,Calcu_ADJ!B111)</f>
        <v>-</v>
      </c>
      <c r="F20" s="299" t="str">
        <f>IF(Calcu_ADJ!AJ111=FALSE,Calcu!C111,Calcu_ADJ!C111)</f>
        <v>-</v>
      </c>
      <c r="G20" s="48">
        <f>Calcu!AF$105</f>
        <v>0</v>
      </c>
      <c r="H20" s="299" t="str">
        <f ca="1">IF(Calcu_ADJ!AJ111=FALSE,Calcu!AI111,Calcu_ADJ!AI111)</f>
        <v>± 0</v>
      </c>
      <c r="J20" s="388" t="str">
        <f>Calcu!D111</f>
        <v>-</v>
      </c>
      <c r="K20" s="388" t="str">
        <f>Calcu!F111</f>
        <v>-</v>
      </c>
      <c r="L20" s="161" t="str">
        <f ca="1">LEFT(Calcu!AL111)</f>
        <v>P</v>
      </c>
      <c r="M20" s="388" t="str">
        <f>Calcu_ADJ!D111</f>
        <v>-</v>
      </c>
      <c r="N20" s="388" t="str">
        <f>Calcu_ADJ!F111</f>
        <v>-</v>
      </c>
      <c r="O20" s="161" t="str">
        <f>LEFT(Calcu_ADJ!AL111)</f>
        <v>-</v>
      </c>
      <c r="Q20" s="161" t="e">
        <f ca="1">IF(Calcu_ADJ!AJ111=FALSE,Calcu!J111,Calcu_ADJ!J111)</f>
        <v>#DIV/0!</v>
      </c>
    </row>
    <row r="21" spans="1:17" ht="15" customHeight="1">
      <c r="A21" s="173" t="str">
        <f>IF(Calcu!AJ112=TRUE,"","삭제")</f>
        <v>삭제</v>
      </c>
      <c r="B21" s="162"/>
      <c r="C21" s="161" t="s">
        <v>769</v>
      </c>
      <c r="D21" s="161" t="s">
        <v>714</v>
      </c>
      <c r="E21" s="161" t="str">
        <f>IF(Calcu_ADJ!AJ112=FALSE,Calcu!B112,Calcu_ADJ!B112)</f>
        <v>-</v>
      </c>
      <c r="F21" s="299" t="str">
        <f>IF(Calcu_ADJ!AJ112=FALSE,Calcu!C112,Calcu_ADJ!C112)</f>
        <v>-</v>
      </c>
      <c r="G21" s="48">
        <f>Calcu!AF$105</f>
        <v>0</v>
      </c>
      <c r="H21" s="299" t="str">
        <f ca="1">IF(Calcu_ADJ!AJ112=FALSE,Calcu!AI112,Calcu_ADJ!AI112)</f>
        <v>± 0</v>
      </c>
      <c r="J21" s="388" t="str">
        <f>Calcu!D112</f>
        <v>-</v>
      </c>
      <c r="K21" s="388" t="str">
        <f>Calcu!F112</f>
        <v>-</v>
      </c>
      <c r="L21" s="161" t="str">
        <f ca="1">LEFT(Calcu!AL112)</f>
        <v>P</v>
      </c>
      <c r="M21" s="388" t="str">
        <f>Calcu_ADJ!D112</f>
        <v>-</v>
      </c>
      <c r="N21" s="388" t="str">
        <f>Calcu_ADJ!F112</f>
        <v>-</v>
      </c>
      <c r="O21" s="161" t="str">
        <f>LEFT(Calcu_ADJ!AL112)</f>
        <v>-</v>
      </c>
      <c r="Q21" s="161" t="e">
        <f ca="1">IF(Calcu_ADJ!AJ112=FALSE,Calcu!J112,Calcu_ADJ!J112)</f>
        <v>#DIV/0!</v>
      </c>
    </row>
    <row r="22" spans="1:17" ht="15" customHeight="1">
      <c r="A22" s="173" t="str">
        <f>IF(Calcu!AJ113=TRUE,"","삭제")</f>
        <v>삭제</v>
      </c>
      <c r="B22" s="162"/>
      <c r="C22" s="161" t="s">
        <v>769</v>
      </c>
      <c r="D22" s="161" t="s">
        <v>714</v>
      </c>
      <c r="E22" s="161" t="str">
        <f>IF(Calcu_ADJ!AJ113=FALSE,Calcu!B113,Calcu_ADJ!B113)</f>
        <v>-</v>
      </c>
      <c r="F22" s="299" t="str">
        <f>IF(Calcu_ADJ!AJ113=FALSE,Calcu!C113,Calcu_ADJ!C113)</f>
        <v>-</v>
      </c>
      <c r="G22" s="48">
        <f>Calcu!AF$105</f>
        <v>0</v>
      </c>
      <c r="H22" s="299" t="str">
        <f ca="1">IF(Calcu_ADJ!AJ113=FALSE,Calcu!AI113,Calcu_ADJ!AI113)</f>
        <v>± 0</v>
      </c>
      <c r="J22" s="388" t="str">
        <f>Calcu!D113</f>
        <v>-</v>
      </c>
      <c r="K22" s="388" t="str">
        <f>Calcu!F113</f>
        <v>-</v>
      </c>
      <c r="L22" s="161" t="str">
        <f ca="1">LEFT(Calcu!AL113)</f>
        <v>P</v>
      </c>
      <c r="M22" s="388" t="str">
        <f>Calcu_ADJ!D113</f>
        <v>-</v>
      </c>
      <c r="N22" s="388" t="str">
        <f>Calcu_ADJ!F113</f>
        <v>-</v>
      </c>
      <c r="O22" s="161" t="str">
        <f>LEFT(Calcu_ADJ!AL113)</f>
        <v>-</v>
      </c>
      <c r="Q22" s="161" t="e">
        <f ca="1">IF(Calcu_ADJ!AJ113=FALSE,Calcu!J113,Calcu_ADJ!J113)</f>
        <v>#DIV/0!</v>
      </c>
    </row>
    <row r="23" spans="1:17" ht="15" customHeight="1">
      <c r="A23" s="173" t="str">
        <f>IF(Calcu!AJ114=TRUE,"","삭제")</f>
        <v>삭제</v>
      </c>
      <c r="B23" s="162"/>
      <c r="C23" s="161" t="s">
        <v>769</v>
      </c>
      <c r="D23" s="161" t="s">
        <v>714</v>
      </c>
      <c r="E23" s="161" t="str">
        <f>IF(Calcu_ADJ!AJ114=FALSE,Calcu!B114,Calcu_ADJ!B114)</f>
        <v>-</v>
      </c>
      <c r="F23" s="299" t="str">
        <f>IF(Calcu_ADJ!AJ114=FALSE,Calcu!C114,Calcu_ADJ!C114)</f>
        <v>-</v>
      </c>
      <c r="G23" s="48">
        <f>Calcu!AF$105</f>
        <v>0</v>
      </c>
      <c r="H23" s="299" t="str">
        <f ca="1">IF(Calcu_ADJ!AJ114=FALSE,Calcu!AI114,Calcu_ADJ!AI114)</f>
        <v>± 0</v>
      </c>
      <c r="J23" s="388" t="str">
        <f>Calcu!D114</f>
        <v>-</v>
      </c>
      <c r="K23" s="388" t="str">
        <f>Calcu!F114</f>
        <v>-</v>
      </c>
      <c r="L23" s="161" t="str">
        <f ca="1">LEFT(Calcu!AL114)</f>
        <v>P</v>
      </c>
      <c r="M23" s="388" t="str">
        <f>Calcu_ADJ!D114</f>
        <v>-</v>
      </c>
      <c r="N23" s="388" t="str">
        <f>Calcu_ADJ!F114</f>
        <v>-</v>
      </c>
      <c r="O23" s="161" t="str">
        <f>LEFT(Calcu_ADJ!AL114)</f>
        <v>-</v>
      </c>
      <c r="Q23" s="161" t="e">
        <f ca="1">IF(Calcu_ADJ!AJ114=FALSE,Calcu!J114,Calcu_ADJ!J114)</f>
        <v>#DIV/0!</v>
      </c>
    </row>
    <row r="24" spans="1:17" ht="15" customHeight="1">
      <c r="A24" s="173" t="str">
        <f>IF(Calcu!AJ115=TRUE,"","삭제")</f>
        <v>삭제</v>
      </c>
      <c r="B24" s="162"/>
      <c r="C24" s="161" t="s">
        <v>769</v>
      </c>
      <c r="D24" s="161" t="s">
        <v>714</v>
      </c>
      <c r="E24" s="161" t="str">
        <f>IF(Calcu_ADJ!AJ115=FALSE,Calcu!B115,Calcu_ADJ!B115)</f>
        <v>-</v>
      </c>
      <c r="F24" s="299" t="str">
        <f>IF(Calcu_ADJ!AJ115=FALSE,Calcu!C115,Calcu_ADJ!C115)</f>
        <v>-</v>
      </c>
      <c r="G24" s="48">
        <f>Calcu!AF$105</f>
        <v>0</v>
      </c>
      <c r="H24" s="299" t="str">
        <f ca="1">IF(Calcu_ADJ!AJ115=FALSE,Calcu!AI115,Calcu_ADJ!AI115)</f>
        <v>± 0</v>
      </c>
      <c r="J24" s="388" t="str">
        <f>Calcu!D115</f>
        <v>-</v>
      </c>
      <c r="K24" s="388" t="str">
        <f>Calcu!F115</f>
        <v>-</v>
      </c>
      <c r="L24" s="161" t="str">
        <f ca="1">LEFT(Calcu!AL115)</f>
        <v>P</v>
      </c>
      <c r="M24" s="388" t="str">
        <f>Calcu_ADJ!D115</f>
        <v>-</v>
      </c>
      <c r="N24" s="388" t="str">
        <f>Calcu_ADJ!F115</f>
        <v>-</v>
      </c>
      <c r="O24" s="161" t="str">
        <f>LEFT(Calcu_ADJ!AL115)</f>
        <v>-</v>
      </c>
      <c r="Q24" s="161" t="e">
        <f ca="1">IF(Calcu_ADJ!AJ115=FALSE,Calcu!J115,Calcu_ADJ!J115)</f>
        <v>#DIV/0!</v>
      </c>
    </row>
    <row r="25" spans="1:17" ht="15" customHeight="1">
      <c r="A25" s="173" t="str">
        <f>IF(Calcu!AJ116=TRUE,"","삭제")</f>
        <v>삭제</v>
      </c>
      <c r="B25" s="162"/>
      <c r="C25" s="161" t="s">
        <v>769</v>
      </c>
      <c r="D25" s="161" t="s">
        <v>714</v>
      </c>
      <c r="E25" s="161" t="str">
        <f>IF(Calcu_ADJ!AJ116=FALSE,Calcu!B116,Calcu_ADJ!B116)</f>
        <v>-</v>
      </c>
      <c r="F25" s="299" t="str">
        <f>IF(Calcu_ADJ!AJ116=FALSE,Calcu!C116,Calcu_ADJ!C116)</f>
        <v>-</v>
      </c>
      <c r="G25" s="48">
        <f>Calcu!AF$105</f>
        <v>0</v>
      </c>
      <c r="H25" s="299" t="str">
        <f ca="1">IF(Calcu_ADJ!AJ116=FALSE,Calcu!AI116,Calcu_ADJ!AI116)</f>
        <v>± 0</v>
      </c>
      <c r="J25" s="388" t="str">
        <f>Calcu!D116</f>
        <v>-</v>
      </c>
      <c r="K25" s="388" t="str">
        <f>Calcu!F116</f>
        <v>-</v>
      </c>
      <c r="L25" s="161" t="str">
        <f ca="1">LEFT(Calcu!AL116)</f>
        <v>P</v>
      </c>
      <c r="M25" s="388" t="str">
        <f>Calcu_ADJ!D116</f>
        <v>-</v>
      </c>
      <c r="N25" s="388" t="str">
        <f>Calcu_ADJ!F116</f>
        <v>-</v>
      </c>
      <c r="O25" s="161" t="str">
        <f>LEFT(Calcu_ADJ!AL116)</f>
        <v>-</v>
      </c>
      <c r="Q25" s="161" t="e">
        <f ca="1">IF(Calcu_ADJ!AJ116=FALSE,Calcu!J116,Calcu_ADJ!J116)</f>
        <v>#DIV/0!</v>
      </c>
    </row>
    <row r="26" spans="1:17" ht="15" customHeight="1">
      <c r="A26" s="173" t="str">
        <f>IF(Calcu!AJ117=TRUE,"","삭제")</f>
        <v>삭제</v>
      </c>
      <c r="B26" s="162"/>
      <c r="C26" s="161" t="s">
        <v>769</v>
      </c>
      <c r="D26" s="161" t="s">
        <v>714</v>
      </c>
      <c r="E26" s="161" t="str">
        <f>IF(Calcu_ADJ!AJ117=FALSE,Calcu!B117,Calcu_ADJ!B117)</f>
        <v>-</v>
      </c>
      <c r="F26" s="299" t="str">
        <f>IF(Calcu_ADJ!AJ117=FALSE,Calcu!C117,Calcu_ADJ!C117)</f>
        <v>-</v>
      </c>
      <c r="G26" s="48">
        <f>Calcu!AF$105</f>
        <v>0</v>
      </c>
      <c r="H26" s="299" t="str">
        <f ca="1">IF(Calcu_ADJ!AJ117=FALSE,Calcu!AI117,Calcu_ADJ!AI117)</f>
        <v>± 0</v>
      </c>
      <c r="J26" s="388" t="str">
        <f>Calcu!D117</f>
        <v>-</v>
      </c>
      <c r="K26" s="388" t="str">
        <f>Calcu!F117</f>
        <v>-</v>
      </c>
      <c r="L26" s="161" t="str">
        <f ca="1">LEFT(Calcu!AL117)</f>
        <v>P</v>
      </c>
      <c r="M26" s="388" t="str">
        <f>Calcu_ADJ!D117</f>
        <v>-</v>
      </c>
      <c r="N26" s="388" t="str">
        <f>Calcu_ADJ!F117</f>
        <v>-</v>
      </c>
      <c r="O26" s="161" t="str">
        <f>LEFT(Calcu_ADJ!AL117)</f>
        <v>-</v>
      </c>
      <c r="Q26" s="161" t="e">
        <f ca="1">IF(Calcu_ADJ!AJ117=FALSE,Calcu!J117,Calcu_ADJ!J117)</f>
        <v>#DIV/0!</v>
      </c>
    </row>
    <row r="27" spans="1:17" ht="15" customHeight="1">
      <c r="A27" s="173" t="str">
        <f>IF(Calcu!AJ118=TRUE,"","삭제")</f>
        <v>삭제</v>
      </c>
      <c r="B27" s="162"/>
      <c r="C27" s="161" t="s">
        <v>769</v>
      </c>
      <c r="D27" s="161" t="s">
        <v>714</v>
      </c>
      <c r="E27" s="161" t="str">
        <f>IF(Calcu_ADJ!AJ118=FALSE,Calcu!B118,Calcu_ADJ!B118)</f>
        <v>-</v>
      </c>
      <c r="F27" s="299" t="str">
        <f>IF(Calcu_ADJ!AJ118=FALSE,Calcu!C118,Calcu_ADJ!C118)</f>
        <v>-</v>
      </c>
      <c r="G27" s="48">
        <f>Calcu!AF$105</f>
        <v>0</v>
      </c>
      <c r="H27" s="299" t="str">
        <f ca="1">IF(Calcu_ADJ!AJ118=FALSE,Calcu!AI118,Calcu_ADJ!AI118)</f>
        <v>± 0</v>
      </c>
      <c r="J27" s="388" t="str">
        <f>Calcu!D118</f>
        <v>-</v>
      </c>
      <c r="K27" s="388" t="str">
        <f>Calcu!F118</f>
        <v>-</v>
      </c>
      <c r="L27" s="161" t="str">
        <f ca="1">LEFT(Calcu!AL118)</f>
        <v>P</v>
      </c>
      <c r="M27" s="388" t="str">
        <f>Calcu_ADJ!D118</f>
        <v>-</v>
      </c>
      <c r="N27" s="388" t="str">
        <f>Calcu_ADJ!F118</f>
        <v>-</v>
      </c>
      <c r="O27" s="161" t="str">
        <f>LEFT(Calcu_ADJ!AL118)</f>
        <v>-</v>
      </c>
      <c r="Q27" s="161" t="e">
        <f ca="1">IF(Calcu_ADJ!AJ118=FALSE,Calcu!J118,Calcu_ADJ!J118)</f>
        <v>#DIV/0!</v>
      </c>
    </row>
    <row r="28" spans="1:17" ht="15" customHeight="1">
      <c r="A28" s="173" t="str">
        <f>IF(Calcu!AJ119=TRUE,"","삭제")</f>
        <v>삭제</v>
      </c>
      <c r="B28" s="162"/>
      <c r="C28" s="161" t="s">
        <v>769</v>
      </c>
      <c r="D28" s="161" t="s">
        <v>714</v>
      </c>
      <c r="E28" s="161" t="str">
        <f>IF(Calcu_ADJ!AJ119=FALSE,Calcu!B119,Calcu_ADJ!B119)</f>
        <v>-</v>
      </c>
      <c r="F28" s="299" t="str">
        <f>IF(Calcu_ADJ!AJ119=FALSE,Calcu!C119,Calcu_ADJ!C119)</f>
        <v>-</v>
      </c>
      <c r="G28" s="48">
        <f>Calcu!AF$105</f>
        <v>0</v>
      </c>
      <c r="H28" s="299" t="str">
        <f ca="1">IF(Calcu_ADJ!AJ119=FALSE,Calcu!AI119,Calcu_ADJ!AI119)</f>
        <v>± 0</v>
      </c>
      <c r="J28" s="388" t="str">
        <f>Calcu!D119</f>
        <v>-</v>
      </c>
      <c r="K28" s="388" t="str">
        <f>Calcu!F119</f>
        <v>-</v>
      </c>
      <c r="L28" s="161" t="str">
        <f ca="1">LEFT(Calcu!AL119)</f>
        <v>P</v>
      </c>
      <c r="M28" s="388" t="str">
        <f>Calcu_ADJ!D119</f>
        <v>-</v>
      </c>
      <c r="N28" s="388" t="str">
        <f>Calcu_ADJ!F119</f>
        <v>-</v>
      </c>
      <c r="O28" s="161" t="str">
        <f>LEFT(Calcu_ADJ!AL119)</f>
        <v>-</v>
      </c>
      <c r="Q28" s="161" t="e">
        <f ca="1">IF(Calcu_ADJ!AJ119=FALSE,Calcu!J119,Calcu_ADJ!J119)</f>
        <v>#DIV/0!</v>
      </c>
    </row>
    <row r="29" spans="1:17" ht="15" customHeight="1">
      <c r="A29" s="173" t="str">
        <f>IF(Calcu!AJ120=TRUE,"","삭제")</f>
        <v>삭제</v>
      </c>
      <c r="B29" s="162"/>
      <c r="C29" s="161" t="s">
        <v>769</v>
      </c>
      <c r="D29" s="161" t="s">
        <v>714</v>
      </c>
      <c r="E29" s="161" t="str">
        <f>IF(Calcu_ADJ!AJ120=FALSE,Calcu!B120,Calcu_ADJ!B120)</f>
        <v>-</v>
      </c>
      <c r="F29" s="299" t="str">
        <f>IF(Calcu_ADJ!AJ120=FALSE,Calcu!C120,Calcu_ADJ!C120)</f>
        <v>-</v>
      </c>
      <c r="G29" s="48">
        <f>Calcu!AF$105</f>
        <v>0</v>
      </c>
      <c r="H29" s="299" t="str">
        <f ca="1">IF(Calcu_ADJ!AJ120=FALSE,Calcu!AI120,Calcu_ADJ!AI120)</f>
        <v>± 0</v>
      </c>
      <c r="J29" s="388" t="str">
        <f>Calcu!D120</f>
        <v>-</v>
      </c>
      <c r="K29" s="388" t="str">
        <f>Calcu!F120</f>
        <v>-</v>
      </c>
      <c r="L29" s="161" t="str">
        <f ca="1">LEFT(Calcu!AL120)</f>
        <v>P</v>
      </c>
      <c r="M29" s="388" t="str">
        <f>Calcu_ADJ!D120</f>
        <v>-</v>
      </c>
      <c r="N29" s="388" t="str">
        <f>Calcu_ADJ!F120</f>
        <v>-</v>
      </c>
      <c r="O29" s="161" t="str">
        <f>LEFT(Calcu_ADJ!AL120)</f>
        <v>-</v>
      </c>
      <c r="Q29" s="161" t="e">
        <f ca="1">IF(Calcu_ADJ!AJ120=FALSE,Calcu!J120,Calcu_ADJ!J120)</f>
        <v>#DIV/0!</v>
      </c>
    </row>
    <row r="30" spans="1:17" ht="15" customHeight="1">
      <c r="A30" s="173" t="str">
        <f>IF(Calcu!AJ121=TRUE,"","삭제")</f>
        <v>삭제</v>
      </c>
      <c r="B30" s="162"/>
      <c r="C30" s="161" t="s">
        <v>769</v>
      </c>
      <c r="D30" s="161" t="s">
        <v>714</v>
      </c>
      <c r="E30" s="161" t="str">
        <f>IF(Calcu_ADJ!AJ121=FALSE,Calcu!B121,Calcu_ADJ!B121)</f>
        <v>-</v>
      </c>
      <c r="F30" s="299" t="str">
        <f>IF(Calcu_ADJ!AJ121=FALSE,Calcu!C121,Calcu_ADJ!C121)</f>
        <v>-</v>
      </c>
      <c r="G30" s="48">
        <f>Calcu!AF$105</f>
        <v>0</v>
      </c>
      <c r="H30" s="299" t="str">
        <f ca="1">IF(Calcu_ADJ!AJ121=FALSE,Calcu!AI121,Calcu_ADJ!AI121)</f>
        <v>± 0</v>
      </c>
      <c r="J30" s="388" t="str">
        <f>Calcu!D121</f>
        <v>-</v>
      </c>
      <c r="K30" s="388" t="str">
        <f>Calcu!F121</f>
        <v>-</v>
      </c>
      <c r="L30" s="161" t="str">
        <f ca="1">LEFT(Calcu!AL121)</f>
        <v>P</v>
      </c>
      <c r="M30" s="388" t="str">
        <f>Calcu_ADJ!D121</f>
        <v>-</v>
      </c>
      <c r="N30" s="388" t="str">
        <f>Calcu_ADJ!F121</f>
        <v>-</v>
      </c>
      <c r="O30" s="161" t="str">
        <f>LEFT(Calcu_ADJ!AL121)</f>
        <v>-</v>
      </c>
      <c r="Q30" s="161" t="e">
        <f ca="1">IF(Calcu_ADJ!AJ121=FALSE,Calcu!J121,Calcu_ADJ!J121)</f>
        <v>#DIV/0!</v>
      </c>
    </row>
    <row r="31" spans="1:17" ht="15" customHeight="1">
      <c r="A31" s="173" t="str">
        <f>IF(Calcu!AJ122=TRUE,"","삭제")</f>
        <v>삭제</v>
      </c>
      <c r="B31" s="162"/>
      <c r="C31" s="161" t="s">
        <v>769</v>
      </c>
      <c r="D31" s="161" t="s">
        <v>714</v>
      </c>
      <c r="E31" s="161" t="str">
        <f>IF(Calcu_ADJ!AJ122=FALSE,Calcu!B122,Calcu_ADJ!B122)</f>
        <v>-</v>
      </c>
      <c r="F31" s="299" t="str">
        <f>IF(Calcu_ADJ!AJ122=FALSE,Calcu!C122,Calcu_ADJ!C122)</f>
        <v>-</v>
      </c>
      <c r="G31" s="48">
        <f>Calcu!AF$105</f>
        <v>0</v>
      </c>
      <c r="H31" s="299" t="str">
        <f ca="1">IF(Calcu_ADJ!AJ122=FALSE,Calcu!AI122,Calcu_ADJ!AI122)</f>
        <v>± 0</v>
      </c>
      <c r="J31" s="388" t="str">
        <f>Calcu!D122</f>
        <v>-</v>
      </c>
      <c r="K31" s="388" t="str">
        <f>Calcu!F122</f>
        <v>-</v>
      </c>
      <c r="L31" s="161" t="str">
        <f ca="1">LEFT(Calcu!AL122)</f>
        <v>P</v>
      </c>
      <c r="M31" s="388" t="str">
        <f>Calcu_ADJ!D122</f>
        <v>-</v>
      </c>
      <c r="N31" s="388" t="str">
        <f>Calcu_ADJ!F122</f>
        <v>-</v>
      </c>
      <c r="O31" s="161" t="str">
        <f>LEFT(Calcu_ADJ!AL122)</f>
        <v>-</v>
      </c>
      <c r="Q31" s="161" t="e">
        <f ca="1">IF(Calcu_ADJ!AJ122=FALSE,Calcu!J122,Calcu_ADJ!J122)</f>
        <v>#DIV/0!</v>
      </c>
    </row>
    <row r="32" spans="1:17" ht="15" customHeight="1">
      <c r="A32" s="173" t="str">
        <f>IF(Calcu!AJ123=TRUE,"","삭제")</f>
        <v>삭제</v>
      </c>
      <c r="B32" s="162"/>
      <c r="C32" s="161" t="s">
        <v>769</v>
      </c>
      <c r="D32" s="161" t="s">
        <v>714</v>
      </c>
      <c r="E32" s="161" t="str">
        <f>IF(Calcu_ADJ!AJ123=FALSE,Calcu!B123,Calcu_ADJ!B123)</f>
        <v>-</v>
      </c>
      <c r="F32" s="299" t="str">
        <f>IF(Calcu_ADJ!AJ123=FALSE,Calcu!C123,Calcu_ADJ!C123)</f>
        <v>-</v>
      </c>
      <c r="G32" s="48">
        <f>Calcu!AF$105</f>
        <v>0</v>
      </c>
      <c r="H32" s="299" t="str">
        <f ca="1">IF(Calcu_ADJ!AJ123=FALSE,Calcu!AI123,Calcu_ADJ!AI123)</f>
        <v>± 0</v>
      </c>
      <c r="J32" s="388" t="str">
        <f>Calcu!D123</f>
        <v>-</v>
      </c>
      <c r="K32" s="388" t="str">
        <f>Calcu!F123</f>
        <v>-</v>
      </c>
      <c r="L32" s="161" t="str">
        <f ca="1">LEFT(Calcu!AL123)</f>
        <v>P</v>
      </c>
      <c r="M32" s="388" t="str">
        <f>Calcu_ADJ!D123</f>
        <v>-</v>
      </c>
      <c r="N32" s="388" t="str">
        <f>Calcu_ADJ!F123</f>
        <v>-</v>
      </c>
      <c r="O32" s="161" t="str">
        <f>LEFT(Calcu_ADJ!AL123)</f>
        <v>-</v>
      </c>
      <c r="Q32" s="161" t="e">
        <f ca="1">IF(Calcu_ADJ!AJ123=FALSE,Calcu!J123,Calcu_ADJ!J123)</f>
        <v>#DIV/0!</v>
      </c>
    </row>
    <row r="33" spans="1:17" ht="15" customHeight="1">
      <c r="A33" s="173" t="str">
        <f>IF(Calcu!AM106=TRUE,"","삭제")</f>
        <v>삭제</v>
      </c>
      <c r="B33" s="162"/>
      <c r="C33" s="161" t="s">
        <v>769</v>
      </c>
      <c r="D33" s="161" t="s">
        <v>715</v>
      </c>
      <c r="E33" s="161" t="str">
        <f>IF(Calcu_ADJ!AM106=FALSE,Calcu!B106,Calcu_ADJ!B106)</f>
        <v>-</v>
      </c>
      <c r="F33" s="299" t="str">
        <f>IF(Calcu_ADJ!AM106=FALSE,Calcu!C106,Calcu_ADJ!C106)</f>
        <v>-</v>
      </c>
      <c r="G33" s="48">
        <f>Calcu!AF$105</f>
        <v>0</v>
      </c>
      <c r="H33" s="299" t="str">
        <f ca="1">IF(Calcu_ADJ!AM106=FALSE,Calcu!AI106,Calcu_ADJ!AI106)</f>
        <v>± 0</v>
      </c>
      <c r="J33" s="388" t="str">
        <f>Calcu!E106</f>
        <v>-</v>
      </c>
      <c r="K33" s="388" t="str">
        <f>Calcu!G106</f>
        <v>-</v>
      </c>
      <c r="L33" s="161" t="str">
        <f ca="1">LEFT(Calcu!AO106)</f>
        <v>P</v>
      </c>
      <c r="M33" s="388" t="str">
        <f>Calcu_ADJ!E106</f>
        <v>-</v>
      </c>
      <c r="N33" s="388" t="str">
        <f>Calcu_ADJ!G106</f>
        <v>-</v>
      </c>
      <c r="O33" s="161" t="str">
        <f>LEFT(Calcu_ADJ!AO106)</f>
        <v>-</v>
      </c>
      <c r="Q33" s="161" t="str">
        <f>IF(Calcu_ADJ!AM106=FALSE,Calcu!J106,Calcu_ADJ!J106)</f>
        <v>-</v>
      </c>
    </row>
    <row r="34" spans="1:17" ht="15" customHeight="1">
      <c r="A34" s="173" t="str">
        <f>IF(Calcu!AM107=TRUE,"","삭제")</f>
        <v>삭제</v>
      </c>
      <c r="B34" s="162"/>
      <c r="C34" s="161" t="s">
        <v>769</v>
      </c>
      <c r="D34" s="161" t="s">
        <v>715</v>
      </c>
      <c r="E34" s="161" t="str">
        <f>IF(Calcu_ADJ!AM107=FALSE,Calcu!B107,Calcu_ADJ!B107)</f>
        <v>-</v>
      </c>
      <c r="F34" s="299" t="str">
        <f>IF(Calcu_ADJ!AM107=FALSE,Calcu!C107,Calcu_ADJ!C107)</f>
        <v>-</v>
      </c>
      <c r="G34" s="48">
        <f>Calcu!AF$105</f>
        <v>0</v>
      </c>
      <c r="H34" s="299" t="str">
        <f ca="1">IF(Calcu_ADJ!AM107=FALSE,Calcu!AI107,Calcu_ADJ!AI107)</f>
        <v>± 0</v>
      </c>
      <c r="J34" s="388" t="str">
        <f>Calcu!E107</f>
        <v>-</v>
      </c>
      <c r="K34" s="388" t="str">
        <f>Calcu!G107</f>
        <v>-</v>
      </c>
      <c r="L34" s="161" t="str">
        <f ca="1">LEFT(Calcu!AO107)</f>
        <v>P</v>
      </c>
      <c r="M34" s="388" t="str">
        <f>Calcu_ADJ!E107</f>
        <v>-</v>
      </c>
      <c r="N34" s="388" t="str">
        <f>Calcu_ADJ!G107</f>
        <v>-</v>
      </c>
      <c r="O34" s="161" t="str">
        <f>LEFT(Calcu_ADJ!AO107)</f>
        <v>-</v>
      </c>
      <c r="Q34" s="161" t="e">
        <f ca="1">IF(Calcu_ADJ!AM107=FALSE,Calcu!J107,Calcu_ADJ!J107)</f>
        <v>#DIV/0!</v>
      </c>
    </row>
    <row r="35" spans="1:17" ht="15" customHeight="1">
      <c r="A35" s="173" t="str">
        <f>IF(Calcu!AM108=TRUE,"","삭제")</f>
        <v>삭제</v>
      </c>
      <c r="B35" s="162"/>
      <c r="C35" s="161" t="s">
        <v>769</v>
      </c>
      <c r="D35" s="161" t="s">
        <v>715</v>
      </c>
      <c r="E35" s="161" t="str">
        <f>IF(Calcu_ADJ!AM108=FALSE,Calcu!B108,Calcu_ADJ!B108)</f>
        <v>-</v>
      </c>
      <c r="F35" s="299" t="str">
        <f>IF(Calcu_ADJ!AM108=FALSE,Calcu!C108,Calcu_ADJ!C108)</f>
        <v>-</v>
      </c>
      <c r="G35" s="48">
        <f>Calcu!AF$105</f>
        <v>0</v>
      </c>
      <c r="H35" s="299" t="str">
        <f ca="1">IF(Calcu_ADJ!AM108=FALSE,Calcu!AI108,Calcu_ADJ!AI108)</f>
        <v>± 0</v>
      </c>
      <c r="J35" s="388" t="str">
        <f>Calcu!E108</f>
        <v>-</v>
      </c>
      <c r="K35" s="388" t="str">
        <f>Calcu!G108</f>
        <v>-</v>
      </c>
      <c r="L35" s="161" t="str">
        <f ca="1">LEFT(Calcu!AO108)</f>
        <v>P</v>
      </c>
      <c r="M35" s="388" t="str">
        <f>Calcu_ADJ!E108</f>
        <v>-</v>
      </c>
      <c r="N35" s="388" t="str">
        <f>Calcu_ADJ!G108</f>
        <v>-</v>
      </c>
      <c r="O35" s="161" t="str">
        <f>LEFT(Calcu_ADJ!AO108)</f>
        <v>-</v>
      </c>
      <c r="Q35" s="161" t="e">
        <f ca="1">IF(Calcu_ADJ!AM108=FALSE,Calcu!J108,Calcu_ADJ!J108)</f>
        <v>#DIV/0!</v>
      </c>
    </row>
    <row r="36" spans="1:17" ht="15" customHeight="1">
      <c r="A36" s="173" t="str">
        <f>IF(Calcu!AM109=TRUE,"","삭제")</f>
        <v>삭제</v>
      </c>
      <c r="B36" s="162"/>
      <c r="C36" s="161" t="s">
        <v>769</v>
      </c>
      <c r="D36" s="161" t="s">
        <v>715</v>
      </c>
      <c r="E36" s="161" t="str">
        <f>IF(Calcu_ADJ!AM109=FALSE,Calcu!B109,Calcu_ADJ!B109)</f>
        <v>-</v>
      </c>
      <c r="F36" s="299" t="str">
        <f>IF(Calcu_ADJ!AM109=FALSE,Calcu!C109,Calcu_ADJ!C109)</f>
        <v>-</v>
      </c>
      <c r="G36" s="48">
        <f>Calcu!AF$105</f>
        <v>0</v>
      </c>
      <c r="H36" s="299" t="str">
        <f ca="1">IF(Calcu_ADJ!AM109=FALSE,Calcu!AI109,Calcu_ADJ!AI109)</f>
        <v>± 0</v>
      </c>
      <c r="J36" s="388" t="str">
        <f>Calcu!E109</f>
        <v>-</v>
      </c>
      <c r="K36" s="388" t="str">
        <f>Calcu!G109</f>
        <v>-</v>
      </c>
      <c r="L36" s="161" t="str">
        <f ca="1">LEFT(Calcu!AO109)</f>
        <v>P</v>
      </c>
      <c r="M36" s="388" t="str">
        <f>Calcu_ADJ!E109</f>
        <v>-</v>
      </c>
      <c r="N36" s="388" t="str">
        <f>Calcu_ADJ!G109</f>
        <v>-</v>
      </c>
      <c r="O36" s="161" t="str">
        <f>LEFT(Calcu_ADJ!AO109)</f>
        <v>-</v>
      </c>
      <c r="Q36" s="161" t="e">
        <f ca="1">IF(Calcu_ADJ!AM109=FALSE,Calcu!J109,Calcu_ADJ!J109)</f>
        <v>#DIV/0!</v>
      </c>
    </row>
    <row r="37" spans="1:17" ht="15" customHeight="1">
      <c r="A37" s="173" t="str">
        <f>IF(Calcu!AM110=TRUE,"","삭제")</f>
        <v>삭제</v>
      </c>
      <c r="B37" s="162"/>
      <c r="C37" s="161" t="s">
        <v>769</v>
      </c>
      <c r="D37" s="161" t="s">
        <v>715</v>
      </c>
      <c r="E37" s="161" t="str">
        <f>IF(Calcu_ADJ!AM110=FALSE,Calcu!B110,Calcu_ADJ!B110)</f>
        <v>-</v>
      </c>
      <c r="F37" s="299" t="str">
        <f>IF(Calcu_ADJ!AM110=FALSE,Calcu!C110,Calcu_ADJ!C110)</f>
        <v>-</v>
      </c>
      <c r="G37" s="48">
        <f>Calcu!AF$105</f>
        <v>0</v>
      </c>
      <c r="H37" s="299" t="str">
        <f ca="1">IF(Calcu_ADJ!AM110=FALSE,Calcu!AI110,Calcu_ADJ!AI110)</f>
        <v>± 0</v>
      </c>
      <c r="J37" s="388" t="str">
        <f>Calcu!E110</f>
        <v>-</v>
      </c>
      <c r="K37" s="388" t="str">
        <f>Calcu!G110</f>
        <v>-</v>
      </c>
      <c r="L37" s="161" t="str">
        <f ca="1">LEFT(Calcu!AO110)</f>
        <v>P</v>
      </c>
      <c r="M37" s="388" t="str">
        <f>Calcu_ADJ!E110</f>
        <v>-</v>
      </c>
      <c r="N37" s="388" t="str">
        <f>Calcu_ADJ!G110</f>
        <v>-</v>
      </c>
      <c r="O37" s="161" t="str">
        <f>LEFT(Calcu_ADJ!AO110)</f>
        <v>-</v>
      </c>
      <c r="Q37" s="161" t="e">
        <f ca="1">IF(Calcu_ADJ!AM110=FALSE,Calcu!J110,Calcu_ADJ!J110)</f>
        <v>#DIV/0!</v>
      </c>
    </row>
    <row r="38" spans="1:17" ht="15" customHeight="1">
      <c r="A38" s="173" t="str">
        <f>IF(Calcu!AM111=TRUE,"","삭제")</f>
        <v>삭제</v>
      </c>
      <c r="B38" s="162"/>
      <c r="C38" s="161" t="s">
        <v>769</v>
      </c>
      <c r="D38" s="161" t="s">
        <v>715</v>
      </c>
      <c r="E38" s="161" t="str">
        <f>IF(Calcu_ADJ!AM111=FALSE,Calcu!B111,Calcu_ADJ!B111)</f>
        <v>-</v>
      </c>
      <c r="F38" s="299" t="str">
        <f>IF(Calcu_ADJ!AM111=FALSE,Calcu!C111,Calcu_ADJ!C111)</f>
        <v>-</v>
      </c>
      <c r="G38" s="48">
        <f>Calcu!AF$105</f>
        <v>0</v>
      </c>
      <c r="H38" s="299" t="str">
        <f ca="1">IF(Calcu_ADJ!AM111=FALSE,Calcu!AI111,Calcu_ADJ!AI111)</f>
        <v>± 0</v>
      </c>
      <c r="J38" s="388" t="str">
        <f>Calcu!E111</f>
        <v>-</v>
      </c>
      <c r="K38" s="388" t="str">
        <f>Calcu!G111</f>
        <v>-</v>
      </c>
      <c r="L38" s="161" t="str">
        <f ca="1">LEFT(Calcu!AO111)</f>
        <v>P</v>
      </c>
      <c r="M38" s="388" t="str">
        <f>Calcu_ADJ!E111</f>
        <v>-</v>
      </c>
      <c r="N38" s="388" t="str">
        <f>Calcu_ADJ!G111</f>
        <v>-</v>
      </c>
      <c r="O38" s="161" t="str">
        <f>LEFT(Calcu_ADJ!AO111)</f>
        <v>-</v>
      </c>
      <c r="Q38" s="161" t="e">
        <f ca="1">IF(Calcu_ADJ!AM111=FALSE,Calcu!J111,Calcu_ADJ!J111)</f>
        <v>#DIV/0!</v>
      </c>
    </row>
    <row r="39" spans="1:17" ht="15" customHeight="1">
      <c r="A39" s="173" t="str">
        <f>IF(Calcu!AM112=TRUE,"","삭제")</f>
        <v>삭제</v>
      </c>
      <c r="B39" s="162"/>
      <c r="C39" s="161" t="s">
        <v>769</v>
      </c>
      <c r="D39" s="161" t="s">
        <v>715</v>
      </c>
      <c r="E39" s="161" t="str">
        <f>IF(Calcu_ADJ!AM112=FALSE,Calcu!B112,Calcu_ADJ!B112)</f>
        <v>-</v>
      </c>
      <c r="F39" s="299" t="str">
        <f>IF(Calcu_ADJ!AM112=FALSE,Calcu!C112,Calcu_ADJ!C112)</f>
        <v>-</v>
      </c>
      <c r="G39" s="48">
        <f>Calcu!AF$105</f>
        <v>0</v>
      </c>
      <c r="H39" s="299" t="str">
        <f ca="1">IF(Calcu_ADJ!AM112=FALSE,Calcu!AI112,Calcu_ADJ!AI112)</f>
        <v>± 0</v>
      </c>
      <c r="J39" s="388" t="str">
        <f>Calcu!E112</f>
        <v>-</v>
      </c>
      <c r="K39" s="388" t="str">
        <f>Calcu!G112</f>
        <v>-</v>
      </c>
      <c r="L39" s="161" t="str">
        <f ca="1">LEFT(Calcu!AO112)</f>
        <v>P</v>
      </c>
      <c r="M39" s="388" t="str">
        <f>Calcu_ADJ!E112</f>
        <v>-</v>
      </c>
      <c r="N39" s="388" t="str">
        <f>Calcu_ADJ!G112</f>
        <v>-</v>
      </c>
      <c r="O39" s="161" t="str">
        <f>LEFT(Calcu_ADJ!AO112)</f>
        <v>-</v>
      </c>
      <c r="Q39" s="161" t="e">
        <f ca="1">IF(Calcu_ADJ!AM112=FALSE,Calcu!J112,Calcu_ADJ!J112)</f>
        <v>#DIV/0!</v>
      </c>
    </row>
    <row r="40" spans="1:17" ht="15" customHeight="1">
      <c r="A40" s="173" t="str">
        <f>IF(Calcu!AM113=TRUE,"","삭제")</f>
        <v>삭제</v>
      </c>
      <c r="B40" s="162"/>
      <c r="C40" s="161" t="s">
        <v>769</v>
      </c>
      <c r="D40" s="161" t="s">
        <v>715</v>
      </c>
      <c r="E40" s="161" t="str">
        <f>IF(Calcu_ADJ!AM113=FALSE,Calcu!B113,Calcu_ADJ!B113)</f>
        <v>-</v>
      </c>
      <c r="F40" s="299" t="str">
        <f>IF(Calcu_ADJ!AM113=FALSE,Calcu!C113,Calcu_ADJ!C113)</f>
        <v>-</v>
      </c>
      <c r="G40" s="48">
        <f>Calcu!AF$105</f>
        <v>0</v>
      </c>
      <c r="H40" s="299" t="str">
        <f ca="1">IF(Calcu_ADJ!AM113=FALSE,Calcu!AI113,Calcu_ADJ!AI113)</f>
        <v>± 0</v>
      </c>
      <c r="J40" s="388" t="str">
        <f>Calcu!E113</f>
        <v>-</v>
      </c>
      <c r="K40" s="388" t="str">
        <f>Calcu!G113</f>
        <v>-</v>
      </c>
      <c r="L40" s="161" t="str">
        <f ca="1">LEFT(Calcu!AO113)</f>
        <v>P</v>
      </c>
      <c r="M40" s="388" t="str">
        <f>Calcu_ADJ!E113</f>
        <v>-</v>
      </c>
      <c r="N40" s="388" t="str">
        <f>Calcu_ADJ!G113</f>
        <v>-</v>
      </c>
      <c r="O40" s="161" t="str">
        <f>LEFT(Calcu_ADJ!AO113)</f>
        <v>-</v>
      </c>
      <c r="Q40" s="161" t="e">
        <f ca="1">IF(Calcu_ADJ!AM113=FALSE,Calcu!J113,Calcu_ADJ!J113)</f>
        <v>#DIV/0!</v>
      </c>
    </row>
    <row r="41" spans="1:17" ht="15" customHeight="1">
      <c r="A41" s="173" t="str">
        <f>IF(Calcu!AM114=TRUE,"","삭제")</f>
        <v>삭제</v>
      </c>
      <c r="B41" s="162"/>
      <c r="C41" s="161" t="s">
        <v>769</v>
      </c>
      <c r="D41" s="161" t="s">
        <v>715</v>
      </c>
      <c r="E41" s="161" t="str">
        <f>IF(Calcu_ADJ!AM114=FALSE,Calcu!B114,Calcu_ADJ!B114)</f>
        <v>-</v>
      </c>
      <c r="F41" s="299" t="str">
        <f>IF(Calcu_ADJ!AM114=FALSE,Calcu!C114,Calcu_ADJ!C114)</f>
        <v>-</v>
      </c>
      <c r="G41" s="48">
        <f>Calcu!AF$105</f>
        <v>0</v>
      </c>
      <c r="H41" s="299" t="str">
        <f ca="1">IF(Calcu_ADJ!AM114=FALSE,Calcu!AI114,Calcu_ADJ!AI114)</f>
        <v>± 0</v>
      </c>
      <c r="J41" s="388" t="str">
        <f>Calcu!E114</f>
        <v>-</v>
      </c>
      <c r="K41" s="388" t="str">
        <f>Calcu!G114</f>
        <v>-</v>
      </c>
      <c r="L41" s="161" t="str">
        <f ca="1">LEFT(Calcu!AO114)</f>
        <v>P</v>
      </c>
      <c r="M41" s="388" t="str">
        <f>Calcu_ADJ!E114</f>
        <v>-</v>
      </c>
      <c r="N41" s="388" t="str">
        <f>Calcu_ADJ!G114</f>
        <v>-</v>
      </c>
      <c r="O41" s="161" t="str">
        <f>LEFT(Calcu_ADJ!AO114)</f>
        <v>-</v>
      </c>
      <c r="Q41" s="161" t="e">
        <f ca="1">IF(Calcu_ADJ!AM114=FALSE,Calcu!J114,Calcu_ADJ!J114)</f>
        <v>#DIV/0!</v>
      </c>
    </row>
    <row r="42" spans="1:17" ht="15" customHeight="1">
      <c r="A42" s="173" t="str">
        <f>IF(Calcu!AM115=TRUE,"","삭제")</f>
        <v>삭제</v>
      </c>
      <c r="B42" s="162"/>
      <c r="C42" s="161" t="s">
        <v>769</v>
      </c>
      <c r="D42" s="161" t="s">
        <v>715</v>
      </c>
      <c r="E42" s="161" t="str">
        <f>IF(Calcu_ADJ!AM115=FALSE,Calcu!B115,Calcu_ADJ!B115)</f>
        <v>-</v>
      </c>
      <c r="F42" s="299" t="str">
        <f>IF(Calcu_ADJ!AM115=FALSE,Calcu!C115,Calcu_ADJ!C115)</f>
        <v>-</v>
      </c>
      <c r="G42" s="48">
        <f>Calcu!AF$105</f>
        <v>0</v>
      </c>
      <c r="H42" s="299" t="str">
        <f ca="1">IF(Calcu_ADJ!AM115=FALSE,Calcu!AI115,Calcu_ADJ!AI115)</f>
        <v>± 0</v>
      </c>
      <c r="J42" s="388" t="str">
        <f>Calcu!E115</f>
        <v>-</v>
      </c>
      <c r="K42" s="388" t="str">
        <f>Calcu!G115</f>
        <v>-</v>
      </c>
      <c r="L42" s="161" t="str">
        <f ca="1">LEFT(Calcu!AO115)</f>
        <v>P</v>
      </c>
      <c r="M42" s="388" t="str">
        <f>Calcu_ADJ!E115</f>
        <v>-</v>
      </c>
      <c r="N42" s="388" t="str">
        <f>Calcu_ADJ!G115</f>
        <v>-</v>
      </c>
      <c r="O42" s="161" t="str">
        <f>LEFT(Calcu_ADJ!AO115)</f>
        <v>-</v>
      </c>
      <c r="Q42" s="161" t="e">
        <f ca="1">IF(Calcu_ADJ!AM115=FALSE,Calcu!J115,Calcu_ADJ!J115)</f>
        <v>#DIV/0!</v>
      </c>
    </row>
    <row r="43" spans="1:17" ht="15" customHeight="1">
      <c r="A43" s="173" t="str">
        <f>IF(Calcu!AM116=TRUE,"","삭제")</f>
        <v>삭제</v>
      </c>
      <c r="B43" s="162"/>
      <c r="C43" s="161" t="s">
        <v>769</v>
      </c>
      <c r="D43" s="161" t="s">
        <v>715</v>
      </c>
      <c r="E43" s="161" t="str">
        <f>IF(Calcu_ADJ!AM116=FALSE,Calcu!B116,Calcu_ADJ!B116)</f>
        <v>-</v>
      </c>
      <c r="F43" s="299" t="str">
        <f>IF(Calcu_ADJ!AM116=FALSE,Calcu!C116,Calcu_ADJ!C116)</f>
        <v>-</v>
      </c>
      <c r="G43" s="48">
        <f>Calcu!AF$105</f>
        <v>0</v>
      </c>
      <c r="H43" s="299" t="str">
        <f ca="1">IF(Calcu_ADJ!AM116=FALSE,Calcu!AI116,Calcu_ADJ!AI116)</f>
        <v>± 0</v>
      </c>
      <c r="J43" s="388" t="str">
        <f>Calcu!E116</f>
        <v>-</v>
      </c>
      <c r="K43" s="388" t="str">
        <f>Calcu!G116</f>
        <v>-</v>
      </c>
      <c r="L43" s="161" t="str">
        <f ca="1">LEFT(Calcu!AO116)</f>
        <v>P</v>
      </c>
      <c r="M43" s="388" t="str">
        <f>Calcu_ADJ!E116</f>
        <v>-</v>
      </c>
      <c r="N43" s="388" t="str">
        <f>Calcu_ADJ!G116</f>
        <v>-</v>
      </c>
      <c r="O43" s="161" t="str">
        <f>LEFT(Calcu_ADJ!AO116)</f>
        <v>-</v>
      </c>
      <c r="Q43" s="161" t="e">
        <f ca="1">IF(Calcu_ADJ!AM116=FALSE,Calcu!J116,Calcu_ADJ!J116)</f>
        <v>#DIV/0!</v>
      </c>
    </row>
    <row r="44" spans="1:17" ht="15" customHeight="1">
      <c r="A44" s="173" t="str">
        <f>IF(Calcu!AM117=TRUE,"","삭제")</f>
        <v>삭제</v>
      </c>
      <c r="B44" s="162"/>
      <c r="C44" s="161" t="s">
        <v>769</v>
      </c>
      <c r="D44" s="161" t="s">
        <v>715</v>
      </c>
      <c r="E44" s="161" t="str">
        <f>IF(Calcu_ADJ!AM117=FALSE,Calcu!B117,Calcu_ADJ!B117)</f>
        <v>-</v>
      </c>
      <c r="F44" s="299" t="str">
        <f>IF(Calcu_ADJ!AM117=FALSE,Calcu!C117,Calcu_ADJ!C117)</f>
        <v>-</v>
      </c>
      <c r="G44" s="48">
        <f>Calcu!AF$105</f>
        <v>0</v>
      </c>
      <c r="H44" s="299" t="str">
        <f ca="1">IF(Calcu_ADJ!AM117=FALSE,Calcu!AI117,Calcu_ADJ!AI117)</f>
        <v>± 0</v>
      </c>
      <c r="J44" s="388" t="str">
        <f>Calcu!E117</f>
        <v>-</v>
      </c>
      <c r="K44" s="388" t="str">
        <f>Calcu!G117</f>
        <v>-</v>
      </c>
      <c r="L44" s="161" t="str">
        <f ca="1">LEFT(Calcu!AO117)</f>
        <v>P</v>
      </c>
      <c r="M44" s="388" t="str">
        <f>Calcu_ADJ!E117</f>
        <v>-</v>
      </c>
      <c r="N44" s="388" t="str">
        <f>Calcu_ADJ!G117</f>
        <v>-</v>
      </c>
      <c r="O44" s="161" t="str">
        <f>LEFT(Calcu_ADJ!AO117)</f>
        <v>-</v>
      </c>
      <c r="Q44" s="161" t="e">
        <f ca="1">IF(Calcu_ADJ!AM117=FALSE,Calcu!J117,Calcu_ADJ!J117)</f>
        <v>#DIV/0!</v>
      </c>
    </row>
    <row r="45" spans="1:17" ht="15" customHeight="1">
      <c r="A45" s="173" t="str">
        <f>IF(Calcu!AM118=TRUE,"","삭제")</f>
        <v>삭제</v>
      </c>
      <c r="B45" s="162"/>
      <c r="C45" s="161" t="s">
        <v>769</v>
      </c>
      <c r="D45" s="161" t="s">
        <v>715</v>
      </c>
      <c r="E45" s="161" t="str">
        <f>IF(Calcu_ADJ!AM118=FALSE,Calcu!B118,Calcu_ADJ!B118)</f>
        <v>-</v>
      </c>
      <c r="F45" s="299" t="str">
        <f>IF(Calcu_ADJ!AM118=FALSE,Calcu!C118,Calcu_ADJ!C118)</f>
        <v>-</v>
      </c>
      <c r="G45" s="48">
        <f>Calcu!AF$105</f>
        <v>0</v>
      </c>
      <c r="H45" s="299" t="str">
        <f ca="1">IF(Calcu_ADJ!AM118=FALSE,Calcu!AI118,Calcu_ADJ!AI118)</f>
        <v>± 0</v>
      </c>
      <c r="J45" s="388" t="str">
        <f>Calcu!E118</f>
        <v>-</v>
      </c>
      <c r="K45" s="388" t="str">
        <f>Calcu!G118</f>
        <v>-</v>
      </c>
      <c r="L45" s="161" t="str">
        <f ca="1">LEFT(Calcu!AO118)</f>
        <v>P</v>
      </c>
      <c r="M45" s="388" t="str">
        <f>Calcu_ADJ!E118</f>
        <v>-</v>
      </c>
      <c r="N45" s="388" t="str">
        <f>Calcu_ADJ!G118</f>
        <v>-</v>
      </c>
      <c r="O45" s="161" t="str">
        <f>LEFT(Calcu_ADJ!AO118)</f>
        <v>-</v>
      </c>
      <c r="Q45" s="161" t="e">
        <f ca="1">IF(Calcu_ADJ!AM118=FALSE,Calcu!J118,Calcu_ADJ!J118)</f>
        <v>#DIV/0!</v>
      </c>
    </row>
    <row r="46" spans="1:17" ht="15" customHeight="1">
      <c r="A46" s="173" t="str">
        <f>IF(Calcu!AM119=TRUE,"","삭제")</f>
        <v>삭제</v>
      </c>
      <c r="B46" s="162"/>
      <c r="C46" s="161" t="s">
        <v>769</v>
      </c>
      <c r="D46" s="161" t="s">
        <v>715</v>
      </c>
      <c r="E46" s="161" t="str">
        <f>IF(Calcu_ADJ!AM119=FALSE,Calcu!B119,Calcu_ADJ!B119)</f>
        <v>-</v>
      </c>
      <c r="F46" s="299" t="str">
        <f>IF(Calcu_ADJ!AM119=FALSE,Calcu!C119,Calcu_ADJ!C119)</f>
        <v>-</v>
      </c>
      <c r="G46" s="48">
        <f>Calcu!AF$105</f>
        <v>0</v>
      </c>
      <c r="H46" s="299" t="str">
        <f ca="1">IF(Calcu_ADJ!AM119=FALSE,Calcu!AI119,Calcu_ADJ!AI119)</f>
        <v>± 0</v>
      </c>
      <c r="J46" s="388" t="str">
        <f>Calcu!E119</f>
        <v>-</v>
      </c>
      <c r="K46" s="388" t="str">
        <f>Calcu!G119</f>
        <v>-</v>
      </c>
      <c r="L46" s="161" t="str">
        <f ca="1">LEFT(Calcu!AO119)</f>
        <v>P</v>
      </c>
      <c r="M46" s="388" t="str">
        <f>Calcu_ADJ!E119</f>
        <v>-</v>
      </c>
      <c r="N46" s="388" t="str">
        <f>Calcu_ADJ!G119</f>
        <v>-</v>
      </c>
      <c r="O46" s="161" t="str">
        <f>LEFT(Calcu_ADJ!AO119)</f>
        <v>-</v>
      </c>
      <c r="Q46" s="161" t="e">
        <f ca="1">IF(Calcu_ADJ!AM119=FALSE,Calcu!J119,Calcu_ADJ!J119)</f>
        <v>#DIV/0!</v>
      </c>
    </row>
    <row r="47" spans="1:17" ht="15" customHeight="1">
      <c r="A47" s="173" t="str">
        <f>IF(Calcu!AM120=TRUE,"","삭제")</f>
        <v>삭제</v>
      </c>
      <c r="B47" s="162"/>
      <c r="C47" s="161" t="s">
        <v>769</v>
      </c>
      <c r="D47" s="161" t="s">
        <v>715</v>
      </c>
      <c r="E47" s="161" t="str">
        <f>IF(Calcu_ADJ!AM120=FALSE,Calcu!B120,Calcu_ADJ!B120)</f>
        <v>-</v>
      </c>
      <c r="F47" s="299" t="str">
        <f>IF(Calcu_ADJ!AM120=FALSE,Calcu!C120,Calcu_ADJ!C120)</f>
        <v>-</v>
      </c>
      <c r="G47" s="48">
        <f>Calcu!AF$105</f>
        <v>0</v>
      </c>
      <c r="H47" s="299" t="str">
        <f ca="1">IF(Calcu_ADJ!AM120=FALSE,Calcu!AI120,Calcu_ADJ!AI120)</f>
        <v>± 0</v>
      </c>
      <c r="J47" s="388" t="str">
        <f>Calcu!E120</f>
        <v>-</v>
      </c>
      <c r="K47" s="388" t="str">
        <f>Calcu!G120</f>
        <v>-</v>
      </c>
      <c r="L47" s="161" t="str">
        <f ca="1">LEFT(Calcu!AO120)</f>
        <v>P</v>
      </c>
      <c r="M47" s="388" t="str">
        <f>Calcu_ADJ!E120</f>
        <v>-</v>
      </c>
      <c r="N47" s="388" t="str">
        <f>Calcu_ADJ!G120</f>
        <v>-</v>
      </c>
      <c r="O47" s="161" t="str">
        <f>LEFT(Calcu_ADJ!AO120)</f>
        <v>-</v>
      </c>
      <c r="Q47" s="161" t="e">
        <f ca="1">IF(Calcu_ADJ!AM120=FALSE,Calcu!J120,Calcu_ADJ!J120)</f>
        <v>#DIV/0!</v>
      </c>
    </row>
    <row r="48" spans="1:17" ht="15" customHeight="1">
      <c r="A48" s="173" t="str">
        <f>IF(Calcu!AM121=TRUE,"","삭제")</f>
        <v>삭제</v>
      </c>
      <c r="B48" s="162"/>
      <c r="C48" s="161" t="s">
        <v>769</v>
      </c>
      <c r="D48" s="161" t="s">
        <v>715</v>
      </c>
      <c r="E48" s="161" t="str">
        <f>IF(Calcu_ADJ!AM121=FALSE,Calcu!B121,Calcu_ADJ!B121)</f>
        <v>-</v>
      </c>
      <c r="F48" s="299" t="str">
        <f>IF(Calcu_ADJ!AM121=FALSE,Calcu!C121,Calcu_ADJ!C121)</f>
        <v>-</v>
      </c>
      <c r="G48" s="48">
        <f>Calcu!AF$105</f>
        <v>0</v>
      </c>
      <c r="H48" s="299" t="str">
        <f ca="1">IF(Calcu_ADJ!AM121=FALSE,Calcu!AI121,Calcu_ADJ!AI121)</f>
        <v>± 0</v>
      </c>
      <c r="J48" s="388" t="str">
        <f>Calcu!E121</f>
        <v>-</v>
      </c>
      <c r="K48" s="388" t="str">
        <f>Calcu!G121</f>
        <v>-</v>
      </c>
      <c r="L48" s="161" t="str">
        <f ca="1">LEFT(Calcu!AO121)</f>
        <v>P</v>
      </c>
      <c r="M48" s="388" t="str">
        <f>Calcu_ADJ!E121</f>
        <v>-</v>
      </c>
      <c r="N48" s="388" t="str">
        <f>Calcu_ADJ!G121</f>
        <v>-</v>
      </c>
      <c r="O48" s="161" t="str">
        <f>LEFT(Calcu_ADJ!AO121)</f>
        <v>-</v>
      </c>
      <c r="Q48" s="161" t="e">
        <f ca="1">IF(Calcu_ADJ!AM121=FALSE,Calcu!J121,Calcu_ADJ!J121)</f>
        <v>#DIV/0!</v>
      </c>
    </row>
    <row r="49" spans="1:17" ht="15" customHeight="1">
      <c r="A49" s="173" t="str">
        <f>IF(Calcu!AM122=TRUE,"","삭제")</f>
        <v>삭제</v>
      </c>
      <c r="B49" s="162"/>
      <c r="C49" s="161" t="s">
        <v>769</v>
      </c>
      <c r="D49" s="161" t="s">
        <v>715</v>
      </c>
      <c r="E49" s="161" t="str">
        <f>IF(Calcu_ADJ!AM122=FALSE,Calcu!B122,Calcu_ADJ!B122)</f>
        <v>-</v>
      </c>
      <c r="F49" s="299" t="str">
        <f>IF(Calcu_ADJ!AM122=FALSE,Calcu!C122,Calcu_ADJ!C122)</f>
        <v>-</v>
      </c>
      <c r="G49" s="48">
        <f>Calcu!AF$105</f>
        <v>0</v>
      </c>
      <c r="H49" s="299" t="str">
        <f ca="1">IF(Calcu_ADJ!AM122=FALSE,Calcu!AI122,Calcu_ADJ!AI122)</f>
        <v>± 0</v>
      </c>
      <c r="J49" s="388" t="str">
        <f>Calcu!E122</f>
        <v>-</v>
      </c>
      <c r="K49" s="388" t="str">
        <f>Calcu!G122</f>
        <v>-</v>
      </c>
      <c r="L49" s="161" t="str">
        <f ca="1">LEFT(Calcu!AO122)</f>
        <v>P</v>
      </c>
      <c r="M49" s="388" t="str">
        <f>Calcu_ADJ!E122</f>
        <v>-</v>
      </c>
      <c r="N49" s="388" t="str">
        <f>Calcu_ADJ!G122</f>
        <v>-</v>
      </c>
      <c r="O49" s="161" t="str">
        <f>LEFT(Calcu_ADJ!AO122)</f>
        <v>-</v>
      </c>
      <c r="Q49" s="161" t="e">
        <f ca="1">IF(Calcu_ADJ!AM122=FALSE,Calcu!J122,Calcu_ADJ!J122)</f>
        <v>#DIV/0!</v>
      </c>
    </row>
    <row r="50" spans="1:17" ht="15" customHeight="1">
      <c r="A50" s="173" t="str">
        <f>IF(Calcu!AM123=TRUE,"","삭제")</f>
        <v>삭제</v>
      </c>
      <c r="B50" s="162"/>
      <c r="C50" s="161" t="s">
        <v>769</v>
      </c>
      <c r="D50" s="161" t="s">
        <v>715</v>
      </c>
      <c r="E50" s="161" t="str">
        <f>IF(Calcu_ADJ!AM123=FALSE,Calcu!B123,Calcu_ADJ!B123)</f>
        <v>-</v>
      </c>
      <c r="F50" s="299" t="str">
        <f>IF(Calcu_ADJ!AM123=FALSE,Calcu!C123,Calcu_ADJ!C123)</f>
        <v>-</v>
      </c>
      <c r="G50" s="48">
        <f>Calcu!AF$105</f>
        <v>0</v>
      </c>
      <c r="H50" s="299" t="str">
        <f ca="1">IF(Calcu_ADJ!AM123=FALSE,Calcu!AI123,Calcu_ADJ!AI123)</f>
        <v>± 0</v>
      </c>
      <c r="J50" s="388" t="str">
        <f>Calcu!E123</f>
        <v>-</v>
      </c>
      <c r="K50" s="388" t="str">
        <f>Calcu!G123</f>
        <v>-</v>
      </c>
      <c r="L50" s="161" t="str">
        <f ca="1">LEFT(Calcu!AO123)</f>
        <v>P</v>
      </c>
      <c r="M50" s="388" t="str">
        <f>Calcu_ADJ!E123</f>
        <v>-</v>
      </c>
      <c r="N50" s="388" t="str">
        <f>Calcu_ADJ!G123</f>
        <v>-</v>
      </c>
      <c r="O50" s="161" t="str">
        <f>LEFT(Calcu_ADJ!AO123)</f>
        <v>-</v>
      </c>
      <c r="Q50" s="161" t="e">
        <f ca="1">IF(Calcu_ADJ!AM123=FALSE,Calcu!J123,Calcu_ADJ!J123)</f>
        <v>#DIV/0!</v>
      </c>
    </row>
    <row r="51" spans="1:17" ht="15" customHeight="1">
      <c r="A51" s="173" t="str">
        <f>A15</f>
        <v>삭제</v>
      </c>
      <c r="G51" s="385" t="s">
        <v>713</v>
      </c>
      <c r="H51" s="386">
        <f ca="1">IF(Calcu_ADJ!AJ106=FALSE,MAX(Calcu!P$54:Q$70),MAX(Calcu_ADJ!P$54:Q$70))</f>
        <v>0</v>
      </c>
      <c r="K51" s="387"/>
      <c r="Q51" s="385"/>
    </row>
    <row r="52" spans="1:17" ht="15" customHeight="1">
      <c r="A52" s="173" t="str">
        <f>A51</f>
        <v>삭제</v>
      </c>
      <c r="B52" s="173"/>
      <c r="D52" s="173"/>
      <c r="E52" s="173"/>
    </row>
    <row r="53" spans="1:17" ht="15" customHeight="1">
      <c r="A53" s="173" t="str">
        <f>IF(Calcu!AJ251=TRUE,"","삭제")</f>
        <v>삭제</v>
      </c>
      <c r="B53" s="162"/>
      <c r="C53" s="161" t="s">
        <v>770</v>
      </c>
      <c r="D53" s="161" t="s">
        <v>47</v>
      </c>
      <c r="E53" s="161" t="str">
        <f>IF(Calcu_ADJ!AJ251=FALSE,Calcu!B251,Calcu_ADJ!B251)</f>
        <v>-</v>
      </c>
      <c r="F53" s="299" t="str">
        <f>IF(Calcu_ADJ!AJ251=FALSE,Calcu!C251,Calcu_ADJ!C251)</f>
        <v>-</v>
      </c>
      <c r="G53" s="48">
        <f>Calcu!AF$250</f>
        <v>0</v>
      </c>
      <c r="H53" s="299" t="str">
        <f ca="1">IF(Calcu_ADJ!AJ251=FALSE,Calcu!AI251,Calcu_ADJ!AI251)</f>
        <v>± 0</v>
      </c>
      <c r="J53" s="388" t="str">
        <f>Calcu!D251</f>
        <v>-</v>
      </c>
      <c r="K53" s="388" t="str">
        <f>Calcu!F251</f>
        <v>-</v>
      </c>
      <c r="L53" s="161" t="str">
        <f ca="1">LEFT(Calcu!AL251)</f>
        <v>P</v>
      </c>
      <c r="M53" s="388" t="str">
        <f>Calcu_ADJ!D251</f>
        <v>-</v>
      </c>
      <c r="N53" s="388" t="str">
        <f>Calcu_ADJ!F251</f>
        <v>-</v>
      </c>
      <c r="O53" s="161" t="str">
        <f>LEFT(Calcu_ADJ!AL251)</f>
        <v>-</v>
      </c>
      <c r="Q53" s="161" t="str">
        <f>IF(Calcu_ADJ!AJ251=FALSE,Calcu!J251,Calcu_ADJ!J251)</f>
        <v>-</v>
      </c>
    </row>
    <row r="54" spans="1:17" ht="15" customHeight="1">
      <c r="A54" s="173" t="str">
        <f>IF(Calcu!AJ252=TRUE,"","삭제")</f>
        <v>삭제</v>
      </c>
      <c r="B54" s="162"/>
      <c r="C54" s="161" t="s">
        <v>770</v>
      </c>
      <c r="D54" s="161" t="s">
        <v>47</v>
      </c>
      <c r="E54" s="161" t="str">
        <f>IF(Calcu_ADJ!AJ252=FALSE,Calcu!B252,Calcu_ADJ!B252)</f>
        <v>-</v>
      </c>
      <c r="F54" s="299" t="str">
        <f>IF(Calcu_ADJ!AJ252=FALSE,Calcu!C252,Calcu_ADJ!C252)</f>
        <v>-</v>
      </c>
      <c r="G54" s="48">
        <f>Calcu!AF$250</f>
        <v>0</v>
      </c>
      <c r="H54" s="299" t="str">
        <f ca="1">IF(Calcu_ADJ!AJ252=FALSE,Calcu!AI252,Calcu_ADJ!AI252)</f>
        <v>± 0</v>
      </c>
      <c r="J54" s="388" t="str">
        <f>Calcu!D252</f>
        <v>-</v>
      </c>
      <c r="K54" s="388" t="str">
        <f>Calcu!F252</f>
        <v>-</v>
      </c>
      <c r="L54" s="161" t="str">
        <f ca="1">LEFT(Calcu!AL252)</f>
        <v>P</v>
      </c>
      <c r="M54" s="388" t="str">
        <f>Calcu_ADJ!D252</f>
        <v>-</v>
      </c>
      <c r="N54" s="388" t="str">
        <f>Calcu_ADJ!F252</f>
        <v>-</v>
      </c>
      <c r="O54" s="161" t="str">
        <f>LEFT(Calcu_ADJ!AL252)</f>
        <v>-</v>
      </c>
      <c r="Q54" s="161" t="e">
        <f ca="1">IF(Calcu_ADJ!AJ252=FALSE,Calcu!J252,Calcu_ADJ!J252)</f>
        <v>#DIV/0!</v>
      </c>
    </row>
    <row r="55" spans="1:17" ht="15" customHeight="1">
      <c r="A55" s="173" t="str">
        <f>IF(Calcu!AJ253=TRUE,"","삭제")</f>
        <v>삭제</v>
      </c>
      <c r="B55" s="162"/>
      <c r="C55" s="161" t="s">
        <v>770</v>
      </c>
      <c r="D55" s="161" t="s">
        <v>47</v>
      </c>
      <c r="E55" s="161" t="str">
        <f>IF(Calcu_ADJ!AJ253=FALSE,Calcu!B253,Calcu_ADJ!B253)</f>
        <v>-</v>
      </c>
      <c r="F55" s="299" t="str">
        <f>IF(Calcu_ADJ!AJ253=FALSE,Calcu!C253,Calcu_ADJ!C253)</f>
        <v>-</v>
      </c>
      <c r="G55" s="48">
        <f>Calcu!AF$250</f>
        <v>0</v>
      </c>
      <c r="H55" s="299" t="str">
        <f ca="1">IF(Calcu_ADJ!AJ253=FALSE,Calcu!AI253,Calcu_ADJ!AI253)</f>
        <v>± 0</v>
      </c>
      <c r="J55" s="388" t="str">
        <f>Calcu!D253</f>
        <v>-</v>
      </c>
      <c r="K55" s="388" t="str">
        <f>Calcu!F253</f>
        <v>-</v>
      </c>
      <c r="L55" s="161" t="str">
        <f ca="1">LEFT(Calcu!AL253)</f>
        <v>P</v>
      </c>
      <c r="M55" s="388" t="str">
        <f>Calcu_ADJ!D253</f>
        <v>-</v>
      </c>
      <c r="N55" s="388" t="str">
        <f>Calcu_ADJ!F253</f>
        <v>-</v>
      </c>
      <c r="O55" s="161" t="str">
        <f>LEFT(Calcu_ADJ!AL253)</f>
        <v>-</v>
      </c>
      <c r="Q55" s="161" t="e">
        <f ca="1">IF(Calcu_ADJ!AJ253=FALSE,Calcu!J253,Calcu_ADJ!J253)</f>
        <v>#DIV/0!</v>
      </c>
    </row>
    <row r="56" spans="1:17" ht="15" customHeight="1">
      <c r="A56" s="173" t="str">
        <f>IF(Calcu!AJ254=TRUE,"","삭제")</f>
        <v>삭제</v>
      </c>
      <c r="B56" s="162"/>
      <c r="C56" s="161" t="s">
        <v>770</v>
      </c>
      <c r="D56" s="161" t="s">
        <v>47</v>
      </c>
      <c r="E56" s="161" t="str">
        <f>IF(Calcu_ADJ!AJ254=FALSE,Calcu!B254,Calcu_ADJ!B254)</f>
        <v>-</v>
      </c>
      <c r="F56" s="299" t="str">
        <f>IF(Calcu_ADJ!AJ254=FALSE,Calcu!C254,Calcu_ADJ!C254)</f>
        <v>-</v>
      </c>
      <c r="G56" s="48">
        <f>Calcu!AF$250</f>
        <v>0</v>
      </c>
      <c r="H56" s="299" t="str">
        <f ca="1">IF(Calcu_ADJ!AJ254=FALSE,Calcu!AI254,Calcu_ADJ!AI254)</f>
        <v>± 0</v>
      </c>
      <c r="J56" s="388" t="str">
        <f>Calcu!D254</f>
        <v>-</v>
      </c>
      <c r="K56" s="388" t="str">
        <f>Calcu!F254</f>
        <v>-</v>
      </c>
      <c r="L56" s="161" t="str">
        <f ca="1">LEFT(Calcu!AL254)</f>
        <v>P</v>
      </c>
      <c r="M56" s="388" t="str">
        <f>Calcu_ADJ!D254</f>
        <v>-</v>
      </c>
      <c r="N56" s="388" t="str">
        <f>Calcu_ADJ!F254</f>
        <v>-</v>
      </c>
      <c r="O56" s="161" t="str">
        <f>LEFT(Calcu_ADJ!AL254)</f>
        <v>-</v>
      </c>
      <c r="Q56" s="161" t="e">
        <f ca="1">IF(Calcu_ADJ!AJ254=FALSE,Calcu!J254,Calcu_ADJ!J254)</f>
        <v>#DIV/0!</v>
      </c>
    </row>
    <row r="57" spans="1:17" ht="15" customHeight="1">
      <c r="A57" s="173" t="str">
        <f>IF(Calcu!AJ255=TRUE,"","삭제")</f>
        <v>삭제</v>
      </c>
      <c r="B57" s="162"/>
      <c r="C57" s="161" t="s">
        <v>770</v>
      </c>
      <c r="D57" s="161" t="s">
        <v>47</v>
      </c>
      <c r="E57" s="161" t="str">
        <f>IF(Calcu_ADJ!AJ255=FALSE,Calcu!B255,Calcu_ADJ!B255)</f>
        <v>-</v>
      </c>
      <c r="F57" s="299" t="str">
        <f>IF(Calcu_ADJ!AJ255=FALSE,Calcu!C255,Calcu_ADJ!C255)</f>
        <v>-</v>
      </c>
      <c r="G57" s="48">
        <f>Calcu!AF$250</f>
        <v>0</v>
      </c>
      <c r="H57" s="299" t="str">
        <f ca="1">IF(Calcu_ADJ!AJ255=FALSE,Calcu!AI255,Calcu_ADJ!AI255)</f>
        <v>± 0</v>
      </c>
      <c r="J57" s="388" t="str">
        <f>Calcu!D255</f>
        <v>-</v>
      </c>
      <c r="K57" s="388" t="str">
        <f>Calcu!F255</f>
        <v>-</v>
      </c>
      <c r="L57" s="161" t="str">
        <f ca="1">LEFT(Calcu!AL255)</f>
        <v>P</v>
      </c>
      <c r="M57" s="388" t="str">
        <f>Calcu_ADJ!D255</f>
        <v>-</v>
      </c>
      <c r="N57" s="388" t="str">
        <f>Calcu_ADJ!F255</f>
        <v>-</v>
      </c>
      <c r="O57" s="161" t="str">
        <f>LEFT(Calcu_ADJ!AL255)</f>
        <v>-</v>
      </c>
      <c r="Q57" s="161" t="e">
        <f ca="1">IF(Calcu_ADJ!AJ255=FALSE,Calcu!J255,Calcu_ADJ!J255)</f>
        <v>#DIV/0!</v>
      </c>
    </row>
    <row r="58" spans="1:17" ht="15" customHeight="1">
      <c r="A58" s="173" t="str">
        <f>IF(Calcu!AJ256=TRUE,"","삭제")</f>
        <v>삭제</v>
      </c>
      <c r="B58" s="162"/>
      <c r="C58" s="161" t="s">
        <v>770</v>
      </c>
      <c r="D58" s="161" t="s">
        <v>47</v>
      </c>
      <c r="E58" s="161" t="str">
        <f>IF(Calcu_ADJ!AJ256=FALSE,Calcu!B256,Calcu_ADJ!B256)</f>
        <v>-</v>
      </c>
      <c r="F58" s="299" t="str">
        <f>IF(Calcu_ADJ!AJ256=FALSE,Calcu!C256,Calcu_ADJ!C256)</f>
        <v>-</v>
      </c>
      <c r="G58" s="48">
        <f>Calcu!AF$250</f>
        <v>0</v>
      </c>
      <c r="H58" s="299" t="str">
        <f ca="1">IF(Calcu_ADJ!AJ256=FALSE,Calcu!AI256,Calcu_ADJ!AI256)</f>
        <v>± 0</v>
      </c>
      <c r="J58" s="388" t="str">
        <f>Calcu!D256</f>
        <v>-</v>
      </c>
      <c r="K58" s="388" t="str">
        <f>Calcu!F256</f>
        <v>-</v>
      </c>
      <c r="L58" s="161" t="str">
        <f ca="1">LEFT(Calcu!AL256)</f>
        <v>P</v>
      </c>
      <c r="M58" s="388" t="str">
        <f>Calcu_ADJ!D256</f>
        <v>-</v>
      </c>
      <c r="N58" s="388" t="str">
        <f>Calcu_ADJ!F256</f>
        <v>-</v>
      </c>
      <c r="O58" s="161" t="str">
        <f>LEFT(Calcu_ADJ!AL256)</f>
        <v>-</v>
      </c>
      <c r="Q58" s="161" t="e">
        <f ca="1">IF(Calcu_ADJ!AJ256=FALSE,Calcu!J256,Calcu_ADJ!J256)</f>
        <v>#DIV/0!</v>
      </c>
    </row>
    <row r="59" spans="1:17" ht="15" customHeight="1">
      <c r="A59" s="173" t="str">
        <f>IF(Calcu!AJ257=TRUE,"","삭제")</f>
        <v>삭제</v>
      </c>
      <c r="B59" s="162"/>
      <c r="C59" s="161" t="s">
        <v>770</v>
      </c>
      <c r="D59" s="161" t="s">
        <v>47</v>
      </c>
      <c r="E59" s="161" t="str">
        <f>IF(Calcu_ADJ!AJ257=FALSE,Calcu!B257,Calcu_ADJ!B257)</f>
        <v>-</v>
      </c>
      <c r="F59" s="299" t="str">
        <f>IF(Calcu_ADJ!AJ257=FALSE,Calcu!C257,Calcu_ADJ!C257)</f>
        <v>-</v>
      </c>
      <c r="G59" s="48">
        <f>Calcu!AF$250</f>
        <v>0</v>
      </c>
      <c r="H59" s="299" t="str">
        <f ca="1">IF(Calcu_ADJ!AJ257=FALSE,Calcu!AI257,Calcu_ADJ!AI257)</f>
        <v>± 0</v>
      </c>
      <c r="J59" s="388" t="str">
        <f>Calcu!D257</f>
        <v>-</v>
      </c>
      <c r="K59" s="388" t="str">
        <f>Calcu!F257</f>
        <v>-</v>
      </c>
      <c r="L59" s="161" t="str">
        <f ca="1">LEFT(Calcu!AL257)</f>
        <v>P</v>
      </c>
      <c r="M59" s="388" t="str">
        <f>Calcu_ADJ!D257</f>
        <v>-</v>
      </c>
      <c r="N59" s="388" t="str">
        <f>Calcu_ADJ!F257</f>
        <v>-</v>
      </c>
      <c r="O59" s="161" t="str">
        <f>LEFT(Calcu_ADJ!AL257)</f>
        <v>-</v>
      </c>
      <c r="Q59" s="161" t="e">
        <f ca="1">IF(Calcu_ADJ!AJ257=FALSE,Calcu!J257,Calcu_ADJ!J257)</f>
        <v>#DIV/0!</v>
      </c>
    </row>
    <row r="60" spans="1:17" ht="15" customHeight="1">
      <c r="A60" s="173" t="str">
        <f>IF(Calcu!AJ258=TRUE,"","삭제")</f>
        <v>삭제</v>
      </c>
      <c r="B60" s="162"/>
      <c r="C60" s="161" t="s">
        <v>770</v>
      </c>
      <c r="D60" s="161" t="s">
        <v>47</v>
      </c>
      <c r="E60" s="161" t="str">
        <f>IF(Calcu_ADJ!AJ258=FALSE,Calcu!B258,Calcu_ADJ!B258)</f>
        <v>-</v>
      </c>
      <c r="F60" s="299" t="str">
        <f>IF(Calcu_ADJ!AJ258=FALSE,Calcu!C258,Calcu_ADJ!C258)</f>
        <v>-</v>
      </c>
      <c r="G60" s="48">
        <f>Calcu!AF$250</f>
        <v>0</v>
      </c>
      <c r="H60" s="299" t="str">
        <f ca="1">IF(Calcu_ADJ!AJ258=FALSE,Calcu!AI258,Calcu_ADJ!AI258)</f>
        <v>± 0</v>
      </c>
      <c r="J60" s="388" t="str">
        <f>Calcu!D258</f>
        <v>-</v>
      </c>
      <c r="K60" s="388" t="str">
        <f>Calcu!F258</f>
        <v>-</v>
      </c>
      <c r="L60" s="161" t="str">
        <f ca="1">LEFT(Calcu!AL258)</f>
        <v>P</v>
      </c>
      <c r="M60" s="388" t="str">
        <f>Calcu_ADJ!D258</f>
        <v>-</v>
      </c>
      <c r="N60" s="388" t="str">
        <f>Calcu_ADJ!F258</f>
        <v>-</v>
      </c>
      <c r="O60" s="161" t="str">
        <f>LEFT(Calcu_ADJ!AL258)</f>
        <v>-</v>
      </c>
      <c r="Q60" s="161" t="e">
        <f ca="1">IF(Calcu_ADJ!AJ258=FALSE,Calcu!J258,Calcu_ADJ!J258)</f>
        <v>#DIV/0!</v>
      </c>
    </row>
    <row r="61" spans="1:17" ht="15" customHeight="1">
      <c r="A61" s="173" t="str">
        <f>IF(Calcu!AJ259=TRUE,"","삭제")</f>
        <v>삭제</v>
      </c>
      <c r="B61" s="162"/>
      <c r="C61" s="161" t="s">
        <v>770</v>
      </c>
      <c r="D61" s="161" t="s">
        <v>47</v>
      </c>
      <c r="E61" s="161" t="str">
        <f>IF(Calcu_ADJ!AJ259=FALSE,Calcu!B259,Calcu_ADJ!B259)</f>
        <v>-</v>
      </c>
      <c r="F61" s="299" t="str">
        <f>IF(Calcu_ADJ!AJ259=FALSE,Calcu!C259,Calcu_ADJ!C259)</f>
        <v>-</v>
      </c>
      <c r="G61" s="48">
        <f>Calcu!AF$250</f>
        <v>0</v>
      </c>
      <c r="H61" s="299" t="str">
        <f ca="1">IF(Calcu_ADJ!AJ259=FALSE,Calcu!AI259,Calcu_ADJ!AI259)</f>
        <v>± 0</v>
      </c>
      <c r="J61" s="388" t="str">
        <f>Calcu!D259</f>
        <v>-</v>
      </c>
      <c r="K61" s="388" t="str">
        <f>Calcu!F259</f>
        <v>-</v>
      </c>
      <c r="L61" s="161" t="str">
        <f ca="1">LEFT(Calcu!AL259)</f>
        <v>P</v>
      </c>
      <c r="M61" s="388" t="str">
        <f>Calcu_ADJ!D259</f>
        <v>-</v>
      </c>
      <c r="N61" s="388" t="str">
        <f>Calcu_ADJ!F259</f>
        <v>-</v>
      </c>
      <c r="O61" s="161" t="str">
        <f>LEFT(Calcu_ADJ!AL259)</f>
        <v>-</v>
      </c>
      <c r="Q61" s="161" t="e">
        <f ca="1">IF(Calcu_ADJ!AJ259=FALSE,Calcu!J259,Calcu_ADJ!J259)</f>
        <v>#DIV/0!</v>
      </c>
    </row>
    <row r="62" spans="1:17" ht="15" customHeight="1">
      <c r="A62" s="173" t="str">
        <f>IF(Calcu!AJ260=TRUE,"","삭제")</f>
        <v>삭제</v>
      </c>
      <c r="B62" s="162"/>
      <c r="C62" s="161" t="s">
        <v>770</v>
      </c>
      <c r="D62" s="161" t="s">
        <v>47</v>
      </c>
      <c r="E62" s="161" t="str">
        <f>IF(Calcu_ADJ!AJ260=FALSE,Calcu!B260,Calcu_ADJ!B260)</f>
        <v>-</v>
      </c>
      <c r="F62" s="299" t="str">
        <f>IF(Calcu_ADJ!AJ260=FALSE,Calcu!C260,Calcu_ADJ!C260)</f>
        <v>-</v>
      </c>
      <c r="G62" s="48">
        <f>Calcu!AF$250</f>
        <v>0</v>
      </c>
      <c r="H62" s="299" t="str">
        <f ca="1">IF(Calcu_ADJ!AJ260=FALSE,Calcu!AI260,Calcu_ADJ!AI260)</f>
        <v>± 0</v>
      </c>
      <c r="J62" s="388" t="str">
        <f>Calcu!D260</f>
        <v>-</v>
      </c>
      <c r="K62" s="388" t="str">
        <f>Calcu!F260</f>
        <v>-</v>
      </c>
      <c r="L62" s="161" t="str">
        <f ca="1">LEFT(Calcu!AL260)</f>
        <v>P</v>
      </c>
      <c r="M62" s="388" t="str">
        <f>Calcu_ADJ!D260</f>
        <v>-</v>
      </c>
      <c r="N62" s="388" t="str">
        <f>Calcu_ADJ!F260</f>
        <v>-</v>
      </c>
      <c r="O62" s="161" t="str">
        <f>LEFT(Calcu_ADJ!AL260)</f>
        <v>-</v>
      </c>
      <c r="Q62" s="161" t="e">
        <f ca="1">IF(Calcu_ADJ!AJ260=FALSE,Calcu!J260,Calcu_ADJ!J260)</f>
        <v>#DIV/0!</v>
      </c>
    </row>
    <row r="63" spans="1:17" ht="15" customHeight="1">
      <c r="A63" s="173" t="str">
        <f>IF(Calcu!AJ261=TRUE,"","삭제")</f>
        <v>삭제</v>
      </c>
      <c r="B63" s="162"/>
      <c r="C63" s="161" t="s">
        <v>770</v>
      </c>
      <c r="D63" s="161" t="s">
        <v>47</v>
      </c>
      <c r="E63" s="161" t="str">
        <f>IF(Calcu_ADJ!AJ261=FALSE,Calcu!B261,Calcu_ADJ!B261)</f>
        <v>-</v>
      </c>
      <c r="F63" s="299" t="str">
        <f>IF(Calcu_ADJ!AJ261=FALSE,Calcu!C261,Calcu_ADJ!C261)</f>
        <v>-</v>
      </c>
      <c r="G63" s="48">
        <f>Calcu!AF$250</f>
        <v>0</v>
      </c>
      <c r="H63" s="299" t="str">
        <f ca="1">IF(Calcu_ADJ!AJ261=FALSE,Calcu!AI261,Calcu_ADJ!AI261)</f>
        <v>± 0</v>
      </c>
      <c r="J63" s="388" t="str">
        <f>Calcu!D261</f>
        <v>-</v>
      </c>
      <c r="K63" s="388" t="str">
        <f>Calcu!F261</f>
        <v>-</v>
      </c>
      <c r="L63" s="161" t="str">
        <f ca="1">LEFT(Calcu!AL261)</f>
        <v>P</v>
      </c>
      <c r="M63" s="388" t="str">
        <f>Calcu_ADJ!D261</f>
        <v>-</v>
      </c>
      <c r="N63" s="388" t="str">
        <f>Calcu_ADJ!F261</f>
        <v>-</v>
      </c>
      <c r="O63" s="161" t="str">
        <f>LEFT(Calcu_ADJ!AL261)</f>
        <v>-</v>
      </c>
      <c r="Q63" s="161" t="e">
        <f ca="1">IF(Calcu_ADJ!AJ261=FALSE,Calcu!J261,Calcu_ADJ!J261)</f>
        <v>#DIV/0!</v>
      </c>
    </row>
    <row r="64" spans="1:17" ht="15" customHeight="1">
      <c r="A64" s="173" t="str">
        <f>IF(Calcu!AJ262=TRUE,"","삭제")</f>
        <v>삭제</v>
      </c>
      <c r="B64" s="162"/>
      <c r="C64" s="161" t="s">
        <v>770</v>
      </c>
      <c r="D64" s="161" t="s">
        <v>47</v>
      </c>
      <c r="E64" s="161" t="str">
        <f>IF(Calcu_ADJ!AJ262=FALSE,Calcu!B262,Calcu_ADJ!B262)</f>
        <v>-</v>
      </c>
      <c r="F64" s="299" t="str">
        <f>IF(Calcu_ADJ!AJ262=FALSE,Calcu!C262,Calcu_ADJ!C262)</f>
        <v>-</v>
      </c>
      <c r="G64" s="48">
        <f>Calcu!AF$250</f>
        <v>0</v>
      </c>
      <c r="H64" s="299" t="str">
        <f ca="1">IF(Calcu_ADJ!AJ262=FALSE,Calcu!AI262,Calcu_ADJ!AI262)</f>
        <v>± 0</v>
      </c>
      <c r="J64" s="388" t="str">
        <f>Calcu!D262</f>
        <v>-</v>
      </c>
      <c r="K64" s="388" t="str">
        <f>Calcu!F262</f>
        <v>-</v>
      </c>
      <c r="L64" s="161" t="str">
        <f ca="1">LEFT(Calcu!AL262)</f>
        <v>P</v>
      </c>
      <c r="M64" s="388" t="str">
        <f>Calcu_ADJ!D262</f>
        <v>-</v>
      </c>
      <c r="N64" s="388" t="str">
        <f>Calcu_ADJ!F262</f>
        <v>-</v>
      </c>
      <c r="O64" s="161" t="str">
        <f>LEFT(Calcu_ADJ!AL262)</f>
        <v>-</v>
      </c>
      <c r="Q64" s="161" t="e">
        <f ca="1">IF(Calcu_ADJ!AJ262=FALSE,Calcu!J262,Calcu_ADJ!J262)</f>
        <v>#DIV/0!</v>
      </c>
    </row>
    <row r="65" spans="1:17" ht="15" customHeight="1">
      <c r="A65" s="173" t="str">
        <f>IF(Calcu!AJ263=TRUE,"","삭제")</f>
        <v>삭제</v>
      </c>
      <c r="B65" s="162"/>
      <c r="C65" s="161" t="s">
        <v>770</v>
      </c>
      <c r="D65" s="161" t="s">
        <v>47</v>
      </c>
      <c r="E65" s="161" t="str">
        <f>IF(Calcu_ADJ!AJ263=FALSE,Calcu!B263,Calcu_ADJ!B263)</f>
        <v>-</v>
      </c>
      <c r="F65" s="299" t="str">
        <f>IF(Calcu_ADJ!AJ263=FALSE,Calcu!C263,Calcu_ADJ!C263)</f>
        <v>-</v>
      </c>
      <c r="G65" s="48">
        <f>Calcu!AF$250</f>
        <v>0</v>
      </c>
      <c r="H65" s="299" t="str">
        <f ca="1">IF(Calcu_ADJ!AJ263=FALSE,Calcu!AI263,Calcu_ADJ!AI263)</f>
        <v>± 0</v>
      </c>
      <c r="J65" s="388" t="str">
        <f>Calcu!D263</f>
        <v>-</v>
      </c>
      <c r="K65" s="388" t="str">
        <f>Calcu!F263</f>
        <v>-</v>
      </c>
      <c r="L65" s="161" t="str">
        <f ca="1">LEFT(Calcu!AL263)</f>
        <v>P</v>
      </c>
      <c r="M65" s="388" t="str">
        <f>Calcu_ADJ!D263</f>
        <v>-</v>
      </c>
      <c r="N65" s="388" t="str">
        <f>Calcu_ADJ!F263</f>
        <v>-</v>
      </c>
      <c r="O65" s="161" t="str">
        <f>LEFT(Calcu_ADJ!AL263)</f>
        <v>-</v>
      </c>
      <c r="Q65" s="161" t="e">
        <f ca="1">IF(Calcu_ADJ!AJ263=FALSE,Calcu!J263,Calcu_ADJ!J263)</f>
        <v>#DIV/0!</v>
      </c>
    </row>
    <row r="66" spans="1:17" ht="15" customHeight="1">
      <c r="A66" s="173" t="str">
        <f>IF(Calcu!AJ264=TRUE,"","삭제")</f>
        <v>삭제</v>
      </c>
      <c r="B66" s="162"/>
      <c r="C66" s="161" t="s">
        <v>770</v>
      </c>
      <c r="D66" s="161" t="s">
        <v>47</v>
      </c>
      <c r="E66" s="161" t="str">
        <f>IF(Calcu_ADJ!AJ264=FALSE,Calcu!B264,Calcu_ADJ!B264)</f>
        <v>-</v>
      </c>
      <c r="F66" s="299" t="str">
        <f>IF(Calcu_ADJ!AJ264=FALSE,Calcu!C264,Calcu_ADJ!C264)</f>
        <v>-</v>
      </c>
      <c r="G66" s="48">
        <f>Calcu!AF$250</f>
        <v>0</v>
      </c>
      <c r="H66" s="299" t="str">
        <f ca="1">IF(Calcu_ADJ!AJ264=FALSE,Calcu!AI264,Calcu_ADJ!AI264)</f>
        <v>± 0</v>
      </c>
      <c r="J66" s="388" t="str">
        <f>Calcu!D264</f>
        <v>-</v>
      </c>
      <c r="K66" s="388" t="str">
        <f>Calcu!F264</f>
        <v>-</v>
      </c>
      <c r="L66" s="161" t="str">
        <f ca="1">LEFT(Calcu!AL264)</f>
        <v>P</v>
      </c>
      <c r="M66" s="388" t="str">
        <f>Calcu_ADJ!D264</f>
        <v>-</v>
      </c>
      <c r="N66" s="388" t="str">
        <f>Calcu_ADJ!F264</f>
        <v>-</v>
      </c>
      <c r="O66" s="161" t="str">
        <f>LEFT(Calcu_ADJ!AL264)</f>
        <v>-</v>
      </c>
      <c r="Q66" s="161" t="e">
        <f ca="1">IF(Calcu_ADJ!AJ264=FALSE,Calcu!J264,Calcu_ADJ!J264)</f>
        <v>#DIV/0!</v>
      </c>
    </row>
    <row r="67" spans="1:17" ht="15" customHeight="1">
      <c r="A67" s="173" t="str">
        <f>IF(Calcu!AJ265=TRUE,"","삭제")</f>
        <v>삭제</v>
      </c>
      <c r="B67" s="162"/>
      <c r="C67" s="161" t="s">
        <v>770</v>
      </c>
      <c r="D67" s="161" t="s">
        <v>47</v>
      </c>
      <c r="E67" s="161" t="str">
        <f>IF(Calcu_ADJ!AJ265=FALSE,Calcu!B265,Calcu_ADJ!B265)</f>
        <v>-</v>
      </c>
      <c r="F67" s="299" t="str">
        <f>IF(Calcu_ADJ!AJ265=FALSE,Calcu!C265,Calcu_ADJ!C265)</f>
        <v>-</v>
      </c>
      <c r="G67" s="48">
        <f>Calcu!AF$250</f>
        <v>0</v>
      </c>
      <c r="H67" s="299" t="str">
        <f ca="1">IF(Calcu_ADJ!AJ265=FALSE,Calcu!AI265,Calcu_ADJ!AI265)</f>
        <v>± 0</v>
      </c>
      <c r="J67" s="388" t="str">
        <f>Calcu!D265</f>
        <v>-</v>
      </c>
      <c r="K67" s="388" t="str">
        <f>Calcu!F265</f>
        <v>-</v>
      </c>
      <c r="L67" s="161" t="str">
        <f ca="1">LEFT(Calcu!AL265)</f>
        <v>P</v>
      </c>
      <c r="M67" s="388" t="str">
        <f>Calcu_ADJ!D265</f>
        <v>-</v>
      </c>
      <c r="N67" s="388" t="str">
        <f>Calcu_ADJ!F265</f>
        <v>-</v>
      </c>
      <c r="O67" s="161" t="str">
        <f>LEFT(Calcu_ADJ!AL265)</f>
        <v>-</v>
      </c>
      <c r="Q67" s="161" t="e">
        <f ca="1">IF(Calcu_ADJ!AJ265=FALSE,Calcu!J265,Calcu_ADJ!J265)</f>
        <v>#DIV/0!</v>
      </c>
    </row>
    <row r="68" spans="1:17" ht="15" customHeight="1">
      <c r="A68" s="173" t="str">
        <f>IF(Calcu!AJ266=TRUE,"","삭제")</f>
        <v>삭제</v>
      </c>
      <c r="B68" s="162"/>
      <c r="C68" s="161" t="s">
        <v>770</v>
      </c>
      <c r="D68" s="161" t="s">
        <v>47</v>
      </c>
      <c r="E68" s="161" t="str">
        <f>IF(Calcu_ADJ!AJ266=FALSE,Calcu!B266,Calcu_ADJ!B266)</f>
        <v>-</v>
      </c>
      <c r="F68" s="299" t="str">
        <f>IF(Calcu_ADJ!AJ266=FALSE,Calcu!C266,Calcu_ADJ!C266)</f>
        <v>-</v>
      </c>
      <c r="G68" s="48">
        <f>Calcu!AF$250</f>
        <v>0</v>
      </c>
      <c r="H68" s="299" t="str">
        <f ca="1">IF(Calcu_ADJ!AJ266=FALSE,Calcu!AI266,Calcu_ADJ!AI266)</f>
        <v>± 0</v>
      </c>
      <c r="J68" s="388" t="str">
        <f>Calcu!D266</f>
        <v>-</v>
      </c>
      <c r="K68" s="388" t="str">
        <f>Calcu!F266</f>
        <v>-</v>
      </c>
      <c r="L68" s="161" t="str">
        <f ca="1">LEFT(Calcu!AL266)</f>
        <v>P</v>
      </c>
      <c r="M68" s="388" t="str">
        <f>Calcu_ADJ!D266</f>
        <v>-</v>
      </c>
      <c r="N68" s="388" t="str">
        <f>Calcu_ADJ!F266</f>
        <v>-</v>
      </c>
      <c r="O68" s="161" t="str">
        <f>LEFT(Calcu_ADJ!AL266)</f>
        <v>-</v>
      </c>
      <c r="Q68" s="161" t="e">
        <f ca="1">IF(Calcu_ADJ!AJ266=FALSE,Calcu!J266,Calcu_ADJ!J266)</f>
        <v>#DIV/0!</v>
      </c>
    </row>
    <row r="69" spans="1:17" ht="15" customHeight="1">
      <c r="A69" s="173" t="str">
        <f>IF(Calcu!AJ267=TRUE,"","삭제")</f>
        <v>삭제</v>
      </c>
      <c r="B69" s="162"/>
      <c r="C69" s="161" t="s">
        <v>770</v>
      </c>
      <c r="D69" s="161" t="s">
        <v>47</v>
      </c>
      <c r="E69" s="161" t="str">
        <f>IF(Calcu_ADJ!AJ267=FALSE,Calcu!B267,Calcu_ADJ!B267)</f>
        <v>-</v>
      </c>
      <c r="F69" s="299" t="str">
        <f>IF(Calcu_ADJ!AJ267=FALSE,Calcu!C267,Calcu_ADJ!C267)</f>
        <v>-</v>
      </c>
      <c r="G69" s="48">
        <f>Calcu!AF$250</f>
        <v>0</v>
      </c>
      <c r="H69" s="299" t="str">
        <f ca="1">IF(Calcu_ADJ!AJ267=FALSE,Calcu!AI267,Calcu_ADJ!AI267)</f>
        <v>± 0</v>
      </c>
      <c r="J69" s="388" t="str">
        <f>Calcu!D267</f>
        <v>-</v>
      </c>
      <c r="K69" s="388" t="str">
        <f>Calcu!F267</f>
        <v>-</v>
      </c>
      <c r="L69" s="161" t="str">
        <f ca="1">LEFT(Calcu!AL267)</f>
        <v>P</v>
      </c>
      <c r="M69" s="388" t="str">
        <f>Calcu_ADJ!D267</f>
        <v>-</v>
      </c>
      <c r="N69" s="388" t="str">
        <f>Calcu_ADJ!F267</f>
        <v>-</v>
      </c>
      <c r="O69" s="161" t="str">
        <f>LEFT(Calcu_ADJ!AL267)</f>
        <v>-</v>
      </c>
      <c r="Q69" s="161" t="e">
        <f ca="1">IF(Calcu_ADJ!AJ267=FALSE,Calcu!J267,Calcu_ADJ!J267)</f>
        <v>#DIV/0!</v>
      </c>
    </row>
    <row r="70" spans="1:17" ht="15" customHeight="1">
      <c r="A70" s="173" t="str">
        <f>IF(Calcu!AJ268=TRUE,"","삭제")</f>
        <v>삭제</v>
      </c>
      <c r="B70" s="162"/>
      <c r="C70" s="161" t="s">
        <v>770</v>
      </c>
      <c r="D70" s="161" t="s">
        <v>47</v>
      </c>
      <c r="E70" s="161" t="str">
        <f>IF(Calcu_ADJ!AJ268=FALSE,Calcu!B268,Calcu_ADJ!B268)</f>
        <v>-</v>
      </c>
      <c r="F70" s="299" t="str">
        <f>IF(Calcu_ADJ!AJ268=FALSE,Calcu!C268,Calcu_ADJ!C268)</f>
        <v>-</v>
      </c>
      <c r="G70" s="48">
        <f>Calcu!AF$250</f>
        <v>0</v>
      </c>
      <c r="H70" s="299" t="str">
        <f ca="1">IF(Calcu_ADJ!AJ268=FALSE,Calcu!AI268,Calcu_ADJ!AI268)</f>
        <v>± 0</v>
      </c>
      <c r="J70" s="388" t="str">
        <f>Calcu!D268</f>
        <v>-</v>
      </c>
      <c r="K70" s="388" t="str">
        <f>Calcu!F268</f>
        <v>-</v>
      </c>
      <c r="L70" s="161" t="str">
        <f ca="1">LEFT(Calcu!AL268)</f>
        <v>P</v>
      </c>
      <c r="M70" s="388" t="str">
        <f>Calcu_ADJ!D268</f>
        <v>-</v>
      </c>
      <c r="N70" s="388" t="str">
        <f>Calcu_ADJ!F268</f>
        <v>-</v>
      </c>
      <c r="O70" s="161" t="str">
        <f>LEFT(Calcu_ADJ!AL268)</f>
        <v>-</v>
      </c>
      <c r="Q70" s="161" t="e">
        <f ca="1">IF(Calcu_ADJ!AJ268=FALSE,Calcu!J268,Calcu_ADJ!J268)</f>
        <v>#DIV/0!</v>
      </c>
    </row>
    <row r="71" spans="1:17" ht="15" customHeight="1">
      <c r="A71" s="173" t="str">
        <f>IF(Calcu!AM251=TRUE,"","삭제")</f>
        <v>삭제</v>
      </c>
      <c r="B71" s="162"/>
      <c r="C71" s="161" t="s">
        <v>770</v>
      </c>
      <c r="D71" s="161" t="s">
        <v>126</v>
      </c>
      <c r="E71" s="161" t="str">
        <f>IF(Calcu_ADJ!AM251=FALSE,Calcu!B251,Calcu_ADJ!B251)</f>
        <v>-</v>
      </c>
      <c r="F71" s="299" t="str">
        <f>IF(Calcu_ADJ!AM251=FALSE,Calcu!C251,Calcu_ADJ!C251)</f>
        <v>-</v>
      </c>
      <c r="G71" s="48">
        <f>Calcu!AF$250</f>
        <v>0</v>
      </c>
      <c r="H71" s="299" t="str">
        <f ca="1">IF(Calcu_ADJ!AM251=FALSE,Calcu!AI251,Calcu_ADJ!AI251)</f>
        <v>± 0</v>
      </c>
      <c r="J71" s="388" t="str">
        <f>Calcu!E251</f>
        <v>-</v>
      </c>
      <c r="K71" s="388" t="str">
        <f>Calcu!G251</f>
        <v>-</v>
      </c>
      <c r="L71" s="161" t="str">
        <f ca="1">LEFT(Calcu!AO251)</f>
        <v>P</v>
      </c>
      <c r="M71" s="388" t="str">
        <f>Calcu_ADJ!E251</f>
        <v>-</v>
      </c>
      <c r="N71" s="388" t="str">
        <f>Calcu_ADJ!G251</f>
        <v>-</v>
      </c>
      <c r="O71" s="161" t="str">
        <f>LEFT(Calcu_ADJ!AO251)</f>
        <v>-</v>
      </c>
      <c r="Q71" s="161" t="str">
        <f>IF(Calcu_ADJ!AM251=FALSE,Calcu!J251,Calcu_ADJ!J251)</f>
        <v>-</v>
      </c>
    </row>
    <row r="72" spans="1:17" ht="15" customHeight="1">
      <c r="A72" s="173" t="str">
        <f>IF(Calcu!AM252=TRUE,"","삭제")</f>
        <v>삭제</v>
      </c>
      <c r="B72" s="162"/>
      <c r="C72" s="161" t="s">
        <v>770</v>
      </c>
      <c r="D72" s="161" t="s">
        <v>126</v>
      </c>
      <c r="E72" s="161" t="str">
        <f>IF(Calcu_ADJ!AM252=FALSE,Calcu!B252,Calcu_ADJ!B252)</f>
        <v>-</v>
      </c>
      <c r="F72" s="299" t="str">
        <f>IF(Calcu_ADJ!AM252=FALSE,Calcu!C252,Calcu_ADJ!C252)</f>
        <v>-</v>
      </c>
      <c r="G72" s="48">
        <f>Calcu!AF$250</f>
        <v>0</v>
      </c>
      <c r="H72" s="299" t="str">
        <f ca="1">IF(Calcu_ADJ!AM252=FALSE,Calcu!AI252,Calcu_ADJ!AI252)</f>
        <v>± 0</v>
      </c>
      <c r="J72" s="388" t="str">
        <f>Calcu!E252</f>
        <v>-</v>
      </c>
      <c r="K72" s="388" t="str">
        <f>Calcu!G252</f>
        <v>-</v>
      </c>
      <c r="L72" s="161" t="str">
        <f ca="1">LEFT(Calcu!AO252)</f>
        <v>P</v>
      </c>
      <c r="M72" s="388" t="str">
        <f>Calcu_ADJ!E252</f>
        <v>-</v>
      </c>
      <c r="N72" s="388" t="str">
        <f>Calcu_ADJ!G252</f>
        <v>-</v>
      </c>
      <c r="O72" s="161" t="str">
        <f>LEFT(Calcu_ADJ!AO252)</f>
        <v>-</v>
      </c>
      <c r="Q72" s="161" t="e">
        <f ca="1">IF(Calcu_ADJ!AM252=FALSE,Calcu!J252,Calcu_ADJ!J252)</f>
        <v>#DIV/0!</v>
      </c>
    </row>
    <row r="73" spans="1:17" ht="15" customHeight="1">
      <c r="A73" s="173" t="str">
        <f>IF(Calcu!AM253=TRUE,"","삭제")</f>
        <v>삭제</v>
      </c>
      <c r="B73" s="162"/>
      <c r="C73" s="161" t="s">
        <v>770</v>
      </c>
      <c r="D73" s="161" t="s">
        <v>126</v>
      </c>
      <c r="E73" s="161" t="str">
        <f>IF(Calcu_ADJ!AM253=FALSE,Calcu!B253,Calcu_ADJ!B253)</f>
        <v>-</v>
      </c>
      <c r="F73" s="299" t="str">
        <f>IF(Calcu_ADJ!AM253=FALSE,Calcu!C253,Calcu_ADJ!C253)</f>
        <v>-</v>
      </c>
      <c r="G73" s="48">
        <f>Calcu!AF$250</f>
        <v>0</v>
      </c>
      <c r="H73" s="299" t="str">
        <f ca="1">IF(Calcu_ADJ!AM253=FALSE,Calcu!AI253,Calcu_ADJ!AI253)</f>
        <v>± 0</v>
      </c>
      <c r="J73" s="388" t="str">
        <f>Calcu!E253</f>
        <v>-</v>
      </c>
      <c r="K73" s="388" t="str">
        <f>Calcu!G253</f>
        <v>-</v>
      </c>
      <c r="L73" s="161" t="str">
        <f ca="1">LEFT(Calcu!AO253)</f>
        <v>P</v>
      </c>
      <c r="M73" s="388" t="str">
        <f>Calcu_ADJ!E253</f>
        <v>-</v>
      </c>
      <c r="N73" s="388" t="str">
        <f>Calcu_ADJ!G253</f>
        <v>-</v>
      </c>
      <c r="O73" s="161" t="str">
        <f>LEFT(Calcu_ADJ!AO253)</f>
        <v>-</v>
      </c>
      <c r="Q73" s="161" t="e">
        <f ca="1">IF(Calcu_ADJ!AM253=FALSE,Calcu!J253,Calcu_ADJ!J253)</f>
        <v>#DIV/0!</v>
      </c>
    </row>
    <row r="74" spans="1:17" ht="15" customHeight="1">
      <c r="A74" s="173" t="str">
        <f>IF(Calcu!AM254=TRUE,"","삭제")</f>
        <v>삭제</v>
      </c>
      <c r="B74" s="162"/>
      <c r="C74" s="161" t="s">
        <v>770</v>
      </c>
      <c r="D74" s="161" t="s">
        <v>126</v>
      </c>
      <c r="E74" s="161" t="str">
        <f>IF(Calcu_ADJ!AM254=FALSE,Calcu!B254,Calcu_ADJ!B254)</f>
        <v>-</v>
      </c>
      <c r="F74" s="299" t="str">
        <f>IF(Calcu_ADJ!AM254=FALSE,Calcu!C254,Calcu_ADJ!C254)</f>
        <v>-</v>
      </c>
      <c r="G74" s="48">
        <f>Calcu!AF$250</f>
        <v>0</v>
      </c>
      <c r="H74" s="299" t="str">
        <f ca="1">IF(Calcu_ADJ!AM254=FALSE,Calcu!AI254,Calcu_ADJ!AI254)</f>
        <v>± 0</v>
      </c>
      <c r="J74" s="388" t="str">
        <f>Calcu!E254</f>
        <v>-</v>
      </c>
      <c r="K74" s="388" t="str">
        <f>Calcu!G254</f>
        <v>-</v>
      </c>
      <c r="L74" s="161" t="str">
        <f ca="1">LEFT(Calcu!AO254)</f>
        <v>P</v>
      </c>
      <c r="M74" s="388" t="str">
        <f>Calcu_ADJ!E254</f>
        <v>-</v>
      </c>
      <c r="N74" s="388" t="str">
        <f>Calcu_ADJ!G254</f>
        <v>-</v>
      </c>
      <c r="O74" s="161" t="str">
        <f>LEFT(Calcu_ADJ!AO254)</f>
        <v>-</v>
      </c>
      <c r="Q74" s="161" t="e">
        <f ca="1">IF(Calcu_ADJ!AM254=FALSE,Calcu!J254,Calcu_ADJ!J254)</f>
        <v>#DIV/0!</v>
      </c>
    </row>
    <row r="75" spans="1:17" ht="15" customHeight="1">
      <c r="A75" s="173" t="str">
        <f>IF(Calcu!AM255=TRUE,"","삭제")</f>
        <v>삭제</v>
      </c>
      <c r="B75" s="162"/>
      <c r="C75" s="161" t="s">
        <v>770</v>
      </c>
      <c r="D75" s="161" t="s">
        <v>126</v>
      </c>
      <c r="E75" s="161" t="str">
        <f>IF(Calcu_ADJ!AM255=FALSE,Calcu!B255,Calcu_ADJ!B255)</f>
        <v>-</v>
      </c>
      <c r="F75" s="299" t="str">
        <f>IF(Calcu_ADJ!AM255=FALSE,Calcu!C255,Calcu_ADJ!C255)</f>
        <v>-</v>
      </c>
      <c r="G75" s="48">
        <f>Calcu!AF$250</f>
        <v>0</v>
      </c>
      <c r="H75" s="299" t="str">
        <f ca="1">IF(Calcu_ADJ!AM255=FALSE,Calcu!AI255,Calcu_ADJ!AI255)</f>
        <v>± 0</v>
      </c>
      <c r="J75" s="388" t="str">
        <f>Calcu!E255</f>
        <v>-</v>
      </c>
      <c r="K75" s="388" t="str">
        <f>Calcu!G255</f>
        <v>-</v>
      </c>
      <c r="L75" s="161" t="str">
        <f ca="1">LEFT(Calcu!AO255)</f>
        <v>P</v>
      </c>
      <c r="M75" s="388" t="str">
        <f>Calcu_ADJ!E255</f>
        <v>-</v>
      </c>
      <c r="N75" s="388" t="str">
        <f>Calcu_ADJ!G255</f>
        <v>-</v>
      </c>
      <c r="O75" s="161" t="str">
        <f>LEFT(Calcu_ADJ!AO255)</f>
        <v>-</v>
      </c>
      <c r="Q75" s="161" t="e">
        <f ca="1">IF(Calcu_ADJ!AM255=FALSE,Calcu!J255,Calcu_ADJ!J255)</f>
        <v>#DIV/0!</v>
      </c>
    </row>
    <row r="76" spans="1:17" ht="15" customHeight="1">
      <c r="A76" s="173" t="str">
        <f>IF(Calcu!AM256=TRUE,"","삭제")</f>
        <v>삭제</v>
      </c>
      <c r="B76" s="162"/>
      <c r="C76" s="161" t="s">
        <v>770</v>
      </c>
      <c r="D76" s="161" t="s">
        <v>126</v>
      </c>
      <c r="E76" s="161" t="str">
        <f>IF(Calcu_ADJ!AM256=FALSE,Calcu!B256,Calcu_ADJ!B256)</f>
        <v>-</v>
      </c>
      <c r="F76" s="299" t="str">
        <f>IF(Calcu_ADJ!AM256=FALSE,Calcu!C256,Calcu_ADJ!C256)</f>
        <v>-</v>
      </c>
      <c r="G76" s="48">
        <f>Calcu!AF$250</f>
        <v>0</v>
      </c>
      <c r="H76" s="299" t="str">
        <f ca="1">IF(Calcu_ADJ!AM256=FALSE,Calcu!AI256,Calcu_ADJ!AI256)</f>
        <v>± 0</v>
      </c>
      <c r="J76" s="388" t="str">
        <f>Calcu!E256</f>
        <v>-</v>
      </c>
      <c r="K76" s="388" t="str">
        <f>Calcu!G256</f>
        <v>-</v>
      </c>
      <c r="L76" s="161" t="str">
        <f ca="1">LEFT(Calcu!AO256)</f>
        <v>P</v>
      </c>
      <c r="M76" s="388" t="str">
        <f>Calcu_ADJ!E256</f>
        <v>-</v>
      </c>
      <c r="N76" s="388" t="str">
        <f>Calcu_ADJ!G256</f>
        <v>-</v>
      </c>
      <c r="O76" s="161" t="str">
        <f>LEFT(Calcu_ADJ!AO256)</f>
        <v>-</v>
      </c>
      <c r="Q76" s="161" t="e">
        <f ca="1">IF(Calcu_ADJ!AM256=FALSE,Calcu!J256,Calcu_ADJ!J256)</f>
        <v>#DIV/0!</v>
      </c>
    </row>
    <row r="77" spans="1:17" ht="15" customHeight="1">
      <c r="A77" s="173" t="str">
        <f>IF(Calcu!AM257=TRUE,"","삭제")</f>
        <v>삭제</v>
      </c>
      <c r="B77" s="162"/>
      <c r="C77" s="161" t="s">
        <v>770</v>
      </c>
      <c r="D77" s="161" t="s">
        <v>126</v>
      </c>
      <c r="E77" s="161" t="str">
        <f>IF(Calcu_ADJ!AM257=FALSE,Calcu!B257,Calcu_ADJ!B257)</f>
        <v>-</v>
      </c>
      <c r="F77" s="299" t="str">
        <f>IF(Calcu_ADJ!AM257=FALSE,Calcu!C257,Calcu_ADJ!C257)</f>
        <v>-</v>
      </c>
      <c r="G77" s="48">
        <f>Calcu!AF$250</f>
        <v>0</v>
      </c>
      <c r="H77" s="299" t="str">
        <f ca="1">IF(Calcu_ADJ!AM257=FALSE,Calcu!AI257,Calcu_ADJ!AI257)</f>
        <v>± 0</v>
      </c>
      <c r="J77" s="388" t="str">
        <f>Calcu!E257</f>
        <v>-</v>
      </c>
      <c r="K77" s="388" t="str">
        <f>Calcu!G257</f>
        <v>-</v>
      </c>
      <c r="L77" s="161" t="str">
        <f ca="1">LEFT(Calcu!AO257)</f>
        <v>P</v>
      </c>
      <c r="M77" s="388" t="str">
        <f>Calcu_ADJ!E257</f>
        <v>-</v>
      </c>
      <c r="N77" s="388" t="str">
        <f>Calcu_ADJ!G257</f>
        <v>-</v>
      </c>
      <c r="O77" s="161" t="str">
        <f>LEFT(Calcu_ADJ!AO257)</f>
        <v>-</v>
      </c>
      <c r="Q77" s="161" t="e">
        <f ca="1">IF(Calcu_ADJ!AM257=FALSE,Calcu!J257,Calcu_ADJ!J257)</f>
        <v>#DIV/0!</v>
      </c>
    </row>
    <row r="78" spans="1:17" ht="15" customHeight="1">
      <c r="A78" s="173" t="str">
        <f>IF(Calcu!AM258=TRUE,"","삭제")</f>
        <v>삭제</v>
      </c>
      <c r="B78" s="162"/>
      <c r="C78" s="161" t="s">
        <v>770</v>
      </c>
      <c r="D78" s="161" t="s">
        <v>126</v>
      </c>
      <c r="E78" s="161" t="str">
        <f>IF(Calcu_ADJ!AM258=FALSE,Calcu!B258,Calcu_ADJ!B258)</f>
        <v>-</v>
      </c>
      <c r="F78" s="299" t="str">
        <f>IF(Calcu_ADJ!AM258=FALSE,Calcu!C258,Calcu_ADJ!C258)</f>
        <v>-</v>
      </c>
      <c r="G78" s="48">
        <f>Calcu!AF$250</f>
        <v>0</v>
      </c>
      <c r="H78" s="299" t="str">
        <f ca="1">IF(Calcu_ADJ!AM258=FALSE,Calcu!AI258,Calcu_ADJ!AI258)</f>
        <v>± 0</v>
      </c>
      <c r="J78" s="388" t="str">
        <f>Calcu!E258</f>
        <v>-</v>
      </c>
      <c r="K78" s="388" t="str">
        <f>Calcu!G258</f>
        <v>-</v>
      </c>
      <c r="L78" s="161" t="str">
        <f ca="1">LEFT(Calcu!AO258)</f>
        <v>P</v>
      </c>
      <c r="M78" s="388" t="str">
        <f>Calcu_ADJ!E258</f>
        <v>-</v>
      </c>
      <c r="N78" s="388" t="str">
        <f>Calcu_ADJ!G258</f>
        <v>-</v>
      </c>
      <c r="O78" s="161" t="str">
        <f>LEFT(Calcu_ADJ!AO258)</f>
        <v>-</v>
      </c>
      <c r="Q78" s="161" t="e">
        <f ca="1">IF(Calcu_ADJ!AM258=FALSE,Calcu!J258,Calcu_ADJ!J258)</f>
        <v>#DIV/0!</v>
      </c>
    </row>
    <row r="79" spans="1:17" ht="15" customHeight="1">
      <c r="A79" s="173" t="str">
        <f>IF(Calcu!AM259=TRUE,"","삭제")</f>
        <v>삭제</v>
      </c>
      <c r="B79" s="162"/>
      <c r="C79" s="161" t="s">
        <v>770</v>
      </c>
      <c r="D79" s="161" t="s">
        <v>126</v>
      </c>
      <c r="E79" s="161" t="str">
        <f>IF(Calcu_ADJ!AM259=FALSE,Calcu!B259,Calcu_ADJ!B259)</f>
        <v>-</v>
      </c>
      <c r="F79" s="299" t="str">
        <f>IF(Calcu_ADJ!AM259=FALSE,Calcu!C259,Calcu_ADJ!C259)</f>
        <v>-</v>
      </c>
      <c r="G79" s="48">
        <f>Calcu!AF$250</f>
        <v>0</v>
      </c>
      <c r="H79" s="299" t="str">
        <f ca="1">IF(Calcu_ADJ!AM259=FALSE,Calcu!AI259,Calcu_ADJ!AI259)</f>
        <v>± 0</v>
      </c>
      <c r="J79" s="388" t="str">
        <f>Calcu!E259</f>
        <v>-</v>
      </c>
      <c r="K79" s="388" t="str">
        <f>Calcu!G259</f>
        <v>-</v>
      </c>
      <c r="L79" s="161" t="str">
        <f ca="1">LEFT(Calcu!AO259)</f>
        <v>P</v>
      </c>
      <c r="M79" s="388" t="str">
        <f>Calcu_ADJ!E259</f>
        <v>-</v>
      </c>
      <c r="N79" s="388" t="str">
        <f>Calcu_ADJ!G259</f>
        <v>-</v>
      </c>
      <c r="O79" s="161" t="str">
        <f>LEFT(Calcu_ADJ!AO259)</f>
        <v>-</v>
      </c>
      <c r="Q79" s="161" t="e">
        <f ca="1">IF(Calcu_ADJ!AM259=FALSE,Calcu!J259,Calcu_ADJ!J259)</f>
        <v>#DIV/0!</v>
      </c>
    </row>
    <row r="80" spans="1:17" ht="15" customHeight="1">
      <c r="A80" s="173" t="str">
        <f>IF(Calcu!AM260=TRUE,"","삭제")</f>
        <v>삭제</v>
      </c>
      <c r="B80" s="162"/>
      <c r="C80" s="161" t="s">
        <v>770</v>
      </c>
      <c r="D80" s="161" t="s">
        <v>126</v>
      </c>
      <c r="E80" s="161" t="str">
        <f>IF(Calcu_ADJ!AM260=FALSE,Calcu!B260,Calcu_ADJ!B260)</f>
        <v>-</v>
      </c>
      <c r="F80" s="299" t="str">
        <f>IF(Calcu_ADJ!AM260=FALSE,Calcu!C260,Calcu_ADJ!C260)</f>
        <v>-</v>
      </c>
      <c r="G80" s="48">
        <f>Calcu!AF$250</f>
        <v>0</v>
      </c>
      <c r="H80" s="299" t="str">
        <f ca="1">IF(Calcu_ADJ!AM260=FALSE,Calcu!AI260,Calcu_ADJ!AI260)</f>
        <v>± 0</v>
      </c>
      <c r="J80" s="388" t="str">
        <f>Calcu!E260</f>
        <v>-</v>
      </c>
      <c r="K80" s="388" t="str">
        <f>Calcu!G260</f>
        <v>-</v>
      </c>
      <c r="L80" s="161" t="str">
        <f ca="1">LEFT(Calcu!AO260)</f>
        <v>P</v>
      </c>
      <c r="M80" s="388" t="str">
        <f>Calcu_ADJ!E260</f>
        <v>-</v>
      </c>
      <c r="N80" s="388" t="str">
        <f>Calcu_ADJ!G260</f>
        <v>-</v>
      </c>
      <c r="O80" s="161" t="str">
        <f>LEFT(Calcu_ADJ!AO260)</f>
        <v>-</v>
      </c>
      <c r="Q80" s="161" t="e">
        <f ca="1">IF(Calcu_ADJ!AM260=FALSE,Calcu!J260,Calcu_ADJ!J260)</f>
        <v>#DIV/0!</v>
      </c>
    </row>
    <row r="81" spans="1:17" ht="15" customHeight="1">
      <c r="A81" s="173" t="str">
        <f>IF(Calcu!AM261=TRUE,"","삭제")</f>
        <v>삭제</v>
      </c>
      <c r="B81" s="162"/>
      <c r="C81" s="161" t="s">
        <v>770</v>
      </c>
      <c r="D81" s="161" t="s">
        <v>126</v>
      </c>
      <c r="E81" s="161" t="str">
        <f>IF(Calcu_ADJ!AM261=FALSE,Calcu!B261,Calcu_ADJ!B261)</f>
        <v>-</v>
      </c>
      <c r="F81" s="299" t="str">
        <f>IF(Calcu_ADJ!AM261=FALSE,Calcu!C261,Calcu_ADJ!C261)</f>
        <v>-</v>
      </c>
      <c r="G81" s="48">
        <f>Calcu!AF$250</f>
        <v>0</v>
      </c>
      <c r="H81" s="299" t="str">
        <f ca="1">IF(Calcu_ADJ!AM261=FALSE,Calcu!AI261,Calcu_ADJ!AI261)</f>
        <v>± 0</v>
      </c>
      <c r="J81" s="388" t="str">
        <f>Calcu!E261</f>
        <v>-</v>
      </c>
      <c r="K81" s="388" t="str">
        <f>Calcu!G261</f>
        <v>-</v>
      </c>
      <c r="L81" s="161" t="str">
        <f ca="1">LEFT(Calcu!AO261)</f>
        <v>P</v>
      </c>
      <c r="M81" s="388" t="str">
        <f>Calcu_ADJ!E261</f>
        <v>-</v>
      </c>
      <c r="N81" s="388" t="str">
        <f>Calcu_ADJ!G261</f>
        <v>-</v>
      </c>
      <c r="O81" s="161" t="str">
        <f>LEFT(Calcu_ADJ!AO261)</f>
        <v>-</v>
      </c>
      <c r="Q81" s="161" t="e">
        <f ca="1">IF(Calcu_ADJ!AM261=FALSE,Calcu!J261,Calcu_ADJ!J261)</f>
        <v>#DIV/0!</v>
      </c>
    </row>
    <row r="82" spans="1:17" ht="15" customHeight="1">
      <c r="A82" s="173" t="str">
        <f>IF(Calcu!AM262=TRUE,"","삭제")</f>
        <v>삭제</v>
      </c>
      <c r="B82" s="162"/>
      <c r="C82" s="161" t="s">
        <v>770</v>
      </c>
      <c r="D82" s="161" t="s">
        <v>126</v>
      </c>
      <c r="E82" s="161" t="str">
        <f>IF(Calcu_ADJ!AM262=FALSE,Calcu!B262,Calcu_ADJ!B262)</f>
        <v>-</v>
      </c>
      <c r="F82" s="299" t="str">
        <f>IF(Calcu_ADJ!AM262=FALSE,Calcu!C262,Calcu_ADJ!C262)</f>
        <v>-</v>
      </c>
      <c r="G82" s="48">
        <f>Calcu!AF$250</f>
        <v>0</v>
      </c>
      <c r="H82" s="299" t="str">
        <f ca="1">IF(Calcu_ADJ!AM262=FALSE,Calcu!AI262,Calcu_ADJ!AI262)</f>
        <v>± 0</v>
      </c>
      <c r="J82" s="388" t="str">
        <f>Calcu!E262</f>
        <v>-</v>
      </c>
      <c r="K82" s="388" t="str">
        <f>Calcu!G262</f>
        <v>-</v>
      </c>
      <c r="L82" s="161" t="str">
        <f ca="1">LEFT(Calcu!AO262)</f>
        <v>P</v>
      </c>
      <c r="M82" s="388" t="str">
        <f>Calcu_ADJ!E262</f>
        <v>-</v>
      </c>
      <c r="N82" s="388" t="str">
        <f>Calcu_ADJ!G262</f>
        <v>-</v>
      </c>
      <c r="O82" s="161" t="str">
        <f>LEFT(Calcu_ADJ!AO262)</f>
        <v>-</v>
      </c>
      <c r="Q82" s="161" t="e">
        <f ca="1">IF(Calcu_ADJ!AM262=FALSE,Calcu!J262,Calcu_ADJ!J262)</f>
        <v>#DIV/0!</v>
      </c>
    </row>
    <row r="83" spans="1:17" ht="15" customHeight="1">
      <c r="A83" s="173" t="str">
        <f>IF(Calcu!AM263=TRUE,"","삭제")</f>
        <v>삭제</v>
      </c>
      <c r="B83" s="162"/>
      <c r="C83" s="161" t="s">
        <v>770</v>
      </c>
      <c r="D83" s="161" t="s">
        <v>126</v>
      </c>
      <c r="E83" s="161" t="str">
        <f>IF(Calcu_ADJ!AM263=FALSE,Calcu!B263,Calcu_ADJ!B263)</f>
        <v>-</v>
      </c>
      <c r="F83" s="299" t="str">
        <f>IF(Calcu_ADJ!AM263=FALSE,Calcu!C263,Calcu_ADJ!C263)</f>
        <v>-</v>
      </c>
      <c r="G83" s="48">
        <f>Calcu!AF$250</f>
        <v>0</v>
      </c>
      <c r="H83" s="299" t="str">
        <f ca="1">IF(Calcu_ADJ!AM263=FALSE,Calcu!AI263,Calcu_ADJ!AI263)</f>
        <v>± 0</v>
      </c>
      <c r="J83" s="388" t="str">
        <f>Calcu!E263</f>
        <v>-</v>
      </c>
      <c r="K83" s="388" t="str">
        <f>Calcu!G263</f>
        <v>-</v>
      </c>
      <c r="L83" s="161" t="str">
        <f ca="1">LEFT(Calcu!AO263)</f>
        <v>P</v>
      </c>
      <c r="M83" s="388" t="str">
        <f>Calcu_ADJ!E263</f>
        <v>-</v>
      </c>
      <c r="N83" s="388" t="str">
        <f>Calcu_ADJ!G263</f>
        <v>-</v>
      </c>
      <c r="O83" s="161" t="str">
        <f>LEFT(Calcu_ADJ!AO263)</f>
        <v>-</v>
      </c>
      <c r="Q83" s="161" t="e">
        <f ca="1">IF(Calcu_ADJ!AM263=FALSE,Calcu!J263,Calcu_ADJ!J263)</f>
        <v>#DIV/0!</v>
      </c>
    </row>
    <row r="84" spans="1:17" ht="15" customHeight="1">
      <c r="A84" s="173" t="str">
        <f>IF(Calcu!AM264=TRUE,"","삭제")</f>
        <v>삭제</v>
      </c>
      <c r="B84" s="162"/>
      <c r="C84" s="161" t="s">
        <v>770</v>
      </c>
      <c r="D84" s="161" t="s">
        <v>126</v>
      </c>
      <c r="E84" s="161" t="str">
        <f>IF(Calcu_ADJ!AM264=FALSE,Calcu!B264,Calcu_ADJ!B264)</f>
        <v>-</v>
      </c>
      <c r="F84" s="299" t="str">
        <f>IF(Calcu_ADJ!AM264=FALSE,Calcu!C264,Calcu_ADJ!C264)</f>
        <v>-</v>
      </c>
      <c r="G84" s="48">
        <f>Calcu!AF$250</f>
        <v>0</v>
      </c>
      <c r="H84" s="299" t="str">
        <f ca="1">IF(Calcu_ADJ!AM264=FALSE,Calcu!AI264,Calcu_ADJ!AI264)</f>
        <v>± 0</v>
      </c>
      <c r="J84" s="388" t="str">
        <f>Calcu!E264</f>
        <v>-</v>
      </c>
      <c r="K84" s="388" t="str">
        <f>Calcu!G264</f>
        <v>-</v>
      </c>
      <c r="L84" s="161" t="str">
        <f ca="1">LEFT(Calcu!AO264)</f>
        <v>P</v>
      </c>
      <c r="M84" s="388" t="str">
        <f>Calcu_ADJ!E264</f>
        <v>-</v>
      </c>
      <c r="N84" s="388" t="str">
        <f>Calcu_ADJ!G264</f>
        <v>-</v>
      </c>
      <c r="O84" s="161" t="str">
        <f>LEFT(Calcu_ADJ!AO264)</f>
        <v>-</v>
      </c>
      <c r="Q84" s="161" t="e">
        <f ca="1">IF(Calcu_ADJ!AM264=FALSE,Calcu!J264,Calcu_ADJ!J264)</f>
        <v>#DIV/0!</v>
      </c>
    </row>
    <row r="85" spans="1:17" ht="15" customHeight="1">
      <c r="A85" s="173" t="str">
        <f>IF(Calcu!AM265=TRUE,"","삭제")</f>
        <v>삭제</v>
      </c>
      <c r="B85" s="162"/>
      <c r="C85" s="161" t="s">
        <v>770</v>
      </c>
      <c r="D85" s="161" t="s">
        <v>126</v>
      </c>
      <c r="E85" s="161" t="str">
        <f>IF(Calcu_ADJ!AM265=FALSE,Calcu!B265,Calcu_ADJ!B265)</f>
        <v>-</v>
      </c>
      <c r="F85" s="299" t="str">
        <f>IF(Calcu_ADJ!AM265=FALSE,Calcu!C265,Calcu_ADJ!C265)</f>
        <v>-</v>
      </c>
      <c r="G85" s="48">
        <f>Calcu!AF$250</f>
        <v>0</v>
      </c>
      <c r="H85" s="299" t="str">
        <f ca="1">IF(Calcu_ADJ!AM265=FALSE,Calcu!AI265,Calcu_ADJ!AI265)</f>
        <v>± 0</v>
      </c>
      <c r="J85" s="388" t="str">
        <f>Calcu!E265</f>
        <v>-</v>
      </c>
      <c r="K85" s="388" t="str">
        <f>Calcu!G265</f>
        <v>-</v>
      </c>
      <c r="L85" s="161" t="str">
        <f ca="1">LEFT(Calcu!AO265)</f>
        <v>P</v>
      </c>
      <c r="M85" s="388" t="str">
        <f>Calcu_ADJ!E265</f>
        <v>-</v>
      </c>
      <c r="N85" s="388" t="str">
        <f>Calcu_ADJ!G265</f>
        <v>-</v>
      </c>
      <c r="O85" s="161" t="str">
        <f>LEFT(Calcu_ADJ!AO265)</f>
        <v>-</v>
      </c>
      <c r="Q85" s="161" t="e">
        <f ca="1">IF(Calcu_ADJ!AM265=FALSE,Calcu!J265,Calcu_ADJ!J265)</f>
        <v>#DIV/0!</v>
      </c>
    </row>
    <row r="86" spans="1:17" ht="15" customHeight="1">
      <c r="A86" s="173" t="str">
        <f>IF(Calcu!AM266=TRUE,"","삭제")</f>
        <v>삭제</v>
      </c>
      <c r="B86" s="162"/>
      <c r="C86" s="161" t="s">
        <v>770</v>
      </c>
      <c r="D86" s="161" t="s">
        <v>126</v>
      </c>
      <c r="E86" s="161" t="str">
        <f>IF(Calcu_ADJ!AM266=FALSE,Calcu!B266,Calcu_ADJ!B266)</f>
        <v>-</v>
      </c>
      <c r="F86" s="299" t="str">
        <f>IF(Calcu_ADJ!AM266=FALSE,Calcu!C266,Calcu_ADJ!C266)</f>
        <v>-</v>
      </c>
      <c r="G86" s="48">
        <f>Calcu!AF$250</f>
        <v>0</v>
      </c>
      <c r="H86" s="299" t="str">
        <f ca="1">IF(Calcu_ADJ!AM266=FALSE,Calcu!AI266,Calcu_ADJ!AI266)</f>
        <v>± 0</v>
      </c>
      <c r="J86" s="388" t="str">
        <f>Calcu!E266</f>
        <v>-</v>
      </c>
      <c r="K86" s="388" t="str">
        <f>Calcu!G266</f>
        <v>-</v>
      </c>
      <c r="L86" s="161" t="str">
        <f ca="1">LEFT(Calcu!AO266)</f>
        <v>P</v>
      </c>
      <c r="M86" s="388" t="str">
        <f>Calcu_ADJ!E266</f>
        <v>-</v>
      </c>
      <c r="N86" s="388" t="str">
        <f>Calcu_ADJ!G266</f>
        <v>-</v>
      </c>
      <c r="O86" s="161" t="str">
        <f>LEFT(Calcu_ADJ!AO266)</f>
        <v>-</v>
      </c>
      <c r="Q86" s="161" t="e">
        <f ca="1">IF(Calcu_ADJ!AM266=FALSE,Calcu!J266,Calcu_ADJ!J266)</f>
        <v>#DIV/0!</v>
      </c>
    </row>
    <row r="87" spans="1:17" ht="15" customHeight="1">
      <c r="A87" s="173" t="str">
        <f>IF(Calcu!AM267=TRUE,"","삭제")</f>
        <v>삭제</v>
      </c>
      <c r="B87" s="162"/>
      <c r="C87" s="161" t="s">
        <v>770</v>
      </c>
      <c r="D87" s="161" t="s">
        <v>126</v>
      </c>
      <c r="E87" s="161" t="str">
        <f>IF(Calcu_ADJ!AM267=FALSE,Calcu!B267,Calcu_ADJ!B267)</f>
        <v>-</v>
      </c>
      <c r="F87" s="299" t="str">
        <f>IF(Calcu_ADJ!AM267=FALSE,Calcu!C267,Calcu_ADJ!C267)</f>
        <v>-</v>
      </c>
      <c r="G87" s="48">
        <f>Calcu!AF$250</f>
        <v>0</v>
      </c>
      <c r="H87" s="299" t="str">
        <f ca="1">IF(Calcu_ADJ!AM267=FALSE,Calcu!AI267,Calcu_ADJ!AI267)</f>
        <v>± 0</v>
      </c>
      <c r="J87" s="388" t="str">
        <f>Calcu!E267</f>
        <v>-</v>
      </c>
      <c r="K87" s="388" t="str">
        <f>Calcu!G267</f>
        <v>-</v>
      </c>
      <c r="L87" s="161" t="str">
        <f ca="1">LEFT(Calcu!AO267)</f>
        <v>P</v>
      </c>
      <c r="M87" s="388" t="str">
        <f>Calcu_ADJ!E267</f>
        <v>-</v>
      </c>
      <c r="N87" s="388" t="str">
        <f>Calcu_ADJ!G267</f>
        <v>-</v>
      </c>
      <c r="O87" s="161" t="str">
        <f>LEFT(Calcu_ADJ!AO267)</f>
        <v>-</v>
      </c>
      <c r="Q87" s="161" t="e">
        <f ca="1">IF(Calcu_ADJ!AM267=FALSE,Calcu!J267,Calcu_ADJ!J267)</f>
        <v>#DIV/0!</v>
      </c>
    </row>
    <row r="88" spans="1:17" ht="15" customHeight="1">
      <c r="A88" s="173" t="str">
        <f>IF(Calcu!AM268=TRUE,"","삭제")</f>
        <v>삭제</v>
      </c>
      <c r="B88" s="162"/>
      <c r="C88" s="161" t="s">
        <v>770</v>
      </c>
      <c r="D88" s="161" t="s">
        <v>126</v>
      </c>
      <c r="E88" s="161" t="str">
        <f>IF(Calcu_ADJ!AM268=FALSE,Calcu!B268,Calcu_ADJ!B268)</f>
        <v>-</v>
      </c>
      <c r="F88" s="299" t="str">
        <f>IF(Calcu_ADJ!AM268=FALSE,Calcu!C268,Calcu_ADJ!C268)</f>
        <v>-</v>
      </c>
      <c r="G88" s="48">
        <f>Calcu!AF$250</f>
        <v>0</v>
      </c>
      <c r="H88" s="299" t="str">
        <f ca="1">IF(Calcu_ADJ!AM268=FALSE,Calcu!AI268,Calcu_ADJ!AI268)</f>
        <v>± 0</v>
      </c>
      <c r="J88" s="388" t="str">
        <f>Calcu!E268</f>
        <v>-</v>
      </c>
      <c r="K88" s="388" t="str">
        <f>Calcu!G268</f>
        <v>-</v>
      </c>
      <c r="L88" s="161" t="str">
        <f ca="1">LEFT(Calcu!AO268)</f>
        <v>P</v>
      </c>
      <c r="M88" s="388" t="str">
        <f>Calcu_ADJ!E268</f>
        <v>-</v>
      </c>
      <c r="N88" s="388" t="str">
        <f>Calcu_ADJ!G268</f>
        <v>-</v>
      </c>
      <c r="O88" s="161" t="str">
        <f>LEFT(Calcu_ADJ!AO268)</f>
        <v>-</v>
      </c>
      <c r="Q88" s="161" t="e">
        <f ca="1">IF(Calcu_ADJ!AM268=FALSE,Calcu!J268,Calcu_ADJ!J268)</f>
        <v>#DIV/0!</v>
      </c>
    </row>
    <row r="89" spans="1:17" ht="15" customHeight="1">
      <c r="A89" s="173" t="str">
        <f>A53</f>
        <v>삭제</v>
      </c>
      <c r="G89" s="385" t="s">
        <v>713</v>
      </c>
      <c r="H89" s="386">
        <f ca="1">IF(Calcu_ADJ!AJ251=FALSE,MAX(Calcu!P$199:Q$215),MAX(Calcu_ADJ!P$199:Q$215))</f>
        <v>0</v>
      </c>
      <c r="K89" s="387"/>
      <c r="Q89" s="385"/>
    </row>
    <row r="90" spans="1:17" ht="15" customHeight="1"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80"/>
    </row>
  </sheetData>
  <mergeCells count="12">
    <mergeCell ref="M13:O13"/>
    <mergeCell ref="P13:P14"/>
    <mergeCell ref="Q13:Q14"/>
    <mergeCell ref="A1:Q2"/>
    <mergeCell ref="B13:B14"/>
    <mergeCell ref="C13:C14"/>
    <mergeCell ref="D13:D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8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47" customWidth="1"/>
    <col min="5" max="6" width="11.77734375" style="47" customWidth="1"/>
    <col min="7" max="7" width="11.77734375" style="161" customWidth="1"/>
    <col min="8" max="8" width="11.77734375" style="47" customWidth="1"/>
    <col min="9" max="12" width="3.77734375" style="47" customWidth="1"/>
    <col min="13" max="16384" width="10.77734375" style="47"/>
  </cols>
  <sheetData>
    <row r="1" spans="1:12" s="152" customFormat="1" ht="33" customHeight="1">
      <c r="A1" s="553" t="s">
        <v>184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</row>
    <row r="2" spans="1:12" s="152" customFormat="1" ht="33" customHeight="1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</row>
    <row r="3" spans="1:12" s="152" customFormat="1" ht="12.75" customHeight="1">
      <c r="A3" s="153"/>
      <c r="B3" s="153"/>
      <c r="C3" s="153"/>
      <c r="D3" s="153"/>
      <c r="E3" s="154"/>
      <c r="F3" s="154"/>
      <c r="G3" s="154"/>
      <c r="H3" s="154"/>
      <c r="I3" s="154"/>
      <c r="J3" s="154"/>
      <c r="K3" s="154"/>
      <c r="L3" s="155"/>
    </row>
    <row r="4" spans="1:12" s="159" customFormat="1" ht="13.5" customHeight="1">
      <c r="A4" s="156"/>
      <c r="B4" s="156"/>
      <c r="C4" s="156"/>
      <c r="D4" s="156"/>
      <c r="E4" s="157"/>
      <c r="F4" s="157"/>
      <c r="G4" s="158"/>
      <c r="H4" s="157"/>
      <c r="I4" s="157"/>
      <c r="J4" s="158"/>
      <c r="K4" s="158"/>
      <c r="L4" s="156"/>
    </row>
    <row r="5" spans="1:12" s="45" customFormat="1" ht="15" customHeight="1">
      <c r="G5" s="46"/>
    </row>
    <row r="6" spans="1:12" ht="15" customHeight="1">
      <c r="E6" s="160" t="str">
        <f>"○ 품명 : "&amp;기본정보!C$5</f>
        <v xml:space="preserve">○ 품명 : </v>
      </c>
      <c r="F6" s="161"/>
      <c r="G6" s="47"/>
    </row>
    <row r="7" spans="1:12" ht="15" customHeight="1">
      <c r="A7" s="162"/>
      <c r="E7" s="160" t="str">
        <f>"○ 제작회사 및 형식 : "&amp;기본정보!C$6&amp;" / "&amp;기본정보!C$7</f>
        <v xml:space="preserve">○ 제작회사 및 형식 :  / </v>
      </c>
      <c r="F7" s="161"/>
      <c r="G7" s="47"/>
    </row>
    <row r="8" spans="1:12" ht="15" customHeight="1">
      <c r="A8" s="162"/>
      <c r="E8" s="160" t="str">
        <f>"○ 기기번호 : "&amp;기본정보!C$8</f>
        <v xml:space="preserve">○ 기기번호 : </v>
      </c>
      <c r="F8" s="161"/>
      <c r="G8" s="47"/>
    </row>
    <row r="9" spans="1:12" ht="15" customHeight="1">
      <c r="A9" s="162"/>
      <c r="F9" s="161"/>
      <c r="G9" s="47"/>
    </row>
    <row r="10" spans="1:12" ht="15" customHeight="1">
      <c r="A10" s="162" t="str">
        <f>IF(Calcu!AJ106=TRUE,"","삭제")</f>
        <v>삭제</v>
      </c>
      <c r="E10" s="163" t="s">
        <v>771</v>
      </c>
      <c r="F10" s="161"/>
      <c r="G10" s="47"/>
    </row>
    <row r="11" spans="1:12" ht="15" customHeight="1">
      <c r="A11" s="164" t="str">
        <f>A10</f>
        <v>삭제</v>
      </c>
      <c r="C11" s="165"/>
      <c r="D11" s="165"/>
      <c r="E11" s="166" t="s">
        <v>607</v>
      </c>
      <c r="F11" s="165"/>
      <c r="G11" s="165"/>
      <c r="H11" s="165"/>
      <c r="I11" s="165"/>
      <c r="J11" s="165"/>
    </row>
    <row r="12" spans="1:12" ht="15" customHeight="1">
      <c r="A12" s="164" t="str">
        <f>A11</f>
        <v>삭제</v>
      </c>
      <c r="C12" s="165"/>
      <c r="E12" s="167" t="s">
        <v>609</v>
      </c>
      <c r="F12" s="330" t="s">
        <v>650</v>
      </c>
      <c r="G12" s="340" t="s">
        <v>185</v>
      </c>
      <c r="H12" s="554" t="s">
        <v>186</v>
      </c>
    </row>
    <row r="13" spans="1:12" ht="15" customHeight="1">
      <c r="A13" s="164" t="str">
        <f>A12</f>
        <v>삭제</v>
      </c>
      <c r="C13" s="165"/>
      <c r="E13" s="365" t="str">
        <f>"("&amp;Calcu!AF105&amp;")"</f>
        <v>(0)</v>
      </c>
      <c r="F13" s="366" t="str">
        <f>"("&amp;Calcu!AK105&amp;")"</f>
        <v>(0)</v>
      </c>
      <c r="G13" s="356" t="str">
        <f>F13</f>
        <v>(0)</v>
      </c>
      <c r="H13" s="555"/>
    </row>
    <row r="14" spans="1:12" ht="15" customHeight="1">
      <c r="A14" s="162" t="str">
        <f>IF(Calcu!AJ106=TRUE,"","삭제")</f>
        <v>삭제</v>
      </c>
      <c r="B14" s="161"/>
      <c r="C14" s="165"/>
      <c r="E14" s="337">
        <f>Force_1_R1!A7</f>
        <v>0</v>
      </c>
      <c r="F14" s="169" t="str">
        <f ca="1">TEXT(Calcu!AK106,Calcu!AE$75)</f>
        <v>0</v>
      </c>
      <c r="G14" s="169" t="str">
        <f ca="1">Calcu!AI106</f>
        <v>± 0</v>
      </c>
      <c r="H14" s="170" t="str">
        <f ca="1">Calcu!AL106</f>
        <v>PASS</v>
      </c>
    </row>
    <row r="15" spans="1:12" ht="15" customHeight="1">
      <c r="A15" s="162" t="str">
        <f>IF(Calcu!AJ107=TRUE,"","삭제")</f>
        <v>삭제</v>
      </c>
      <c r="B15" s="161"/>
      <c r="C15" s="165"/>
      <c r="E15" s="168">
        <f>Force_1_R1!A8</f>
        <v>0</v>
      </c>
      <c r="F15" s="169" t="str">
        <f ca="1">TEXT(Calcu!AK107,Calcu!AE$75)</f>
        <v>0</v>
      </c>
      <c r="G15" s="169" t="str">
        <f ca="1">Calcu!AI107</f>
        <v>± 0</v>
      </c>
      <c r="H15" s="170" t="str">
        <f ca="1">Calcu!AL107</f>
        <v>PASS</v>
      </c>
    </row>
    <row r="16" spans="1:12" ht="15" customHeight="1">
      <c r="A16" s="162" t="str">
        <f>IF(Calcu!AJ108=TRUE,"","삭제")</f>
        <v>삭제</v>
      </c>
      <c r="B16" s="161"/>
      <c r="C16" s="165"/>
      <c r="E16" s="168">
        <f>Force_1_R1!A9</f>
        <v>0</v>
      </c>
      <c r="F16" s="169" t="str">
        <f ca="1">TEXT(Calcu!AK108,Calcu!AE$75)</f>
        <v>0</v>
      </c>
      <c r="G16" s="169" t="str">
        <f ca="1">Calcu!AI108</f>
        <v>± 0</v>
      </c>
      <c r="H16" s="170" t="str">
        <f ca="1">Calcu!AL108</f>
        <v>PASS</v>
      </c>
    </row>
    <row r="17" spans="1:8" ht="15" customHeight="1">
      <c r="A17" s="162" t="str">
        <f>IF(Calcu!AJ109=TRUE,"","삭제")</f>
        <v>삭제</v>
      </c>
      <c r="B17" s="161"/>
      <c r="C17" s="165"/>
      <c r="E17" s="168">
        <f>Force_1_R1!A10</f>
        <v>0</v>
      </c>
      <c r="F17" s="169" t="str">
        <f ca="1">TEXT(Calcu!AK109,Calcu!AE$75)</f>
        <v>0</v>
      </c>
      <c r="G17" s="169" t="str">
        <f ca="1">Calcu!AI109</f>
        <v>± 0</v>
      </c>
      <c r="H17" s="170" t="str">
        <f ca="1">Calcu!AL109</f>
        <v>PASS</v>
      </c>
    </row>
    <row r="18" spans="1:8" ht="15" customHeight="1">
      <c r="A18" s="162" t="str">
        <f>IF(Calcu!AJ110=TRUE,"","삭제")</f>
        <v>삭제</v>
      </c>
      <c r="B18" s="161"/>
      <c r="C18" s="165"/>
      <c r="E18" s="168">
        <f>Force_1_R1!A11</f>
        <v>0</v>
      </c>
      <c r="F18" s="169" t="str">
        <f ca="1">TEXT(Calcu!AK110,Calcu!AE$75)</f>
        <v>0</v>
      </c>
      <c r="G18" s="169" t="str">
        <f ca="1">Calcu!AI110</f>
        <v>± 0</v>
      </c>
      <c r="H18" s="170" t="str">
        <f ca="1">Calcu!AL110</f>
        <v>PASS</v>
      </c>
    </row>
    <row r="19" spans="1:8" ht="15" customHeight="1">
      <c r="A19" s="162" t="str">
        <f>IF(Calcu!AJ111=TRUE,"","삭제")</f>
        <v>삭제</v>
      </c>
      <c r="B19" s="161"/>
      <c r="C19" s="165"/>
      <c r="E19" s="168">
        <f>Force_1_R1!A12</f>
        <v>0</v>
      </c>
      <c r="F19" s="169" t="str">
        <f ca="1">TEXT(Calcu!AK111,Calcu!AE$75)</f>
        <v>0</v>
      </c>
      <c r="G19" s="169" t="str">
        <f ca="1">Calcu!AI111</f>
        <v>± 0</v>
      </c>
      <c r="H19" s="170" t="str">
        <f ca="1">Calcu!AL111</f>
        <v>PASS</v>
      </c>
    </row>
    <row r="20" spans="1:8" ht="15" customHeight="1">
      <c r="A20" s="162" t="str">
        <f>IF(Calcu!AJ112=TRUE,"","삭제")</f>
        <v>삭제</v>
      </c>
      <c r="B20" s="161"/>
      <c r="C20" s="165"/>
      <c r="E20" s="168">
        <f>Force_1_R1!A13</f>
        <v>0</v>
      </c>
      <c r="F20" s="169" t="str">
        <f ca="1">TEXT(Calcu!AK112,Calcu!AE$75)</f>
        <v>0</v>
      </c>
      <c r="G20" s="169" t="str">
        <f ca="1">Calcu!AI112</f>
        <v>± 0</v>
      </c>
      <c r="H20" s="170" t="str">
        <f ca="1">Calcu!AL112</f>
        <v>PASS</v>
      </c>
    </row>
    <row r="21" spans="1:8" ht="15" customHeight="1">
      <c r="A21" s="162" t="str">
        <f>IF(Calcu!AJ113=TRUE,"","삭제")</f>
        <v>삭제</v>
      </c>
      <c r="B21" s="161"/>
      <c r="C21" s="165"/>
      <c r="E21" s="168">
        <f>Force_1_R1!A14</f>
        <v>0</v>
      </c>
      <c r="F21" s="169" t="str">
        <f ca="1">TEXT(Calcu!AK113,Calcu!AE$75)</f>
        <v>0</v>
      </c>
      <c r="G21" s="169" t="str">
        <f ca="1">Calcu!AI113</f>
        <v>± 0</v>
      </c>
      <c r="H21" s="170" t="str">
        <f ca="1">Calcu!AL113</f>
        <v>PASS</v>
      </c>
    </row>
    <row r="22" spans="1:8" ht="15" customHeight="1">
      <c r="A22" s="162" t="str">
        <f>IF(Calcu!AJ114=TRUE,"","삭제")</f>
        <v>삭제</v>
      </c>
      <c r="B22" s="161"/>
      <c r="C22" s="165"/>
      <c r="E22" s="168">
        <f>Force_1_R1!A15</f>
        <v>0</v>
      </c>
      <c r="F22" s="169" t="str">
        <f ca="1">TEXT(Calcu!AK114,Calcu!AE$75)</f>
        <v>0</v>
      </c>
      <c r="G22" s="169" t="str">
        <f ca="1">Calcu!AI114</f>
        <v>± 0</v>
      </c>
      <c r="H22" s="170" t="str">
        <f ca="1">Calcu!AL114</f>
        <v>PASS</v>
      </c>
    </row>
    <row r="23" spans="1:8" ht="15" customHeight="1">
      <c r="A23" s="162" t="str">
        <f>IF(Calcu!AJ115=TRUE,"","삭제")</f>
        <v>삭제</v>
      </c>
      <c r="B23" s="161"/>
      <c r="C23" s="165"/>
      <c r="E23" s="168">
        <f>Force_1_R1!A16</f>
        <v>0</v>
      </c>
      <c r="F23" s="169" t="str">
        <f ca="1">TEXT(Calcu!AK115,Calcu!AE$75)</f>
        <v>0</v>
      </c>
      <c r="G23" s="169" t="str">
        <f ca="1">Calcu!AI115</f>
        <v>± 0</v>
      </c>
      <c r="H23" s="170" t="str">
        <f ca="1">Calcu!AL115</f>
        <v>PASS</v>
      </c>
    </row>
    <row r="24" spans="1:8" ht="15" customHeight="1">
      <c r="A24" s="162" t="str">
        <f>IF(Calcu!AJ116=TRUE,"","삭제")</f>
        <v>삭제</v>
      </c>
      <c r="B24" s="161"/>
      <c r="C24" s="165"/>
      <c r="E24" s="168">
        <f>Force_1_R1!A17</f>
        <v>0</v>
      </c>
      <c r="F24" s="169" t="str">
        <f ca="1">TEXT(Calcu!AK116,Calcu!AE$75)</f>
        <v>0</v>
      </c>
      <c r="G24" s="169" t="str">
        <f ca="1">Calcu!AI116</f>
        <v>± 0</v>
      </c>
      <c r="H24" s="170" t="str">
        <f ca="1">Calcu!AL116</f>
        <v>PASS</v>
      </c>
    </row>
    <row r="25" spans="1:8" ht="15" customHeight="1">
      <c r="A25" s="162" t="str">
        <f>IF(Calcu!AJ117=TRUE,"","삭제")</f>
        <v>삭제</v>
      </c>
      <c r="B25" s="161"/>
      <c r="C25" s="165"/>
      <c r="E25" s="168">
        <f>Force_1_R1!A18</f>
        <v>0</v>
      </c>
      <c r="F25" s="169" t="str">
        <f ca="1">TEXT(Calcu!AK117,Calcu!AE$75)</f>
        <v>0</v>
      </c>
      <c r="G25" s="169" t="str">
        <f ca="1">Calcu!AI117</f>
        <v>± 0</v>
      </c>
      <c r="H25" s="170" t="str">
        <f ca="1">Calcu!AL117</f>
        <v>PASS</v>
      </c>
    </row>
    <row r="26" spans="1:8" ht="15" customHeight="1">
      <c r="A26" s="162" t="str">
        <f>IF(Calcu!AJ118=TRUE,"","삭제")</f>
        <v>삭제</v>
      </c>
      <c r="B26" s="161"/>
      <c r="C26" s="165"/>
      <c r="E26" s="168">
        <f>Force_1_R1!A19</f>
        <v>0</v>
      </c>
      <c r="F26" s="169" t="str">
        <f ca="1">TEXT(Calcu!AK118,Calcu!AE$75)</f>
        <v>0</v>
      </c>
      <c r="G26" s="169" t="str">
        <f ca="1">Calcu!AI118</f>
        <v>± 0</v>
      </c>
      <c r="H26" s="170" t="str">
        <f ca="1">Calcu!AL118</f>
        <v>PASS</v>
      </c>
    </row>
    <row r="27" spans="1:8" ht="15" customHeight="1">
      <c r="A27" s="162" t="str">
        <f>IF(Calcu!AJ119=TRUE,"","삭제")</f>
        <v>삭제</v>
      </c>
      <c r="B27" s="161"/>
      <c r="C27" s="165"/>
      <c r="E27" s="168">
        <f>Force_1_R1!A20</f>
        <v>0</v>
      </c>
      <c r="F27" s="169" t="str">
        <f ca="1">TEXT(Calcu!AK119,Calcu!AE$75)</f>
        <v>0</v>
      </c>
      <c r="G27" s="169" t="str">
        <f ca="1">Calcu!AI119</f>
        <v>± 0</v>
      </c>
      <c r="H27" s="170" t="str">
        <f ca="1">Calcu!AL119</f>
        <v>PASS</v>
      </c>
    </row>
    <row r="28" spans="1:8" ht="15" customHeight="1">
      <c r="A28" s="162" t="str">
        <f>IF(Calcu!AJ120=TRUE,"","삭제")</f>
        <v>삭제</v>
      </c>
      <c r="B28" s="161"/>
      <c r="C28" s="165"/>
      <c r="E28" s="168">
        <f>Force_1_R1!A21</f>
        <v>0</v>
      </c>
      <c r="F28" s="169" t="str">
        <f ca="1">TEXT(Calcu!AK120,Calcu!AE$75)</f>
        <v>0</v>
      </c>
      <c r="G28" s="169" t="str">
        <f ca="1">Calcu!AI120</f>
        <v>± 0</v>
      </c>
      <c r="H28" s="170" t="str">
        <f ca="1">Calcu!AL120</f>
        <v>PASS</v>
      </c>
    </row>
    <row r="29" spans="1:8" ht="15" customHeight="1">
      <c r="A29" s="162" t="str">
        <f>IF(Calcu!AJ121=TRUE,"","삭제")</f>
        <v>삭제</v>
      </c>
      <c r="B29" s="161"/>
      <c r="C29" s="165"/>
      <c r="E29" s="168">
        <f>Force_1_R1!A22</f>
        <v>0</v>
      </c>
      <c r="F29" s="169" t="str">
        <f ca="1">TEXT(Calcu!AK121,Calcu!AE$75)</f>
        <v>0</v>
      </c>
      <c r="G29" s="169" t="str">
        <f ca="1">Calcu!AI121</f>
        <v>± 0</v>
      </c>
      <c r="H29" s="170" t="str">
        <f ca="1">Calcu!AL121</f>
        <v>PASS</v>
      </c>
    </row>
    <row r="30" spans="1:8" ht="15" customHeight="1">
      <c r="A30" s="162" t="str">
        <f>IF(Calcu!AJ122=TRUE,"","삭제")</f>
        <v>삭제</v>
      </c>
      <c r="B30" s="161"/>
      <c r="C30" s="165"/>
      <c r="E30" s="168">
        <f>Force_1_R1!A23</f>
        <v>0</v>
      </c>
      <c r="F30" s="169" t="str">
        <f ca="1">TEXT(Calcu!AK122,Calcu!AE$75)</f>
        <v>0</v>
      </c>
      <c r="G30" s="169" t="str">
        <f ca="1">Calcu!AI122</f>
        <v>± 0</v>
      </c>
      <c r="H30" s="170" t="str">
        <f ca="1">Calcu!AL122</f>
        <v>PASS</v>
      </c>
    </row>
    <row r="31" spans="1:8" ht="15" customHeight="1">
      <c r="A31" s="162" t="str">
        <f>IF(Calcu!AJ123=TRUE,"","삭제")</f>
        <v>삭제</v>
      </c>
      <c r="B31" s="161"/>
      <c r="C31" s="165"/>
      <c r="E31" s="168">
        <f>Force_1_R1!A24</f>
        <v>0</v>
      </c>
      <c r="F31" s="169" t="str">
        <f ca="1">TEXT(Calcu!AK123,Calcu!AE$75)</f>
        <v>0</v>
      </c>
      <c r="G31" s="169" t="str">
        <f ca="1">Calcu!AI123</f>
        <v>± 0</v>
      </c>
      <c r="H31" s="170" t="str">
        <f ca="1">Calcu!AL123</f>
        <v>PASS</v>
      </c>
    </row>
    <row r="32" spans="1:8" ht="15" customHeight="1">
      <c r="A32" s="171" t="str">
        <f>IF(AND(Calcu!AJ106=TRUE,Calcu!AM106=TRUE),"","삭제")</f>
        <v>삭제</v>
      </c>
      <c r="C32" s="165"/>
      <c r="E32" s="172"/>
      <c r="F32" s="172"/>
      <c r="G32" s="172"/>
      <c r="H32" s="172"/>
    </row>
    <row r="33" spans="1:8" ht="15" customHeight="1">
      <c r="A33" s="171" t="str">
        <f>A32</f>
        <v>삭제</v>
      </c>
      <c r="E33" s="166" t="s">
        <v>608</v>
      </c>
      <c r="G33" s="47"/>
    </row>
    <row r="34" spans="1:8" ht="15" customHeight="1">
      <c r="A34" s="171" t="str">
        <f>A33</f>
        <v>삭제</v>
      </c>
      <c r="C34" s="165"/>
      <c r="E34" s="167" t="s">
        <v>609</v>
      </c>
      <c r="F34" s="330" t="s">
        <v>650</v>
      </c>
      <c r="G34" s="340" t="s">
        <v>185</v>
      </c>
      <c r="H34" s="554" t="s">
        <v>186</v>
      </c>
    </row>
    <row r="35" spans="1:8" ht="15" customHeight="1">
      <c r="A35" s="171" t="str">
        <f>A34</f>
        <v>삭제</v>
      </c>
      <c r="C35" s="165"/>
      <c r="E35" s="338" t="str">
        <f>E13</f>
        <v>(0)</v>
      </c>
      <c r="F35" s="366" t="str">
        <f>"("&amp;Calcu!AN105&amp;")"</f>
        <v>(0)</v>
      </c>
      <c r="G35" s="356" t="str">
        <f>F35</f>
        <v>(0)</v>
      </c>
      <c r="H35" s="555"/>
    </row>
    <row r="36" spans="1:8" ht="15" customHeight="1">
      <c r="A36" s="162" t="str">
        <f>IF(Calcu!AM106=TRUE,"","삭제")</f>
        <v>삭제</v>
      </c>
      <c r="B36" s="161"/>
      <c r="C36" s="165"/>
      <c r="E36" s="337">
        <f t="shared" ref="E36:E53" si="0">E14</f>
        <v>0</v>
      </c>
      <c r="F36" s="169" t="e">
        <f ca="1">TEXT(Calcu!AN106,Calcu!AE$75)</f>
        <v>#VALUE!</v>
      </c>
      <c r="G36" s="169" t="str">
        <f ca="1">Calcu!AI106</f>
        <v>± 0</v>
      </c>
      <c r="H36" s="170" t="str">
        <f ca="1">Calcu!AO106</f>
        <v>PASS</v>
      </c>
    </row>
    <row r="37" spans="1:8" ht="15" customHeight="1">
      <c r="A37" s="162" t="str">
        <f>IF(Calcu!AM107=TRUE,"","삭제")</f>
        <v>삭제</v>
      </c>
      <c r="B37" s="161"/>
      <c r="C37" s="165"/>
      <c r="E37" s="168">
        <f t="shared" si="0"/>
        <v>0</v>
      </c>
      <c r="F37" s="169" t="e">
        <f ca="1">TEXT(Calcu!AN107,Calcu!AE$75)</f>
        <v>#VALUE!</v>
      </c>
      <c r="G37" s="169" t="str">
        <f ca="1">Calcu!AI107</f>
        <v>± 0</v>
      </c>
      <c r="H37" s="170" t="str">
        <f ca="1">Calcu!AO107</f>
        <v>PASS</v>
      </c>
    </row>
    <row r="38" spans="1:8" ht="15" customHeight="1">
      <c r="A38" s="162" t="str">
        <f>IF(Calcu!AM108=TRUE,"","삭제")</f>
        <v>삭제</v>
      </c>
      <c r="B38" s="161"/>
      <c r="C38" s="165"/>
      <c r="E38" s="168">
        <f t="shared" si="0"/>
        <v>0</v>
      </c>
      <c r="F38" s="169" t="e">
        <f ca="1">TEXT(Calcu!AN108,Calcu!AE$75)</f>
        <v>#VALUE!</v>
      </c>
      <c r="G38" s="169" t="str">
        <f ca="1">Calcu!AI108</f>
        <v>± 0</v>
      </c>
      <c r="H38" s="170" t="str">
        <f ca="1">Calcu!AO108</f>
        <v>PASS</v>
      </c>
    </row>
    <row r="39" spans="1:8" ht="15" customHeight="1">
      <c r="A39" s="162" t="str">
        <f>IF(Calcu!AM109=TRUE,"","삭제")</f>
        <v>삭제</v>
      </c>
      <c r="B39" s="161"/>
      <c r="C39" s="165"/>
      <c r="E39" s="168">
        <f t="shared" si="0"/>
        <v>0</v>
      </c>
      <c r="F39" s="169" t="e">
        <f ca="1">TEXT(Calcu!AN109,Calcu!AE$75)</f>
        <v>#VALUE!</v>
      </c>
      <c r="G39" s="169" t="str">
        <f ca="1">Calcu!AI109</f>
        <v>± 0</v>
      </c>
      <c r="H39" s="170" t="str">
        <f ca="1">Calcu!AO109</f>
        <v>PASS</v>
      </c>
    </row>
    <row r="40" spans="1:8" ht="15" customHeight="1">
      <c r="A40" s="162" t="str">
        <f>IF(Calcu!AM110=TRUE,"","삭제")</f>
        <v>삭제</v>
      </c>
      <c r="B40" s="161"/>
      <c r="C40" s="165"/>
      <c r="E40" s="168">
        <f t="shared" si="0"/>
        <v>0</v>
      </c>
      <c r="F40" s="169" t="e">
        <f ca="1">TEXT(Calcu!AN110,Calcu!AE$75)</f>
        <v>#VALUE!</v>
      </c>
      <c r="G40" s="169" t="str">
        <f ca="1">Calcu!AI110</f>
        <v>± 0</v>
      </c>
      <c r="H40" s="170" t="str">
        <f ca="1">Calcu!AO110</f>
        <v>PASS</v>
      </c>
    </row>
    <row r="41" spans="1:8" ht="15" customHeight="1">
      <c r="A41" s="162" t="str">
        <f>IF(Calcu!AM111=TRUE,"","삭제")</f>
        <v>삭제</v>
      </c>
      <c r="B41" s="161"/>
      <c r="C41" s="165"/>
      <c r="E41" s="168">
        <f t="shared" si="0"/>
        <v>0</v>
      </c>
      <c r="F41" s="169" t="e">
        <f ca="1">TEXT(Calcu!AN111,Calcu!AE$75)</f>
        <v>#VALUE!</v>
      </c>
      <c r="G41" s="169" t="str">
        <f ca="1">Calcu!AI111</f>
        <v>± 0</v>
      </c>
      <c r="H41" s="170" t="str">
        <f ca="1">Calcu!AO111</f>
        <v>PASS</v>
      </c>
    </row>
    <row r="42" spans="1:8" ht="15" customHeight="1">
      <c r="A42" s="162" t="str">
        <f>IF(Calcu!AM112=TRUE,"","삭제")</f>
        <v>삭제</v>
      </c>
      <c r="B42" s="161"/>
      <c r="C42" s="165"/>
      <c r="E42" s="168">
        <f t="shared" si="0"/>
        <v>0</v>
      </c>
      <c r="F42" s="169" t="e">
        <f ca="1">TEXT(Calcu!AN112,Calcu!AE$75)</f>
        <v>#VALUE!</v>
      </c>
      <c r="G42" s="169" t="str">
        <f ca="1">Calcu!AI112</f>
        <v>± 0</v>
      </c>
      <c r="H42" s="170" t="str">
        <f ca="1">Calcu!AO112</f>
        <v>PASS</v>
      </c>
    </row>
    <row r="43" spans="1:8" ht="15" customHeight="1">
      <c r="A43" s="162" t="str">
        <f>IF(Calcu!AM113=TRUE,"","삭제")</f>
        <v>삭제</v>
      </c>
      <c r="B43" s="161"/>
      <c r="C43" s="165"/>
      <c r="E43" s="168">
        <f t="shared" si="0"/>
        <v>0</v>
      </c>
      <c r="F43" s="169" t="e">
        <f ca="1">TEXT(Calcu!AN113,Calcu!AE$75)</f>
        <v>#VALUE!</v>
      </c>
      <c r="G43" s="169" t="str">
        <f ca="1">Calcu!AI113</f>
        <v>± 0</v>
      </c>
      <c r="H43" s="170" t="str">
        <f ca="1">Calcu!AO113</f>
        <v>PASS</v>
      </c>
    </row>
    <row r="44" spans="1:8" ht="15" customHeight="1">
      <c r="A44" s="162" t="str">
        <f>IF(Calcu!AM114=TRUE,"","삭제")</f>
        <v>삭제</v>
      </c>
      <c r="B44" s="161"/>
      <c r="C44" s="165"/>
      <c r="E44" s="168">
        <f t="shared" si="0"/>
        <v>0</v>
      </c>
      <c r="F44" s="169" t="e">
        <f ca="1">TEXT(Calcu!AN114,Calcu!AE$75)</f>
        <v>#VALUE!</v>
      </c>
      <c r="G44" s="169" t="str">
        <f ca="1">Calcu!AI114</f>
        <v>± 0</v>
      </c>
      <c r="H44" s="170" t="str">
        <f ca="1">Calcu!AO114</f>
        <v>PASS</v>
      </c>
    </row>
    <row r="45" spans="1:8" ht="15" customHeight="1">
      <c r="A45" s="162" t="str">
        <f>IF(Calcu!AM115=TRUE,"","삭제")</f>
        <v>삭제</v>
      </c>
      <c r="B45" s="161"/>
      <c r="C45" s="165"/>
      <c r="E45" s="168">
        <f t="shared" si="0"/>
        <v>0</v>
      </c>
      <c r="F45" s="169" t="e">
        <f ca="1">TEXT(Calcu!AN115,Calcu!AE$75)</f>
        <v>#VALUE!</v>
      </c>
      <c r="G45" s="169" t="str">
        <f ca="1">Calcu!AI115</f>
        <v>± 0</v>
      </c>
      <c r="H45" s="170" t="str">
        <f ca="1">Calcu!AO115</f>
        <v>PASS</v>
      </c>
    </row>
    <row r="46" spans="1:8" ht="15" customHeight="1">
      <c r="A46" s="162" t="str">
        <f>IF(Calcu!AM116=TRUE,"","삭제")</f>
        <v>삭제</v>
      </c>
      <c r="B46" s="161"/>
      <c r="C46" s="165"/>
      <c r="E46" s="168">
        <f t="shared" si="0"/>
        <v>0</v>
      </c>
      <c r="F46" s="169" t="e">
        <f ca="1">TEXT(Calcu!AN116,Calcu!AE$75)</f>
        <v>#VALUE!</v>
      </c>
      <c r="G46" s="169" t="str">
        <f ca="1">Calcu!AI116</f>
        <v>± 0</v>
      </c>
      <c r="H46" s="170" t="str">
        <f ca="1">Calcu!AO116</f>
        <v>PASS</v>
      </c>
    </row>
    <row r="47" spans="1:8" ht="15" customHeight="1">
      <c r="A47" s="162" t="str">
        <f>IF(Calcu!AM117=TRUE,"","삭제")</f>
        <v>삭제</v>
      </c>
      <c r="B47" s="161"/>
      <c r="C47" s="165"/>
      <c r="E47" s="168">
        <f t="shared" si="0"/>
        <v>0</v>
      </c>
      <c r="F47" s="169" t="e">
        <f ca="1">TEXT(Calcu!AN117,Calcu!AE$75)</f>
        <v>#VALUE!</v>
      </c>
      <c r="G47" s="169" t="str">
        <f ca="1">Calcu!AI117</f>
        <v>± 0</v>
      </c>
      <c r="H47" s="170" t="str">
        <f ca="1">Calcu!AO117</f>
        <v>PASS</v>
      </c>
    </row>
    <row r="48" spans="1:8" ht="15" customHeight="1">
      <c r="A48" s="162" t="str">
        <f>IF(Calcu!AM118=TRUE,"","삭제")</f>
        <v>삭제</v>
      </c>
      <c r="B48" s="161"/>
      <c r="C48" s="165"/>
      <c r="E48" s="168">
        <f t="shared" si="0"/>
        <v>0</v>
      </c>
      <c r="F48" s="169" t="e">
        <f ca="1">TEXT(Calcu!AN118,Calcu!AE$75)</f>
        <v>#VALUE!</v>
      </c>
      <c r="G48" s="169" t="str">
        <f ca="1">Calcu!AI118</f>
        <v>± 0</v>
      </c>
      <c r="H48" s="170" t="str">
        <f ca="1">Calcu!AO118</f>
        <v>PASS</v>
      </c>
    </row>
    <row r="49" spans="1:10" ht="15" customHeight="1">
      <c r="A49" s="162" t="str">
        <f>IF(Calcu!AM119=TRUE,"","삭제")</f>
        <v>삭제</v>
      </c>
      <c r="B49" s="161"/>
      <c r="C49" s="165"/>
      <c r="E49" s="168">
        <f t="shared" si="0"/>
        <v>0</v>
      </c>
      <c r="F49" s="169" t="e">
        <f ca="1">TEXT(Calcu!AN119,Calcu!AE$75)</f>
        <v>#VALUE!</v>
      </c>
      <c r="G49" s="169" t="str">
        <f ca="1">Calcu!AI119</f>
        <v>± 0</v>
      </c>
      <c r="H49" s="170" t="str">
        <f ca="1">Calcu!AO119</f>
        <v>PASS</v>
      </c>
    </row>
    <row r="50" spans="1:10" ht="15" customHeight="1">
      <c r="A50" s="162" t="str">
        <f>IF(Calcu!AM120=TRUE,"","삭제")</f>
        <v>삭제</v>
      </c>
      <c r="B50" s="161"/>
      <c r="C50" s="165"/>
      <c r="E50" s="168">
        <f t="shared" si="0"/>
        <v>0</v>
      </c>
      <c r="F50" s="169" t="e">
        <f ca="1">TEXT(Calcu!AN120,Calcu!AE$75)</f>
        <v>#VALUE!</v>
      </c>
      <c r="G50" s="169" t="str">
        <f ca="1">Calcu!AI120</f>
        <v>± 0</v>
      </c>
      <c r="H50" s="170" t="str">
        <f ca="1">Calcu!AO120</f>
        <v>PASS</v>
      </c>
    </row>
    <row r="51" spans="1:10" ht="15" customHeight="1">
      <c r="A51" s="162" t="str">
        <f>IF(Calcu!AM121=TRUE,"","삭제")</f>
        <v>삭제</v>
      </c>
      <c r="B51" s="161"/>
      <c r="C51" s="165"/>
      <c r="E51" s="168">
        <f t="shared" si="0"/>
        <v>0</v>
      </c>
      <c r="F51" s="169" t="e">
        <f ca="1">TEXT(Calcu!AN121,Calcu!AE$75)</f>
        <v>#VALUE!</v>
      </c>
      <c r="G51" s="169" t="str">
        <f ca="1">Calcu!AI121</f>
        <v>± 0</v>
      </c>
      <c r="H51" s="170" t="str">
        <f ca="1">Calcu!AO121</f>
        <v>PASS</v>
      </c>
    </row>
    <row r="52" spans="1:10" ht="15" customHeight="1">
      <c r="A52" s="162" t="str">
        <f>IF(Calcu!AM122=TRUE,"","삭제")</f>
        <v>삭제</v>
      </c>
      <c r="B52" s="161"/>
      <c r="C52" s="165"/>
      <c r="E52" s="168">
        <f t="shared" si="0"/>
        <v>0</v>
      </c>
      <c r="F52" s="169" t="e">
        <f ca="1">TEXT(Calcu!AN122,Calcu!AE$75)</f>
        <v>#VALUE!</v>
      </c>
      <c r="G52" s="169" t="str">
        <f ca="1">Calcu!AI122</f>
        <v>± 0</v>
      </c>
      <c r="H52" s="170" t="str">
        <f ca="1">Calcu!AO122</f>
        <v>PASS</v>
      </c>
    </row>
    <row r="53" spans="1:10" ht="15" customHeight="1">
      <c r="A53" s="162" t="str">
        <f>IF(Calcu!AM123=TRUE,"","삭제")</f>
        <v>삭제</v>
      </c>
      <c r="B53" s="161"/>
      <c r="C53" s="165"/>
      <c r="E53" s="331">
        <f t="shared" si="0"/>
        <v>0</v>
      </c>
      <c r="F53" s="332" t="e">
        <f ca="1">TEXT(Calcu!AN123,Calcu!AE$75)</f>
        <v>#VALUE!</v>
      </c>
      <c r="G53" s="332" t="str">
        <f ca="1">Calcu!AI123</f>
        <v>± 0</v>
      </c>
      <c r="H53" s="333" t="str">
        <f ca="1">Calcu!AO123</f>
        <v>PASS</v>
      </c>
    </row>
    <row r="54" spans="1:10" s="45" customFormat="1" ht="15" customHeight="1">
      <c r="A54" s="444" t="str">
        <f>IF(AND(Calcu!AJ251=TRUE,Calcu!AJ106=TRUE),"","삭제")</f>
        <v>삭제</v>
      </c>
      <c r="E54" s="442"/>
      <c r="F54" s="442"/>
      <c r="G54" s="443"/>
      <c r="H54" s="442"/>
    </row>
    <row r="55" spans="1:10" ht="15" customHeight="1">
      <c r="A55" s="162" t="str">
        <f>IF(Calcu!AJ251=TRUE,"","삭제")</f>
        <v>삭제</v>
      </c>
      <c r="E55" s="163" t="s">
        <v>772</v>
      </c>
      <c r="F55" s="161"/>
      <c r="G55" s="47"/>
    </row>
    <row r="56" spans="1:10" ht="15" customHeight="1">
      <c r="A56" s="164" t="str">
        <f>A55</f>
        <v>삭제</v>
      </c>
      <c r="C56" s="165"/>
      <c r="D56" s="165"/>
      <c r="E56" s="166" t="s">
        <v>607</v>
      </c>
      <c r="F56" s="165"/>
      <c r="G56" s="165"/>
      <c r="H56" s="165"/>
      <c r="I56" s="165"/>
      <c r="J56" s="165"/>
    </row>
    <row r="57" spans="1:10" ht="15" customHeight="1">
      <c r="A57" s="164" t="str">
        <f>A56</f>
        <v>삭제</v>
      </c>
      <c r="C57" s="165"/>
      <c r="E57" s="167" t="s">
        <v>609</v>
      </c>
      <c r="F57" s="340" t="s">
        <v>650</v>
      </c>
      <c r="G57" s="340" t="s">
        <v>185</v>
      </c>
      <c r="H57" s="554" t="s">
        <v>186</v>
      </c>
    </row>
    <row r="58" spans="1:10" ht="15" customHeight="1">
      <c r="A58" s="164" t="str">
        <f>A57</f>
        <v>삭제</v>
      </c>
      <c r="C58" s="165"/>
      <c r="E58" s="365" t="str">
        <f>"("&amp;Calcu!AF250&amp;")"</f>
        <v>(0)</v>
      </c>
      <c r="F58" s="366" t="str">
        <f>"("&amp;Calcu!AK250&amp;")"</f>
        <v>(0)</v>
      </c>
      <c r="G58" s="356" t="str">
        <f>F58</f>
        <v>(0)</v>
      </c>
      <c r="H58" s="555"/>
    </row>
    <row r="59" spans="1:10" ht="15" customHeight="1">
      <c r="A59" s="162" t="str">
        <f>IF(Calcu!AJ251=TRUE,"","삭제")</f>
        <v>삭제</v>
      </c>
      <c r="B59" s="161"/>
      <c r="C59" s="165"/>
      <c r="E59" s="337">
        <f>Force_1_R2!A7</f>
        <v>0</v>
      </c>
      <c r="F59" s="169" t="str">
        <f ca="1">TEXT(Calcu!AK251,Calcu!AE$220)</f>
        <v>0</v>
      </c>
      <c r="G59" s="169" t="str">
        <f ca="1">Calcu!AI251</f>
        <v>± 0</v>
      </c>
      <c r="H59" s="170" t="str">
        <f ca="1">Calcu!AL251</f>
        <v>PASS</v>
      </c>
    </row>
    <row r="60" spans="1:10" ht="15" customHeight="1">
      <c r="A60" s="162" t="str">
        <f>IF(Calcu!AJ252=TRUE,"","삭제")</f>
        <v>삭제</v>
      </c>
      <c r="B60" s="161"/>
      <c r="C60" s="165"/>
      <c r="E60" s="168">
        <f>Force_1_R2!A8</f>
        <v>0</v>
      </c>
      <c r="F60" s="169" t="str">
        <f ca="1">TEXT(Calcu!AK252,Calcu!AE$220)</f>
        <v>0</v>
      </c>
      <c r="G60" s="169" t="str">
        <f ca="1">Calcu!AI252</f>
        <v>± 0</v>
      </c>
      <c r="H60" s="170" t="str">
        <f ca="1">Calcu!AL252</f>
        <v>PASS</v>
      </c>
    </row>
    <row r="61" spans="1:10" ht="15" customHeight="1">
      <c r="A61" s="162" t="str">
        <f>IF(Calcu!AJ253=TRUE,"","삭제")</f>
        <v>삭제</v>
      </c>
      <c r="B61" s="161"/>
      <c r="C61" s="165"/>
      <c r="E61" s="168">
        <f>Force_1_R2!A9</f>
        <v>0</v>
      </c>
      <c r="F61" s="169" t="str">
        <f ca="1">TEXT(Calcu!AK253,Calcu!AE$220)</f>
        <v>0</v>
      </c>
      <c r="G61" s="169" t="str">
        <f ca="1">Calcu!AI253</f>
        <v>± 0</v>
      </c>
      <c r="H61" s="170" t="str">
        <f ca="1">Calcu!AL253</f>
        <v>PASS</v>
      </c>
    </row>
    <row r="62" spans="1:10" ht="15" customHeight="1">
      <c r="A62" s="162" t="str">
        <f>IF(Calcu!AJ254=TRUE,"","삭제")</f>
        <v>삭제</v>
      </c>
      <c r="B62" s="161"/>
      <c r="C62" s="165"/>
      <c r="E62" s="168">
        <f>Force_1_R2!A10</f>
        <v>0</v>
      </c>
      <c r="F62" s="169" t="str">
        <f ca="1">TEXT(Calcu!AK254,Calcu!AE$220)</f>
        <v>0</v>
      </c>
      <c r="G62" s="169" t="str">
        <f ca="1">Calcu!AI254</f>
        <v>± 0</v>
      </c>
      <c r="H62" s="170" t="str">
        <f ca="1">Calcu!AL254</f>
        <v>PASS</v>
      </c>
    </row>
    <row r="63" spans="1:10" ht="15" customHeight="1">
      <c r="A63" s="162" t="str">
        <f>IF(Calcu!AJ255=TRUE,"","삭제")</f>
        <v>삭제</v>
      </c>
      <c r="B63" s="161"/>
      <c r="C63" s="165"/>
      <c r="E63" s="168">
        <f>Force_1_R2!A11</f>
        <v>0</v>
      </c>
      <c r="F63" s="169" t="str">
        <f ca="1">TEXT(Calcu!AK255,Calcu!AE$220)</f>
        <v>0</v>
      </c>
      <c r="G63" s="169" t="str">
        <f ca="1">Calcu!AI255</f>
        <v>± 0</v>
      </c>
      <c r="H63" s="170" t="str">
        <f ca="1">Calcu!AL255</f>
        <v>PASS</v>
      </c>
    </row>
    <row r="64" spans="1:10" ht="15" customHeight="1">
      <c r="A64" s="162" t="str">
        <f>IF(Calcu!AJ256=TRUE,"","삭제")</f>
        <v>삭제</v>
      </c>
      <c r="B64" s="161"/>
      <c r="C64" s="165"/>
      <c r="E64" s="168">
        <f>Force_1_R2!A12</f>
        <v>0</v>
      </c>
      <c r="F64" s="169" t="str">
        <f ca="1">TEXT(Calcu!AK256,Calcu!AE$220)</f>
        <v>0</v>
      </c>
      <c r="G64" s="169" t="str">
        <f ca="1">Calcu!AI256</f>
        <v>± 0</v>
      </c>
      <c r="H64" s="170" t="str">
        <f ca="1">Calcu!AL256</f>
        <v>PASS</v>
      </c>
    </row>
    <row r="65" spans="1:8" ht="15" customHeight="1">
      <c r="A65" s="162" t="str">
        <f>IF(Calcu!AJ257=TRUE,"","삭제")</f>
        <v>삭제</v>
      </c>
      <c r="B65" s="161"/>
      <c r="C65" s="165"/>
      <c r="E65" s="168">
        <f>Force_1_R2!A13</f>
        <v>0</v>
      </c>
      <c r="F65" s="169" t="str">
        <f ca="1">TEXT(Calcu!AK257,Calcu!AE$220)</f>
        <v>0</v>
      </c>
      <c r="G65" s="169" t="str">
        <f ca="1">Calcu!AI257</f>
        <v>± 0</v>
      </c>
      <c r="H65" s="170" t="str">
        <f ca="1">Calcu!AL257</f>
        <v>PASS</v>
      </c>
    </row>
    <row r="66" spans="1:8" ht="15" customHeight="1">
      <c r="A66" s="162" t="str">
        <f>IF(Calcu!AJ258=TRUE,"","삭제")</f>
        <v>삭제</v>
      </c>
      <c r="B66" s="161"/>
      <c r="C66" s="165"/>
      <c r="E66" s="168">
        <f>Force_1_R2!A14</f>
        <v>0</v>
      </c>
      <c r="F66" s="169" t="str">
        <f ca="1">TEXT(Calcu!AK258,Calcu!AE$220)</f>
        <v>0</v>
      </c>
      <c r="G66" s="169" t="str">
        <f ca="1">Calcu!AI258</f>
        <v>± 0</v>
      </c>
      <c r="H66" s="170" t="str">
        <f ca="1">Calcu!AL258</f>
        <v>PASS</v>
      </c>
    </row>
    <row r="67" spans="1:8" ht="15" customHeight="1">
      <c r="A67" s="162" t="str">
        <f>IF(Calcu!AJ259=TRUE,"","삭제")</f>
        <v>삭제</v>
      </c>
      <c r="B67" s="161"/>
      <c r="C67" s="165"/>
      <c r="E67" s="168">
        <f>Force_1_R2!A15</f>
        <v>0</v>
      </c>
      <c r="F67" s="169" t="str">
        <f ca="1">TEXT(Calcu!AK259,Calcu!AE$220)</f>
        <v>0</v>
      </c>
      <c r="G67" s="169" t="str">
        <f ca="1">Calcu!AI259</f>
        <v>± 0</v>
      </c>
      <c r="H67" s="170" t="str">
        <f ca="1">Calcu!AL259</f>
        <v>PASS</v>
      </c>
    </row>
    <row r="68" spans="1:8" ht="15" customHeight="1">
      <c r="A68" s="162" t="str">
        <f>IF(Calcu!AJ260=TRUE,"","삭제")</f>
        <v>삭제</v>
      </c>
      <c r="B68" s="161"/>
      <c r="C68" s="165"/>
      <c r="E68" s="168">
        <f>Force_1_R2!A16</f>
        <v>0</v>
      </c>
      <c r="F68" s="169" t="str">
        <f ca="1">TEXT(Calcu!AK260,Calcu!AE$220)</f>
        <v>0</v>
      </c>
      <c r="G68" s="169" t="str">
        <f ca="1">Calcu!AI260</f>
        <v>± 0</v>
      </c>
      <c r="H68" s="170" t="str">
        <f ca="1">Calcu!AL260</f>
        <v>PASS</v>
      </c>
    </row>
    <row r="69" spans="1:8" ht="15" customHeight="1">
      <c r="A69" s="162" t="str">
        <f>IF(Calcu!AJ261=TRUE,"","삭제")</f>
        <v>삭제</v>
      </c>
      <c r="B69" s="161"/>
      <c r="C69" s="165"/>
      <c r="E69" s="168">
        <f>Force_1_R2!A17</f>
        <v>0</v>
      </c>
      <c r="F69" s="169" t="str">
        <f ca="1">TEXT(Calcu!AK261,Calcu!AE$220)</f>
        <v>0</v>
      </c>
      <c r="G69" s="169" t="str">
        <f ca="1">Calcu!AI261</f>
        <v>± 0</v>
      </c>
      <c r="H69" s="170" t="str">
        <f ca="1">Calcu!AL261</f>
        <v>PASS</v>
      </c>
    </row>
    <row r="70" spans="1:8" ht="15" customHeight="1">
      <c r="A70" s="162" t="str">
        <f>IF(Calcu!AJ262=TRUE,"","삭제")</f>
        <v>삭제</v>
      </c>
      <c r="B70" s="161"/>
      <c r="C70" s="165"/>
      <c r="E70" s="168">
        <f>Force_1_R2!A18</f>
        <v>0</v>
      </c>
      <c r="F70" s="169" t="str">
        <f ca="1">TEXT(Calcu!AK262,Calcu!AE$220)</f>
        <v>0</v>
      </c>
      <c r="G70" s="169" t="str">
        <f ca="1">Calcu!AI262</f>
        <v>± 0</v>
      </c>
      <c r="H70" s="170" t="str">
        <f ca="1">Calcu!AL262</f>
        <v>PASS</v>
      </c>
    </row>
    <row r="71" spans="1:8" ht="15" customHeight="1">
      <c r="A71" s="162" t="str">
        <f>IF(Calcu!AJ263=TRUE,"","삭제")</f>
        <v>삭제</v>
      </c>
      <c r="B71" s="161"/>
      <c r="C71" s="165"/>
      <c r="E71" s="168">
        <f>Force_1_R2!A19</f>
        <v>0</v>
      </c>
      <c r="F71" s="169" t="str">
        <f ca="1">TEXT(Calcu!AK263,Calcu!AE$220)</f>
        <v>0</v>
      </c>
      <c r="G71" s="169" t="str">
        <f ca="1">Calcu!AI263</f>
        <v>± 0</v>
      </c>
      <c r="H71" s="170" t="str">
        <f ca="1">Calcu!AL263</f>
        <v>PASS</v>
      </c>
    </row>
    <row r="72" spans="1:8" ht="15" customHeight="1">
      <c r="A72" s="162" t="str">
        <f>IF(Calcu!AJ264=TRUE,"","삭제")</f>
        <v>삭제</v>
      </c>
      <c r="B72" s="161"/>
      <c r="C72" s="165"/>
      <c r="E72" s="168">
        <f>Force_1_R2!A20</f>
        <v>0</v>
      </c>
      <c r="F72" s="169" t="str">
        <f ca="1">TEXT(Calcu!AK264,Calcu!AE$220)</f>
        <v>0</v>
      </c>
      <c r="G72" s="169" t="str">
        <f ca="1">Calcu!AI264</f>
        <v>± 0</v>
      </c>
      <c r="H72" s="170" t="str">
        <f ca="1">Calcu!AL264</f>
        <v>PASS</v>
      </c>
    </row>
    <row r="73" spans="1:8" ht="15" customHeight="1">
      <c r="A73" s="162" t="str">
        <f>IF(Calcu!AJ265=TRUE,"","삭제")</f>
        <v>삭제</v>
      </c>
      <c r="B73" s="161"/>
      <c r="C73" s="165"/>
      <c r="E73" s="168">
        <f>Force_1_R2!A21</f>
        <v>0</v>
      </c>
      <c r="F73" s="169" t="str">
        <f ca="1">TEXT(Calcu!AK265,Calcu!AE$220)</f>
        <v>0</v>
      </c>
      <c r="G73" s="169" t="str">
        <f ca="1">Calcu!AI265</f>
        <v>± 0</v>
      </c>
      <c r="H73" s="170" t="str">
        <f ca="1">Calcu!AL265</f>
        <v>PASS</v>
      </c>
    </row>
    <row r="74" spans="1:8" ht="15" customHeight="1">
      <c r="A74" s="162" t="str">
        <f>IF(Calcu!AJ266=TRUE,"","삭제")</f>
        <v>삭제</v>
      </c>
      <c r="B74" s="161"/>
      <c r="C74" s="165"/>
      <c r="E74" s="168">
        <f>Force_1_R2!A22</f>
        <v>0</v>
      </c>
      <c r="F74" s="169" t="str">
        <f ca="1">TEXT(Calcu!AK266,Calcu!AE$220)</f>
        <v>0</v>
      </c>
      <c r="G74" s="169" t="str">
        <f ca="1">Calcu!AI266</f>
        <v>± 0</v>
      </c>
      <c r="H74" s="170" t="str">
        <f ca="1">Calcu!AL266</f>
        <v>PASS</v>
      </c>
    </row>
    <row r="75" spans="1:8" ht="15" customHeight="1">
      <c r="A75" s="162" t="str">
        <f>IF(Calcu!AJ267=TRUE,"","삭제")</f>
        <v>삭제</v>
      </c>
      <c r="B75" s="161"/>
      <c r="C75" s="165"/>
      <c r="E75" s="168">
        <f>Force_1_R2!A23</f>
        <v>0</v>
      </c>
      <c r="F75" s="169" t="str">
        <f ca="1">TEXT(Calcu!AK267,Calcu!AE$220)</f>
        <v>0</v>
      </c>
      <c r="G75" s="169" t="str">
        <f ca="1">Calcu!AI267</f>
        <v>± 0</v>
      </c>
      <c r="H75" s="170" t="str">
        <f ca="1">Calcu!AL267</f>
        <v>PASS</v>
      </c>
    </row>
    <row r="76" spans="1:8" ht="15" customHeight="1">
      <c r="A76" s="162" t="str">
        <f>IF(Calcu!AJ268=TRUE,"","삭제")</f>
        <v>삭제</v>
      </c>
      <c r="B76" s="161"/>
      <c r="C76" s="165"/>
      <c r="E76" s="168">
        <f>Force_1_R2!A24</f>
        <v>0</v>
      </c>
      <c r="F76" s="169" t="str">
        <f ca="1">TEXT(Calcu!AK268,Calcu!AE$220)</f>
        <v>0</v>
      </c>
      <c r="G76" s="169" t="str">
        <f ca="1">Calcu!AI268</f>
        <v>± 0</v>
      </c>
      <c r="H76" s="170" t="str">
        <f ca="1">Calcu!AL268</f>
        <v>PASS</v>
      </c>
    </row>
    <row r="77" spans="1:8" ht="15" customHeight="1">
      <c r="A77" s="171" t="str">
        <f>IF(AND(Calcu!AJ251=TRUE,Calcu!AM251=TRUE),"","삭제")</f>
        <v>삭제</v>
      </c>
      <c r="C77" s="165"/>
      <c r="E77" s="172"/>
      <c r="F77" s="172"/>
      <c r="G77" s="172"/>
      <c r="H77" s="172"/>
    </row>
    <row r="78" spans="1:8" ht="15" customHeight="1">
      <c r="A78" s="171" t="str">
        <f>IF(Calcu!AM251=TRUE,"","삭제")</f>
        <v>삭제</v>
      </c>
      <c r="E78" s="166" t="s">
        <v>608</v>
      </c>
      <c r="G78" s="47"/>
    </row>
    <row r="79" spans="1:8" ht="15" customHeight="1">
      <c r="A79" s="164" t="str">
        <f t="shared" ref="A79:A80" si="1">A78</f>
        <v>삭제</v>
      </c>
      <c r="C79" s="165"/>
      <c r="E79" s="167" t="s">
        <v>609</v>
      </c>
      <c r="F79" s="340" t="s">
        <v>650</v>
      </c>
      <c r="G79" s="340" t="s">
        <v>185</v>
      </c>
      <c r="H79" s="554" t="s">
        <v>186</v>
      </c>
    </row>
    <row r="80" spans="1:8" ht="15" customHeight="1">
      <c r="A80" s="164" t="str">
        <f t="shared" si="1"/>
        <v>삭제</v>
      </c>
      <c r="C80" s="165"/>
      <c r="E80" s="338" t="str">
        <f t="shared" ref="E80:E98" si="2">E58</f>
        <v>(0)</v>
      </c>
      <c r="F80" s="366" t="str">
        <f>"("&amp;Calcu!AN250&amp;")"</f>
        <v>(0)</v>
      </c>
      <c r="G80" s="356" t="str">
        <f>F80</f>
        <v>(0)</v>
      </c>
      <c r="H80" s="555"/>
    </row>
    <row r="81" spans="1:8" ht="15" customHeight="1">
      <c r="A81" s="162" t="str">
        <f>IF(Calcu!AM251=TRUE,"","삭제")</f>
        <v>삭제</v>
      </c>
      <c r="B81" s="161"/>
      <c r="C81" s="165"/>
      <c r="E81" s="337">
        <f t="shared" si="2"/>
        <v>0</v>
      </c>
      <c r="F81" s="169" t="e">
        <f ca="1">TEXT(Calcu!AN251,Calcu!AE$220)</f>
        <v>#VALUE!</v>
      </c>
      <c r="G81" s="169" t="str">
        <f ca="1">Calcu!AI251</f>
        <v>± 0</v>
      </c>
      <c r="H81" s="170" t="str">
        <f ca="1">Calcu!AO251</f>
        <v>PASS</v>
      </c>
    </row>
    <row r="82" spans="1:8" ht="15" customHeight="1">
      <c r="A82" s="162" t="str">
        <f>IF(Calcu!AM252=TRUE,"","삭제")</f>
        <v>삭제</v>
      </c>
      <c r="B82" s="161"/>
      <c r="C82" s="165"/>
      <c r="E82" s="168">
        <f t="shared" si="2"/>
        <v>0</v>
      </c>
      <c r="F82" s="169" t="e">
        <f ca="1">TEXT(Calcu!AN252,Calcu!AE$220)</f>
        <v>#VALUE!</v>
      </c>
      <c r="G82" s="169" t="str">
        <f ca="1">Calcu!AI252</f>
        <v>± 0</v>
      </c>
      <c r="H82" s="170" t="str">
        <f ca="1">Calcu!AO252</f>
        <v>PASS</v>
      </c>
    </row>
    <row r="83" spans="1:8" ht="15" customHeight="1">
      <c r="A83" s="162" t="str">
        <f>IF(Calcu!AM253=TRUE,"","삭제")</f>
        <v>삭제</v>
      </c>
      <c r="B83" s="161"/>
      <c r="C83" s="165"/>
      <c r="E83" s="168">
        <f t="shared" si="2"/>
        <v>0</v>
      </c>
      <c r="F83" s="169" t="e">
        <f ca="1">TEXT(Calcu!AN253,Calcu!AE$220)</f>
        <v>#VALUE!</v>
      </c>
      <c r="G83" s="169" t="str">
        <f ca="1">Calcu!AI253</f>
        <v>± 0</v>
      </c>
      <c r="H83" s="170" t="str">
        <f ca="1">Calcu!AO253</f>
        <v>PASS</v>
      </c>
    </row>
    <row r="84" spans="1:8" ht="15" customHeight="1">
      <c r="A84" s="162" t="str">
        <f>IF(Calcu!AM254=TRUE,"","삭제")</f>
        <v>삭제</v>
      </c>
      <c r="B84" s="161"/>
      <c r="C84" s="165"/>
      <c r="E84" s="168">
        <f t="shared" si="2"/>
        <v>0</v>
      </c>
      <c r="F84" s="169" t="e">
        <f ca="1">TEXT(Calcu!AN254,Calcu!AE$220)</f>
        <v>#VALUE!</v>
      </c>
      <c r="G84" s="169" t="str">
        <f ca="1">Calcu!AI254</f>
        <v>± 0</v>
      </c>
      <c r="H84" s="170" t="str">
        <f ca="1">Calcu!AO254</f>
        <v>PASS</v>
      </c>
    </row>
    <row r="85" spans="1:8" ht="15" customHeight="1">
      <c r="A85" s="162" t="str">
        <f>IF(Calcu!AM255=TRUE,"","삭제")</f>
        <v>삭제</v>
      </c>
      <c r="B85" s="161"/>
      <c r="C85" s="165"/>
      <c r="E85" s="168">
        <f t="shared" si="2"/>
        <v>0</v>
      </c>
      <c r="F85" s="169" t="e">
        <f ca="1">TEXT(Calcu!AN255,Calcu!AE$220)</f>
        <v>#VALUE!</v>
      </c>
      <c r="G85" s="169" t="str">
        <f ca="1">Calcu!AI255</f>
        <v>± 0</v>
      </c>
      <c r="H85" s="170" t="str">
        <f ca="1">Calcu!AO255</f>
        <v>PASS</v>
      </c>
    </row>
    <row r="86" spans="1:8" ht="15" customHeight="1">
      <c r="A86" s="162" t="str">
        <f>IF(Calcu!AM256=TRUE,"","삭제")</f>
        <v>삭제</v>
      </c>
      <c r="B86" s="161"/>
      <c r="C86" s="165"/>
      <c r="E86" s="168">
        <f t="shared" si="2"/>
        <v>0</v>
      </c>
      <c r="F86" s="169" t="e">
        <f ca="1">TEXT(Calcu!AN256,Calcu!AE$220)</f>
        <v>#VALUE!</v>
      </c>
      <c r="G86" s="169" t="str">
        <f ca="1">Calcu!AI256</f>
        <v>± 0</v>
      </c>
      <c r="H86" s="170" t="str">
        <f ca="1">Calcu!AO256</f>
        <v>PASS</v>
      </c>
    </row>
    <row r="87" spans="1:8" ht="15" customHeight="1">
      <c r="A87" s="162" t="str">
        <f>IF(Calcu!AM257=TRUE,"","삭제")</f>
        <v>삭제</v>
      </c>
      <c r="B87" s="161"/>
      <c r="C87" s="165"/>
      <c r="E87" s="168">
        <f t="shared" si="2"/>
        <v>0</v>
      </c>
      <c r="F87" s="169" t="e">
        <f ca="1">TEXT(Calcu!AN257,Calcu!AE$220)</f>
        <v>#VALUE!</v>
      </c>
      <c r="G87" s="169" t="str">
        <f ca="1">Calcu!AI257</f>
        <v>± 0</v>
      </c>
      <c r="H87" s="170" t="str">
        <f ca="1">Calcu!AO257</f>
        <v>PASS</v>
      </c>
    </row>
    <row r="88" spans="1:8" ht="15" customHeight="1">
      <c r="A88" s="162" t="str">
        <f>IF(Calcu!AM258=TRUE,"","삭제")</f>
        <v>삭제</v>
      </c>
      <c r="B88" s="161"/>
      <c r="C88" s="165"/>
      <c r="E88" s="168">
        <f t="shared" si="2"/>
        <v>0</v>
      </c>
      <c r="F88" s="169" t="e">
        <f ca="1">TEXT(Calcu!AN258,Calcu!AE$220)</f>
        <v>#VALUE!</v>
      </c>
      <c r="G88" s="169" t="str">
        <f ca="1">Calcu!AI258</f>
        <v>± 0</v>
      </c>
      <c r="H88" s="170" t="str">
        <f ca="1">Calcu!AO258</f>
        <v>PASS</v>
      </c>
    </row>
    <row r="89" spans="1:8" ht="15" customHeight="1">
      <c r="A89" s="162" t="str">
        <f>IF(Calcu!AM259=TRUE,"","삭제")</f>
        <v>삭제</v>
      </c>
      <c r="B89" s="161"/>
      <c r="C89" s="165"/>
      <c r="E89" s="168">
        <f t="shared" si="2"/>
        <v>0</v>
      </c>
      <c r="F89" s="169" t="e">
        <f ca="1">TEXT(Calcu!AN259,Calcu!AE$220)</f>
        <v>#VALUE!</v>
      </c>
      <c r="G89" s="169" t="str">
        <f ca="1">Calcu!AI259</f>
        <v>± 0</v>
      </c>
      <c r="H89" s="170" t="str">
        <f ca="1">Calcu!AO259</f>
        <v>PASS</v>
      </c>
    </row>
    <row r="90" spans="1:8" ht="15" customHeight="1">
      <c r="A90" s="162" t="str">
        <f>IF(Calcu!AM260=TRUE,"","삭제")</f>
        <v>삭제</v>
      </c>
      <c r="B90" s="161"/>
      <c r="C90" s="165"/>
      <c r="E90" s="168">
        <f t="shared" si="2"/>
        <v>0</v>
      </c>
      <c r="F90" s="169" t="e">
        <f ca="1">TEXT(Calcu!AN260,Calcu!AE$220)</f>
        <v>#VALUE!</v>
      </c>
      <c r="G90" s="169" t="str">
        <f ca="1">Calcu!AI260</f>
        <v>± 0</v>
      </c>
      <c r="H90" s="170" t="str">
        <f ca="1">Calcu!AO260</f>
        <v>PASS</v>
      </c>
    </row>
    <row r="91" spans="1:8" ht="15" customHeight="1">
      <c r="A91" s="162" t="str">
        <f>IF(Calcu!AM261=TRUE,"","삭제")</f>
        <v>삭제</v>
      </c>
      <c r="B91" s="161"/>
      <c r="C91" s="165"/>
      <c r="E91" s="168">
        <f t="shared" si="2"/>
        <v>0</v>
      </c>
      <c r="F91" s="169" t="e">
        <f ca="1">TEXT(Calcu!AN261,Calcu!AE$220)</f>
        <v>#VALUE!</v>
      </c>
      <c r="G91" s="169" t="str">
        <f ca="1">Calcu!AI261</f>
        <v>± 0</v>
      </c>
      <c r="H91" s="170" t="str">
        <f ca="1">Calcu!AO261</f>
        <v>PASS</v>
      </c>
    </row>
    <row r="92" spans="1:8" ht="15" customHeight="1">
      <c r="A92" s="162" t="str">
        <f>IF(Calcu!AM262=TRUE,"","삭제")</f>
        <v>삭제</v>
      </c>
      <c r="B92" s="161"/>
      <c r="C92" s="165"/>
      <c r="E92" s="168">
        <f t="shared" si="2"/>
        <v>0</v>
      </c>
      <c r="F92" s="169" t="e">
        <f ca="1">TEXT(Calcu!AN262,Calcu!AE$220)</f>
        <v>#VALUE!</v>
      </c>
      <c r="G92" s="169" t="str">
        <f ca="1">Calcu!AI262</f>
        <v>± 0</v>
      </c>
      <c r="H92" s="170" t="str">
        <f ca="1">Calcu!AO262</f>
        <v>PASS</v>
      </c>
    </row>
    <row r="93" spans="1:8" ht="15" customHeight="1">
      <c r="A93" s="162" t="str">
        <f>IF(Calcu!AM263=TRUE,"","삭제")</f>
        <v>삭제</v>
      </c>
      <c r="B93" s="161"/>
      <c r="C93" s="165"/>
      <c r="E93" s="168">
        <f t="shared" si="2"/>
        <v>0</v>
      </c>
      <c r="F93" s="169" t="e">
        <f ca="1">TEXT(Calcu!AN263,Calcu!AE$220)</f>
        <v>#VALUE!</v>
      </c>
      <c r="G93" s="169" t="str">
        <f ca="1">Calcu!AI263</f>
        <v>± 0</v>
      </c>
      <c r="H93" s="170" t="str">
        <f ca="1">Calcu!AO263</f>
        <v>PASS</v>
      </c>
    </row>
    <row r="94" spans="1:8" ht="15" customHeight="1">
      <c r="A94" s="162" t="str">
        <f>IF(Calcu!AM264=TRUE,"","삭제")</f>
        <v>삭제</v>
      </c>
      <c r="B94" s="161"/>
      <c r="C94" s="165"/>
      <c r="E94" s="168">
        <f t="shared" si="2"/>
        <v>0</v>
      </c>
      <c r="F94" s="169" t="e">
        <f ca="1">TEXT(Calcu!AN264,Calcu!AE$220)</f>
        <v>#VALUE!</v>
      </c>
      <c r="G94" s="169" t="str">
        <f ca="1">Calcu!AI264</f>
        <v>± 0</v>
      </c>
      <c r="H94" s="170" t="str">
        <f ca="1">Calcu!AO264</f>
        <v>PASS</v>
      </c>
    </row>
    <row r="95" spans="1:8" ht="15" customHeight="1">
      <c r="A95" s="162" t="str">
        <f>IF(Calcu!AM265=TRUE,"","삭제")</f>
        <v>삭제</v>
      </c>
      <c r="B95" s="161"/>
      <c r="C95" s="165"/>
      <c r="E95" s="168">
        <f t="shared" si="2"/>
        <v>0</v>
      </c>
      <c r="F95" s="169" t="e">
        <f ca="1">TEXT(Calcu!AN265,Calcu!AE$220)</f>
        <v>#VALUE!</v>
      </c>
      <c r="G95" s="169" t="str">
        <f ca="1">Calcu!AI265</f>
        <v>± 0</v>
      </c>
      <c r="H95" s="170" t="str">
        <f ca="1">Calcu!AO265</f>
        <v>PASS</v>
      </c>
    </row>
    <row r="96" spans="1:8" ht="15" customHeight="1">
      <c r="A96" s="162" t="str">
        <f>IF(Calcu!AM266=TRUE,"","삭제")</f>
        <v>삭제</v>
      </c>
      <c r="B96" s="161"/>
      <c r="C96" s="165"/>
      <c r="E96" s="168">
        <f t="shared" si="2"/>
        <v>0</v>
      </c>
      <c r="F96" s="169" t="e">
        <f ca="1">TEXT(Calcu!AN266,Calcu!AE$220)</f>
        <v>#VALUE!</v>
      </c>
      <c r="G96" s="169" t="str">
        <f ca="1">Calcu!AI266</f>
        <v>± 0</v>
      </c>
      <c r="H96" s="170" t="str">
        <f ca="1">Calcu!AO266</f>
        <v>PASS</v>
      </c>
    </row>
    <row r="97" spans="1:9" ht="15" customHeight="1">
      <c r="A97" s="162" t="str">
        <f>IF(Calcu!AM267=TRUE,"","삭제")</f>
        <v>삭제</v>
      </c>
      <c r="B97" s="161"/>
      <c r="C97" s="165"/>
      <c r="E97" s="168">
        <f t="shared" si="2"/>
        <v>0</v>
      </c>
      <c r="F97" s="169" t="e">
        <f ca="1">TEXT(Calcu!AN267,Calcu!AE$220)</f>
        <v>#VALUE!</v>
      </c>
      <c r="G97" s="169" t="str">
        <f ca="1">Calcu!AI267</f>
        <v>± 0</v>
      </c>
      <c r="H97" s="170" t="str">
        <f ca="1">Calcu!AO267</f>
        <v>PASS</v>
      </c>
    </row>
    <row r="98" spans="1:9" ht="15" customHeight="1">
      <c r="A98" s="162" t="str">
        <f>IF(Calcu!AM268=TRUE,"","삭제")</f>
        <v>삭제</v>
      </c>
      <c r="B98" s="161"/>
      <c r="C98" s="165"/>
      <c r="E98" s="331">
        <f t="shared" si="2"/>
        <v>0</v>
      </c>
      <c r="F98" s="169" t="e">
        <f ca="1">TEXT(Calcu!AN268,Calcu!AE$220)</f>
        <v>#VALUE!</v>
      </c>
      <c r="G98" s="332" t="str">
        <f ca="1">Calcu!AI268</f>
        <v>± 0</v>
      </c>
      <c r="H98" s="333" t="str">
        <f ca="1">Calcu!AO268</f>
        <v>PASS</v>
      </c>
    </row>
    <row r="99" spans="1:9" ht="15" customHeight="1">
      <c r="A99" s="173"/>
      <c r="E99" s="175"/>
      <c r="F99" s="175"/>
      <c r="G99" s="175"/>
      <c r="H99" s="175"/>
      <c r="I99" s="174"/>
    </row>
  </sheetData>
  <mergeCells count="5">
    <mergeCell ref="A1:L2"/>
    <mergeCell ref="H12:H13"/>
    <mergeCell ref="H34:H35"/>
    <mergeCell ref="H57:H58"/>
    <mergeCell ref="H79:H80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0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3.77734375" style="47" customWidth="1"/>
    <col min="3" max="4" width="8.33203125" style="47" customWidth="1"/>
    <col min="5" max="5" width="8.33203125" style="161" customWidth="1"/>
    <col min="6" max="10" width="8.33203125" style="47" customWidth="1"/>
    <col min="11" max="12" width="3.77734375" style="47" customWidth="1"/>
    <col min="13" max="13" width="10.88671875" style="181" customWidth="1"/>
    <col min="14" max="16384" width="10.77734375" style="181"/>
  </cols>
  <sheetData>
    <row r="1" spans="1:13" s="152" customFormat="1" ht="33" customHeight="1">
      <c r="A1" s="553" t="s">
        <v>187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</row>
    <row r="2" spans="1:13" s="152" customFormat="1" ht="33" customHeight="1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</row>
    <row r="3" spans="1:13" s="152" customFormat="1" ht="12.75" customHeight="1">
      <c r="A3" s="153"/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5"/>
    </row>
    <row r="4" spans="1:13" s="159" customFormat="1" ht="13.5" customHeight="1">
      <c r="A4" s="156"/>
      <c r="B4" s="156"/>
      <c r="C4" s="157"/>
      <c r="D4" s="157"/>
      <c r="E4" s="158"/>
      <c r="F4" s="157"/>
      <c r="G4" s="157"/>
      <c r="H4" s="177"/>
      <c r="I4" s="178"/>
      <c r="J4" s="158"/>
      <c r="K4" s="158"/>
      <c r="L4" s="156"/>
    </row>
    <row r="5" spans="1:13" s="179" customFormat="1" ht="15" customHeight="1">
      <c r="A5" s="45"/>
      <c r="B5" s="45"/>
      <c r="C5" s="45"/>
      <c r="D5" s="45"/>
      <c r="E5" s="46"/>
      <c r="F5" s="45"/>
      <c r="G5" s="45"/>
      <c r="H5" s="45"/>
      <c r="I5" s="45"/>
      <c r="J5" s="45"/>
      <c r="K5" s="45"/>
      <c r="L5" s="45"/>
    </row>
    <row r="6" spans="1:13" s="47" customFormat="1" ht="15" customHeight="1">
      <c r="A6" s="164" t="str">
        <f>IF(Calcu!N105=TRUE,"","삭제")</f>
        <v>삭제</v>
      </c>
      <c r="C6" s="160" t="str">
        <f>"○ 품명 : "&amp;기본정보!C$5</f>
        <v xml:space="preserve">○ 품명 : </v>
      </c>
      <c r="F6" s="161"/>
    </row>
    <row r="7" spans="1:13" s="47" customFormat="1" ht="15" customHeight="1">
      <c r="A7" s="162" t="str">
        <f>A6</f>
        <v>삭제</v>
      </c>
      <c r="C7" s="160" t="str">
        <f>"○ 제작회사 및 형식 : "&amp;기본정보!C$6&amp;" / "&amp;기본정보!C$7</f>
        <v xml:space="preserve">○ 제작회사 및 형식 :  / </v>
      </c>
      <c r="F7" s="161"/>
    </row>
    <row r="8" spans="1:13" s="47" customFormat="1" ht="15" customHeight="1">
      <c r="A8" s="162" t="str">
        <f>A7</f>
        <v>삭제</v>
      </c>
      <c r="C8" s="160" t="str">
        <f>"○ 기기번호 : "&amp;기본정보!C$8</f>
        <v xml:space="preserve">○ 기기번호 : </v>
      </c>
      <c r="F8" s="161"/>
    </row>
    <row r="9" spans="1:13" s="47" customFormat="1" ht="15" customHeight="1">
      <c r="A9" s="162" t="str">
        <f t="shared" ref="A9" si="0">A8</f>
        <v>삭제</v>
      </c>
      <c r="C9" s="160"/>
      <c r="F9" s="161"/>
    </row>
    <row r="10" spans="1:13" ht="15" customHeight="1">
      <c r="A10" s="162"/>
      <c r="B10" s="174"/>
      <c r="C10" s="176"/>
      <c r="D10" s="176"/>
      <c r="E10" s="176"/>
      <c r="F10" s="176"/>
      <c r="G10" s="176"/>
      <c r="H10" s="180"/>
      <c r="I10" s="180"/>
      <c r="J10" s="180"/>
      <c r="K10" s="174"/>
      <c r="M10" s="47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10"/>
  <sheetViews>
    <sheetView showGridLines="0" zoomScaleNormal="100" zoomScaleSheetLayoutView="100" workbookViewId="0"/>
  </sheetViews>
  <sheetFormatPr defaultColWidth="10.77734375" defaultRowHeight="15" customHeight="1"/>
  <cols>
    <col min="1" max="1" width="3.77734375" style="190" customWidth="1"/>
    <col min="2" max="9" width="10.77734375" style="190"/>
    <col min="10" max="10" width="3.77734375" style="190" customWidth="1"/>
    <col min="11" max="16384" width="10.77734375" style="190"/>
  </cols>
  <sheetData>
    <row r="1" spans="1:27" s="188" customFormat="1" ht="25.5">
      <c r="A1" s="104" t="s">
        <v>766</v>
      </c>
      <c r="C1" s="105"/>
      <c r="D1" s="105"/>
      <c r="E1" s="105"/>
      <c r="F1" s="101"/>
      <c r="G1" s="101"/>
      <c r="H1" s="101"/>
      <c r="I1" s="189"/>
      <c r="J1" s="104"/>
      <c r="L1" s="105"/>
      <c r="M1" s="105"/>
      <c r="N1" s="105"/>
      <c r="O1" s="101"/>
      <c r="P1" s="101"/>
      <c r="Q1" s="101"/>
      <c r="R1" s="189"/>
      <c r="S1" s="189"/>
      <c r="T1" s="189"/>
      <c r="U1" s="189"/>
      <c r="V1" s="189"/>
      <c r="W1" s="189"/>
      <c r="X1" s="189"/>
      <c r="Y1" s="189"/>
      <c r="Z1" s="189"/>
      <c r="AA1" s="189"/>
    </row>
    <row r="3" spans="1:27" ht="15" customHeight="1">
      <c r="B3" s="106" t="s">
        <v>101</v>
      </c>
      <c r="C3" s="107">
        <f>기본정보!C3</f>
        <v>0</v>
      </c>
      <c r="D3" s="106" t="s">
        <v>102</v>
      </c>
      <c r="E3" s="563">
        <f>기본정보!H3</f>
        <v>0</v>
      </c>
      <c r="F3" s="564"/>
      <c r="G3" s="106" t="s">
        <v>103</v>
      </c>
      <c r="H3" s="107">
        <f>기본정보!H8</f>
        <v>0</v>
      </c>
    </row>
    <row r="4" spans="1:27" ht="15" customHeight="1">
      <c r="B4" s="106" t="s">
        <v>104</v>
      </c>
      <c r="C4" s="107">
        <f>기본정보!C8</f>
        <v>0</v>
      </c>
      <c r="D4" s="106" t="s">
        <v>105</v>
      </c>
      <c r="E4" s="563">
        <f>기본정보!H4</f>
        <v>0</v>
      </c>
      <c r="F4" s="564"/>
      <c r="G4" s="106" t="s">
        <v>106</v>
      </c>
      <c r="H4" s="107">
        <f>기본정보!H9</f>
        <v>0</v>
      </c>
    </row>
    <row r="6" spans="1:27" s="96" customFormat="1" ht="15" customHeight="1">
      <c r="B6" s="102" t="s">
        <v>97</v>
      </c>
      <c r="C6" s="191"/>
      <c r="D6" s="191"/>
      <c r="E6" s="191"/>
      <c r="F6" s="192"/>
      <c r="G6" s="193"/>
    </row>
    <row r="7" spans="1:27" s="96" customFormat="1" ht="15" customHeight="1">
      <c r="B7" s="186" t="s">
        <v>43</v>
      </c>
      <c r="C7" s="186" t="s">
        <v>44</v>
      </c>
      <c r="D7" s="186" t="s">
        <v>46</v>
      </c>
      <c r="E7" s="186" t="s">
        <v>45</v>
      </c>
      <c r="F7" s="186" t="s">
        <v>49</v>
      </c>
    </row>
    <row r="8" spans="1:27" s="96" customFormat="1" ht="15" customHeight="1">
      <c r="B8" s="107">
        <f>Force_1_R1!J4</f>
        <v>0</v>
      </c>
      <c r="C8" s="107">
        <f>Force_1_R1!C5</f>
        <v>0</v>
      </c>
      <c r="D8" s="107">
        <f>Force_1_R1!D5</f>
        <v>0</v>
      </c>
      <c r="E8" s="107">
        <f>Force_1_R1!K4</f>
        <v>0</v>
      </c>
      <c r="F8" s="107">
        <f>Force_1_R1!K28</f>
        <v>0</v>
      </c>
    </row>
    <row r="9" spans="1:27" s="96" customFormat="1" ht="15" customHeight="1">
      <c r="B9" s="102"/>
      <c r="C9" s="97"/>
      <c r="D9" s="98"/>
      <c r="E9" s="190"/>
      <c r="F9" s="190"/>
      <c r="G9" s="190"/>
    </row>
    <row r="10" spans="1:27" s="96" customFormat="1" ht="15" customHeight="1">
      <c r="B10" s="102" t="s">
        <v>98</v>
      </c>
      <c r="C10" s="191"/>
      <c r="D10" s="191"/>
      <c r="E10" s="191"/>
      <c r="F10" s="192"/>
      <c r="G10" s="193"/>
    </row>
    <row r="11" spans="1:27" s="96" customFormat="1" ht="15" customHeight="1">
      <c r="B11" s="186" t="s">
        <v>2</v>
      </c>
      <c r="C11" s="186" t="s">
        <v>3</v>
      </c>
      <c r="D11" s="186" t="s">
        <v>4</v>
      </c>
      <c r="E11" s="186" t="s">
        <v>109</v>
      </c>
      <c r="F11" s="186" t="s">
        <v>108</v>
      </c>
      <c r="G11" s="186" t="s">
        <v>110</v>
      </c>
      <c r="H11" s="186" t="s">
        <v>111</v>
      </c>
    </row>
    <row r="12" spans="1:27" s="96" customFormat="1" ht="15" customHeight="1">
      <c r="B12" s="107">
        <f>Force_1_R1!A28</f>
        <v>0</v>
      </c>
      <c r="C12" s="107">
        <f>Force_1_R1!B28</f>
        <v>0</v>
      </c>
      <c r="D12" s="107">
        <f>Force_1_R1!C28</f>
        <v>0</v>
      </c>
      <c r="E12" s="107">
        <f>Force_1_R1!D28</f>
        <v>0</v>
      </c>
      <c r="F12" s="107">
        <f>Force_1_R1!E28</f>
        <v>0</v>
      </c>
      <c r="G12" s="107">
        <f>Force_1_R1!F28</f>
        <v>0</v>
      </c>
      <c r="H12" s="107">
        <f>Force_1_R1!G28</f>
        <v>0</v>
      </c>
    </row>
    <row r="13" spans="1:27" s="96" customFormat="1" ht="15" customHeight="1">
      <c r="B13" s="102"/>
      <c r="C13" s="97"/>
      <c r="D13" s="98"/>
      <c r="E13" s="190"/>
      <c r="F13" s="190"/>
      <c r="G13" s="190"/>
      <c r="K13" s="102"/>
      <c r="L13" s="97"/>
      <c r="M13" s="98"/>
      <c r="N13" s="190"/>
      <c r="O13" s="190"/>
      <c r="P13" s="190"/>
    </row>
    <row r="14" spans="1:27" s="96" customFormat="1" ht="15" customHeight="1">
      <c r="B14" s="102" t="s">
        <v>99</v>
      </c>
      <c r="C14" s="191"/>
      <c r="D14" s="191"/>
      <c r="E14" s="190"/>
      <c r="F14" s="190"/>
      <c r="G14" s="190"/>
      <c r="K14" s="102" t="s">
        <v>741</v>
      </c>
      <c r="L14" s="191"/>
      <c r="M14" s="191"/>
      <c r="N14" s="190"/>
      <c r="O14" s="190"/>
      <c r="P14" s="190"/>
    </row>
    <row r="15" spans="1:27" s="96" customFormat="1" ht="15" customHeight="1">
      <c r="B15" s="186" t="s">
        <v>112</v>
      </c>
      <c r="C15" s="194"/>
      <c r="D15" s="190"/>
      <c r="E15" s="190"/>
      <c r="F15" s="190"/>
      <c r="K15" s="400" t="s">
        <v>112</v>
      </c>
      <c r="L15" s="194"/>
      <c r="M15" s="190"/>
      <c r="N15" s="190"/>
      <c r="O15" s="190"/>
    </row>
    <row r="16" spans="1:27" s="96" customFormat="1" ht="15" customHeight="1">
      <c r="B16" s="107">
        <f>Force_1_R1!J28</f>
        <v>0</v>
      </c>
      <c r="C16" s="97"/>
      <c r="D16" s="190"/>
      <c r="E16" s="190"/>
      <c r="F16" s="190"/>
      <c r="K16" s="413">
        <f>Force_1_R1!Y28</f>
        <v>0</v>
      </c>
      <c r="L16" s="97"/>
      <c r="M16" s="190"/>
      <c r="N16" s="190"/>
      <c r="O16" s="190"/>
    </row>
    <row r="17" spans="2:17" s="96" customFormat="1" ht="15" customHeight="1">
      <c r="B17" s="97"/>
      <c r="C17" s="97"/>
      <c r="D17" s="97"/>
      <c r="E17" s="190"/>
      <c r="F17" s="190"/>
      <c r="G17" s="190"/>
      <c r="K17" s="97"/>
      <c r="L17" s="97"/>
      <c r="M17" s="97"/>
      <c r="N17" s="190"/>
      <c r="O17" s="190"/>
      <c r="P17" s="190"/>
    </row>
    <row r="18" spans="2:17" s="96" customFormat="1" ht="15" customHeight="1">
      <c r="B18" s="102" t="s">
        <v>116</v>
      </c>
      <c r="C18" s="191"/>
      <c r="D18" s="191"/>
      <c r="E18" s="190"/>
      <c r="F18" s="190"/>
      <c r="G18" s="190"/>
      <c r="K18" s="102" t="s">
        <v>742</v>
      </c>
      <c r="L18" s="191"/>
      <c r="M18" s="191"/>
      <c r="N18" s="190"/>
      <c r="O18" s="190"/>
      <c r="P18" s="190"/>
    </row>
    <row r="19" spans="2:17" s="96" customFormat="1" ht="15" customHeight="1">
      <c r="B19" s="186" t="s">
        <v>113</v>
      </c>
      <c r="C19" s="186" t="s">
        <v>114</v>
      </c>
      <c r="D19" s="186" t="s">
        <v>115</v>
      </c>
      <c r="E19" s="195"/>
      <c r="K19" s="400" t="s">
        <v>113</v>
      </c>
      <c r="L19" s="400" t="s">
        <v>114</v>
      </c>
      <c r="M19" s="400" t="s">
        <v>115</v>
      </c>
      <c r="N19" s="195"/>
    </row>
    <row r="20" spans="2:17" s="96" customFormat="1" ht="15" customHeight="1">
      <c r="B20" s="107">
        <f>IF(Force_1_R1!I28="ⅹ","-",Force_1_R1!I28)</f>
        <v>0</v>
      </c>
      <c r="C20" s="107">
        <f>IF(Force_1_R1!I28="ⅹ","-",Force_1_R1!J28)</f>
        <v>0</v>
      </c>
      <c r="D20" s="107">
        <f>IF(Force_1_R1!I28="ⅹ","-",B20-C20)</f>
        <v>0</v>
      </c>
      <c r="E20" s="194"/>
      <c r="K20" s="107">
        <f>IF(Force_1_R1!X28="ⅹ","-",Force_1_R1!X28)</f>
        <v>0</v>
      </c>
      <c r="L20" s="107">
        <f>IF(Force_1_R1!X28="ⅹ","-",Force_1_R1!Y28)</f>
        <v>0</v>
      </c>
      <c r="M20" s="107">
        <f>IF(Force_1_R1!X28="ⅹ","-",K20-L20)</f>
        <v>0</v>
      </c>
      <c r="N20" s="194"/>
    </row>
    <row r="21" spans="2:17" s="96" customFormat="1" ht="15" customHeight="1">
      <c r="B21" s="103" t="s">
        <v>117</v>
      </c>
      <c r="C21" s="97"/>
      <c r="D21" s="98"/>
      <c r="E21" s="190"/>
      <c r="F21" s="190"/>
      <c r="G21" s="190"/>
      <c r="K21" s="103" t="s">
        <v>117</v>
      </c>
      <c r="L21" s="97"/>
      <c r="M21" s="98"/>
      <c r="N21" s="190"/>
      <c r="O21" s="190"/>
      <c r="P21" s="190"/>
    </row>
    <row r="22" spans="2:17" s="96" customFormat="1" ht="15" customHeight="1">
      <c r="B22" s="102"/>
      <c r="C22" s="97"/>
      <c r="D22" s="98"/>
      <c r="E22" s="190"/>
      <c r="F22" s="190"/>
      <c r="G22" s="190"/>
      <c r="K22" s="102"/>
      <c r="L22" s="97"/>
      <c r="M22" s="98"/>
      <c r="N22" s="190"/>
      <c r="O22" s="190"/>
      <c r="P22" s="190"/>
    </row>
    <row r="23" spans="2:17" s="96" customFormat="1" ht="15" customHeight="1">
      <c r="B23" s="102" t="s">
        <v>100</v>
      </c>
      <c r="C23" s="97"/>
      <c r="D23" s="98"/>
      <c r="E23" s="190"/>
      <c r="F23" s="190"/>
      <c r="G23" s="190"/>
      <c r="K23" s="102" t="s">
        <v>743</v>
      </c>
      <c r="L23" s="97"/>
      <c r="M23" s="98"/>
      <c r="N23" s="190"/>
      <c r="O23" s="190"/>
      <c r="P23" s="190"/>
    </row>
    <row r="24" spans="2:17" s="197" customFormat="1" ht="15" customHeight="1">
      <c r="B24" s="99" t="s">
        <v>131</v>
      </c>
      <c r="C24" s="97"/>
      <c r="D24" s="97"/>
      <c r="E24" s="196"/>
      <c r="F24" s="99"/>
      <c r="G24" s="97"/>
      <c r="H24" s="97"/>
      <c r="K24" s="99" t="s">
        <v>744</v>
      </c>
      <c r="L24" s="97"/>
      <c r="M24" s="97"/>
      <c r="N24" s="196"/>
      <c r="O24" s="99"/>
      <c r="P24" s="97"/>
      <c r="Q24" s="97"/>
    </row>
    <row r="25" spans="2:17" ht="15" customHeight="1">
      <c r="B25" s="558" t="str">
        <f>"실하중
("&amp;D8&amp;")"</f>
        <v>실하중
(0)</v>
      </c>
      <c r="C25" s="556" t="s">
        <v>121</v>
      </c>
      <c r="D25" s="560"/>
      <c r="E25" s="557"/>
      <c r="K25" s="558" t="str">
        <f>B25</f>
        <v>실하중
(0)</v>
      </c>
      <c r="L25" s="556" t="s">
        <v>121</v>
      </c>
      <c r="M25" s="560"/>
      <c r="N25" s="557"/>
    </row>
    <row r="26" spans="2:17" ht="15" customHeight="1">
      <c r="B26" s="559"/>
      <c r="C26" s="186" t="s">
        <v>118</v>
      </c>
      <c r="D26" s="186" t="s">
        <v>119</v>
      </c>
      <c r="E26" s="186" t="s">
        <v>120</v>
      </c>
      <c r="K26" s="559"/>
      <c r="L26" s="400" t="s">
        <v>118</v>
      </c>
      <c r="M26" s="400" t="s">
        <v>119</v>
      </c>
      <c r="N26" s="400" t="s">
        <v>120</v>
      </c>
    </row>
    <row r="27" spans="2:17" ht="15" customHeight="1">
      <c r="B27" s="107">
        <f>Force_1_R1!E4</f>
        <v>0</v>
      </c>
      <c r="C27" s="107">
        <f>Force_1_R1!Q4</f>
        <v>0</v>
      </c>
      <c r="D27" s="107">
        <f>Force_1_R1!R4</f>
        <v>0</v>
      </c>
      <c r="E27" s="107">
        <f>Force_1_R1!S4</f>
        <v>0</v>
      </c>
      <c r="K27" s="107">
        <f>Force_1_R1!E4</f>
        <v>0</v>
      </c>
      <c r="L27" s="107">
        <f>Force_1_R1!X4</f>
        <v>0</v>
      </c>
      <c r="M27" s="107">
        <f>Force_1_R1!Y4</f>
        <v>0</v>
      </c>
      <c r="N27" s="107">
        <f>Force_1_R1!Z4</f>
        <v>0</v>
      </c>
    </row>
    <row r="28" spans="2:17" ht="15" customHeight="1">
      <c r="B28" s="107">
        <f>Force_1_R1!E5</f>
        <v>0</v>
      </c>
      <c r="C28" s="107">
        <f>Force_1_R1!Q5</f>
        <v>0</v>
      </c>
      <c r="D28" s="107">
        <f>Force_1_R1!R5</f>
        <v>0</v>
      </c>
      <c r="E28" s="107">
        <f>Force_1_R1!S5</f>
        <v>0</v>
      </c>
      <c r="K28" s="107">
        <f>Force_1_R1!E5</f>
        <v>0</v>
      </c>
      <c r="L28" s="107">
        <f>Force_1_R1!X5</f>
        <v>0</v>
      </c>
      <c r="M28" s="107">
        <f>Force_1_R1!Y5</f>
        <v>0</v>
      </c>
      <c r="N28" s="107">
        <f>Force_1_R1!Z5</f>
        <v>0</v>
      </c>
    </row>
    <row r="29" spans="2:17" ht="15" customHeight="1">
      <c r="B29" s="107">
        <f>Force_1_R1!E6</f>
        <v>0</v>
      </c>
      <c r="C29" s="107">
        <f>Force_1_R1!Q6</f>
        <v>0</v>
      </c>
      <c r="D29" s="107">
        <f>Force_1_R1!R6</f>
        <v>0</v>
      </c>
      <c r="E29" s="107">
        <f>Force_1_R1!S6</f>
        <v>0</v>
      </c>
      <c r="K29" s="107">
        <f>Force_1_R1!E6</f>
        <v>0</v>
      </c>
      <c r="L29" s="107">
        <f>Force_1_R1!X6</f>
        <v>0</v>
      </c>
      <c r="M29" s="107">
        <f>Force_1_R1!Y6</f>
        <v>0</v>
      </c>
      <c r="N29" s="107">
        <f>Force_1_R1!Z6</f>
        <v>0</v>
      </c>
    </row>
    <row r="30" spans="2:17" ht="15" customHeight="1">
      <c r="B30" s="100"/>
      <c r="C30" s="100"/>
      <c r="D30" s="100"/>
      <c r="E30" s="100"/>
      <c r="F30" s="100"/>
      <c r="G30" s="100"/>
      <c r="H30" s="100"/>
      <c r="K30" s="100"/>
      <c r="L30" s="100"/>
      <c r="M30" s="100"/>
      <c r="N30" s="100"/>
      <c r="O30" s="100"/>
      <c r="P30" s="100"/>
      <c r="Q30" s="100"/>
    </row>
    <row r="31" spans="2:17" ht="15" customHeight="1">
      <c r="B31" s="99" t="s">
        <v>132</v>
      </c>
      <c r="C31" s="96"/>
      <c r="D31" s="96"/>
      <c r="E31" s="196"/>
      <c r="F31" s="99"/>
      <c r="G31" s="96"/>
      <c r="H31" s="96"/>
      <c r="K31" s="99" t="s">
        <v>745</v>
      </c>
      <c r="L31" s="96"/>
      <c r="M31" s="96"/>
      <c r="N31" s="196"/>
      <c r="O31" s="99"/>
      <c r="P31" s="96"/>
      <c r="Q31" s="96"/>
    </row>
    <row r="32" spans="2:17" ht="15" customHeight="1">
      <c r="B32" s="558" t="str">
        <f>"실하중
("
&amp;D8&amp;")"</f>
        <v>실하중
(0)</v>
      </c>
      <c r="C32" s="556" t="s">
        <v>122</v>
      </c>
      <c r="D32" s="560"/>
      <c r="E32" s="560"/>
      <c r="F32" s="560"/>
      <c r="G32" s="560"/>
      <c r="H32" s="560"/>
      <c r="K32" s="558" t="str">
        <f>B32</f>
        <v>실하중
(0)</v>
      </c>
      <c r="L32" s="556" t="s">
        <v>122</v>
      </c>
      <c r="M32" s="560"/>
      <c r="N32" s="560"/>
      <c r="O32" s="560"/>
      <c r="P32" s="560"/>
      <c r="Q32" s="560"/>
    </row>
    <row r="33" spans="2:17" ht="15" customHeight="1">
      <c r="B33" s="559"/>
      <c r="C33" s="561" t="s">
        <v>123</v>
      </c>
      <c r="D33" s="561" t="s">
        <v>124</v>
      </c>
      <c r="E33" s="556" t="s">
        <v>129</v>
      </c>
      <c r="F33" s="557"/>
      <c r="G33" s="556" t="s">
        <v>130</v>
      </c>
      <c r="H33" s="557"/>
      <c r="K33" s="559"/>
      <c r="L33" s="561" t="s">
        <v>123</v>
      </c>
      <c r="M33" s="561" t="s">
        <v>124</v>
      </c>
      <c r="N33" s="556" t="s">
        <v>129</v>
      </c>
      <c r="O33" s="557"/>
      <c r="P33" s="556" t="s">
        <v>130</v>
      </c>
      <c r="Q33" s="557"/>
    </row>
    <row r="34" spans="2:17" ht="15" customHeight="1">
      <c r="B34" s="559"/>
      <c r="C34" s="562"/>
      <c r="D34" s="562"/>
      <c r="E34" s="186" t="s">
        <v>125</v>
      </c>
      <c r="F34" s="186" t="s">
        <v>126</v>
      </c>
      <c r="G34" s="186" t="s">
        <v>127</v>
      </c>
      <c r="H34" s="186" t="s">
        <v>128</v>
      </c>
      <c r="K34" s="559"/>
      <c r="L34" s="562"/>
      <c r="M34" s="562"/>
      <c r="N34" s="400" t="s">
        <v>125</v>
      </c>
      <c r="O34" s="400" t="s">
        <v>126</v>
      </c>
      <c r="P34" s="400" t="s">
        <v>127</v>
      </c>
      <c r="Q34" s="400" t="s">
        <v>128</v>
      </c>
    </row>
    <row r="35" spans="2:17" ht="15" customHeight="1">
      <c r="B35" s="107">
        <f>Force_1_R1!E7</f>
        <v>0</v>
      </c>
      <c r="C35" s="107">
        <f>Force_1_R1!Q7</f>
        <v>0</v>
      </c>
      <c r="D35" s="107">
        <f>Force_1_R1!R7</f>
        <v>0</v>
      </c>
      <c r="E35" s="107">
        <f>Force_1_R1!S7</f>
        <v>0</v>
      </c>
      <c r="F35" s="107">
        <f>Force_1_R1!T7</f>
        <v>0</v>
      </c>
      <c r="G35" s="107">
        <f>Force_1_R1!U7</f>
        <v>0</v>
      </c>
      <c r="H35" s="107">
        <f>Force_1_R1!V7</f>
        <v>0</v>
      </c>
      <c r="K35" s="107">
        <f>Force_1_R1!E7</f>
        <v>0</v>
      </c>
      <c r="L35" s="107">
        <f>Force_1_R1!X7</f>
        <v>0</v>
      </c>
      <c r="M35" s="107">
        <f>Force_1_R1!Y7</f>
        <v>0</v>
      </c>
      <c r="N35" s="107">
        <f>Force_1_R1!Z7</f>
        <v>0</v>
      </c>
      <c r="O35" s="107">
        <f>Force_1_R1!AA7</f>
        <v>0</v>
      </c>
      <c r="P35" s="107">
        <f>Force_1_R1!AB7</f>
        <v>0</v>
      </c>
      <c r="Q35" s="107">
        <f>Force_1_R1!AC7</f>
        <v>0</v>
      </c>
    </row>
    <row r="36" spans="2:17" ht="15" customHeight="1">
      <c r="B36" s="107">
        <f>Force_1_R1!E8</f>
        <v>0</v>
      </c>
      <c r="C36" s="107">
        <f>Force_1_R1!Q8</f>
        <v>0</v>
      </c>
      <c r="D36" s="107">
        <f>Force_1_R1!R8</f>
        <v>0</v>
      </c>
      <c r="E36" s="107">
        <f>Force_1_R1!S8</f>
        <v>0</v>
      </c>
      <c r="F36" s="107">
        <f>Force_1_R1!T8</f>
        <v>0</v>
      </c>
      <c r="G36" s="107">
        <f>Force_1_R1!U8</f>
        <v>0</v>
      </c>
      <c r="H36" s="107">
        <f>Force_1_R1!V8</f>
        <v>0</v>
      </c>
      <c r="K36" s="107">
        <f>Force_1_R1!E8</f>
        <v>0</v>
      </c>
      <c r="L36" s="107">
        <f>Force_1_R1!X8</f>
        <v>0</v>
      </c>
      <c r="M36" s="107">
        <f>Force_1_R1!Y8</f>
        <v>0</v>
      </c>
      <c r="N36" s="107">
        <f>Force_1_R1!Z8</f>
        <v>0</v>
      </c>
      <c r="O36" s="107">
        <f>Force_1_R1!AA8</f>
        <v>0</v>
      </c>
      <c r="P36" s="107">
        <f>Force_1_R1!AB8</f>
        <v>0</v>
      </c>
      <c r="Q36" s="107">
        <f>Force_1_R1!AC8</f>
        <v>0</v>
      </c>
    </row>
    <row r="37" spans="2:17" ht="15" customHeight="1">
      <c r="B37" s="107">
        <f>Force_1_R1!E9</f>
        <v>0</v>
      </c>
      <c r="C37" s="107">
        <f>Force_1_R1!Q9</f>
        <v>0</v>
      </c>
      <c r="D37" s="107">
        <f>Force_1_R1!R9</f>
        <v>0</v>
      </c>
      <c r="E37" s="107">
        <f>Force_1_R1!S9</f>
        <v>0</v>
      </c>
      <c r="F37" s="107">
        <f>Force_1_R1!T9</f>
        <v>0</v>
      </c>
      <c r="G37" s="107">
        <f>Force_1_R1!U9</f>
        <v>0</v>
      </c>
      <c r="H37" s="107">
        <f>Force_1_R1!V9</f>
        <v>0</v>
      </c>
      <c r="K37" s="107">
        <f>Force_1_R1!E9</f>
        <v>0</v>
      </c>
      <c r="L37" s="107">
        <f>Force_1_R1!X9</f>
        <v>0</v>
      </c>
      <c r="M37" s="107">
        <f>Force_1_R1!Y9</f>
        <v>0</v>
      </c>
      <c r="N37" s="107">
        <f>Force_1_R1!Z9</f>
        <v>0</v>
      </c>
      <c r="O37" s="107">
        <f>Force_1_R1!AA9</f>
        <v>0</v>
      </c>
      <c r="P37" s="107">
        <f>Force_1_R1!AB9</f>
        <v>0</v>
      </c>
      <c r="Q37" s="107">
        <f>Force_1_R1!AC9</f>
        <v>0</v>
      </c>
    </row>
    <row r="38" spans="2:17" ht="15" customHeight="1">
      <c r="B38" s="107">
        <f>Force_1_R1!E10</f>
        <v>0</v>
      </c>
      <c r="C38" s="107">
        <f>Force_1_R1!Q10</f>
        <v>0</v>
      </c>
      <c r="D38" s="107">
        <f>Force_1_R1!R10</f>
        <v>0</v>
      </c>
      <c r="E38" s="107">
        <f>Force_1_R1!S10</f>
        <v>0</v>
      </c>
      <c r="F38" s="107">
        <f>Force_1_R1!T10</f>
        <v>0</v>
      </c>
      <c r="G38" s="107">
        <f>Force_1_R1!U10</f>
        <v>0</v>
      </c>
      <c r="H38" s="107">
        <f>Force_1_R1!V10</f>
        <v>0</v>
      </c>
      <c r="K38" s="107">
        <f>Force_1_R1!E10</f>
        <v>0</v>
      </c>
      <c r="L38" s="107">
        <f>Force_1_R1!X10</f>
        <v>0</v>
      </c>
      <c r="M38" s="107">
        <f>Force_1_R1!Y10</f>
        <v>0</v>
      </c>
      <c r="N38" s="107">
        <f>Force_1_R1!Z10</f>
        <v>0</v>
      </c>
      <c r="O38" s="107">
        <f>Force_1_R1!AA10</f>
        <v>0</v>
      </c>
      <c r="P38" s="107">
        <f>Force_1_R1!AB10</f>
        <v>0</v>
      </c>
      <c r="Q38" s="107">
        <f>Force_1_R1!AC10</f>
        <v>0</v>
      </c>
    </row>
    <row r="39" spans="2:17" ht="15" customHeight="1">
      <c r="B39" s="107">
        <f>Force_1_R1!E11</f>
        <v>0</v>
      </c>
      <c r="C39" s="107">
        <f>Force_1_R1!Q11</f>
        <v>0</v>
      </c>
      <c r="D39" s="107">
        <f>Force_1_R1!R11</f>
        <v>0</v>
      </c>
      <c r="E39" s="107">
        <f>Force_1_R1!S11</f>
        <v>0</v>
      </c>
      <c r="F39" s="107">
        <f>Force_1_R1!T11</f>
        <v>0</v>
      </c>
      <c r="G39" s="107">
        <f>Force_1_R1!U11</f>
        <v>0</v>
      </c>
      <c r="H39" s="107">
        <f>Force_1_R1!V11</f>
        <v>0</v>
      </c>
      <c r="K39" s="107">
        <f>Force_1_R1!E11</f>
        <v>0</v>
      </c>
      <c r="L39" s="107">
        <f>Force_1_R1!X11</f>
        <v>0</v>
      </c>
      <c r="M39" s="107">
        <f>Force_1_R1!Y11</f>
        <v>0</v>
      </c>
      <c r="N39" s="107">
        <f>Force_1_R1!Z11</f>
        <v>0</v>
      </c>
      <c r="O39" s="107">
        <f>Force_1_R1!AA11</f>
        <v>0</v>
      </c>
      <c r="P39" s="107">
        <f>Force_1_R1!AB11</f>
        <v>0</v>
      </c>
      <c r="Q39" s="107">
        <f>Force_1_R1!AC11</f>
        <v>0</v>
      </c>
    </row>
    <row r="40" spans="2:17" ht="15" customHeight="1">
      <c r="B40" s="107">
        <f>Force_1_R1!E12</f>
        <v>0</v>
      </c>
      <c r="C40" s="107">
        <f>Force_1_R1!Q12</f>
        <v>0</v>
      </c>
      <c r="D40" s="107">
        <f>Force_1_R1!R12</f>
        <v>0</v>
      </c>
      <c r="E40" s="107">
        <f>Force_1_R1!S12</f>
        <v>0</v>
      </c>
      <c r="F40" s="107">
        <f>Force_1_R1!T12</f>
        <v>0</v>
      </c>
      <c r="G40" s="107">
        <f>Force_1_R1!U12</f>
        <v>0</v>
      </c>
      <c r="H40" s="107">
        <f>Force_1_R1!V12</f>
        <v>0</v>
      </c>
      <c r="K40" s="107">
        <f>Force_1_R1!E12</f>
        <v>0</v>
      </c>
      <c r="L40" s="107">
        <f>Force_1_R1!X12</f>
        <v>0</v>
      </c>
      <c r="M40" s="107">
        <f>Force_1_R1!Y12</f>
        <v>0</v>
      </c>
      <c r="N40" s="107">
        <f>Force_1_R1!Z12</f>
        <v>0</v>
      </c>
      <c r="O40" s="107">
        <f>Force_1_R1!AA12</f>
        <v>0</v>
      </c>
      <c r="P40" s="107">
        <f>Force_1_R1!AB12</f>
        <v>0</v>
      </c>
      <c r="Q40" s="107">
        <f>Force_1_R1!AC12</f>
        <v>0</v>
      </c>
    </row>
    <row r="41" spans="2:17" ht="15" customHeight="1">
      <c r="B41" s="107">
        <f>Force_1_R1!E13</f>
        <v>0</v>
      </c>
      <c r="C41" s="107">
        <f>Force_1_R1!Q13</f>
        <v>0</v>
      </c>
      <c r="D41" s="107">
        <f>Force_1_R1!R13</f>
        <v>0</v>
      </c>
      <c r="E41" s="107">
        <f>Force_1_R1!S13</f>
        <v>0</v>
      </c>
      <c r="F41" s="107">
        <f>Force_1_R1!T13</f>
        <v>0</v>
      </c>
      <c r="G41" s="107">
        <f>Force_1_R1!U13</f>
        <v>0</v>
      </c>
      <c r="H41" s="107">
        <f>Force_1_R1!V13</f>
        <v>0</v>
      </c>
      <c r="K41" s="107">
        <f>Force_1_R1!E13</f>
        <v>0</v>
      </c>
      <c r="L41" s="107">
        <f>Force_1_R1!X13</f>
        <v>0</v>
      </c>
      <c r="M41" s="107">
        <f>Force_1_R1!Y13</f>
        <v>0</v>
      </c>
      <c r="N41" s="107">
        <f>Force_1_R1!Z13</f>
        <v>0</v>
      </c>
      <c r="O41" s="107">
        <f>Force_1_R1!AA13</f>
        <v>0</v>
      </c>
      <c r="P41" s="107">
        <f>Force_1_R1!AB13</f>
        <v>0</v>
      </c>
      <c r="Q41" s="107">
        <f>Force_1_R1!AC13</f>
        <v>0</v>
      </c>
    </row>
    <row r="42" spans="2:17" ht="15" customHeight="1">
      <c r="B42" s="107">
        <f>Force_1_R1!E14</f>
        <v>0</v>
      </c>
      <c r="C42" s="107">
        <f>Force_1_R1!Q14</f>
        <v>0</v>
      </c>
      <c r="D42" s="107">
        <f>Force_1_R1!R14</f>
        <v>0</v>
      </c>
      <c r="E42" s="107">
        <f>Force_1_R1!S14</f>
        <v>0</v>
      </c>
      <c r="F42" s="107">
        <f>Force_1_R1!T14</f>
        <v>0</v>
      </c>
      <c r="G42" s="107">
        <f>Force_1_R1!U14</f>
        <v>0</v>
      </c>
      <c r="H42" s="107">
        <f>Force_1_R1!V14</f>
        <v>0</v>
      </c>
      <c r="K42" s="107">
        <f>Force_1_R1!E14</f>
        <v>0</v>
      </c>
      <c r="L42" s="107">
        <f>Force_1_R1!X14</f>
        <v>0</v>
      </c>
      <c r="M42" s="107">
        <f>Force_1_R1!Y14</f>
        <v>0</v>
      </c>
      <c r="N42" s="107">
        <f>Force_1_R1!Z14</f>
        <v>0</v>
      </c>
      <c r="O42" s="107">
        <f>Force_1_R1!AA14</f>
        <v>0</v>
      </c>
      <c r="P42" s="107">
        <f>Force_1_R1!AB14</f>
        <v>0</v>
      </c>
      <c r="Q42" s="107">
        <f>Force_1_R1!AC14</f>
        <v>0</v>
      </c>
    </row>
    <row r="43" spans="2:17" ht="15" customHeight="1">
      <c r="B43" s="107">
        <f>Force_1_R1!E15</f>
        <v>0</v>
      </c>
      <c r="C43" s="107">
        <f>Force_1_R1!Q15</f>
        <v>0</v>
      </c>
      <c r="D43" s="107">
        <f>Force_1_R1!R15</f>
        <v>0</v>
      </c>
      <c r="E43" s="107">
        <f>Force_1_R1!S15</f>
        <v>0</v>
      </c>
      <c r="F43" s="107">
        <f>Force_1_R1!T15</f>
        <v>0</v>
      </c>
      <c r="G43" s="107">
        <f>Force_1_R1!U15</f>
        <v>0</v>
      </c>
      <c r="H43" s="107">
        <f>Force_1_R1!V15</f>
        <v>0</v>
      </c>
      <c r="K43" s="107">
        <f>Force_1_R1!E15</f>
        <v>0</v>
      </c>
      <c r="L43" s="107">
        <f>Force_1_R1!X15</f>
        <v>0</v>
      </c>
      <c r="M43" s="107">
        <f>Force_1_R1!Y15</f>
        <v>0</v>
      </c>
      <c r="N43" s="107">
        <f>Force_1_R1!Z15</f>
        <v>0</v>
      </c>
      <c r="O43" s="107">
        <f>Force_1_R1!AA15</f>
        <v>0</v>
      </c>
      <c r="P43" s="107">
        <f>Force_1_R1!AB15</f>
        <v>0</v>
      </c>
      <c r="Q43" s="107">
        <f>Force_1_R1!AC15</f>
        <v>0</v>
      </c>
    </row>
    <row r="44" spans="2:17" ht="15" customHeight="1">
      <c r="B44" s="107">
        <f>Force_1_R1!E16</f>
        <v>0</v>
      </c>
      <c r="C44" s="107">
        <f>Force_1_R1!Q16</f>
        <v>0</v>
      </c>
      <c r="D44" s="107">
        <f>Force_1_R1!R16</f>
        <v>0</v>
      </c>
      <c r="E44" s="107">
        <f>Force_1_R1!S16</f>
        <v>0</v>
      </c>
      <c r="F44" s="107">
        <f>Force_1_R1!T16</f>
        <v>0</v>
      </c>
      <c r="G44" s="107">
        <f>Force_1_R1!U16</f>
        <v>0</v>
      </c>
      <c r="H44" s="107">
        <f>Force_1_R1!V16</f>
        <v>0</v>
      </c>
      <c r="K44" s="107">
        <f>Force_1_R1!E16</f>
        <v>0</v>
      </c>
      <c r="L44" s="107">
        <f>Force_1_R1!X16</f>
        <v>0</v>
      </c>
      <c r="M44" s="107">
        <f>Force_1_R1!Y16</f>
        <v>0</v>
      </c>
      <c r="N44" s="107">
        <f>Force_1_R1!Z16</f>
        <v>0</v>
      </c>
      <c r="O44" s="107">
        <f>Force_1_R1!AA16</f>
        <v>0</v>
      </c>
      <c r="P44" s="107">
        <f>Force_1_R1!AB16</f>
        <v>0</v>
      </c>
      <c r="Q44" s="107">
        <f>Force_1_R1!AC16</f>
        <v>0</v>
      </c>
    </row>
    <row r="45" spans="2:17" ht="15" customHeight="1">
      <c r="B45" s="107">
        <f>Force_1_R1!E17</f>
        <v>0</v>
      </c>
      <c r="C45" s="107">
        <f>Force_1_R1!Q17</f>
        <v>0</v>
      </c>
      <c r="D45" s="107">
        <f>Force_1_R1!R17</f>
        <v>0</v>
      </c>
      <c r="E45" s="107">
        <f>Force_1_R1!S17</f>
        <v>0</v>
      </c>
      <c r="F45" s="107">
        <f>Force_1_R1!T17</f>
        <v>0</v>
      </c>
      <c r="G45" s="107">
        <f>Force_1_R1!U17</f>
        <v>0</v>
      </c>
      <c r="H45" s="107">
        <f>Force_1_R1!V17</f>
        <v>0</v>
      </c>
      <c r="K45" s="107">
        <f>Force_1_R1!E17</f>
        <v>0</v>
      </c>
      <c r="L45" s="107">
        <f>Force_1_R1!X17</f>
        <v>0</v>
      </c>
      <c r="M45" s="107">
        <f>Force_1_R1!Y17</f>
        <v>0</v>
      </c>
      <c r="N45" s="107">
        <f>Force_1_R1!Z17</f>
        <v>0</v>
      </c>
      <c r="O45" s="107">
        <f>Force_1_R1!AA17</f>
        <v>0</v>
      </c>
      <c r="P45" s="107">
        <f>Force_1_R1!AB17</f>
        <v>0</v>
      </c>
      <c r="Q45" s="107">
        <f>Force_1_R1!AC17</f>
        <v>0</v>
      </c>
    </row>
    <row r="46" spans="2:17" ht="15" customHeight="1">
      <c r="B46" s="107">
        <f>Force_1_R1!E18</f>
        <v>0</v>
      </c>
      <c r="C46" s="107">
        <f>Force_1_R1!Q18</f>
        <v>0</v>
      </c>
      <c r="D46" s="107">
        <f>Force_1_R1!R18</f>
        <v>0</v>
      </c>
      <c r="E46" s="107">
        <f>Force_1_R1!S18</f>
        <v>0</v>
      </c>
      <c r="F46" s="107">
        <f>Force_1_R1!T18</f>
        <v>0</v>
      </c>
      <c r="G46" s="107">
        <f>Force_1_R1!U18</f>
        <v>0</v>
      </c>
      <c r="H46" s="107">
        <f>Force_1_R1!V18</f>
        <v>0</v>
      </c>
      <c r="K46" s="107">
        <f>Force_1_R1!E18</f>
        <v>0</v>
      </c>
      <c r="L46" s="107">
        <f>Force_1_R1!X18</f>
        <v>0</v>
      </c>
      <c r="M46" s="107">
        <f>Force_1_R1!Y18</f>
        <v>0</v>
      </c>
      <c r="N46" s="107">
        <f>Force_1_R1!Z18</f>
        <v>0</v>
      </c>
      <c r="O46" s="107">
        <f>Force_1_R1!AA18</f>
        <v>0</v>
      </c>
      <c r="P46" s="107">
        <f>Force_1_R1!AB18</f>
        <v>0</v>
      </c>
      <c r="Q46" s="107">
        <f>Force_1_R1!AC18</f>
        <v>0</v>
      </c>
    </row>
    <row r="47" spans="2:17" ht="15" customHeight="1">
      <c r="B47" s="107">
        <f>Force_1_R1!E19</f>
        <v>0</v>
      </c>
      <c r="C47" s="107">
        <f>Force_1_R1!Q19</f>
        <v>0</v>
      </c>
      <c r="D47" s="107">
        <f>Force_1_R1!R19</f>
        <v>0</v>
      </c>
      <c r="E47" s="107">
        <f>Force_1_R1!S19</f>
        <v>0</v>
      </c>
      <c r="F47" s="107">
        <f>Force_1_R1!T19</f>
        <v>0</v>
      </c>
      <c r="G47" s="107">
        <f>Force_1_R1!U19</f>
        <v>0</v>
      </c>
      <c r="H47" s="107">
        <f>Force_1_R1!V19</f>
        <v>0</v>
      </c>
      <c r="K47" s="107">
        <f>Force_1_R1!E19</f>
        <v>0</v>
      </c>
      <c r="L47" s="107">
        <f>Force_1_R1!X19</f>
        <v>0</v>
      </c>
      <c r="M47" s="107">
        <f>Force_1_R1!Y19</f>
        <v>0</v>
      </c>
      <c r="N47" s="107">
        <f>Force_1_R1!Z19</f>
        <v>0</v>
      </c>
      <c r="O47" s="107">
        <f>Force_1_R1!AA19</f>
        <v>0</v>
      </c>
      <c r="P47" s="107">
        <f>Force_1_R1!AB19</f>
        <v>0</v>
      </c>
      <c r="Q47" s="107">
        <f>Force_1_R1!AC19</f>
        <v>0</v>
      </c>
    </row>
    <row r="48" spans="2:17" ht="15" customHeight="1">
      <c r="B48" s="107">
        <f>Force_1_R1!E20</f>
        <v>0</v>
      </c>
      <c r="C48" s="107">
        <f>Force_1_R1!Q20</f>
        <v>0</v>
      </c>
      <c r="D48" s="107">
        <f>Force_1_R1!R20</f>
        <v>0</v>
      </c>
      <c r="E48" s="107">
        <f>Force_1_R1!S20</f>
        <v>0</v>
      </c>
      <c r="F48" s="107">
        <f>Force_1_R1!T20</f>
        <v>0</v>
      </c>
      <c r="G48" s="107">
        <f>Force_1_R1!U20</f>
        <v>0</v>
      </c>
      <c r="H48" s="107">
        <f>Force_1_R1!V20</f>
        <v>0</v>
      </c>
      <c r="K48" s="107">
        <f>Force_1_R1!E20</f>
        <v>0</v>
      </c>
      <c r="L48" s="107">
        <f>Force_1_R1!X20</f>
        <v>0</v>
      </c>
      <c r="M48" s="107">
        <f>Force_1_R1!Y20</f>
        <v>0</v>
      </c>
      <c r="N48" s="107">
        <f>Force_1_R1!Z20</f>
        <v>0</v>
      </c>
      <c r="O48" s="107">
        <f>Force_1_R1!AA20</f>
        <v>0</v>
      </c>
      <c r="P48" s="107">
        <f>Force_1_R1!AB20</f>
        <v>0</v>
      </c>
      <c r="Q48" s="107">
        <f>Force_1_R1!AC20</f>
        <v>0</v>
      </c>
    </row>
    <row r="49" spans="1:27" ht="15" customHeight="1">
      <c r="B49" s="107">
        <f>Force_1_R1!E21</f>
        <v>0</v>
      </c>
      <c r="C49" s="107">
        <f>Force_1_R1!Q21</f>
        <v>0</v>
      </c>
      <c r="D49" s="107">
        <f>Force_1_R1!R21</f>
        <v>0</v>
      </c>
      <c r="E49" s="107">
        <f>Force_1_R1!S21</f>
        <v>0</v>
      </c>
      <c r="F49" s="107">
        <f>Force_1_R1!T21</f>
        <v>0</v>
      </c>
      <c r="G49" s="107">
        <f>Force_1_R1!U21</f>
        <v>0</v>
      </c>
      <c r="H49" s="107">
        <f>Force_1_R1!V21</f>
        <v>0</v>
      </c>
      <c r="K49" s="107">
        <f>Force_1_R1!E21</f>
        <v>0</v>
      </c>
      <c r="L49" s="107">
        <f>Force_1_R1!X21</f>
        <v>0</v>
      </c>
      <c r="M49" s="107">
        <f>Force_1_R1!Y21</f>
        <v>0</v>
      </c>
      <c r="N49" s="107">
        <f>Force_1_R1!Z21</f>
        <v>0</v>
      </c>
      <c r="O49" s="107">
        <f>Force_1_R1!AA21</f>
        <v>0</v>
      </c>
      <c r="P49" s="107">
        <f>Force_1_R1!AB21</f>
        <v>0</v>
      </c>
      <c r="Q49" s="107">
        <f>Force_1_R1!AC21</f>
        <v>0</v>
      </c>
    </row>
    <row r="50" spans="1:27" ht="15" customHeight="1">
      <c r="B50" s="107">
        <f>Force_1_R1!E22</f>
        <v>0</v>
      </c>
      <c r="C50" s="107">
        <f>Force_1_R1!Q22</f>
        <v>0</v>
      </c>
      <c r="D50" s="107">
        <f>Force_1_R1!R22</f>
        <v>0</v>
      </c>
      <c r="E50" s="107">
        <f>Force_1_R1!S22</f>
        <v>0</v>
      </c>
      <c r="F50" s="107">
        <f>Force_1_R1!T22</f>
        <v>0</v>
      </c>
      <c r="G50" s="107">
        <f>Force_1_R1!U22</f>
        <v>0</v>
      </c>
      <c r="H50" s="107">
        <f>Force_1_R1!V22</f>
        <v>0</v>
      </c>
      <c r="K50" s="107">
        <f>Force_1_R1!E22</f>
        <v>0</v>
      </c>
      <c r="L50" s="107">
        <f>Force_1_R1!X22</f>
        <v>0</v>
      </c>
      <c r="M50" s="107">
        <f>Force_1_R1!Y22</f>
        <v>0</v>
      </c>
      <c r="N50" s="107">
        <f>Force_1_R1!Z22</f>
        <v>0</v>
      </c>
      <c r="O50" s="107">
        <f>Force_1_R1!AA22</f>
        <v>0</v>
      </c>
      <c r="P50" s="107">
        <f>Force_1_R1!AB22</f>
        <v>0</v>
      </c>
      <c r="Q50" s="107">
        <f>Force_1_R1!AC22</f>
        <v>0</v>
      </c>
    </row>
    <row r="51" spans="1:27" ht="15" customHeight="1">
      <c r="B51" s="107">
        <f>Force_1_R1!E23</f>
        <v>0</v>
      </c>
      <c r="C51" s="107">
        <f>Force_1_R1!Q23</f>
        <v>0</v>
      </c>
      <c r="D51" s="107">
        <f>Force_1_R1!R23</f>
        <v>0</v>
      </c>
      <c r="E51" s="107">
        <f>Force_1_R1!S23</f>
        <v>0</v>
      </c>
      <c r="F51" s="107">
        <f>Force_1_R1!T23</f>
        <v>0</v>
      </c>
      <c r="G51" s="107">
        <f>Force_1_R1!U23</f>
        <v>0</v>
      </c>
      <c r="H51" s="107">
        <f>Force_1_R1!V23</f>
        <v>0</v>
      </c>
      <c r="K51" s="107">
        <f>Force_1_R1!E23</f>
        <v>0</v>
      </c>
      <c r="L51" s="107">
        <f>Force_1_R1!X23</f>
        <v>0</v>
      </c>
      <c r="M51" s="107">
        <f>Force_1_R1!Y23</f>
        <v>0</v>
      </c>
      <c r="N51" s="107">
        <f>Force_1_R1!Z23</f>
        <v>0</v>
      </c>
      <c r="O51" s="107">
        <f>Force_1_R1!AA23</f>
        <v>0</v>
      </c>
      <c r="P51" s="107">
        <f>Force_1_R1!AB23</f>
        <v>0</v>
      </c>
      <c r="Q51" s="107">
        <f>Force_1_R1!AC23</f>
        <v>0</v>
      </c>
    </row>
    <row r="52" spans="1:27" ht="15" customHeight="1">
      <c r="B52" s="107">
        <f>Force_1_R1!E24</f>
        <v>0</v>
      </c>
      <c r="C52" s="107">
        <f>Force_1_R1!Q24</f>
        <v>0</v>
      </c>
      <c r="D52" s="107">
        <f>Force_1_R1!R24</f>
        <v>0</v>
      </c>
      <c r="E52" s="107">
        <f>Force_1_R1!S24</f>
        <v>0</v>
      </c>
      <c r="F52" s="107">
        <f>Force_1_R1!T24</f>
        <v>0</v>
      </c>
      <c r="G52" s="107">
        <f>Force_1_R1!U24</f>
        <v>0</v>
      </c>
      <c r="H52" s="107">
        <f>Force_1_R1!V24</f>
        <v>0</v>
      </c>
      <c r="K52" s="107">
        <f>Force_1_R1!E24</f>
        <v>0</v>
      </c>
      <c r="L52" s="107">
        <f>Force_1_R1!X24</f>
        <v>0</v>
      </c>
      <c r="M52" s="107">
        <f>Force_1_R1!Y24</f>
        <v>0</v>
      </c>
      <c r="N52" s="107">
        <f>Force_1_R1!Z24</f>
        <v>0</v>
      </c>
      <c r="O52" s="107">
        <f>Force_1_R1!AA24</f>
        <v>0</v>
      </c>
      <c r="P52" s="107">
        <f>Force_1_R1!AB24</f>
        <v>0</v>
      </c>
      <c r="Q52" s="107">
        <f>Force_1_R1!AC24</f>
        <v>0</v>
      </c>
    </row>
    <row r="53" spans="1:27" ht="15" customHeight="1">
      <c r="G53" s="98"/>
      <c r="H53" s="98"/>
      <c r="P53" s="98"/>
      <c r="Q53" s="98"/>
    </row>
    <row r="54" spans="1:27" ht="15" customHeight="1">
      <c r="G54" s="98"/>
      <c r="H54" s="98"/>
      <c r="P54" s="98"/>
      <c r="Q54" s="98"/>
    </row>
    <row r="55" spans="1:27" ht="15" customHeight="1">
      <c r="G55" s="96"/>
      <c r="H55" s="98"/>
      <c r="P55" s="96"/>
      <c r="Q55" s="98"/>
    </row>
    <row r="56" spans="1:27" ht="15" customHeight="1">
      <c r="G56" s="198"/>
      <c r="H56" s="98"/>
      <c r="P56" s="198"/>
      <c r="Q56" s="98"/>
    </row>
    <row r="57" spans="1:27" ht="15" customHeight="1">
      <c r="G57" s="198"/>
      <c r="H57" s="98"/>
      <c r="P57" s="198"/>
      <c r="Q57" s="98"/>
    </row>
    <row r="58" spans="1:27" s="188" customFormat="1" ht="25.5">
      <c r="A58" s="104" t="s">
        <v>767</v>
      </c>
      <c r="C58" s="105"/>
      <c r="D58" s="105"/>
      <c r="E58" s="105"/>
      <c r="F58" s="101"/>
      <c r="G58" s="101"/>
      <c r="H58" s="101"/>
      <c r="I58" s="189"/>
      <c r="J58" s="104"/>
      <c r="L58" s="105"/>
      <c r="M58" s="105"/>
      <c r="N58" s="105"/>
      <c r="O58" s="101"/>
      <c r="P58" s="101"/>
      <c r="Q58" s="101"/>
      <c r="R58" s="189"/>
      <c r="S58" s="189"/>
      <c r="T58" s="189"/>
      <c r="U58" s="189"/>
      <c r="V58" s="189"/>
      <c r="W58" s="189"/>
      <c r="X58" s="189"/>
      <c r="Y58" s="189"/>
      <c r="Z58" s="189"/>
      <c r="AA58" s="189"/>
    </row>
    <row r="60" spans="1:27" ht="15" customHeight="1">
      <c r="B60" s="106" t="s">
        <v>0</v>
      </c>
      <c r="C60" s="107">
        <f>기본정보!C3</f>
        <v>0</v>
      </c>
      <c r="D60" s="106" t="s">
        <v>102</v>
      </c>
      <c r="E60" s="563">
        <f>기본정보!H3</f>
        <v>0</v>
      </c>
      <c r="F60" s="564"/>
      <c r="G60" s="106" t="s">
        <v>103</v>
      </c>
      <c r="H60" s="107">
        <f>기본정보!H8</f>
        <v>0</v>
      </c>
    </row>
    <row r="61" spans="1:27" ht="15" customHeight="1">
      <c r="B61" s="106" t="s">
        <v>4</v>
      </c>
      <c r="C61" s="107">
        <f>기본정보!C8</f>
        <v>0</v>
      </c>
      <c r="D61" s="106" t="s">
        <v>105</v>
      </c>
      <c r="E61" s="563">
        <f>기본정보!H4</f>
        <v>0</v>
      </c>
      <c r="F61" s="564"/>
      <c r="G61" s="106" t="s">
        <v>20</v>
      </c>
      <c r="H61" s="107">
        <f>기본정보!H9</f>
        <v>0</v>
      </c>
    </row>
    <row r="63" spans="1:27" s="96" customFormat="1" ht="15" customHeight="1">
      <c r="B63" s="102" t="s">
        <v>97</v>
      </c>
      <c r="C63" s="191"/>
      <c r="D63" s="191"/>
      <c r="E63" s="191"/>
      <c r="F63" s="192"/>
      <c r="G63" s="193"/>
    </row>
    <row r="64" spans="1:27" s="96" customFormat="1" ht="15" customHeight="1">
      <c r="B64" s="417" t="s">
        <v>43</v>
      </c>
      <c r="C64" s="417" t="s">
        <v>44</v>
      </c>
      <c r="D64" s="417" t="s">
        <v>46</v>
      </c>
      <c r="E64" s="417" t="s">
        <v>45</v>
      </c>
      <c r="F64" s="417" t="s">
        <v>49</v>
      </c>
    </row>
    <row r="65" spans="2:16" s="96" customFormat="1" ht="15" customHeight="1">
      <c r="B65" s="107">
        <f>Force_1_R2!J4</f>
        <v>0</v>
      </c>
      <c r="C65" s="107">
        <f>Force_1_R2!C5</f>
        <v>0</v>
      </c>
      <c r="D65" s="107">
        <f>Force_1_R2!D5</f>
        <v>0</v>
      </c>
      <c r="E65" s="107">
        <f>Force_1_R2!K4</f>
        <v>0</v>
      </c>
      <c r="F65" s="107">
        <f>Force_1_R2!K28</f>
        <v>0</v>
      </c>
    </row>
    <row r="66" spans="2:16" s="96" customFormat="1" ht="15" customHeight="1">
      <c r="B66" s="102"/>
      <c r="C66" s="97"/>
      <c r="D66" s="98"/>
      <c r="E66" s="190"/>
      <c r="F66" s="190"/>
      <c r="G66" s="190"/>
    </row>
    <row r="67" spans="2:16" s="96" customFormat="1" ht="15" customHeight="1">
      <c r="B67" s="102" t="s">
        <v>98</v>
      </c>
      <c r="C67" s="191"/>
      <c r="D67" s="191"/>
      <c r="E67" s="191"/>
      <c r="F67" s="192"/>
      <c r="G67" s="193"/>
    </row>
    <row r="68" spans="2:16" s="96" customFormat="1" ht="15" customHeight="1">
      <c r="B68" s="417" t="s">
        <v>2</v>
      </c>
      <c r="C68" s="417" t="s">
        <v>3</v>
      </c>
      <c r="D68" s="417" t="s">
        <v>4</v>
      </c>
      <c r="E68" s="417" t="s">
        <v>109</v>
      </c>
      <c r="F68" s="417" t="s">
        <v>108</v>
      </c>
      <c r="G68" s="417" t="s">
        <v>110</v>
      </c>
      <c r="H68" s="417" t="s">
        <v>111</v>
      </c>
    </row>
    <row r="69" spans="2:16" s="96" customFormat="1" ht="15" customHeight="1">
      <c r="B69" s="107">
        <f>Force_1_R2!A28</f>
        <v>0</v>
      </c>
      <c r="C69" s="107">
        <f>Force_1_R2!B28</f>
        <v>0</v>
      </c>
      <c r="D69" s="107">
        <f>Force_1_R2!C28</f>
        <v>0</v>
      </c>
      <c r="E69" s="107">
        <f>Force_1_R2!D28</f>
        <v>0</v>
      </c>
      <c r="F69" s="107">
        <f>Force_1_R2!E28</f>
        <v>0</v>
      </c>
      <c r="G69" s="107">
        <f>Force_1_R2!F28</f>
        <v>0</v>
      </c>
      <c r="H69" s="107">
        <f>Force_1_R2!G28</f>
        <v>0</v>
      </c>
    </row>
    <row r="70" spans="2:16" s="96" customFormat="1" ht="15" customHeight="1">
      <c r="B70" s="102"/>
      <c r="C70" s="97"/>
      <c r="D70" s="98"/>
      <c r="E70" s="190"/>
      <c r="F70" s="190"/>
      <c r="G70" s="190"/>
      <c r="K70" s="102"/>
      <c r="L70" s="97"/>
      <c r="M70" s="98"/>
      <c r="N70" s="190"/>
      <c r="O70" s="190"/>
      <c r="P70" s="190"/>
    </row>
    <row r="71" spans="2:16" s="96" customFormat="1" ht="15" customHeight="1">
      <c r="B71" s="102" t="s">
        <v>99</v>
      </c>
      <c r="C71" s="191"/>
      <c r="D71" s="191"/>
      <c r="E71" s="190"/>
      <c r="F71" s="190"/>
      <c r="G71" s="190"/>
      <c r="K71" s="102" t="s">
        <v>741</v>
      </c>
      <c r="L71" s="191"/>
      <c r="M71" s="191"/>
      <c r="N71" s="190"/>
      <c r="O71" s="190"/>
      <c r="P71" s="190"/>
    </row>
    <row r="72" spans="2:16" s="96" customFormat="1" ht="15" customHeight="1">
      <c r="B72" s="417" t="s">
        <v>112</v>
      </c>
      <c r="C72" s="194"/>
      <c r="D72" s="190"/>
      <c r="E72" s="190"/>
      <c r="F72" s="190"/>
      <c r="K72" s="417" t="s">
        <v>112</v>
      </c>
      <c r="L72" s="194"/>
      <c r="M72" s="190"/>
      <c r="N72" s="190"/>
      <c r="O72" s="190"/>
    </row>
    <row r="73" spans="2:16" s="96" customFormat="1" ht="15" customHeight="1">
      <c r="B73" s="107">
        <f>Force_1_R2!J28</f>
        <v>0</v>
      </c>
      <c r="C73" s="97"/>
      <c r="D73" s="190"/>
      <c r="E73" s="190"/>
      <c r="F73" s="190"/>
      <c r="K73" s="413">
        <f>Force_1_R2!Y28</f>
        <v>0</v>
      </c>
      <c r="L73" s="97"/>
      <c r="M73" s="190"/>
      <c r="N73" s="190"/>
      <c r="O73" s="190"/>
    </row>
    <row r="74" spans="2:16" s="96" customFormat="1" ht="15" customHeight="1">
      <c r="B74" s="97"/>
      <c r="C74" s="97"/>
      <c r="D74" s="97"/>
      <c r="E74" s="190"/>
      <c r="F74" s="190"/>
      <c r="G74" s="190"/>
      <c r="K74" s="97"/>
      <c r="L74" s="97"/>
      <c r="M74" s="97"/>
      <c r="N74" s="190"/>
      <c r="O74" s="190"/>
      <c r="P74" s="190"/>
    </row>
    <row r="75" spans="2:16" s="96" customFormat="1" ht="15" customHeight="1">
      <c r="B75" s="102" t="s">
        <v>116</v>
      </c>
      <c r="C75" s="191"/>
      <c r="D75" s="191"/>
      <c r="E75" s="190"/>
      <c r="F75" s="190"/>
      <c r="G75" s="190"/>
      <c r="K75" s="102" t="s">
        <v>742</v>
      </c>
      <c r="L75" s="191"/>
      <c r="M75" s="191"/>
      <c r="N75" s="190"/>
      <c r="O75" s="190"/>
      <c r="P75" s="190"/>
    </row>
    <row r="76" spans="2:16" s="96" customFormat="1" ht="15" customHeight="1">
      <c r="B76" s="417" t="s">
        <v>113</v>
      </c>
      <c r="C76" s="417" t="s">
        <v>112</v>
      </c>
      <c r="D76" s="417" t="s">
        <v>115</v>
      </c>
      <c r="E76" s="195"/>
      <c r="K76" s="417" t="s">
        <v>113</v>
      </c>
      <c r="L76" s="417" t="s">
        <v>112</v>
      </c>
      <c r="M76" s="417" t="s">
        <v>115</v>
      </c>
      <c r="N76" s="195"/>
    </row>
    <row r="77" spans="2:16" s="96" customFormat="1" ht="15" customHeight="1">
      <c r="B77" s="107">
        <f>IF(Force_1_R2!I28="ⅹ","-",Force_1_R2!I28)</f>
        <v>0</v>
      </c>
      <c r="C77" s="107">
        <f>IF(Force_1_R2!I28="ⅹ","-",Force_1_R2!J28)</f>
        <v>0</v>
      </c>
      <c r="D77" s="107">
        <f>IF(Force_1_R2!I28="ⅹ","-",B77-C77)</f>
        <v>0</v>
      </c>
      <c r="E77" s="194"/>
      <c r="K77" s="107">
        <f>IF(Force_1_R2!X28="ⅹ","-",Force_1_R2!X28)</f>
        <v>0</v>
      </c>
      <c r="L77" s="107">
        <f>IF(Force_1_R2!X28="ⅹ","-",Force_1_R2!Y28)</f>
        <v>0</v>
      </c>
      <c r="M77" s="107">
        <f>IF(Force_1_R2!X28="ⅹ","-",K77-L77)</f>
        <v>0</v>
      </c>
      <c r="N77" s="194"/>
    </row>
    <row r="78" spans="2:16" s="96" customFormat="1" ht="15" customHeight="1">
      <c r="B78" s="103" t="s">
        <v>117</v>
      </c>
      <c r="C78" s="97"/>
      <c r="D78" s="98"/>
      <c r="E78" s="190"/>
      <c r="F78" s="190"/>
      <c r="G78" s="190"/>
      <c r="K78" s="103" t="s">
        <v>117</v>
      </c>
      <c r="L78" s="97"/>
      <c r="M78" s="98"/>
      <c r="N78" s="190"/>
      <c r="O78" s="190"/>
      <c r="P78" s="190"/>
    </row>
    <row r="79" spans="2:16" s="96" customFormat="1" ht="15" customHeight="1">
      <c r="B79" s="102"/>
      <c r="C79" s="97"/>
      <c r="D79" s="98"/>
      <c r="E79" s="190"/>
      <c r="F79" s="190"/>
      <c r="G79" s="190"/>
      <c r="K79" s="102"/>
      <c r="L79" s="97"/>
      <c r="M79" s="98"/>
      <c r="N79" s="190"/>
      <c r="O79" s="190"/>
      <c r="P79" s="190"/>
    </row>
    <row r="80" spans="2:16" s="96" customFormat="1" ht="15" customHeight="1">
      <c r="B80" s="102" t="s">
        <v>100</v>
      </c>
      <c r="C80" s="97"/>
      <c r="D80" s="98"/>
      <c r="E80" s="190"/>
      <c r="F80" s="190"/>
      <c r="G80" s="190"/>
      <c r="K80" s="102" t="s">
        <v>743</v>
      </c>
      <c r="L80" s="97"/>
      <c r="M80" s="98"/>
      <c r="N80" s="190"/>
      <c r="O80" s="190"/>
      <c r="P80" s="190"/>
    </row>
    <row r="81" spans="2:17" s="197" customFormat="1" ht="15" customHeight="1">
      <c r="B81" s="99" t="s">
        <v>131</v>
      </c>
      <c r="C81" s="97"/>
      <c r="D81" s="97"/>
      <c r="E81" s="196"/>
      <c r="F81" s="99"/>
      <c r="G81" s="97"/>
      <c r="H81" s="97"/>
      <c r="K81" s="99" t="s">
        <v>131</v>
      </c>
      <c r="L81" s="97"/>
      <c r="M81" s="97"/>
      <c r="N81" s="196"/>
      <c r="O81" s="99"/>
      <c r="P81" s="97"/>
      <c r="Q81" s="97"/>
    </row>
    <row r="82" spans="2:17" ht="15" customHeight="1">
      <c r="B82" s="558" t="str">
        <f>"실하중
("&amp;D65&amp;")"</f>
        <v>실하중
(0)</v>
      </c>
      <c r="C82" s="556" t="s">
        <v>121</v>
      </c>
      <c r="D82" s="560"/>
      <c r="E82" s="557"/>
      <c r="K82" s="558" t="str">
        <f>B82</f>
        <v>실하중
(0)</v>
      </c>
      <c r="L82" s="556" t="s">
        <v>121</v>
      </c>
      <c r="M82" s="560"/>
      <c r="N82" s="557"/>
    </row>
    <row r="83" spans="2:17" ht="15" customHeight="1">
      <c r="B83" s="559"/>
      <c r="C83" s="417" t="s">
        <v>6</v>
      </c>
      <c r="D83" s="417" t="s">
        <v>119</v>
      </c>
      <c r="E83" s="417" t="s">
        <v>120</v>
      </c>
      <c r="K83" s="559"/>
      <c r="L83" s="417" t="s">
        <v>6</v>
      </c>
      <c r="M83" s="417" t="s">
        <v>119</v>
      </c>
      <c r="N83" s="417" t="s">
        <v>120</v>
      </c>
    </row>
    <row r="84" spans="2:17" ht="15" customHeight="1">
      <c r="B84" s="107">
        <f>Force_1_R2!E4</f>
        <v>0</v>
      </c>
      <c r="C84" s="107">
        <f>Force_1_R2!Q4</f>
        <v>0</v>
      </c>
      <c r="D84" s="107">
        <f>Force_1_R2!R4</f>
        <v>0</v>
      </c>
      <c r="E84" s="107">
        <f>Force_1_R2!S4</f>
        <v>0</v>
      </c>
      <c r="K84" s="107">
        <f>Force_1_R2!E4</f>
        <v>0</v>
      </c>
      <c r="L84" s="107">
        <f>Force_1_R2!X4</f>
        <v>0</v>
      </c>
      <c r="M84" s="107">
        <f>Force_1_R2!Y4</f>
        <v>0</v>
      </c>
      <c r="N84" s="107">
        <f>Force_1_R2!Z4</f>
        <v>0</v>
      </c>
    </row>
    <row r="85" spans="2:17" ht="15" customHeight="1">
      <c r="B85" s="107">
        <f>Force_1_R2!E5</f>
        <v>0</v>
      </c>
      <c r="C85" s="107">
        <f>Force_1_R2!Q5</f>
        <v>0</v>
      </c>
      <c r="D85" s="107">
        <f>Force_1_R2!R5</f>
        <v>0</v>
      </c>
      <c r="E85" s="107">
        <f>Force_1_R2!S5</f>
        <v>0</v>
      </c>
      <c r="K85" s="107">
        <f>Force_1_R2!E5</f>
        <v>0</v>
      </c>
      <c r="L85" s="107">
        <f>Force_1_R2!X5</f>
        <v>0</v>
      </c>
      <c r="M85" s="107">
        <f>Force_1_R2!Y5</f>
        <v>0</v>
      </c>
      <c r="N85" s="107">
        <f>Force_1_R2!Z5</f>
        <v>0</v>
      </c>
    </row>
    <row r="86" spans="2:17" ht="15" customHeight="1">
      <c r="B86" s="107">
        <f>Force_1_R2!E6</f>
        <v>0</v>
      </c>
      <c r="C86" s="107">
        <f>Force_1_R2!Q6</f>
        <v>0</v>
      </c>
      <c r="D86" s="107">
        <f>Force_1_R2!R6</f>
        <v>0</v>
      </c>
      <c r="E86" s="107">
        <f>Force_1_R2!S6</f>
        <v>0</v>
      </c>
      <c r="K86" s="107">
        <f>Force_1_R2!E6</f>
        <v>0</v>
      </c>
      <c r="L86" s="107">
        <f>Force_1_R2!X6</f>
        <v>0</v>
      </c>
      <c r="M86" s="107">
        <f>Force_1_R2!Y6</f>
        <v>0</v>
      </c>
      <c r="N86" s="107">
        <f>Force_1_R2!Z6</f>
        <v>0</v>
      </c>
    </row>
    <row r="87" spans="2:17" ht="15" customHeight="1">
      <c r="B87" s="100"/>
      <c r="C87" s="100"/>
      <c r="D87" s="100"/>
      <c r="E87" s="100"/>
      <c r="F87" s="100"/>
      <c r="G87" s="100"/>
      <c r="H87" s="100"/>
      <c r="K87" s="100"/>
      <c r="L87" s="100"/>
      <c r="M87" s="100"/>
      <c r="N87" s="100"/>
      <c r="O87" s="100"/>
      <c r="P87" s="100"/>
      <c r="Q87" s="100"/>
    </row>
    <row r="88" spans="2:17" ht="15" customHeight="1">
      <c r="B88" s="99" t="s">
        <v>132</v>
      </c>
      <c r="C88" s="96"/>
      <c r="D88" s="96"/>
      <c r="E88" s="196"/>
      <c r="F88" s="99"/>
      <c r="G88" s="96"/>
      <c r="H88" s="96"/>
      <c r="K88" s="99" t="s">
        <v>132</v>
      </c>
      <c r="L88" s="96"/>
      <c r="M88" s="96"/>
      <c r="N88" s="196"/>
      <c r="O88" s="99"/>
      <c r="P88" s="96"/>
      <c r="Q88" s="96"/>
    </row>
    <row r="89" spans="2:17" ht="15" customHeight="1">
      <c r="B89" s="558" t="str">
        <f>"실하중
("
&amp;D65&amp;")"</f>
        <v>실하중
(0)</v>
      </c>
      <c r="C89" s="556" t="s">
        <v>121</v>
      </c>
      <c r="D89" s="560"/>
      <c r="E89" s="560"/>
      <c r="F89" s="560"/>
      <c r="G89" s="560"/>
      <c r="H89" s="560"/>
      <c r="K89" s="558" t="str">
        <f>B89</f>
        <v>실하중
(0)</v>
      </c>
      <c r="L89" s="556" t="s">
        <v>121</v>
      </c>
      <c r="M89" s="560"/>
      <c r="N89" s="560"/>
      <c r="O89" s="560"/>
      <c r="P89" s="560"/>
      <c r="Q89" s="560"/>
    </row>
    <row r="90" spans="2:17" ht="15" customHeight="1">
      <c r="B90" s="559"/>
      <c r="C90" s="561" t="s">
        <v>123</v>
      </c>
      <c r="D90" s="561" t="s">
        <v>124</v>
      </c>
      <c r="E90" s="556" t="s">
        <v>129</v>
      </c>
      <c r="F90" s="557"/>
      <c r="G90" s="556" t="s">
        <v>130</v>
      </c>
      <c r="H90" s="557"/>
      <c r="K90" s="559"/>
      <c r="L90" s="561" t="s">
        <v>123</v>
      </c>
      <c r="M90" s="561" t="s">
        <v>124</v>
      </c>
      <c r="N90" s="556" t="s">
        <v>129</v>
      </c>
      <c r="O90" s="557"/>
      <c r="P90" s="556" t="s">
        <v>130</v>
      </c>
      <c r="Q90" s="557"/>
    </row>
    <row r="91" spans="2:17" ht="15" customHeight="1">
      <c r="B91" s="559"/>
      <c r="C91" s="562"/>
      <c r="D91" s="562"/>
      <c r="E91" s="417" t="s">
        <v>47</v>
      </c>
      <c r="F91" s="417" t="s">
        <v>126</v>
      </c>
      <c r="G91" s="417" t="s">
        <v>47</v>
      </c>
      <c r="H91" s="417" t="s">
        <v>126</v>
      </c>
      <c r="K91" s="559"/>
      <c r="L91" s="562"/>
      <c r="M91" s="562"/>
      <c r="N91" s="417" t="s">
        <v>47</v>
      </c>
      <c r="O91" s="417" t="s">
        <v>126</v>
      </c>
      <c r="P91" s="417" t="s">
        <v>47</v>
      </c>
      <c r="Q91" s="417" t="s">
        <v>126</v>
      </c>
    </row>
    <row r="92" spans="2:17" ht="15" customHeight="1">
      <c r="B92" s="107">
        <f>Force_1_R2!E7</f>
        <v>0</v>
      </c>
      <c r="C92" s="107">
        <f>Force_1_R2!Q7</f>
        <v>0</v>
      </c>
      <c r="D92" s="107">
        <f>Force_1_R2!R7</f>
        <v>0</v>
      </c>
      <c r="E92" s="107">
        <f>Force_1_R2!S7</f>
        <v>0</v>
      </c>
      <c r="F92" s="107">
        <f>Force_1_R2!T7</f>
        <v>0</v>
      </c>
      <c r="G92" s="107">
        <f>Force_1_R2!U7</f>
        <v>0</v>
      </c>
      <c r="H92" s="107">
        <f>Force_1_R2!V7</f>
        <v>0</v>
      </c>
      <c r="K92" s="107">
        <f>Force_1_R2!E7</f>
        <v>0</v>
      </c>
      <c r="L92" s="107">
        <f>Force_1_R2!X7</f>
        <v>0</v>
      </c>
      <c r="M92" s="107">
        <f>Force_1_R2!Y7</f>
        <v>0</v>
      </c>
      <c r="N92" s="107">
        <f>Force_1_R2!Z7</f>
        <v>0</v>
      </c>
      <c r="O92" s="107">
        <f>Force_1_R2!AA7</f>
        <v>0</v>
      </c>
      <c r="P92" s="107">
        <f>Force_1_R2!AB7</f>
        <v>0</v>
      </c>
      <c r="Q92" s="107">
        <f>Force_1_R2!AC7</f>
        <v>0</v>
      </c>
    </row>
    <row r="93" spans="2:17" ht="15" customHeight="1">
      <c r="B93" s="107">
        <f>Force_1_R2!E8</f>
        <v>0</v>
      </c>
      <c r="C93" s="107">
        <f>Force_1_R2!Q8</f>
        <v>0</v>
      </c>
      <c r="D93" s="107">
        <f>Force_1_R2!R8</f>
        <v>0</v>
      </c>
      <c r="E93" s="107">
        <f>Force_1_R2!S8</f>
        <v>0</v>
      </c>
      <c r="F93" s="107">
        <f>Force_1_R2!T8</f>
        <v>0</v>
      </c>
      <c r="G93" s="107">
        <f>Force_1_R2!U8</f>
        <v>0</v>
      </c>
      <c r="H93" s="107">
        <f>Force_1_R2!V8</f>
        <v>0</v>
      </c>
      <c r="K93" s="107">
        <f>Force_1_R2!E8</f>
        <v>0</v>
      </c>
      <c r="L93" s="107">
        <f>Force_1_R2!X8</f>
        <v>0</v>
      </c>
      <c r="M93" s="107">
        <f>Force_1_R2!Y8</f>
        <v>0</v>
      </c>
      <c r="N93" s="107">
        <f>Force_1_R2!Z8</f>
        <v>0</v>
      </c>
      <c r="O93" s="107">
        <f>Force_1_R2!AA8</f>
        <v>0</v>
      </c>
      <c r="P93" s="107">
        <f>Force_1_R2!AB8</f>
        <v>0</v>
      </c>
      <c r="Q93" s="107">
        <f>Force_1_R2!AC8</f>
        <v>0</v>
      </c>
    </row>
    <row r="94" spans="2:17" ht="15" customHeight="1">
      <c r="B94" s="107">
        <f>Force_1_R2!E9</f>
        <v>0</v>
      </c>
      <c r="C94" s="107">
        <f>Force_1_R2!Q9</f>
        <v>0</v>
      </c>
      <c r="D94" s="107">
        <f>Force_1_R2!R9</f>
        <v>0</v>
      </c>
      <c r="E94" s="107">
        <f>Force_1_R2!S9</f>
        <v>0</v>
      </c>
      <c r="F94" s="107">
        <f>Force_1_R2!T9</f>
        <v>0</v>
      </c>
      <c r="G94" s="107">
        <f>Force_1_R2!U9</f>
        <v>0</v>
      </c>
      <c r="H94" s="107">
        <f>Force_1_R2!V9</f>
        <v>0</v>
      </c>
      <c r="K94" s="107">
        <f>Force_1_R2!E9</f>
        <v>0</v>
      </c>
      <c r="L94" s="107">
        <f>Force_1_R2!X9</f>
        <v>0</v>
      </c>
      <c r="M94" s="107">
        <f>Force_1_R2!Y9</f>
        <v>0</v>
      </c>
      <c r="N94" s="107">
        <f>Force_1_R2!Z9</f>
        <v>0</v>
      </c>
      <c r="O94" s="107">
        <f>Force_1_R2!AA9</f>
        <v>0</v>
      </c>
      <c r="P94" s="107">
        <f>Force_1_R2!AB9</f>
        <v>0</v>
      </c>
      <c r="Q94" s="107">
        <f>Force_1_R2!AC9</f>
        <v>0</v>
      </c>
    </row>
    <row r="95" spans="2:17" ht="15" customHeight="1">
      <c r="B95" s="107">
        <f>Force_1_R2!E10</f>
        <v>0</v>
      </c>
      <c r="C95" s="107">
        <f>Force_1_R2!Q10</f>
        <v>0</v>
      </c>
      <c r="D95" s="107">
        <f>Force_1_R2!R10</f>
        <v>0</v>
      </c>
      <c r="E95" s="107">
        <f>Force_1_R2!S10</f>
        <v>0</v>
      </c>
      <c r="F95" s="107">
        <f>Force_1_R2!T10</f>
        <v>0</v>
      </c>
      <c r="G95" s="107">
        <f>Force_1_R2!U10</f>
        <v>0</v>
      </c>
      <c r="H95" s="107">
        <f>Force_1_R2!V10</f>
        <v>0</v>
      </c>
      <c r="K95" s="107">
        <f>Force_1_R2!E10</f>
        <v>0</v>
      </c>
      <c r="L95" s="107">
        <f>Force_1_R2!X10</f>
        <v>0</v>
      </c>
      <c r="M95" s="107">
        <f>Force_1_R2!Y10</f>
        <v>0</v>
      </c>
      <c r="N95" s="107">
        <f>Force_1_R2!Z10</f>
        <v>0</v>
      </c>
      <c r="O95" s="107">
        <f>Force_1_R2!AA10</f>
        <v>0</v>
      </c>
      <c r="P95" s="107">
        <f>Force_1_R2!AB10</f>
        <v>0</v>
      </c>
      <c r="Q95" s="107">
        <f>Force_1_R2!AC10</f>
        <v>0</v>
      </c>
    </row>
    <row r="96" spans="2:17" ht="15" customHeight="1">
      <c r="B96" s="107">
        <f>Force_1_R2!E11</f>
        <v>0</v>
      </c>
      <c r="C96" s="107">
        <f>Force_1_R2!Q11</f>
        <v>0</v>
      </c>
      <c r="D96" s="107">
        <f>Force_1_R2!R11</f>
        <v>0</v>
      </c>
      <c r="E96" s="107">
        <f>Force_1_R2!S11</f>
        <v>0</v>
      </c>
      <c r="F96" s="107">
        <f>Force_1_R2!T11</f>
        <v>0</v>
      </c>
      <c r="G96" s="107">
        <f>Force_1_R2!U11</f>
        <v>0</v>
      </c>
      <c r="H96" s="107">
        <f>Force_1_R2!V11</f>
        <v>0</v>
      </c>
      <c r="K96" s="107">
        <f>Force_1_R2!E11</f>
        <v>0</v>
      </c>
      <c r="L96" s="107">
        <f>Force_1_R2!X11</f>
        <v>0</v>
      </c>
      <c r="M96" s="107">
        <f>Force_1_R2!Y11</f>
        <v>0</v>
      </c>
      <c r="N96" s="107">
        <f>Force_1_R2!Z11</f>
        <v>0</v>
      </c>
      <c r="O96" s="107">
        <f>Force_1_R2!AA11</f>
        <v>0</v>
      </c>
      <c r="P96" s="107">
        <f>Force_1_R2!AB11</f>
        <v>0</v>
      </c>
      <c r="Q96" s="107">
        <f>Force_1_R2!AC11</f>
        <v>0</v>
      </c>
    </row>
    <row r="97" spans="2:17" ht="15" customHeight="1">
      <c r="B97" s="107">
        <f>Force_1_R2!E12</f>
        <v>0</v>
      </c>
      <c r="C97" s="107">
        <f>Force_1_R2!Q12</f>
        <v>0</v>
      </c>
      <c r="D97" s="107">
        <f>Force_1_R2!R12</f>
        <v>0</v>
      </c>
      <c r="E97" s="107">
        <f>Force_1_R2!S12</f>
        <v>0</v>
      </c>
      <c r="F97" s="107">
        <f>Force_1_R2!T12</f>
        <v>0</v>
      </c>
      <c r="G97" s="107">
        <f>Force_1_R2!U12</f>
        <v>0</v>
      </c>
      <c r="H97" s="107">
        <f>Force_1_R2!V12</f>
        <v>0</v>
      </c>
      <c r="K97" s="107">
        <f>Force_1_R2!E12</f>
        <v>0</v>
      </c>
      <c r="L97" s="107">
        <f>Force_1_R2!X12</f>
        <v>0</v>
      </c>
      <c r="M97" s="107">
        <f>Force_1_R2!Y12</f>
        <v>0</v>
      </c>
      <c r="N97" s="107">
        <f>Force_1_R2!Z12</f>
        <v>0</v>
      </c>
      <c r="O97" s="107">
        <f>Force_1_R2!AA12</f>
        <v>0</v>
      </c>
      <c r="P97" s="107">
        <f>Force_1_R2!AB12</f>
        <v>0</v>
      </c>
      <c r="Q97" s="107">
        <f>Force_1_R2!AC12</f>
        <v>0</v>
      </c>
    </row>
    <row r="98" spans="2:17" ht="15" customHeight="1">
      <c r="B98" s="107">
        <f>Force_1_R2!E13</f>
        <v>0</v>
      </c>
      <c r="C98" s="107">
        <f>Force_1_R2!Q13</f>
        <v>0</v>
      </c>
      <c r="D98" s="107">
        <f>Force_1_R2!R13</f>
        <v>0</v>
      </c>
      <c r="E98" s="107">
        <f>Force_1_R2!S13</f>
        <v>0</v>
      </c>
      <c r="F98" s="107">
        <f>Force_1_R2!T13</f>
        <v>0</v>
      </c>
      <c r="G98" s="107">
        <f>Force_1_R2!U13</f>
        <v>0</v>
      </c>
      <c r="H98" s="107">
        <f>Force_1_R2!V13</f>
        <v>0</v>
      </c>
      <c r="K98" s="107">
        <f>Force_1_R2!E13</f>
        <v>0</v>
      </c>
      <c r="L98" s="107">
        <f>Force_1_R2!X13</f>
        <v>0</v>
      </c>
      <c r="M98" s="107">
        <f>Force_1_R2!Y13</f>
        <v>0</v>
      </c>
      <c r="N98" s="107">
        <f>Force_1_R2!Z13</f>
        <v>0</v>
      </c>
      <c r="O98" s="107">
        <f>Force_1_R2!AA13</f>
        <v>0</v>
      </c>
      <c r="P98" s="107">
        <f>Force_1_R2!AB13</f>
        <v>0</v>
      </c>
      <c r="Q98" s="107">
        <f>Force_1_R2!AC13</f>
        <v>0</v>
      </c>
    </row>
    <row r="99" spans="2:17" ht="15" customHeight="1">
      <c r="B99" s="107">
        <f>Force_1_R2!E14</f>
        <v>0</v>
      </c>
      <c r="C99" s="107">
        <f>Force_1_R2!Q14</f>
        <v>0</v>
      </c>
      <c r="D99" s="107">
        <f>Force_1_R2!R14</f>
        <v>0</v>
      </c>
      <c r="E99" s="107">
        <f>Force_1_R2!S14</f>
        <v>0</v>
      </c>
      <c r="F99" s="107">
        <f>Force_1_R2!T14</f>
        <v>0</v>
      </c>
      <c r="G99" s="107">
        <f>Force_1_R2!U14</f>
        <v>0</v>
      </c>
      <c r="H99" s="107">
        <f>Force_1_R2!V14</f>
        <v>0</v>
      </c>
      <c r="K99" s="107">
        <f>Force_1_R2!E14</f>
        <v>0</v>
      </c>
      <c r="L99" s="107">
        <f>Force_1_R2!X14</f>
        <v>0</v>
      </c>
      <c r="M99" s="107">
        <f>Force_1_R2!Y14</f>
        <v>0</v>
      </c>
      <c r="N99" s="107">
        <f>Force_1_R2!Z14</f>
        <v>0</v>
      </c>
      <c r="O99" s="107">
        <f>Force_1_R2!AA14</f>
        <v>0</v>
      </c>
      <c r="P99" s="107">
        <f>Force_1_R2!AB14</f>
        <v>0</v>
      </c>
      <c r="Q99" s="107">
        <f>Force_1_R2!AC14</f>
        <v>0</v>
      </c>
    </row>
    <row r="100" spans="2:17" ht="15" customHeight="1">
      <c r="B100" s="107">
        <f>Force_1_R2!E15</f>
        <v>0</v>
      </c>
      <c r="C100" s="107">
        <f>Force_1_R2!Q15</f>
        <v>0</v>
      </c>
      <c r="D100" s="107">
        <f>Force_1_R2!R15</f>
        <v>0</v>
      </c>
      <c r="E100" s="107">
        <f>Force_1_R2!S15</f>
        <v>0</v>
      </c>
      <c r="F100" s="107">
        <f>Force_1_R2!T15</f>
        <v>0</v>
      </c>
      <c r="G100" s="107">
        <f>Force_1_R2!U15</f>
        <v>0</v>
      </c>
      <c r="H100" s="107">
        <f>Force_1_R2!V15</f>
        <v>0</v>
      </c>
      <c r="K100" s="107">
        <f>Force_1_R2!E15</f>
        <v>0</v>
      </c>
      <c r="L100" s="107">
        <f>Force_1_R2!X15</f>
        <v>0</v>
      </c>
      <c r="M100" s="107">
        <f>Force_1_R2!Y15</f>
        <v>0</v>
      </c>
      <c r="N100" s="107">
        <f>Force_1_R2!Z15</f>
        <v>0</v>
      </c>
      <c r="O100" s="107">
        <f>Force_1_R2!AA15</f>
        <v>0</v>
      </c>
      <c r="P100" s="107">
        <f>Force_1_R2!AB15</f>
        <v>0</v>
      </c>
      <c r="Q100" s="107">
        <f>Force_1_R2!AC15</f>
        <v>0</v>
      </c>
    </row>
    <row r="101" spans="2:17" ht="15" customHeight="1">
      <c r="B101" s="107">
        <f>Force_1_R2!E16</f>
        <v>0</v>
      </c>
      <c r="C101" s="107">
        <f>Force_1_R2!Q16</f>
        <v>0</v>
      </c>
      <c r="D101" s="107">
        <f>Force_1_R2!R16</f>
        <v>0</v>
      </c>
      <c r="E101" s="107">
        <f>Force_1_R2!S16</f>
        <v>0</v>
      </c>
      <c r="F101" s="107">
        <f>Force_1_R2!T16</f>
        <v>0</v>
      </c>
      <c r="G101" s="107">
        <f>Force_1_R2!U16</f>
        <v>0</v>
      </c>
      <c r="H101" s="107">
        <f>Force_1_R2!V16</f>
        <v>0</v>
      </c>
      <c r="K101" s="107">
        <f>Force_1_R2!E16</f>
        <v>0</v>
      </c>
      <c r="L101" s="107">
        <f>Force_1_R2!X16</f>
        <v>0</v>
      </c>
      <c r="M101" s="107">
        <f>Force_1_R2!Y16</f>
        <v>0</v>
      </c>
      <c r="N101" s="107">
        <f>Force_1_R2!Z16</f>
        <v>0</v>
      </c>
      <c r="O101" s="107">
        <f>Force_1_R2!AA16</f>
        <v>0</v>
      </c>
      <c r="P101" s="107">
        <f>Force_1_R2!AB16</f>
        <v>0</v>
      </c>
      <c r="Q101" s="107">
        <f>Force_1_R2!AC16</f>
        <v>0</v>
      </c>
    </row>
    <row r="102" spans="2:17" ht="15" customHeight="1">
      <c r="B102" s="107">
        <f>Force_1_R2!E17</f>
        <v>0</v>
      </c>
      <c r="C102" s="107">
        <f>Force_1_R2!Q17</f>
        <v>0</v>
      </c>
      <c r="D102" s="107">
        <f>Force_1_R2!R17</f>
        <v>0</v>
      </c>
      <c r="E102" s="107">
        <f>Force_1_R2!S17</f>
        <v>0</v>
      </c>
      <c r="F102" s="107">
        <f>Force_1_R2!T17</f>
        <v>0</v>
      </c>
      <c r="G102" s="107">
        <f>Force_1_R2!U17</f>
        <v>0</v>
      </c>
      <c r="H102" s="107">
        <f>Force_1_R2!V17</f>
        <v>0</v>
      </c>
      <c r="K102" s="107">
        <f>Force_1_R2!E17</f>
        <v>0</v>
      </c>
      <c r="L102" s="107">
        <f>Force_1_R2!X17</f>
        <v>0</v>
      </c>
      <c r="M102" s="107">
        <f>Force_1_R2!Y17</f>
        <v>0</v>
      </c>
      <c r="N102" s="107">
        <f>Force_1_R2!Z17</f>
        <v>0</v>
      </c>
      <c r="O102" s="107">
        <f>Force_1_R2!AA17</f>
        <v>0</v>
      </c>
      <c r="P102" s="107">
        <f>Force_1_R2!AB17</f>
        <v>0</v>
      </c>
      <c r="Q102" s="107">
        <f>Force_1_R2!AC17</f>
        <v>0</v>
      </c>
    </row>
    <row r="103" spans="2:17" ht="15" customHeight="1">
      <c r="B103" s="107">
        <f>Force_1_R2!E18</f>
        <v>0</v>
      </c>
      <c r="C103" s="107">
        <f>Force_1_R2!Q18</f>
        <v>0</v>
      </c>
      <c r="D103" s="107">
        <f>Force_1_R2!R18</f>
        <v>0</v>
      </c>
      <c r="E103" s="107">
        <f>Force_1_R2!S18</f>
        <v>0</v>
      </c>
      <c r="F103" s="107">
        <f>Force_1_R2!T18</f>
        <v>0</v>
      </c>
      <c r="G103" s="107">
        <f>Force_1_R2!U18</f>
        <v>0</v>
      </c>
      <c r="H103" s="107">
        <f>Force_1_R2!V18</f>
        <v>0</v>
      </c>
      <c r="K103" s="107">
        <f>Force_1_R2!E18</f>
        <v>0</v>
      </c>
      <c r="L103" s="107">
        <f>Force_1_R2!X18</f>
        <v>0</v>
      </c>
      <c r="M103" s="107">
        <f>Force_1_R2!Y18</f>
        <v>0</v>
      </c>
      <c r="N103" s="107">
        <f>Force_1_R2!Z18</f>
        <v>0</v>
      </c>
      <c r="O103" s="107">
        <f>Force_1_R2!AA18</f>
        <v>0</v>
      </c>
      <c r="P103" s="107">
        <f>Force_1_R2!AB18</f>
        <v>0</v>
      </c>
      <c r="Q103" s="107">
        <f>Force_1_R2!AC18</f>
        <v>0</v>
      </c>
    </row>
    <row r="104" spans="2:17" ht="15" customHeight="1">
      <c r="B104" s="107">
        <f>Force_1_R2!E19</f>
        <v>0</v>
      </c>
      <c r="C104" s="107">
        <f>Force_1_R2!Q19</f>
        <v>0</v>
      </c>
      <c r="D104" s="107">
        <f>Force_1_R2!R19</f>
        <v>0</v>
      </c>
      <c r="E104" s="107">
        <f>Force_1_R2!S19</f>
        <v>0</v>
      </c>
      <c r="F104" s="107">
        <f>Force_1_R2!T19</f>
        <v>0</v>
      </c>
      <c r="G104" s="107">
        <f>Force_1_R2!U19</f>
        <v>0</v>
      </c>
      <c r="H104" s="107">
        <f>Force_1_R2!V19</f>
        <v>0</v>
      </c>
      <c r="K104" s="107">
        <f>Force_1_R2!E19</f>
        <v>0</v>
      </c>
      <c r="L104" s="107">
        <f>Force_1_R2!X19</f>
        <v>0</v>
      </c>
      <c r="M104" s="107">
        <f>Force_1_R2!Y19</f>
        <v>0</v>
      </c>
      <c r="N104" s="107">
        <f>Force_1_R2!Z19</f>
        <v>0</v>
      </c>
      <c r="O104" s="107">
        <f>Force_1_R2!AA19</f>
        <v>0</v>
      </c>
      <c r="P104" s="107">
        <f>Force_1_R2!AB19</f>
        <v>0</v>
      </c>
      <c r="Q104" s="107">
        <f>Force_1_R2!AC19</f>
        <v>0</v>
      </c>
    </row>
    <row r="105" spans="2:17" ht="15" customHeight="1">
      <c r="B105" s="107">
        <f>Force_1_R2!E20</f>
        <v>0</v>
      </c>
      <c r="C105" s="107">
        <f>Force_1_R2!Q20</f>
        <v>0</v>
      </c>
      <c r="D105" s="107">
        <f>Force_1_R2!R20</f>
        <v>0</v>
      </c>
      <c r="E105" s="107">
        <f>Force_1_R2!S20</f>
        <v>0</v>
      </c>
      <c r="F105" s="107">
        <f>Force_1_R2!T20</f>
        <v>0</v>
      </c>
      <c r="G105" s="107">
        <f>Force_1_R2!U20</f>
        <v>0</v>
      </c>
      <c r="H105" s="107">
        <f>Force_1_R2!V20</f>
        <v>0</v>
      </c>
      <c r="K105" s="107">
        <f>Force_1_R2!E20</f>
        <v>0</v>
      </c>
      <c r="L105" s="107">
        <f>Force_1_R2!X20</f>
        <v>0</v>
      </c>
      <c r="M105" s="107">
        <f>Force_1_R2!Y20</f>
        <v>0</v>
      </c>
      <c r="N105" s="107">
        <f>Force_1_R2!Z20</f>
        <v>0</v>
      </c>
      <c r="O105" s="107">
        <f>Force_1_R2!AA20</f>
        <v>0</v>
      </c>
      <c r="P105" s="107">
        <f>Force_1_R2!AB20</f>
        <v>0</v>
      </c>
      <c r="Q105" s="107">
        <f>Force_1_R2!AC20</f>
        <v>0</v>
      </c>
    </row>
    <row r="106" spans="2:17" ht="15" customHeight="1">
      <c r="B106" s="107">
        <f>Force_1_R2!E21</f>
        <v>0</v>
      </c>
      <c r="C106" s="107">
        <f>Force_1_R2!Q21</f>
        <v>0</v>
      </c>
      <c r="D106" s="107">
        <f>Force_1_R2!R21</f>
        <v>0</v>
      </c>
      <c r="E106" s="107">
        <f>Force_1_R2!S21</f>
        <v>0</v>
      </c>
      <c r="F106" s="107">
        <f>Force_1_R2!T21</f>
        <v>0</v>
      </c>
      <c r="G106" s="107">
        <f>Force_1_R2!U21</f>
        <v>0</v>
      </c>
      <c r="H106" s="107">
        <f>Force_1_R2!V21</f>
        <v>0</v>
      </c>
      <c r="K106" s="107">
        <f>Force_1_R2!E21</f>
        <v>0</v>
      </c>
      <c r="L106" s="107">
        <f>Force_1_R2!X21</f>
        <v>0</v>
      </c>
      <c r="M106" s="107">
        <f>Force_1_R2!Y21</f>
        <v>0</v>
      </c>
      <c r="N106" s="107">
        <f>Force_1_R2!Z21</f>
        <v>0</v>
      </c>
      <c r="O106" s="107">
        <f>Force_1_R2!AA21</f>
        <v>0</v>
      </c>
      <c r="P106" s="107">
        <f>Force_1_R2!AB21</f>
        <v>0</v>
      </c>
      <c r="Q106" s="107">
        <f>Force_1_R2!AC21</f>
        <v>0</v>
      </c>
    </row>
    <row r="107" spans="2:17" ht="15" customHeight="1">
      <c r="B107" s="107">
        <f>Force_1_R2!E22</f>
        <v>0</v>
      </c>
      <c r="C107" s="107">
        <f>Force_1_R2!Q22</f>
        <v>0</v>
      </c>
      <c r="D107" s="107">
        <f>Force_1_R2!R22</f>
        <v>0</v>
      </c>
      <c r="E107" s="107">
        <f>Force_1_R2!S22</f>
        <v>0</v>
      </c>
      <c r="F107" s="107">
        <f>Force_1_R2!T22</f>
        <v>0</v>
      </c>
      <c r="G107" s="107">
        <f>Force_1_R2!U22</f>
        <v>0</v>
      </c>
      <c r="H107" s="107">
        <f>Force_1_R2!V22</f>
        <v>0</v>
      </c>
      <c r="K107" s="107">
        <f>Force_1_R2!E22</f>
        <v>0</v>
      </c>
      <c r="L107" s="107">
        <f>Force_1_R2!X22</f>
        <v>0</v>
      </c>
      <c r="M107" s="107">
        <f>Force_1_R2!Y22</f>
        <v>0</v>
      </c>
      <c r="N107" s="107">
        <f>Force_1_R2!Z22</f>
        <v>0</v>
      </c>
      <c r="O107" s="107">
        <f>Force_1_R2!AA22</f>
        <v>0</v>
      </c>
      <c r="P107" s="107">
        <f>Force_1_R2!AB22</f>
        <v>0</v>
      </c>
      <c r="Q107" s="107">
        <f>Force_1_R2!AC22</f>
        <v>0</v>
      </c>
    </row>
    <row r="108" spans="2:17" ht="15" customHeight="1">
      <c r="B108" s="107">
        <f>Force_1_R2!E23</f>
        <v>0</v>
      </c>
      <c r="C108" s="107">
        <f>Force_1_R2!Q23</f>
        <v>0</v>
      </c>
      <c r="D108" s="107">
        <f>Force_1_R2!R23</f>
        <v>0</v>
      </c>
      <c r="E108" s="107">
        <f>Force_1_R2!S23</f>
        <v>0</v>
      </c>
      <c r="F108" s="107">
        <f>Force_1_R2!T23</f>
        <v>0</v>
      </c>
      <c r="G108" s="107">
        <f>Force_1_R2!U23</f>
        <v>0</v>
      </c>
      <c r="H108" s="107">
        <f>Force_1_R2!V23</f>
        <v>0</v>
      </c>
      <c r="K108" s="107">
        <f>Force_1_R2!E23</f>
        <v>0</v>
      </c>
      <c r="L108" s="107">
        <f>Force_1_R2!X23</f>
        <v>0</v>
      </c>
      <c r="M108" s="107">
        <f>Force_1_R2!Y23</f>
        <v>0</v>
      </c>
      <c r="N108" s="107">
        <f>Force_1_R2!Z23</f>
        <v>0</v>
      </c>
      <c r="O108" s="107">
        <f>Force_1_R2!AA23</f>
        <v>0</v>
      </c>
      <c r="P108" s="107">
        <f>Force_1_R2!AB23</f>
        <v>0</v>
      </c>
      <c r="Q108" s="107">
        <f>Force_1_R2!AC23</f>
        <v>0</v>
      </c>
    </row>
    <row r="109" spans="2:17" ht="15" customHeight="1">
      <c r="B109" s="107">
        <f>Force_1_R2!E24</f>
        <v>0</v>
      </c>
      <c r="C109" s="107">
        <f>Force_1_R2!Q24</f>
        <v>0</v>
      </c>
      <c r="D109" s="107">
        <f>Force_1_R2!R24</f>
        <v>0</v>
      </c>
      <c r="E109" s="107">
        <f>Force_1_R2!S24</f>
        <v>0</v>
      </c>
      <c r="F109" s="107">
        <f>Force_1_R2!T24</f>
        <v>0</v>
      </c>
      <c r="G109" s="107">
        <f>Force_1_R2!U24</f>
        <v>0</v>
      </c>
      <c r="H109" s="107">
        <f>Force_1_R2!V24</f>
        <v>0</v>
      </c>
      <c r="K109" s="107">
        <f>Force_1_R2!E24</f>
        <v>0</v>
      </c>
      <c r="L109" s="107">
        <f>Force_1_R2!X24</f>
        <v>0</v>
      </c>
      <c r="M109" s="107">
        <f>Force_1_R2!Y24</f>
        <v>0</v>
      </c>
      <c r="N109" s="107">
        <f>Force_1_R2!Z24</f>
        <v>0</v>
      </c>
      <c r="O109" s="107">
        <f>Force_1_R2!AA24</f>
        <v>0</v>
      </c>
      <c r="P109" s="107">
        <f>Force_1_R2!AB24</f>
        <v>0</v>
      </c>
      <c r="Q109" s="107">
        <f>Force_1_R2!AC24</f>
        <v>0</v>
      </c>
    </row>
    <row r="110" spans="2:17" ht="15" customHeight="1">
      <c r="G110" s="98"/>
      <c r="H110" s="98"/>
      <c r="P110" s="98"/>
      <c r="Q110" s="98"/>
    </row>
  </sheetData>
  <mergeCells count="36">
    <mergeCell ref="K25:K26"/>
    <mergeCell ref="L25:N25"/>
    <mergeCell ref="K32:K34"/>
    <mergeCell ref="L32:Q32"/>
    <mergeCell ref="L33:L34"/>
    <mergeCell ref="M33:M34"/>
    <mergeCell ref="N33:O33"/>
    <mergeCell ref="P33:Q33"/>
    <mergeCell ref="E4:F4"/>
    <mergeCell ref="E3:F3"/>
    <mergeCell ref="B25:B26"/>
    <mergeCell ref="C25:E25"/>
    <mergeCell ref="C33:C34"/>
    <mergeCell ref="D33:D34"/>
    <mergeCell ref="C32:H32"/>
    <mergeCell ref="B32:B34"/>
    <mergeCell ref="E33:F33"/>
    <mergeCell ref="G33:H33"/>
    <mergeCell ref="L82:N82"/>
    <mergeCell ref="E60:F60"/>
    <mergeCell ref="E61:F61"/>
    <mergeCell ref="B82:B83"/>
    <mergeCell ref="C82:E82"/>
    <mergeCell ref="K82:K83"/>
    <mergeCell ref="N90:O90"/>
    <mergeCell ref="P90:Q90"/>
    <mergeCell ref="B89:B91"/>
    <mergeCell ref="C89:H89"/>
    <mergeCell ref="K89:K91"/>
    <mergeCell ref="L89:Q89"/>
    <mergeCell ref="C90:C91"/>
    <mergeCell ref="D90:D91"/>
    <mergeCell ref="E90:F90"/>
    <mergeCell ref="G90:H90"/>
    <mergeCell ref="L90:L91"/>
    <mergeCell ref="M90:M91"/>
  </mergeCells>
  <phoneticPr fontId="4" type="noConversion"/>
  <printOptions horizontalCentered="1"/>
  <pageMargins left="0" right="0" top="0.39370078740157483" bottom="0.39370078740157483" header="0" footer="0"/>
  <pageSetup paperSize="9" orientation="portrait" r:id="rId1"/>
  <headerFooter alignWithMargins="0">
    <oddFooter>&amp;L&amp;"Tahoma,보통"&amp;9F-02P-02-001 (Rev.01)&amp;C&amp;"Tahoma,보통"&amp;9&amp;P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882"/>
  <sheetViews>
    <sheetView showGridLines="0" zoomScaleNormal="100" zoomScaleSheetLayoutView="100" workbookViewId="0"/>
  </sheetViews>
  <sheetFormatPr defaultColWidth="1.77734375" defaultRowHeight="18.75" customHeight="1"/>
  <cols>
    <col min="1" max="1" width="1.77734375" style="2"/>
    <col min="2" max="2" width="1.77734375" style="1"/>
    <col min="3" max="3" width="1.77734375" style="1" customWidth="1"/>
    <col min="4" max="7" width="1.77734375" style="1"/>
    <col min="8" max="8" width="1.77734375" style="1" customWidth="1"/>
    <col min="9" max="9" width="1.77734375" style="1"/>
    <col min="10" max="10" width="1.77734375" style="1" customWidth="1"/>
    <col min="11" max="14" width="1.77734375" style="1"/>
    <col min="15" max="15" width="1.77734375" style="1" customWidth="1"/>
    <col min="16" max="20" width="1.77734375" style="1"/>
    <col min="21" max="21" width="1.77734375" style="1" customWidth="1"/>
    <col min="22" max="24" width="1.77734375" style="1"/>
    <col min="25" max="25" width="1.77734375" style="1" customWidth="1"/>
    <col min="26" max="32" width="1.77734375" style="1"/>
    <col min="33" max="33" width="1.77734375" style="1" customWidth="1"/>
    <col min="34" max="45" width="1.77734375" style="1"/>
    <col min="46" max="46" width="1.77734375" style="2"/>
    <col min="47" max="16384" width="1.77734375" style="1"/>
  </cols>
  <sheetData>
    <row r="1" spans="1:65" ht="31.5">
      <c r="A1" s="108" t="s">
        <v>762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8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8.75" customHeight="1">
      <c r="A3" s="7" t="s">
        <v>450</v>
      </c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</row>
    <row r="4" spans="1:65" ht="18.75" customHeight="1">
      <c r="A4" s="7"/>
      <c r="B4" s="7" t="s">
        <v>451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"/>
      <c r="N4" s="2"/>
      <c r="O4" s="2"/>
      <c r="P4" s="287"/>
      <c r="Q4" s="287"/>
      <c r="R4" s="287"/>
      <c r="S4" s="287"/>
      <c r="T4" s="287"/>
      <c r="U4" s="287"/>
      <c r="V4" s="287"/>
      <c r="W4" s="287"/>
      <c r="X4" s="287"/>
      <c r="Y4" s="2"/>
      <c r="Z4" s="2"/>
      <c r="AA4" s="2"/>
      <c r="AB4" s="2"/>
      <c r="AC4" s="2"/>
      <c r="AD4" s="2"/>
      <c r="AE4" s="635"/>
      <c r="AF4" s="635"/>
      <c r="AG4" s="635"/>
      <c r="AH4" s="635"/>
      <c r="AI4" s="635"/>
      <c r="AJ4" s="635"/>
      <c r="AK4" s="635"/>
      <c r="AL4" s="2"/>
      <c r="AM4" s="2"/>
      <c r="AN4" s="2"/>
      <c r="AO4" s="2"/>
      <c r="AP4" s="2"/>
      <c r="AQ4" s="2"/>
      <c r="AR4" s="2"/>
      <c r="AS4" s="2"/>
      <c r="AT4" s="287"/>
    </row>
    <row r="5" spans="1:65" ht="18.75" customHeight="1">
      <c r="A5" s="7"/>
      <c r="B5" s="636" t="str">
        <f>RAWDATA!B25</f>
        <v>실하중
(0)</v>
      </c>
      <c r="C5" s="637"/>
      <c r="D5" s="637"/>
      <c r="E5" s="637"/>
      <c r="F5" s="637"/>
      <c r="G5" s="638"/>
      <c r="H5" s="642" t="str">
        <f>RAWDATA!C25</f>
        <v>기 기 지 시 치</v>
      </c>
      <c r="I5" s="643"/>
      <c r="J5" s="643"/>
      <c r="K5" s="643"/>
      <c r="L5" s="643"/>
      <c r="M5" s="643"/>
      <c r="N5" s="643"/>
      <c r="O5" s="643"/>
      <c r="P5" s="643"/>
      <c r="Q5" s="643"/>
      <c r="R5" s="643"/>
      <c r="S5" s="643"/>
      <c r="T5" s="643"/>
      <c r="U5" s="643"/>
      <c r="V5" s="643"/>
      <c r="W5" s="643"/>
      <c r="X5" s="643"/>
      <c r="Y5" s="643"/>
      <c r="Z5" s="624" t="s">
        <v>452</v>
      </c>
      <c r="AA5" s="624"/>
      <c r="AB5" s="624"/>
      <c r="AC5" s="624"/>
      <c r="AD5" s="624"/>
      <c r="AE5" s="624"/>
      <c r="AF5" s="624" t="s">
        <v>453</v>
      </c>
      <c r="AG5" s="624"/>
      <c r="AH5" s="624"/>
      <c r="AI5" s="624"/>
      <c r="AJ5" s="624"/>
      <c r="AK5" s="624"/>
      <c r="AL5" s="29"/>
      <c r="AM5" s="14"/>
      <c r="AN5" s="14"/>
      <c r="AO5" s="14"/>
      <c r="AP5" s="14"/>
      <c r="AQ5" s="14"/>
      <c r="AR5" s="2"/>
      <c r="AS5" s="2"/>
    </row>
    <row r="6" spans="1:65" ht="18.75" customHeight="1">
      <c r="A6" s="7"/>
      <c r="B6" s="639"/>
      <c r="C6" s="640"/>
      <c r="D6" s="640"/>
      <c r="E6" s="640"/>
      <c r="F6" s="640"/>
      <c r="G6" s="641"/>
      <c r="H6" s="642" t="s">
        <v>454</v>
      </c>
      <c r="I6" s="643"/>
      <c r="J6" s="643"/>
      <c r="K6" s="643"/>
      <c r="L6" s="643"/>
      <c r="M6" s="644"/>
      <c r="N6" s="642" t="s">
        <v>455</v>
      </c>
      <c r="O6" s="643"/>
      <c r="P6" s="643"/>
      <c r="Q6" s="643"/>
      <c r="R6" s="643"/>
      <c r="S6" s="644"/>
      <c r="T6" s="642" t="s">
        <v>456</v>
      </c>
      <c r="U6" s="643"/>
      <c r="V6" s="643"/>
      <c r="W6" s="643"/>
      <c r="X6" s="643"/>
      <c r="Y6" s="643"/>
      <c r="Z6" s="624"/>
      <c r="AA6" s="624"/>
      <c r="AB6" s="624"/>
      <c r="AC6" s="624"/>
      <c r="AD6" s="624"/>
      <c r="AE6" s="624"/>
      <c r="AF6" s="624"/>
      <c r="AG6" s="624"/>
      <c r="AH6" s="624"/>
      <c r="AI6" s="624"/>
      <c r="AJ6" s="624"/>
      <c r="AK6" s="624"/>
      <c r="AL6" s="29"/>
      <c r="AM6" s="14"/>
      <c r="AN6" s="14"/>
      <c r="AO6" s="14"/>
      <c r="AP6" s="14"/>
      <c r="AQ6" s="14"/>
      <c r="AR6" s="2"/>
      <c r="AS6" s="2"/>
    </row>
    <row r="7" spans="1:65" ht="18.75" customHeight="1">
      <c r="A7" s="7"/>
      <c r="B7" s="627">
        <f>Force_1_R1!C4</f>
        <v>0</v>
      </c>
      <c r="C7" s="628"/>
      <c r="D7" s="628"/>
      <c r="E7" s="628"/>
      <c r="F7" s="628"/>
      <c r="G7" s="629"/>
      <c r="H7" s="627">
        <f>Force_1_R1!Q4</f>
        <v>0</v>
      </c>
      <c r="I7" s="628"/>
      <c r="J7" s="628"/>
      <c r="K7" s="628"/>
      <c r="L7" s="628"/>
      <c r="M7" s="629"/>
      <c r="N7" s="627">
        <f>Force_1_R1!R4</f>
        <v>0</v>
      </c>
      <c r="O7" s="628"/>
      <c r="P7" s="628"/>
      <c r="Q7" s="628"/>
      <c r="R7" s="628"/>
      <c r="S7" s="629"/>
      <c r="T7" s="627">
        <f>Force_1_R1!S4</f>
        <v>0</v>
      </c>
      <c r="U7" s="628"/>
      <c r="V7" s="628"/>
      <c r="W7" s="628"/>
      <c r="X7" s="628"/>
      <c r="Y7" s="628"/>
      <c r="Z7" s="616">
        <f>AVERAGE(H7:Y7)</f>
        <v>0</v>
      </c>
      <c r="AA7" s="616"/>
      <c r="AB7" s="616"/>
      <c r="AC7" s="616"/>
      <c r="AD7" s="616"/>
      <c r="AE7" s="616"/>
      <c r="AF7" s="616">
        <f>STDEV(H7:Y7)</f>
        <v>0</v>
      </c>
      <c r="AG7" s="616"/>
      <c r="AH7" s="616"/>
      <c r="AI7" s="616"/>
      <c r="AJ7" s="616"/>
      <c r="AK7" s="616"/>
      <c r="AL7" s="30"/>
      <c r="AM7" s="15"/>
      <c r="AN7" s="15"/>
      <c r="AO7" s="15"/>
      <c r="AP7" s="15"/>
      <c r="AQ7" s="15"/>
      <c r="AR7" s="2"/>
      <c r="AS7" s="2"/>
    </row>
    <row r="8" spans="1:65" ht="18.75" customHeight="1">
      <c r="A8" s="7"/>
      <c r="B8" s="627">
        <f>Force_1_R1!C5</f>
        <v>0</v>
      </c>
      <c r="C8" s="628"/>
      <c r="D8" s="628"/>
      <c r="E8" s="628"/>
      <c r="F8" s="628"/>
      <c r="G8" s="629"/>
      <c r="H8" s="627">
        <f>Force_1_R1!Q5</f>
        <v>0</v>
      </c>
      <c r="I8" s="628"/>
      <c r="J8" s="628"/>
      <c r="K8" s="628"/>
      <c r="L8" s="628"/>
      <c r="M8" s="629"/>
      <c r="N8" s="627">
        <f>Force_1_R1!R5</f>
        <v>0</v>
      </c>
      <c r="O8" s="628"/>
      <c r="P8" s="628"/>
      <c r="Q8" s="628"/>
      <c r="R8" s="628"/>
      <c r="S8" s="629"/>
      <c r="T8" s="627">
        <f>Force_1_R1!S5</f>
        <v>0</v>
      </c>
      <c r="U8" s="628"/>
      <c r="V8" s="628"/>
      <c r="W8" s="628"/>
      <c r="X8" s="628"/>
      <c r="Y8" s="628"/>
      <c r="Z8" s="616">
        <f>AVERAGE(H8:Y8)</f>
        <v>0</v>
      </c>
      <c r="AA8" s="616"/>
      <c r="AB8" s="616"/>
      <c r="AC8" s="616"/>
      <c r="AD8" s="616"/>
      <c r="AE8" s="616"/>
      <c r="AF8" s="616">
        <f>STDEV(H8:Y8)</f>
        <v>0</v>
      </c>
      <c r="AG8" s="616"/>
      <c r="AH8" s="616"/>
      <c r="AI8" s="616"/>
      <c r="AJ8" s="616"/>
      <c r="AK8" s="616"/>
      <c r="AL8" s="30"/>
      <c r="AM8" s="15"/>
      <c r="AN8" s="15"/>
      <c r="AO8" s="15"/>
      <c r="AP8" s="15"/>
      <c r="AQ8" s="15"/>
      <c r="AR8" s="2"/>
      <c r="AS8" s="2"/>
    </row>
    <row r="9" spans="1:65" ht="18.75" customHeight="1">
      <c r="A9" s="7"/>
      <c r="B9" s="627">
        <f>Force_1_R1!C6</f>
        <v>0</v>
      </c>
      <c r="C9" s="628"/>
      <c r="D9" s="628"/>
      <c r="E9" s="628"/>
      <c r="F9" s="628"/>
      <c r="G9" s="629"/>
      <c r="H9" s="627">
        <f>Force_1_R1!Q6</f>
        <v>0</v>
      </c>
      <c r="I9" s="628"/>
      <c r="J9" s="628"/>
      <c r="K9" s="628"/>
      <c r="L9" s="628"/>
      <c r="M9" s="629"/>
      <c r="N9" s="627">
        <f>Force_1_R1!R6</f>
        <v>0</v>
      </c>
      <c r="O9" s="628"/>
      <c r="P9" s="628"/>
      <c r="Q9" s="628"/>
      <c r="R9" s="628"/>
      <c r="S9" s="629"/>
      <c r="T9" s="627">
        <f>Force_1_R1!S6</f>
        <v>0</v>
      </c>
      <c r="U9" s="628"/>
      <c r="V9" s="628"/>
      <c r="W9" s="628"/>
      <c r="X9" s="628"/>
      <c r="Y9" s="628"/>
      <c r="Z9" s="616">
        <f>AVERAGE(H9:Y9)</f>
        <v>0</v>
      </c>
      <c r="AA9" s="616"/>
      <c r="AB9" s="616"/>
      <c r="AC9" s="616"/>
      <c r="AD9" s="616"/>
      <c r="AE9" s="616"/>
      <c r="AF9" s="616">
        <f>STDEV(H9:Y9)</f>
        <v>0</v>
      </c>
      <c r="AG9" s="616"/>
      <c r="AH9" s="616"/>
      <c r="AI9" s="616"/>
      <c r="AJ9" s="616"/>
      <c r="AK9" s="616"/>
      <c r="AL9" s="30"/>
      <c r="AM9" s="15"/>
      <c r="AN9" s="15"/>
      <c r="AO9" s="15"/>
      <c r="AP9" s="15"/>
      <c r="AQ9" s="15"/>
      <c r="AR9" s="2"/>
      <c r="AS9" s="2"/>
    </row>
    <row r="10" spans="1:65" s="2" customFormat="1" ht="18.75" customHeight="1">
      <c r="A10" s="7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2"/>
      <c r="AA10" s="112"/>
      <c r="AB10" s="112"/>
      <c r="AC10" s="112"/>
      <c r="AD10" s="112"/>
      <c r="AE10" s="112"/>
      <c r="AF10" s="113"/>
      <c r="AG10" s="113"/>
      <c r="AH10" s="113"/>
      <c r="AI10" s="113"/>
      <c r="AJ10" s="113"/>
      <c r="AK10" s="113"/>
      <c r="AL10" s="15"/>
      <c r="AM10" s="15"/>
      <c r="AN10" s="15"/>
      <c r="AO10" s="15"/>
      <c r="AP10" s="15"/>
      <c r="AQ10" s="15"/>
    </row>
    <row r="11" spans="1:65" ht="18.75" customHeight="1">
      <c r="A11" s="7"/>
      <c r="B11" s="7" t="s">
        <v>457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"/>
      <c r="N11" s="2"/>
      <c r="O11" s="2"/>
      <c r="P11" s="287"/>
      <c r="Q11" s="287"/>
      <c r="R11" s="287"/>
      <c r="S11" s="287"/>
      <c r="T11" s="287"/>
      <c r="U11" s="287"/>
      <c r="V11" s="287"/>
      <c r="W11" s="287"/>
      <c r="X11" s="287"/>
      <c r="Y11" s="2"/>
      <c r="Z11" s="2"/>
      <c r="AA11" s="2"/>
      <c r="AB11" s="2"/>
      <c r="AC11" s="2"/>
      <c r="AD11" s="122"/>
      <c r="AE11" s="122"/>
      <c r="AF11" s="122"/>
      <c r="AG11" s="122"/>
      <c r="AH11" s="122"/>
      <c r="AI11" s="122"/>
      <c r="AJ11" s="122"/>
      <c r="AK11" s="122"/>
      <c r="AL11" s="2"/>
      <c r="AM11" s="2"/>
      <c r="AN11" s="2"/>
      <c r="AO11" s="2"/>
      <c r="AP11" s="2"/>
      <c r="AQ11" s="2"/>
      <c r="AR11" s="2"/>
      <c r="AS11" s="2"/>
      <c r="AT11" s="287"/>
    </row>
    <row r="12" spans="1:65" ht="18.75" customHeight="1">
      <c r="A12" s="7"/>
      <c r="B12" s="624" t="str">
        <f>RAWDATA!B32</f>
        <v>실하중
(0)</v>
      </c>
      <c r="C12" s="624"/>
      <c r="D12" s="624"/>
      <c r="E12" s="624"/>
      <c r="F12" s="624" t="str">
        <f>RAWDATA!C32</f>
        <v>기 기 지 시 치</v>
      </c>
      <c r="G12" s="624"/>
      <c r="H12" s="624"/>
      <c r="I12" s="624"/>
      <c r="J12" s="624"/>
      <c r="K12" s="624"/>
      <c r="L12" s="624"/>
      <c r="M12" s="624"/>
      <c r="N12" s="624"/>
      <c r="O12" s="624"/>
      <c r="P12" s="624"/>
      <c r="Q12" s="624"/>
      <c r="R12" s="624"/>
      <c r="S12" s="624"/>
      <c r="T12" s="624"/>
      <c r="U12" s="624"/>
      <c r="V12" s="624"/>
      <c r="W12" s="624"/>
      <c r="X12" s="624"/>
      <c r="Y12" s="624"/>
      <c r="Z12" s="624"/>
      <c r="AA12" s="624"/>
      <c r="AB12" s="624"/>
      <c r="AC12" s="624"/>
      <c r="AD12" s="624"/>
      <c r="AE12" s="624"/>
      <c r="AF12" s="624"/>
      <c r="AG12" s="624"/>
      <c r="AH12" s="624"/>
      <c r="AI12" s="624"/>
      <c r="AJ12" s="624" t="s">
        <v>458</v>
      </c>
      <c r="AK12" s="624"/>
      <c r="AL12" s="624"/>
      <c r="AM12" s="624"/>
      <c r="AN12" s="624"/>
      <c r="AO12" s="624" t="s">
        <v>459</v>
      </c>
      <c r="AP12" s="624"/>
      <c r="AQ12" s="624"/>
      <c r="AR12" s="624"/>
      <c r="AS12" s="624"/>
    </row>
    <row r="13" spans="1:65" ht="18.75" customHeight="1">
      <c r="A13" s="7"/>
      <c r="B13" s="624"/>
      <c r="C13" s="624"/>
      <c r="D13" s="624"/>
      <c r="E13" s="624"/>
      <c r="F13" s="624" t="s">
        <v>460</v>
      </c>
      <c r="G13" s="624"/>
      <c r="H13" s="624"/>
      <c r="I13" s="624"/>
      <c r="J13" s="624"/>
      <c r="K13" s="624" t="s">
        <v>461</v>
      </c>
      <c r="L13" s="624"/>
      <c r="M13" s="624"/>
      <c r="N13" s="624"/>
      <c r="O13" s="624"/>
      <c r="P13" s="624" t="s">
        <v>463</v>
      </c>
      <c r="Q13" s="624"/>
      <c r="R13" s="624"/>
      <c r="S13" s="624"/>
      <c r="T13" s="624"/>
      <c r="U13" s="624"/>
      <c r="V13" s="624"/>
      <c r="W13" s="624"/>
      <c r="X13" s="624"/>
      <c r="Y13" s="624"/>
      <c r="Z13" s="624" t="s">
        <v>464</v>
      </c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4"/>
      <c r="AL13" s="624"/>
      <c r="AM13" s="624"/>
      <c r="AN13" s="624"/>
      <c r="AO13" s="624"/>
      <c r="AP13" s="624"/>
      <c r="AQ13" s="624"/>
      <c r="AR13" s="624"/>
      <c r="AS13" s="624"/>
    </row>
    <row r="14" spans="1:65" ht="18.75" customHeight="1">
      <c r="A14" s="7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 t="s">
        <v>465</v>
      </c>
      <c r="Q14" s="624"/>
      <c r="R14" s="624"/>
      <c r="S14" s="624"/>
      <c r="T14" s="624"/>
      <c r="U14" s="624" t="s">
        <v>466</v>
      </c>
      <c r="V14" s="624"/>
      <c r="W14" s="624"/>
      <c r="X14" s="624"/>
      <c r="Y14" s="624"/>
      <c r="Z14" s="624" t="s">
        <v>465</v>
      </c>
      <c r="AA14" s="624"/>
      <c r="AB14" s="624"/>
      <c r="AC14" s="624"/>
      <c r="AD14" s="624"/>
      <c r="AE14" s="624" t="s">
        <v>466</v>
      </c>
      <c r="AF14" s="624"/>
      <c r="AG14" s="624"/>
      <c r="AH14" s="624"/>
      <c r="AI14" s="624"/>
      <c r="AJ14" s="624"/>
      <c r="AK14" s="624"/>
      <c r="AL14" s="624"/>
      <c r="AM14" s="624"/>
      <c r="AN14" s="624"/>
      <c r="AO14" s="624"/>
      <c r="AP14" s="624"/>
      <c r="AQ14" s="624"/>
      <c r="AR14" s="624"/>
      <c r="AS14" s="624"/>
    </row>
    <row r="15" spans="1:65" ht="18.75" customHeight="1">
      <c r="A15" s="7"/>
      <c r="B15" s="616" t="str">
        <f>IF(Calcu!B9=FALSE,"",Force_1_R1!E7)</f>
        <v/>
      </c>
      <c r="C15" s="616"/>
      <c r="D15" s="616"/>
      <c r="E15" s="616"/>
      <c r="F15" s="623" t="str">
        <f>IF(Calcu!B9=FALSE,"",Force_1_R1!Q7)</f>
        <v/>
      </c>
      <c r="G15" s="623"/>
      <c r="H15" s="623"/>
      <c r="I15" s="623"/>
      <c r="J15" s="623"/>
      <c r="K15" s="623" t="str">
        <f>IF(Calcu!B9=FALSE,"",Force_1_R1!R7)</f>
        <v/>
      </c>
      <c r="L15" s="623"/>
      <c r="M15" s="623"/>
      <c r="N15" s="623"/>
      <c r="O15" s="623"/>
      <c r="P15" s="623" t="str">
        <f>IF(Calcu!B9=FALSE,"",Force_1_R1!S7)</f>
        <v/>
      </c>
      <c r="Q15" s="623"/>
      <c r="R15" s="623"/>
      <c r="S15" s="623"/>
      <c r="T15" s="623"/>
      <c r="U15" s="623" t="str">
        <f>IF(Calcu!B9=FALSE,"",Force_1_R1!T7)</f>
        <v/>
      </c>
      <c r="V15" s="623"/>
      <c r="W15" s="623"/>
      <c r="X15" s="623"/>
      <c r="Y15" s="623"/>
      <c r="Z15" s="623" t="str">
        <f>IF(Calcu!B9=FALSE,"",Force_1_R1!U7)</f>
        <v/>
      </c>
      <c r="AA15" s="623"/>
      <c r="AB15" s="623"/>
      <c r="AC15" s="623"/>
      <c r="AD15" s="623"/>
      <c r="AE15" s="623" t="str">
        <f>IF(Calcu!B9=FALSE,"",Force_1_R1!V7)</f>
        <v/>
      </c>
      <c r="AF15" s="623"/>
      <c r="AG15" s="623"/>
      <c r="AH15" s="623"/>
      <c r="AI15" s="623"/>
      <c r="AJ15" s="616" t="str">
        <f>IF(Calcu!B9=FALSE,"",AVERAGE(F15:AI15))</f>
        <v/>
      </c>
      <c r="AK15" s="616"/>
      <c r="AL15" s="616"/>
      <c r="AM15" s="616"/>
      <c r="AN15" s="616"/>
      <c r="AO15" s="616" t="str">
        <f>IF(Calcu!B9=FALSE,"",STDEV(F15:AI15))</f>
        <v/>
      </c>
      <c r="AP15" s="616"/>
      <c r="AQ15" s="616"/>
      <c r="AR15" s="616"/>
      <c r="AS15" s="616"/>
    </row>
    <row r="16" spans="1:65" ht="18.75" customHeight="1">
      <c r="A16" s="7"/>
      <c r="B16" s="616" t="str">
        <f>IF(Calcu!B10=FALSE,"",Force_1_R1!E8)</f>
        <v/>
      </c>
      <c r="C16" s="616"/>
      <c r="D16" s="616"/>
      <c r="E16" s="616"/>
      <c r="F16" s="623" t="str">
        <f>IF(Calcu!B10=FALSE,"",Force_1_R1!Q8)</f>
        <v/>
      </c>
      <c r="G16" s="623"/>
      <c r="H16" s="623"/>
      <c r="I16" s="623"/>
      <c r="J16" s="623"/>
      <c r="K16" s="623" t="str">
        <f>IF(Calcu!B10=FALSE,"",Force_1_R1!R8)</f>
        <v/>
      </c>
      <c r="L16" s="623"/>
      <c r="M16" s="623"/>
      <c r="N16" s="623"/>
      <c r="O16" s="623"/>
      <c r="P16" s="623" t="str">
        <f>IF(Calcu!B10=FALSE,"",Force_1_R1!S8)</f>
        <v/>
      </c>
      <c r="Q16" s="623"/>
      <c r="R16" s="623"/>
      <c r="S16" s="623"/>
      <c r="T16" s="623"/>
      <c r="U16" s="623" t="str">
        <f>IF(Calcu!B10=FALSE,"",Force_1_R1!T8)</f>
        <v/>
      </c>
      <c r="V16" s="623"/>
      <c r="W16" s="623"/>
      <c r="X16" s="623"/>
      <c r="Y16" s="623"/>
      <c r="Z16" s="623" t="str">
        <f>IF(Calcu!B10=FALSE,"",Force_1_R1!U8)</f>
        <v/>
      </c>
      <c r="AA16" s="623"/>
      <c r="AB16" s="623"/>
      <c r="AC16" s="623"/>
      <c r="AD16" s="623"/>
      <c r="AE16" s="623" t="str">
        <f>IF(Calcu!B10=FALSE,"",Force_1_R1!V8)</f>
        <v/>
      </c>
      <c r="AF16" s="623"/>
      <c r="AG16" s="623"/>
      <c r="AH16" s="623"/>
      <c r="AI16" s="623"/>
      <c r="AJ16" s="616" t="str">
        <f>IF(Calcu!B10=FALSE,"",AVERAGE(F16:AI16))</f>
        <v/>
      </c>
      <c r="AK16" s="616"/>
      <c r="AL16" s="616"/>
      <c r="AM16" s="616"/>
      <c r="AN16" s="616"/>
      <c r="AO16" s="616" t="str">
        <f>IF(Calcu!B10=FALSE,"",STDEV(F16:AI16))</f>
        <v/>
      </c>
      <c r="AP16" s="616"/>
      <c r="AQ16" s="616"/>
      <c r="AR16" s="616"/>
      <c r="AS16" s="616"/>
    </row>
    <row r="17" spans="1:45" ht="18.75" customHeight="1">
      <c r="A17" s="7"/>
      <c r="B17" s="616" t="str">
        <f>IF(Calcu!B11=FALSE,"",Force_1_R1!E9)</f>
        <v/>
      </c>
      <c r="C17" s="616"/>
      <c r="D17" s="616"/>
      <c r="E17" s="616"/>
      <c r="F17" s="623" t="str">
        <f>IF(Calcu!B11=FALSE,"",Force_1_R1!Q9)</f>
        <v/>
      </c>
      <c r="G17" s="623"/>
      <c r="H17" s="623"/>
      <c r="I17" s="623"/>
      <c r="J17" s="623"/>
      <c r="K17" s="623" t="str">
        <f>IF(Calcu!B11=FALSE,"",Force_1_R1!R9)</f>
        <v/>
      </c>
      <c r="L17" s="623"/>
      <c r="M17" s="623"/>
      <c r="N17" s="623"/>
      <c r="O17" s="623"/>
      <c r="P17" s="623" t="str">
        <f>IF(Calcu!B11=FALSE,"",Force_1_R1!S9)</f>
        <v/>
      </c>
      <c r="Q17" s="623"/>
      <c r="R17" s="623"/>
      <c r="S17" s="623"/>
      <c r="T17" s="623"/>
      <c r="U17" s="623" t="str">
        <f>IF(Calcu!B11=FALSE,"",Force_1_R1!T9)</f>
        <v/>
      </c>
      <c r="V17" s="623"/>
      <c r="W17" s="623"/>
      <c r="X17" s="623"/>
      <c r="Y17" s="623"/>
      <c r="Z17" s="623" t="str">
        <f>IF(Calcu!B11=FALSE,"",Force_1_R1!U9)</f>
        <v/>
      </c>
      <c r="AA17" s="623"/>
      <c r="AB17" s="623"/>
      <c r="AC17" s="623"/>
      <c r="AD17" s="623"/>
      <c r="AE17" s="623" t="str">
        <f>IF(Calcu!B11=FALSE,"",Force_1_R1!V9)</f>
        <v/>
      </c>
      <c r="AF17" s="623"/>
      <c r="AG17" s="623"/>
      <c r="AH17" s="623"/>
      <c r="AI17" s="623"/>
      <c r="AJ17" s="616" t="str">
        <f>IF(Calcu!B11=FALSE,"",AVERAGE(F17:AI17))</f>
        <v/>
      </c>
      <c r="AK17" s="616"/>
      <c r="AL17" s="616"/>
      <c r="AM17" s="616"/>
      <c r="AN17" s="616"/>
      <c r="AO17" s="616" t="str">
        <f>IF(Calcu!B11=FALSE,"",STDEV(F17:AI17))</f>
        <v/>
      </c>
      <c r="AP17" s="616"/>
      <c r="AQ17" s="616"/>
      <c r="AR17" s="616"/>
      <c r="AS17" s="616"/>
    </row>
    <row r="18" spans="1:45" ht="18.75" customHeight="1">
      <c r="A18" s="7"/>
      <c r="B18" s="616" t="str">
        <f>IF(Calcu!B12=FALSE,"",Force_1_R1!E10)</f>
        <v/>
      </c>
      <c r="C18" s="616"/>
      <c r="D18" s="616"/>
      <c r="E18" s="616"/>
      <c r="F18" s="623" t="str">
        <f>IF(Calcu!B12=FALSE,"",Force_1_R1!Q10)</f>
        <v/>
      </c>
      <c r="G18" s="623"/>
      <c r="H18" s="623"/>
      <c r="I18" s="623"/>
      <c r="J18" s="623"/>
      <c r="K18" s="623" t="str">
        <f>IF(Calcu!B12=FALSE,"",Force_1_R1!R10)</f>
        <v/>
      </c>
      <c r="L18" s="623"/>
      <c r="M18" s="623"/>
      <c r="N18" s="623"/>
      <c r="O18" s="623"/>
      <c r="P18" s="623" t="str">
        <f>IF(Calcu!B12=FALSE,"",Force_1_R1!S10)</f>
        <v/>
      </c>
      <c r="Q18" s="623"/>
      <c r="R18" s="623"/>
      <c r="S18" s="623"/>
      <c r="T18" s="623"/>
      <c r="U18" s="623" t="str">
        <f>IF(Calcu!B12=FALSE,"",Force_1_R1!T10)</f>
        <v/>
      </c>
      <c r="V18" s="623"/>
      <c r="W18" s="623"/>
      <c r="X18" s="623"/>
      <c r="Y18" s="623"/>
      <c r="Z18" s="623" t="str">
        <f>IF(Calcu!B12=FALSE,"",Force_1_R1!U10)</f>
        <v/>
      </c>
      <c r="AA18" s="623"/>
      <c r="AB18" s="623"/>
      <c r="AC18" s="623"/>
      <c r="AD18" s="623"/>
      <c r="AE18" s="623" t="str">
        <f>IF(Calcu!B12=FALSE,"",Force_1_R1!V10)</f>
        <v/>
      </c>
      <c r="AF18" s="623"/>
      <c r="AG18" s="623"/>
      <c r="AH18" s="623"/>
      <c r="AI18" s="623"/>
      <c r="AJ18" s="616" t="str">
        <f>IF(Calcu!B12=FALSE,"",AVERAGE(F18:AI18))</f>
        <v/>
      </c>
      <c r="AK18" s="616"/>
      <c r="AL18" s="616"/>
      <c r="AM18" s="616"/>
      <c r="AN18" s="616"/>
      <c r="AO18" s="616" t="str">
        <f>IF(Calcu!B12=FALSE,"",STDEV(F18:AI18))</f>
        <v/>
      </c>
      <c r="AP18" s="616"/>
      <c r="AQ18" s="616"/>
      <c r="AR18" s="616"/>
      <c r="AS18" s="616"/>
    </row>
    <row r="19" spans="1:45" ht="18.75" customHeight="1">
      <c r="A19" s="7"/>
      <c r="B19" s="616" t="str">
        <f>IF(Calcu!B13=FALSE,"",Force_1_R1!E11)</f>
        <v/>
      </c>
      <c r="C19" s="616"/>
      <c r="D19" s="616"/>
      <c r="E19" s="616"/>
      <c r="F19" s="623" t="str">
        <f>IF(Calcu!B13=FALSE,"",Force_1_R1!Q11)</f>
        <v/>
      </c>
      <c r="G19" s="623"/>
      <c r="H19" s="623"/>
      <c r="I19" s="623"/>
      <c r="J19" s="623"/>
      <c r="K19" s="623" t="str">
        <f>IF(Calcu!B13=FALSE,"",Force_1_R1!R11)</f>
        <v/>
      </c>
      <c r="L19" s="623"/>
      <c r="M19" s="623"/>
      <c r="N19" s="623"/>
      <c r="O19" s="623"/>
      <c r="P19" s="623" t="str">
        <f>IF(Calcu!B13=FALSE,"",Force_1_R1!S11)</f>
        <v/>
      </c>
      <c r="Q19" s="623"/>
      <c r="R19" s="623"/>
      <c r="S19" s="623"/>
      <c r="T19" s="623"/>
      <c r="U19" s="623" t="str">
        <f>IF(Calcu!B13=FALSE,"",Force_1_R1!T11)</f>
        <v/>
      </c>
      <c r="V19" s="623"/>
      <c r="W19" s="623"/>
      <c r="X19" s="623"/>
      <c r="Y19" s="623"/>
      <c r="Z19" s="623" t="str">
        <f>IF(Calcu!B13=FALSE,"",Force_1_R1!U11)</f>
        <v/>
      </c>
      <c r="AA19" s="623"/>
      <c r="AB19" s="623"/>
      <c r="AC19" s="623"/>
      <c r="AD19" s="623"/>
      <c r="AE19" s="623" t="str">
        <f>IF(Calcu!B13=FALSE,"",Force_1_R1!V11)</f>
        <v/>
      </c>
      <c r="AF19" s="623"/>
      <c r="AG19" s="623"/>
      <c r="AH19" s="623"/>
      <c r="AI19" s="623"/>
      <c r="AJ19" s="616" t="str">
        <f>IF(Calcu!B13=FALSE,"",AVERAGE(F19:AI19))</f>
        <v/>
      </c>
      <c r="AK19" s="616"/>
      <c r="AL19" s="616"/>
      <c r="AM19" s="616"/>
      <c r="AN19" s="616"/>
      <c r="AO19" s="616" t="str">
        <f>IF(Calcu!B13=FALSE,"",STDEV(F19:AI19))</f>
        <v/>
      </c>
      <c r="AP19" s="616"/>
      <c r="AQ19" s="616"/>
      <c r="AR19" s="616"/>
      <c r="AS19" s="616"/>
    </row>
    <row r="20" spans="1:45" ht="18.75" customHeight="1">
      <c r="A20" s="7"/>
      <c r="B20" s="616" t="str">
        <f>IF(Calcu!B14=FALSE,"",Force_1_R1!E12)</f>
        <v/>
      </c>
      <c r="C20" s="616"/>
      <c r="D20" s="616"/>
      <c r="E20" s="616"/>
      <c r="F20" s="623" t="str">
        <f>IF(Calcu!B14=FALSE,"",Force_1_R1!Q12)</f>
        <v/>
      </c>
      <c r="G20" s="623"/>
      <c r="H20" s="623"/>
      <c r="I20" s="623"/>
      <c r="J20" s="623"/>
      <c r="K20" s="623" t="str">
        <f>IF(Calcu!B14=FALSE,"",Force_1_R1!R12)</f>
        <v/>
      </c>
      <c r="L20" s="623"/>
      <c r="M20" s="623"/>
      <c r="N20" s="623"/>
      <c r="O20" s="623"/>
      <c r="P20" s="623" t="str">
        <f>IF(Calcu!B14=FALSE,"",Force_1_R1!S12)</f>
        <v/>
      </c>
      <c r="Q20" s="623"/>
      <c r="R20" s="623"/>
      <c r="S20" s="623"/>
      <c r="T20" s="623"/>
      <c r="U20" s="623" t="str">
        <f>IF(Calcu!B14=FALSE,"",Force_1_R1!T12)</f>
        <v/>
      </c>
      <c r="V20" s="623"/>
      <c r="W20" s="623"/>
      <c r="X20" s="623"/>
      <c r="Y20" s="623"/>
      <c r="Z20" s="623" t="str">
        <f>IF(Calcu!B14=FALSE,"",Force_1_R1!U12)</f>
        <v/>
      </c>
      <c r="AA20" s="623"/>
      <c r="AB20" s="623"/>
      <c r="AC20" s="623"/>
      <c r="AD20" s="623"/>
      <c r="AE20" s="623" t="str">
        <f>IF(Calcu!B14=FALSE,"",Force_1_R1!V12)</f>
        <v/>
      </c>
      <c r="AF20" s="623"/>
      <c r="AG20" s="623"/>
      <c r="AH20" s="623"/>
      <c r="AI20" s="623"/>
      <c r="AJ20" s="616" t="str">
        <f>IF(Calcu!B14=FALSE,"",AVERAGE(F20:AI20))</f>
        <v/>
      </c>
      <c r="AK20" s="616"/>
      <c r="AL20" s="616"/>
      <c r="AM20" s="616"/>
      <c r="AN20" s="616"/>
      <c r="AO20" s="616" t="str">
        <f>IF(Calcu!B14=FALSE,"",STDEV(F20:AI20))</f>
        <v/>
      </c>
      <c r="AP20" s="616"/>
      <c r="AQ20" s="616"/>
      <c r="AR20" s="616"/>
      <c r="AS20" s="616"/>
    </row>
    <row r="21" spans="1:45" ht="18.75" customHeight="1">
      <c r="A21" s="7"/>
      <c r="B21" s="616" t="str">
        <f>IF(Calcu!B15=FALSE,"",Force_1_R1!E13)</f>
        <v/>
      </c>
      <c r="C21" s="616"/>
      <c r="D21" s="616"/>
      <c r="E21" s="616"/>
      <c r="F21" s="623" t="str">
        <f>IF(Calcu!B15=FALSE,"",Force_1_R1!Q13)</f>
        <v/>
      </c>
      <c r="G21" s="623"/>
      <c r="H21" s="623"/>
      <c r="I21" s="623"/>
      <c r="J21" s="623"/>
      <c r="K21" s="623" t="str">
        <f>IF(Calcu!B15=FALSE,"",Force_1_R1!R13)</f>
        <v/>
      </c>
      <c r="L21" s="623"/>
      <c r="M21" s="623"/>
      <c r="N21" s="623"/>
      <c r="O21" s="623"/>
      <c r="P21" s="623" t="str">
        <f>IF(Calcu!B15=FALSE,"",Force_1_R1!S13)</f>
        <v/>
      </c>
      <c r="Q21" s="623"/>
      <c r="R21" s="623"/>
      <c r="S21" s="623"/>
      <c r="T21" s="623"/>
      <c r="U21" s="623" t="str">
        <f>IF(Calcu!B15=FALSE,"",Force_1_R1!T13)</f>
        <v/>
      </c>
      <c r="V21" s="623"/>
      <c r="W21" s="623"/>
      <c r="X21" s="623"/>
      <c r="Y21" s="623"/>
      <c r="Z21" s="623" t="str">
        <f>IF(Calcu!B15=FALSE,"",Force_1_R1!U13)</f>
        <v/>
      </c>
      <c r="AA21" s="623"/>
      <c r="AB21" s="623"/>
      <c r="AC21" s="623"/>
      <c r="AD21" s="623"/>
      <c r="AE21" s="623" t="str">
        <f>IF(Calcu!B15=FALSE,"",Force_1_R1!V13)</f>
        <v/>
      </c>
      <c r="AF21" s="623"/>
      <c r="AG21" s="623"/>
      <c r="AH21" s="623"/>
      <c r="AI21" s="623"/>
      <c r="AJ21" s="616" t="str">
        <f>IF(Calcu!B15=FALSE,"",AVERAGE(F21:AI21))</f>
        <v/>
      </c>
      <c r="AK21" s="616"/>
      <c r="AL21" s="616"/>
      <c r="AM21" s="616"/>
      <c r="AN21" s="616"/>
      <c r="AO21" s="616" t="str">
        <f>IF(Calcu!B15=FALSE,"",STDEV(F21:AI21))</f>
        <v/>
      </c>
      <c r="AP21" s="616"/>
      <c r="AQ21" s="616"/>
      <c r="AR21" s="616"/>
      <c r="AS21" s="616"/>
    </row>
    <row r="22" spans="1:45" ht="18.75" customHeight="1">
      <c r="A22" s="7"/>
      <c r="B22" s="616" t="str">
        <f>IF(Calcu!B16=FALSE,"",Force_1_R1!E14)</f>
        <v/>
      </c>
      <c r="C22" s="616"/>
      <c r="D22" s="616"/>
      <c r="E22" s="616"/>
      <c r="F22" s="623" t="str">
        <f>IF(Calcu!B16=FALSE,"",Force_1_R1!Q14)</f>
        <v/>
      </c>
      <c r="G22" s="623"/>
      <c r="H22" s="623"/>
      <c r="I22" s="623"/>
      <c r="J22" s="623"/>
      <c r="K22" s="623" t="str">
        <f>IF(Calcu!B16=FALSE,"",Force_1_R1!R14)</f>
        <v/>
      </c>
      <c r="L22" s="623"/>
      <c r="M22" s="623"/>
      <c r="N22" s="623"/>
      <c r="O22" s="623"/>
      <c r="P22" s="623" t="str">
        <f>IF(Calcu!B16=FALSE,"",Force_1_R1!S14)</f>
        <v/>
      </c>
      <c r="Q22" s="623"/>
      <c r="R22" s="623"/>
      <c r="S22" s="623"/>
      <c r="T22" s="623"/>
      <c r="U22" s="623" t="str">
        <f>IF(Calcu!B16=FALSE,"",Force_1_R1!T14)</f>
        <v/>
      </c>
      <c r="V22" s="623"/>
      <c r="W22" s="623"/>
      <c r="X22" s="623"/>
      <c r="Y22" s="623"/>
      <c r="Z22" s="623" t="str">
        <f>IF(Calcu!B16=FALSE,"",Force_1_R1!U14)</f>
        <v/>
      </c>
      <c r="AA22" s="623"/>
      <c r="AB22" s="623"/>
      <c r="AC22" s="623"/>
      <c r="AD22" s="623"/>
      <c r="AE22" s="623" t="str">
        <f>IF(Calcu!B16=FALSE,"",Force_1_R1!V14)</f>
        <v/>
      </c>
      <c r="AF22" s="623"/>
      <c r="AG22" s="623"/>
      <c r="AH22" s="623"/>
      <c r="AI22" s="623"/>
      <c r="AJ22" s="616" t="str">
        <f>IF(Calcu!B16=FALSE,"",AVERAGE(F22:AI22))</f>
        <v/>
      </c>
      <c r="AK22" s="616"/>
      <c r="AL22" s="616"/>
      <c r="AM22" s="616"/>
      <c r="AN22" s="616"/>
      <c r="AO22" s="616" t="str">
        <f>IF(Calcu!B16=FALSE,"",STDEV(F22:AI22))</f>
        <v/>
      </c>
      <c r="AP22" s="616"/>
      <c r="AQ22" s="616"/>
      <c r="AR22" s="616"/>
      <c r="AS22" s="616"/>
    </row>
    <row r="23" spans="1:45" ht="18.75" customHeight="1">
      <c r="A23" s="7"/>
      <c r="B23" s="616" t="str">
        <f>IF(Calcu!B17=FALSE,"",Force_1_R1!E15)</f>
        <v/>
      </c>
      <c r="C23" s="616"/>
      <c r="D23" s="616"/>
      <c r="E23" s="616"/>
      <c r="F23" s="623" t="str">
        <f>IF(Calcu!B17=FALSE,"",Force_1_R1!Q15)</f>
        <v/>
      </c>
      <c r="G23" s="623"/>
      <c r="H23" s="623"/>
      <c r="I23" s="623"/>
      <c r="J23" s="623"/>
      <c r="K23" s="623" t="str">
        <f>IF(Calcu!B17=FALSE,"",Force_1_R1!R15)</f>
        <v/>
      </c>
      <c r="L23" s="623"/>
      <c r="M23" s="623"/>
      <c r="N23" s="623"/>
      <c r="O23" s="623"/>
      <c r="P23" s="623" t="str">
        <f>IF(Calcu!B17=FALSE,"",Force_1_R1!S15)</f>
        <v/>
      </c>
      <c r="Q23" s="623"/>
      <c r="R23" s="623"/>
      <c r="S23" s="623"/>
      <c r="T23" s="623"/>
      <c r="U23" s="623" t="str">
        <f>IF(Calcu!B17=FALSE,"",Force_1_R1!T15)</f>
        <v/>
      </c>
      <c r="V23" s="623"/>
      <c r="W23" s="623"/>
      <c r="X23" s="623"/>
      <c r="Y23" s="623"/>
      <c r="Z23" s="623" t="str">
        <f>IF(Calcu!B17=FALSE,"",Force_1_R1!U15)</f>
        <v/>
      </c>
      <c r="AA23" s="623"/>
      <c r="AB23" s="623"/>
      <c r="AC23" s="623"/>
      <c r="AD23" s="623"/>
      <c r="AE23" s="623" t="str">
        <f>IF(Calcu!B17=FALSE,"",Force_1_R1!V15)</f>
        <v/>
      </c>
      <c r="AF23" s="623"/>
      <c r="AG23" s="623"/>
      <c r="AH23" s="623"/>
      <c r="AI23" s="623"/>
      <c r="AJ23" s="616" t="str">
        <f>IF(Calcu!B17=FALSE,"",AVERAGE(F23:AI23))</f>
        <v/>
      </c>
      <c r="AK23" s="616"/>
      <c r="AL23" s="616"/>
      <c r="AM23" s="616"/>
      <c r="AN23" s="616"/>
      <c r="AO23" s="616" t="str">
        <f>IF(Calcu!B17=FALSE,"",STDEV(F23:AI23))</f>
        <v/>
      </c>
      <c r="AP23" s="616"/>
      <c r="AQ23" s="616"/>
      <c r="AR23" s="616"/>
      <c r="AS23" s="616"/>
    </row>
    <row r="24" spans="1:45" ht="18.75" customHeight="1">
      <c r="A24" s="7"/>
      <c r="B24" s="616" t="str">
        <f>IF(Calcu!B18=FALSE,"",Force_1_R1!E16)</f>
        <v/>
      </c>
      <c r="C24" s="616"/>
      <c r="D24" s="616"/>
      <c r="E24" s="616"/>
      <c r="F24" s="623" t="str">
        <f>IF(Calcu!B18=FALSE,"",Force_1_R1!Q16)</f>
        <v/>
      </c>
      <c r="G24" s="623"/>
      <c r="H24" s="623"/>
      <c r="I24" s="623"/>
      <c r="J24" s="623"/>
      <c r="K24" s="623" t="str">
        <f>IF(Calcu!B18=FALSE,"",Force_1_R1!R16)</f>
        <v/>
      </c>
      <c r="L24" s="623"/>
      <c r="M24" s="623"/>
      <c r="N24" s="623"/>
      <c r="O24" s="623"/>
      <c r="P24" s="623" t="str">
        <f>IF(Calcu!B18=FALSE,"",Force_1_R1!S16)</f>
        <v/>
      </c>
      <c r="Q24" s="623"/>
      <c r="R24" s="623"/>
      <c r="S24" s="623"/>
      <c r="T24" s="623"/>
      <c r="U24" s="623" t="str">
        <f>IF(Calcu!B18=FALSE,"",Force_1_R1!T16)</f>
        <v/>
      </c>
      <c r="V24" s="623"/>
      <c r="W24" s="623"/>
      <c r="X24" s="623"/>
      <c r="Y24" s="623"/>
      <c r="Z24" s="623" t="str">
        <f>IF(Calcu!B18=FALSE,"",Force_1_R1!U16)</f>
        <v/>
      </c>
      <c r="AA24" s="623"/>
      <c r="AB24" s="623"/>
      <c r="AC24" s="623"/>
      <c r="AD24" s="623"/>
      <c r="AE24" s="623" t="str">
        <f>IF(Calcu!B18=FALSE,"",Force_1_R1!V16)</f>
        <v/>
      </c>
      <c r="AF24" s="623"/>
      <c r="AG24" s="623"/>
      <c r="AH24" s="623"/>
      <c r="AI24" s="623"/>
      <c r="AJ24" s="616" t="str">
        <f>IF(Calcu!B18=FALSE,"",AVERAGE(F24:AI24))</f>
        <v/>
      </c>
      <c r="AK24" s="616"/>
      <c r="AL24" s="616"/>
      <c r="AM24" s="616"/>
      <c r="AN24" s="616"/>
      <c r="AO24" s="616" t="str">
        <f>IF(Calcu!B18=FALSE,"",STDEV(F24:AI24))</f>
        <v/>
      </c>
      <c r="AP24" s="616"/>
      <c r="AQ24" s="616"/>
      <c r="AR24" s="616"/>
      <c r="AS24" s="616"/>
    </row>
    <row r="25" spans="1:45" ht="18.75" customHeight="1">
      <c r="A25" s="7"/>
      <c r="B25" s="616" t="str">
        <f>IF(Calcu!B19=FALSE,"",Force_1_R1!E17)</f>
        <v/>
      </c>
      <c r="C25" s="616"/>
      <c r="D25" s="616"/>
      <c r="E25" s="616"/>
      <c r="F25" s="623" t="str">
        <f>IF(Calcu!B19=FALSE,"",Force_1_R1!Q17)</f>
        <v/>
      </c>
      <c r="G25" s="623"/>
      <c r="H25" s="623"/>
      <c r="I25" s="623"/>
      <c r="J25" s="623"/>
      <c r="K25" s="623" t="str">
        <f>IF(Calcu!B19=FALSE,"",Force_1_R1!R17)</f>
        <v/>
      </c>
      <c r="L25" s="623"/>
      <c r="M25" s="623"/>
      <c r="N25" s="623"/>
      <c r="O25" s="623"/>
      <c r="P25" s="623" t="str">
        <f>IF(Calcu!B19=FALSE,"",Force_1_R1!S17)</f>
        <v/>
      </c>
      <c r="Q25" s="623"/>
      <c r="R25" s="623"/>
      <c r="S25" s="623"/>
      <c r="T25" s="623"/>
      <c r="U25" s="623" t="str">
        <f>IF(Calcu!B19=FALSE,"",Force_1_R1!T17)</f>
        <v/>
      </c>
      <c r="V25" s="623"/>
      <c r="W25" s="623"/>
      <c r="X25" s="623"/>
      <c r="Y25" s="623"/>
      <c r="Z25" s="623" t="str">
        <f>IF(Calcu!B19=FALSE,"",Force_1_R1!U17)</f>
        <v/>
      </c>
      <c r="AA25" s="623"/>
      <c r="AB25" s="623"/>
      <c r="AC25" s="623"/>
      <c r="AD25" s="623"/>
      <c r="AE25" s="623" t="str">
        <f>IF(Calcu!B19=FALSE,"",Force_1_R1!V17)</f>
        <v/>
      </c>
      <c r="AF25" s="623"/>
      <c r="AG25" s="623"/>
      <c r="AH25" s="623"/>
      <c r="AI25" s="623"/>
      <c r="AJ25" s="616" t="str">
        <f>IF(Calcu!B19=FALSE,"",AVERAGE(F25:AI25))</f>
        <v/>
      </c>
      <c r="AK25" s="616"/>
      <c r="AL25" s="616"/>
      <c r="AM25" s="616"/>
      <c r="AN25" s="616"/>
      <c r="AO25" s="616" t="str">
        <f>IF(Calcu!B19=FALSE,"",STDEV(F25:AI25))</f>
        <v/>
      </c>
      <c r="AP25" s="616"/>
      <c r="AQ25" s="616"/>
      <c r="AR25" s="616"/>
      <c r="AS25" s="616"/>
    </row>
    <row r="26" spans="1:45" ht="18.75" customHeight="1">
      <c r="A26" s="7"/>
      <c r="B26" s="616" t="str">
        <f>IF(Calcu!B20=FALSE,"",Force_1_R1!E18)</f>
        <v/>
      </c>
      <c r="C26" s="616"/>
      <c r="D26" s="616"/>
      <c r="E26" s="616"/>
      <c r="F26" s="623" t="str">
        <f>IF(Calcu!B20=FALSE,"",Force_1_R1!Q18)</f>
        <v/>
      </c>
      <c r="G26" s="623"/>
      <c r="H26" s="623"/>
      <c r="I26" s="623"/>
      <c r="J26" s="623"/>
      <c r="K26" s="623" t="str">
        <f>IF(Calcu!B20=FALSE,"",Force_1_R1!R18)</f>
        <v/>
      </c>
      <c r="L26" s="623"/>
      <c r="M26" s="623"/>
      <c r="N26" s="623"/>
      <c r="O26" s="623"/>
      <c r="P26" s="623" t="str">
        <f>IF(Calcu!B20=FALSE,"",Force_1_R1!S18)</f>
        <v/>
      </c>
      <c r="Q26" s="623"/>
      <c r="R26" s="623"/>
      <c r="S26" s="623"/>
      <c r="T26" s="623"/>
      <c r="U26" s="623" t="str">
        <f>IF(Calcu!B20=FALSE,"",Force_1_R1!T18)</f>
        <v/>
      </c>
      <c r="V26" s="623"/>
      <c r="W26" s="623"/>
      <c r="X26" s="623"/>
      <c r="Y26" s="623"/>
      <c r="Z26" s="623" t="str">
        <f>IF(Calcu!B20=FALSE,"",Force_1_R1!U18)</f>
        <v/>
      </c>
      <c r="AA26" s="623"/>
      <c r="AB26" s="623"/>
      <c r="AC26" s="623"/>
      <c r="AD26" s="623"/>
      <c r="AE26" s="623" t="str">
        <f>IF(Calcu!B20=FALSE,"",Force_1_R1!V18)</f>
        <v/>
      </c>
      <c r="AF26" s="623"/>
      <c r="AG26" s="623"/>
      <c r="AH26" s="623"/>
      <c r="AI26" s="623"/>
      <c r="AJ26" s="616" t="str">
        <f>IF(Calcu!B20=FALSE,"",AVERAGE(F26:AI26))</f>
        <v/>
      </c>
      <c r="AK26" s="616"/>
      <c r="AL26" s="616"/>
      <c r="AM26" s="616"/>
      <c r="AN26" s="616"/>
      <c r="AO26" s="616" t="str">
        <f>IF(Calcu!B20=FALSE,"",STDEV(F26:AI26))</f>
        <v/>
      </c>
      <c r="AP26" s="616"/>
      <c r="AQ26" s="616"/>
      <c r="AR26" s="616"/>
      <c r="AS26" s="616"/>
    </row>
    <row r="27" spans="1:45" ht="18.75" customHeight="1">
      <c r="A27" s="7"/>
      <c r="B27" s="616" t="str">
        <f>IF(Calcu!B21=FALSE,"",Force_1_R1!E19)</f>
        <v/>
      </c>
      <c r="C27" s="616"/>
      <c r="D27" s="616"/>
      <c r="E27" s="616"/>
      <c r="F27" s="623" t="str">
        <f>IF(Calcu!B21=FALSE,"",Force_1_R1!Q19)</f>
        <v/>
      </c>
      <c r="G27" s="623"/>
      <c r="H27" s="623"/>
      <c r="I27" s="623"/>
      <c r="J27" s="623"/>
      <c r="K27" s="623" t="str">
        <f>IF(Calcu!B21=FALSE,"",Force_1_R1!R19)</f>
        <v/>
      </c>
      <c r="L27" s="623"/>
      <c r="M27" s="623"/>
      <c r="N27" s="623"/>
      <c r="O27" s="623"/>
      <c r="P27" s="623" t="str">
        <f>IF(Calcu!B21=FALSE,"",Force_1_R1!S19)</f>
        <v/>
      </c>
      <c r="Q27" s="623"/>
      <c r="R27" s="623"/>
      <c r="S27" s="623"/>
      <c r="T27" s="623"/>
      <c r="U27" s="623" t="str">
        <f>IF(Calcu!B21=FALSE,"",Force_1_R1!T19)</f>
        <v/>
      </c>
      <c r="V27" s="623"/>
      <c r="W27" s="623"/>
      <c r="X27" s="623"/>
      <c r="Y27" s="623"/>
      <c r="Z27" s="623" t="str">
        <f>IF(Calcu!B21=FALSE,"",Force_1_R1!U19)</f>
        <v/>
      </c>
      <c r="AA27" s="623"/>
      <c r="AB27" s="623"/>
      <c r="AC27" s="623"/>
      <c r="AD27" s="623"/>
      <c r="AE27" s="623" t="str">
        <f>IF(Calcu!B21=FALSE,"",Force_1_R1!V19)</f>
        <v/>
      </c>
      <c r="AF27" s="623"/>
      <c r="AG27" s="623"/>
      <c r="AH27" s="623"/>
      <c r="AI27" s="623"/>
      <c r="AJ27" s="616" t="str">
        <f>IF(Calcu!B21=FALSE,"",AVERAGE(F27:AI27))</f>
        <v/>
      </c>
      <c r="AK27" s="616"/>
      <c r="AL27" s="616"/>
      <c r="AM27" s="616"/>
      <c r="AN27" s="616"/>
      <c r="AO27" s="616" t="str">
        <f>IF(Calcu!B21=FALSE,"",STDEV(F27:AI27))</f>
        <v/>
      </c>
      <c r="AP27" s="616"/>
      <c r="AQ27" s="616"/>
      <c r="AR27" s="616"/>
      <c r="AS27" s="616"/>
    </row>
    <row r="28" spans="1:45" ht="18.75" customHeight="1">
      <c r="A28" s="7"/>
      <c r="B28" s="616" t="str">
        <f>IF(Calcu!B22=FALSE,"",Force_1_R1!E20)</f>
        <v/>
      </c>
      <c r="C28" s="616"/>
      <c r="D28" s="616"/>
      <c r="E28" s="616"/>
      <c r="F28" s="623" t="str">
        <f>IF(Calcu!B22=FALSE,"",Force_1_R1!Q20)</f>
        <v/>
      </c>
      <c r="G28" s="623"/>
      <c r="H28" s="623"/>
      <c r="I28" s="623"/>
      <c r="J28" s="623"/>
      <c r="K28" s="623" t="str">
        <f>IF(Calcu!B22=FALSE,"",Force_1_R1!R20)</f>
        <v/>
      </c>
      <c r="L28" s="623"/>
      <c r="M28" s="623"/>
      <c r="N28" s="623"/>
      <c r="O28" s="623"/>
      <c r="P28" s="623" t="str">
        <f>IF(Calcu!B22=FALSE,"",Force_1_R1!S20)</f>
        <v/>
      </c>
      <c r="Q28" s="623"/>
      <c r="R28" s="623"/>
      <c r="S28" s="623"/>
      <c r="T28" s="623"/>
      <c r="U28" s="623" t="str">
        <f>IF(Calcu!B22=FALSE,"",Force_1_R1!T20)</f>
        <v/>
      </c>
      <c r="V28" s="623"/>
      <c r="W28" s="623"/>
      <c r="X28" s="623"/>
      <c r="Y28" s="623"/>
      <c r="Z28" s="623" t="str">
        <f>IF(Calcu!B22=FALSE,"",Force_1_R1!U20)</f>
        <v/>
      </c>
      <c r="AA28" s="623"/>
      <c r="AB28" s="623"/>
      <c r="AC28" s="623"/>
      <c r="AD28" s="623"/>
      <c r="AE28" s="623" t="str">
        <f>IF(Calcu!B22=FALSE,"",Force_1_R1!V20)</f>
        <v/>
      </c>
      <c r="AF28" s="623"/>
      <c r="AG28" s="623"/>
      <c r="AH28" s="623"/>
      <c r="AI28" s="623"/>
      <c r="AJ28" s="616" t="str">
        <f>IF(Calcu!B22=FALSE,"",AVERAGE(F28:AI28))</f>
        <v/>
      </c>
      <c r="AK28" s="616"/>
      <c r="AL28" s="616"/>
      <c r="AM28" s="616"/>
      <c r="AN28" s="616"/>
      <c r="AO28" s="616" t="str">
        <f>IF(Calcu!B22=FALSE,"",STDEV(F28:AI28))</f>
        <v/>
      </c>
      <c r="AP28" s="616"/>
      <c r="AQ28" s="616"/>
      <c r="AR28" s="616"/>
      <c r="AS28" s="616"/>
    </row>
    <row r="29" spans="1:45" ht="18.75" customHeight="1">
      <c r="A29" s="7"/>
      <c r="B29" s="616" t="str">
        <f>IF(Calcu!B23=FALSE,"",Force_1_R1!E21)</f>
        <v/>
      </c>
      <c r="C29" s="616"/>
      <c r="D29" s="616"/>
      <c r="E29" s="616"/>
      <c r="F29" s="623" t="str">
        <f>IF(Calcu!B23=FALSE,"",Force_1_R1!Q21)</f>
        <v/>
      </c>
      <c r="G29" s="623"/>
      <c r="H29" s="623"/>
      <c r="I29" s="623"/>
      <c r="J29" s="623"/>
      <c r="K29" s="623" t="str">
        <f>IF(Calcu!B23=FALSE,"",Force_1_R1!R21)</f>
        <v/>
      </c>
      <c r="L29" s="623"/>
      <c r="M29" s="623"/>
      <c r="N29" s="623"/>
      <c r="O29" s="623"/>
      <c r="P29" s="623" t="str">
        <f>IF(Calcu!B23=FALSE,"",Force_1_R1!S21)</f>
        <v/>
      </c>
      <c r="Q29" s="623"/>
      <c r="R29" s="623"/>
      <c r="S29" s="623"/>
      <c r="T29" s="623"/>
      <c r="U29" s="623" t="str">
        <f>IF(Calcu!B23=FALSE,"",Force_1_R1!T21)</f>
        <v/>
      </c>
      <c r="V29" s="623"/>
      <c r="W29" s="623"/>
      <c r="X29" s="623"/>
      <c r="Y29" s="623"/>
      <c r="Z29" s="623" t="str">
        <f>IF(Calcu!B23=FALSE,"",Force_1_R1!U21)</f>
        <v/>
      </c>
      <c r="AA29" s="623"/>
      <c r="AB29" s="623"/>
      <c r="AC29" s="623"/>
      <c r="AD29" s="623"/>
      <c r="AE29" s="623" t="str">
        <f>IF(Calcu!B23=FALSE,"",Force_1_R1!V21)</f>
        <v/>
      </c>
      <c r="AF29" s="623"/>
      <c r="AG29" s="623"/>
      <c r="AH29" s="623"/>
      <c r="AI29" s="623"/>
      <c r="AJ29" s="616" t="str">
        <f>IF(Calcu!B23=FALSE,"",AVERAGE(F29:AI29))</f>
        <v/>
      </c>
      <c r="AK29" s="616"/>
      <c r="AL29" s="616"/>
      <c r="AM29" s="616"/>
      <c r="AN29" s="616"/>
      <c r="AO29" s="616" t="str">
        <f>IF(Calcu!B23=FALSE,"",STDEV(F29:AI29))</f>
        <v/>
      </c>
      <c r="AP29" s="616"/>
      <c r="AQ29" s="616"/>
      <c r="AR29" s="616"/>
      <c r="AS29" s="616"/>
    </row>
    <row r="30" spans="1:45" ht="18.75" customHeight="1">
      <c r="A30" s="7"/>
      <c r="B30" s="616" t="str">
        <f>IF(Calcu!B24=FALSE,"",Force_1_R1!E22)</f>
        <v/>
      </c>
      <c r="C30" s="616"/>
      <c r="D30" s="616"/>
      <c r="E30" s="616"/>
      <c r="F30" s="623" t="str">
        <f>IF(Calcu!B24=FALSE,"",Force_1_R1!Q22)</f>
        <v/>
      </c>
      <c r="G30" s="623"/>
      <c r="H30" s="623"/>
      <c r="I30" s="623"/>
      <c r="J30" s="623"/>
      <c r="K30" s="623" t="str">
        <f>IF(Calcu!B24=FALSE,"",Force_1_R1!R22)</f>
        <v/>
      </c>
      <c r="L30" s="623"/>
      <c r="M30" s="623"/>
      <c r="N30" s="623"/>
      <c r="O30" s="623"/>
      <c r="P30" s="623" t="str">
        <f>IF(Calcu!B24=FALSE,"",Force_1_R1!S22)</f>
        <v/>
      </c>
      <c r="Q30" s="623"/>
      <c r="R30" s="623"/>
      <c r="S30" s="623"/>
      <c r="T30" s="623"/>
      <c r="U30" s="623" t="str">
        <f>IF(Calcu!B24=FALSE,"",Force_1_R1!T22)</f>
        <v/>
      </c>
      <c r="V30" s="623"/>
      <c r="W30" s="623"/>
      <c r="X30" s="623"/>
      <c r="Y30" s="623"/>
      <c r="Z30" s="623" t="str">
        <f>IF(Calcu!B24=FALSE,"",Force_1_R1!U22)</f>
        <v/>
      </c>
      <c r="AA30" s="623"/>
      <c r="AB30" s="623"/>
      <c r="AC30" s="623"/>
      <c r="AD30" s="623"/>
      <c r="AE30" s="623" t="str">
        <f>IF(Calcu!B24=FALSE,"",Force_1_R1!V22)</f>
        <v/>
      </c>
      <c r="AF30" s="623"/>
      <c r="AG30" s="623"/>
      <c r="AH30" s="623"/>
      <c r="AI30" s="623"/>
      <c r="AJ30" s="616" t="str">
        <f>IF(Calcu!B24=FALSE,"",AVERAGE(F30:AI30))</f>
        <v/>
      </c>
      <c r="AK30" s="616"/>
      <c r="AL30" s="616"/>
      <c r="AM30" s="616"/>
      <c r="AN30" s="616"/>
      <c r="AO30" s="616" t="str">
        <f>IF(Calcu!B24=FALSE,"",STDEV(F30:AI30))</f>
        <v/>
      </c>
      <c r="AP30" s="616"/>
      <c r="AQ30" s="616"/>
      <c r="AR30" s="616"/>
      <c r="AS30" s="616"/>
    </row>
    <row r="31" spans="1:45" ht="18.75" customHeight="1">
      <c r="A31" s="7"/>
      <c r="B31" s="616" t="str">
        <f>IF(Calcu!B25=FALSE,"",Force_1_R1!E23)</f>
        <v/>
      </c>
      <c r="C31" s="616"/>
      <c r="D31" s="616"/>
      <c r="E31" s="616"/>
      <c r="F31" s="623" t="str">
        <f>IF(Calcu!B25=FALSE,"",Force_1_R1!Q23)</f>
        <v/>
      </c>
      <c r="G31" s="623"/>
      <c r="H31" s="623"/>
      <c r="I31" s="623"/>
      <c r="J31" s="623"/>
      <c r="K31" s="623" t="str">
        <f>IF(Calcu!B25=FALSE,"",Force_1_R1!R23)</f>
        <v/>
      </c>
      <c r="L31" s="623"/>
      <c r="M31" s="623"/>
      <c r="N31" s="623"/>
      <c r="O31" s="623"/>
      <c r="P31" s="623" t="str">
        <f>IF(Calcu!B25=FALSE,"",Force_1_R1!S23)</f>
        <v/>
      </c>
      <c r="Q31" s="623"/>
      <c r="R31" s="623"/>
      <c r="S31" s="623"/>
      <c r="T31" s="623"/>
      <c r="U31" s="623" t="str">
        <f>IF(Calcu!B25=FALSE,"",Force_1_R1!T23)</f>
        <v/>
      </c>
      <c r="V31" s="623"/>
      <c r="W31" s="623"/>
      <c r="X31" s="623"/>
      <c r="Y31" s="623"/>
      <c r="Z31" s="623" t="str">
        <f>IF(Calcu!B25=FALSE,"",Force_1_R1!U23)</f>
        <v/>
      </c>
      <c r="AA31" s="623"/>
      <c r="AB31" s="623"/>
      <c r="AC31" s="623"/>
      <c r="AD31" s="623"/>
      <c r="AE31" s="623" t="str">
        <f>IF(Calcu!B25=FALSE,"",Force_1_R1!V23)</f>
        <v/>
      </c>
      <c r="AF31" s="623"/>
      <c r="AG31" s="623"/>
      <c r="AH31" s="623"/>
      <c r="AI31" s="623"/>
      <c r="AJ31" s="616" t="str">
        <f>IF(Calcu!B25=FALSE,"",AVERAGE(F31:AI31))</f>
        <v/>
      </c>
      <c r="AK31" s="616"/>
      <c r="AL31" s="616"/>
      <c r="AM31" s="616"/>
      <c r="AN31" s="616"/>
      <c r="AO31" s="616" t="str">
        <f>IF(Calcu!B25=FALSE,"",STDEV(F31:AI31))</f>
        <v/>
      </c>
      <c r="AP31" s="616"/>
      <c r="AQ31" s="616"/>
      <c r="AR31" s="616"/>
      <c r="AS31" s="616"/>
    </row>
    <row r="32" spans="1:45" ht="18.75" customHeight="1">
      <c r="A32" s="7"/>
      <c r="B32" s="616" t="str">
        <f>IF(Calcu!B26=FALSE,"",Force_1_R1!E24)</f>
        <v/>
      </c>
      <c r="C32" s="616"/>
      <c r="D32" s="616"/>
      <c r="E32" s="616"/>
      <c r="F32" s="623" t="str">
        <f>IF(Calcu!B26=FALSE,"",Force_1_R1!Q24)</f>
        <v/>
      </c>
      <c r="G32" s="623"/>
      <c r="H32" s="623"/>
      <c r="I32" s="623"/>
      <c r="J32" s="623"/>
      <c r="K32" s="623" t="str">
        <f>IF(Calcu!B26=FALSE,"",Force_1_R1!R24)</f>
        <v/>
      </c>
      <c r="L32" s="623"/>
      <c r="M32" s="623"/>
      <c r="N32" s="623"/>
      <c r="O32" s="623"/>
      <c r="P32" s="623" t="str">
        <f>IF(Calcu!B26=FALSE,"",Force_1_R1!S24)</f>
        <v/>
      </c>
      <c r="Q32" s="623"/>
      <c r="R32" s="623"/>
      <c r="S32" s="623"/>
      <c r="T32" s="623"/>
      <c r="U32" s="623" t="str">
        <f>IF(Calcu!B26=FALSE,"",Force_1_R1!T24)</f>
        <v/>
      </c>
      <c r="V32" s="623"/>
      <c r="W32" s="623"/>
      <c r="X32" s="623"/>
      <c r="Y32" s="623"/>
      <c r="Z32" s="623" t="str">
        <f>IF(Calcu!B26=FALSE,"",Force_1_R1!U24)</f>
        <v/>
      </c>
      <c r="AA32" s="623"/>
      <c r="AB32" s="623"/>
      <c r="AC32" s="623"/>
      <c r="AD32" s="623"/>
      <c r="AE32" s="623" t="str">
        <f>IF(Calcu!B26=FALSE,"",Force_1_R1!V24)</f>
        <v/>
      </c>
      <c r="AF32" s="623"/>
      <c r="AG32" s="623"/>
      <c r="AH32" s="623"/>
      <c r="AI32" s="623"/>
      <c r="AJ32" s="616" t="str">
        <f>IF(Calcu!B26=FALSE,"",AVERAGE(F32:AI32))</f>
        <v/>
      </c>
      <c r="AK32" s="616"/>
      <c r="AL32" s="616"/>
      <c r="AM32" s="616"/>
      <c r="AN32" s="616"/>
      <c r="AO32" s="616" t="str">
        <f>IF(Calcu!B26=FALSE,"",STDEV(F32:AI32))</f>
        <v/>
      </c>
      <c r="AP32" s="616"/>
      <c r="AQ32" s="616"/>
      <c r="AR32" s="616"/>
      <c r="AS32" s="616"/>
    </row>
    <row r="33" spans="1:46" ht="18.75" customHeight="1">
      <c r="A33" s="7"/>
      <c r="B33" s="116"/>
      <c r="C33" s="116"/>
      <c r="D33" s="116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9"/>
      <c r="AA33" s="119"/>
      <c r="AB33" s="119"/>
      <c r="AC33" s="119"/>
      <c r="AD33" s="119"/>
      <c r="AE33" s="120"/>
      <c r="AF33" s="120"/>
      <c r="AG33" s="120"/>
      <c r="AH33" s="120"/>
      <c r="AI33" s="120"/>
      <c r="AJ33" s="121"/>
      <c r="AK33" s="121"/>
      <c r="AL33" s="121"/>
      <c r="AM33" s="121"/>
      <c r="AN33" s="121"/>
      <c r="AO33" s="114"/>
      <c r="AP33" s="114"/>
      <c r="AQ33" s="114"/>
      <c r="AR33" s="114"/>
      <c r="AS33" s="114"/>
    </row>
    <row r="34" spans="1:46" ht="18.75" customHeight="1">
      <c r="A34" s="7"/>
      <c r="B34" s="117" t="s">
        <v>467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4"/>
      <c r="T34" s="4"/>
      <c r="U34" s="4"/>
      <c r="V34" s="4"/>
      <c r="W34" s="4"/>
      <c r="X34" s="4"/>
      <c r="Y34" s="4"/>
      <c r="Z34" s="35"/>
      <c r="AA34" s="35"/>
      <c r="AB34" s="35"/>
      <c r="AC34" s="35"/>
      <c r="AD34" s="35"/>
      <c r="AE34" s="35"/>
      <c r="AF34" s="36"/>
      <c r="AG34" s="36"/>
      <c r="AH34" s="36"/>
      <c r="AI34" s="36"/>
      <c r="AJ34" s="36"/>
      <c r="AK34" s="36"/>
      <c r="AL34" s="15"/>
      <c r="AM34" s="15"/>
      <c r="AN34" s="15"/>
      <c r="AO34" s="15"/>
      <c r="AP34" s="15"/>
      <c r="AQ34" s="15"/>
      <c r="AR34" s="2"/>
      <c r="AS34" s="2"/>
    </row>
    <row r="35" spans="1:46" ht="18.75" customHeight="1">
      <c r="A35" s="7"/>
      <c r="B35" s="624" t="str">
        <f>B12</f>
        <v>실하중
(0)</v>
      </c>
      <c r="C35" s="624"/>
      <c r="D35" s="624"/>
      <c r="E35" s="624"/>
      <c r="F35" s="624" t="str">
        <f>F12</f>
        <v>기 기 지 시 치</v>
      </c>
      <c r="G35" s="624"/>
      <c r="H35" s="624"/>
      <c r="I35" s="624"/>
      <c r="J35" s="624"/>
      <c r="K35" s="624"/>
      <c r="L35" s="624"/>
      <c r="M35" s="624"/>
      <c r="N35" s="624"/>
      <c r="O35" s="624"/>
      <c r="P35" s="624"/>
      <c r="Q35" s="624"/>
      <c r="R35" s="624"/>
      <c r="S35" s="624"/>
      <c r="T35" s="624"/>
      <c r="U35" s="624"/>
      <c r="V35" s="624"/>
      <c r="W35" s="624"/>
      <c r="X35" s="624"/>
      <c r="Y35" s="624"/>
      <c r="Z35" s="624"/>
      <c r="AA35" s="624"/>
      <c r="AB35" s="624"/>
      <c r="AC35" s="624"/>
      <c r="AD35" s="624"/>
      <c r="AE35" s="624"/>
      <c r="AF35" s="624"/>
      <c r="AG35" s="624"/>
      <c r="AH35" s="624"/>
      <c r="AI35" s="624"/>
      <c r="AJ35" s="624" t="s">
        <v>458</v>
      </c>
      <c r="AK35" s="624"/>
      <c r="AL35" s="624"/>
      <c r="AM35" s="624"/>
      <c r="AN35" s="624"/>
      <c r="AO35" s="624" t="s">
        <v>459</v>
      </c>
      <c r="AP35" s="624"/>
      <c r="AQ35" s="624"/>
      <c r="AR35" s="624"/>
      <c r="AS35" s="624"/>
    </row>
    <row r="36" spans="1:46" ht="18.75" customHeight="1">
      <c r="A36" s="7"/>
      <c r="B36" s="624"/>
      <c r="C36" s="624"/>
      <c r="D36" s="624"/>
      <c r="E36" s="624"/>
      <c r="F36" s="624" t="s">
        <v>70</v>
      </c>
      <c r="G36" s="624"/>
      <c r="H36" s="624"/>
      <c r="I36" s="624"/>
      <c r="J36" s="624"/>
      <c r="K36" s="624" t="s">
        <v>71</v>
      </c>
      <c r="L36" s="624"/>
      <c r="M36" s="624"/>
      <c r="N36" s="624"/>
      <c r="O36" s="624"/>
      <c r="P36" s="624" t="s">
        <v>462</v>
      </c>
      <c r="Q36" s="624"/>
      <c r="R36" s="624"/>
      <c r="S36" s="624"/>
      <c r="T36" s="624"/>
      <c r="U36" s="624"/>
      <c r="V36" s="624"/>
      <c r="W36" s="624"/>
      <c r="X36" s="624"/>
      <c r="Y36" s="624"/>
      <c r="Z36" s="624" t="s">
        <v>464</v>
      </c>
      <c r="AA36" s="624"/>
      <c r="AB36" s="624"/>
      <c r="AC36" s="624"/>
      <c r="AD36" s="624"/>
      <c r="AE36" s="624"/>
      <c r="AF36" s="624"/>
      <c r="AG36" s="624"/>
      <c r="AH36" s="624"/>
      <c r="AI36" s="624"/>
      <c r="AJ36" s="624"/>
      <c r="AK36" s="624"/>
      <c r="AL36" s="624"/>
      <c r="AM36" s="624"/>
      <c r="AN36" s="624"/>
      <c r="AO36" s="624"/>
      <c r="AP36" s="624"/>
      <c r="AQ36" s="624"/>
      <c r="AR36" s="624"/>
      <c r="AS36" s="624"/>
    </row>
    <row r="37" spans="1:46" ht="18.75" customHeight="1">
      <c r="A37" s="7"/>
      <c r="B37" s="624"/>
      <c r="C37" s="624"/>
      <c r="D37" s="624"/>
      <c r="E37" s="624"/>
      <c r="F37" s="624"/>
      <c r="G37" s="624"/>
      <c r="H37" s="624"/>
      <c r="I37" s="624"/>
      <c r="J37" s="624"/>
      <c r="K37" s="624"/>
      <c r="L37" s="624"/>
      <c r="M37" s="624"/>
      <c r="N37" s="624"/>
      <c r="O37" s="624"/>
      <c r="P37" s="624" t="s">
        <v>125</v>
      </c>
      <c r="Q37" s="624"/>
      <c r="R37" s="624"/>
      <c r="S37" s="624"/>
      <c r="T37" s="624"/>
      <c r="U37" s="624" t="s">
        <v>466</v>
      </c>
      <c r="V37" s="624"/>
      <c r="W37" s="624"/>
      <c r="X37" s="624"/>
      <c r="Y37" s="624"/>
      <c r="Z37" s="624" t="s">
        <v>465</v>
      </c>
      <c r="AA37" s="624"/>
      <c r="AB37" s="624"/>
      <c r="AC37" s="624"/>
      <c r="AD37" s="624"/>
      <c r="AE37" s="624" t="s">
        <v>466</v>
      </c>
      <c r="AF37" s="624"/>
      <c r="AG37" s="624"/>
      <c r="AH37" s="624"/>
      <c r="AI37" s="624"/>
      <c r="AJ37" s="624"/>
      <c r="AK37" s="624"/>
      <c r="AL37" s="624"/>
      <c r="AM37" s="624"/>
      <c r="AN37" s="624"/>
      <c r="AO37" s="624"/>
      <c r="AP37" s="624"/>
      <c r="AQ37" s="624"/>
      <c r="AR37" s="624"/>
      <c r="AS37" s="624"/>
    </row>
    <row r="38" spans="1:46" ht="18.75" customHeight="1">
      <c r="A38" s="7"/>
      <c r="B38" s="616" t="str">
        <f>IF(B15="","",B15)</f>
        <v/>
      </c>
      <c r="C38" s="616"/>
      <c r="D38" s="616"/>
      <c r="E38" s="616"/>
      <c r="F38" s="623" t="str">
        <f>IF(B15="","",F15-$F$15)</f>
        <v/>
      </c>
      <c r="G38" s="623"/>
      <c r="H38" s="623"/>
      <c r="I38" s="623"/>
      <c r="J38" s="623"/>
      <c r="K38" s="623" t="str">
        <f>IF(B15="","",K15-$K$15)</f>
        <v/>
      </c>
      <c r="L38" s="623"/>
      <c r="M38" s="623"/>
      <c r="N38" s="623"/>
      <c r="O38" s="623"/>
      <c r="P38" s="623" t="str">
        <f>IF(OR(B15="",P15="ⅹ"),"",P15-$P$15)</f>
        <v/>
      </c>
      <c r="Q38" s="623"/>
      <c r="R38" s="623"/>
      <c r="S38" s="623"/>
      <c r="T38" s="623"/>
      <c r="U38" s="623" t="str">
        <f>IF(OR(B15="",U15="ⅹ"),"",U15-$P$15)</f>
        <v/>
      </c>
      <c r="V38" s="623"/>
      <c r="W38" s="623"/>
      <c r="X38" s="623"/>
      <c r="Y38" s="623"/>
      <c r="Z38" s="623" t="str">
        <f>IF(OR(B15="",Z15="ⅹ"),"",Z15-$Z$15)</f>
        <v/>
      </c>
      <c r="AA38" s="623"/>
      <c r="AB38" s="623"/>
      <c r="AC38" s="623"/>
      <c r="AD38" s="623"/>
      <c r="AE38" s="623" t="str">
        <f>IF(OR(B15="",AE15="ⅹ"),"",AE15-$Z$15)</f>
        <v/>
      </c>
      <c r="AF38" s="623"/>
      <c r="AG38" s="623"/>
      <c r="AH38" s="623"/>
      <c r="AI38" s="623"/>
      <c r="AJ38" s="616" t="str">
        <f>IF(B15="","",AVERAGE(F38:T38,Z38))</f>
        <v/>
      </c>
      <c r="AK38" s="616"/>
      <c r="AL38" s="616"/>
      <c r="AM38" s="616"/>
      <c r="AN38" s="616"/>
      <c r="AO38" s="616" t="str">
        <f>IF(B15="","",STDEV(F38:T38,Z38))</f>
        <v/>
      </c>
      <c r="AP38" s="616"/>
      <c r="AQ38" s="616"/>
      <c r="AR38" s="616"/>
      <c r="AS38" s="616"/>
    </row>
    <row r="39" spans="1:46" ht="18.75" customHeight="1">
      <c r="A39" s="7"/>
      <c r="B39" s="616" t="str">
        <f t="shared" ref="B39:B55" si="0">IF(B16="","",B16)</f>
        <v/>
      </c>
      <c r="C39" s="616"/>
      <c r="D39" s="616"/>
      <c r="E39" s="616"/>
      <c r="F39" s="623" t="str">
        <f t="shared" ref="F39:F55" si="1">IF(B16="","",F16-$F$15)</f>
        <v/>
      </c>
      <c r="G39" s="623"/>
      <c r="H39" s="623"/>
      <c r="I39" s="623"/>
      <c r="J39" s="623"/>
      <c r="K39" s="623" t="str">
        <f t="shared" ref="K39:K55" si="2">IF(B16="","",K16-$K$15)</f>
        <v/>
      </c>
      <c r="L39" s="623"/>
      <c r="M39" s="623"/>
      <c r="N39" s="623"/>
      <c r="O39" s="623"/>
      <c r="P39" s="623" t="str">
        <f t="shared" ref="P39:P55" si="3">IF(OR(B16="",P16="ⅹ"),"",P16-$P$15)</f>
        <v/>
      </c>
      <c r="Q39" s="623"/>
      <c r="R39" s="623"/>
      <c r="S39" s="623"/>
      <c r="T39" s="623"/>
      <c r="U39" s="623" t="str">
        <f t="shared" ref="U39:U55" si="4">IF(OR(B16="",U16="ⅹ"),"",U16-$P$15)</f>
        <v/>
      </c>
      <c r="V39" s="623"/>
      <c r="W39" s="623"/>
      <c r="X39" s="623"/>
      <c r="Y39" s="623"/>
      <c r="Z39" s="623" t="str">
        <f t="shared" ref="Z39:Z55" si="5">IF(OR(B16="",Z16="ⅹ"),"",Z16-$Z$15)</f>
        <v/>
      </c>
      <c r="AA39" s="623"/>
      <c r="AB39" s="623"/>
      <c r="AC39" s="623"/>
      <c r="AD39" s="623"/>
      <c r="AE39" s="623" t="str">
        <f t="shared" ref="AE39:AE55" si="6">IF(OR(B16="",AE16="ⅹ"),"",AE16-$Z$15)</f>
        <v/>
      </c>
      <c r="AF39" s="623"/>
      <c r="AG39" s="623"/>
      <c r="AH39" s="623"/>
      <c r="AI39" s="623"/>
      <c r="AJ39" s="616" t="str">
        <f t="shared" ref="AJ39:AJ55" si="7">IF(B16="","",AVERAGE(F39:T39,Z39))</f>
        <v/>
      </c>
      <c r="AK39" s="616"/>
      <c r="AL39" s="616"/>
      <c r="AM39" s="616"/>
      <c r="AN39" s="616"/>
      <c r="AO39" s="616" t="str">
        <f t="shared" ref="AO39:AO55" si="8">IF(B16="","",STDEV(F39:T39,Z39))</f>
        <v/>
      </c>
      <c r="AP39" s="616"/>
      <c r="AQ39" s="616"/>
      <c r="AR39" s="616"/>
      <c r="AS39" s="616"/>
    </row>
    <row r="40" spans="1:46" ht="18.75" customHeight="1">
      <c r="A40" s="7"/>
      <c r="B40" s="616" t="str">
        <f t="shared" si="0"/>
        <v/>
      </c>
      <c r="C40" s="616"/>
      <c r="D40" s="616"/>
      <c r="E40" s="616"/>
      <c r="F40" s="623" t="str">
        <f t="shared" si="1"/>
        <v/>
      </c>
      <c r="G40" s="623"/>
      <c r="H40" s="623"/>
      <c r="I40" s="623"/>
      <c r="J40" s="623"/>
      <c r="K40" s="623" t="str">
        <f t="shared" si="2"/>
        <v/>
      </c>
      <c r="L40" s="623"/>
      <c r="M40" s="623"/>
      <c r="N40" s="623"/>
      <c r="O40" s="623"/>
      <c r="P40" s="623" t="str">
        <f t="shared" si="3"/>
        <v/>
      </c>
      <c r="Q40" s="623"/>
      <c r="R40" s="623"/>
      <c r="S40" s="623"/>
      <c r="T40" s="623"/>
      <c r="U40" s="623" t="str">
        <f t="shared" si="4"/>
        <v/>
      </c>
      <c r="V40" s="623"/>
      <c r="W40" s="623"/>
      <c r="X40" s="623"/>
      <c r="Y40" s="623"/>
      <c r="Z40" s="623" t="str">
        <f t="shared" si="5"/>
        <v/>
      </c>
      <c r="AA40" s="623"/>
      <c r="AB40" s="623"/>
      <c r="AC40" s="623"/>
      <c r="AD40" s="623"/>
      <c r="AE40" s="623" t="str">
        <f t="shared" si="6"/>
        <v/>
      </c>
      <c r="AF40" s="623"/>
      <c r="AG40" s="623"/>
      <c r="AH40" s="623"/>
      <c r="AI40" s="623"/>
      <c r="AJ40" s="616" t="str">
        <f t="shared" si="7"/>
        <v/>
      </c>
      <c r="AK40" s="616"/>
      <c r="AL40" s="616"/>
      <c r="AM40" s="616"/>
      <c r="AN40" s="616"/>
      <c r="AO40" s="616" t="str">
        <f t="shared" si="8"/>
        <v/>
      </c>
      <c r="AP40" s="616"/>
      <c r="AQ40" s="616"/>
      <c r="AR40" s="616"/>
      <c r="AS40" s="616"/>
    </row>
    <row r="41" spans="1:46" ht="18.75" customHeight="1">
      <c r="A41" s="7"/>
      <c r="B41" s="616" t="str">
        <f t="shared" si="0"/>
        <v/>
      </c>
      <c r="C41" s="616"/>
      <c r="D41" s="616"/>
      <c r="E41" s="616"/>
      <c r="F41" s="623" t="str">
        <f t="shared" si="1"/>
        <v/>
      </c>
      <c r="G41" s="623"/>
      <c r="H41" s="623"/>
      <c r="I41" s="623"/>
      <c r="J41" s="623"/>
      <c r="K41" s="623" t="str">
        <f t="shared" si="2"/>
        <v/>
      </c>
      <c r="L41" s="623"/>
      <c r="M41" s="623"/>
      <c r="N41" s="623"/>
      <c r="O41" s="623"/>
      <c r="P41" s="623" t="str">
        <f t="shared" si="3"/>
        <v/>
      </c>
      <c r="Q41" s="623"/>
      <c r="R41" s="623"/>
      <c r="S41" s="623"/>
      <c r="T41" s="623"/>
      <c r="U41" s="623" t="str">
        <f t="shared" si="4"/>
        <v/>
      </c>
      <c r="V41" s="623"/>
      <c r="W41" s="623"/>
      <c r="X41" s="623"/>
      <c r="Y41" s="623"/>
      <c r="Z41" s="623" t="str">
        <f t="shared" si="5"/>
        <v/>
      </c>
      <c r="AA41" s="623"/>
      <c r="AB41" s="623"/>
      <c r="AC41" s="623"/>
      <c r="AD41" s="623"/>
      <c r="AE41" s="623" t="str">
        <f t="shared" si="6"/>
        <v/>
      </c>
      <c r="AF41" s="623"/>
      <c r="AG41" s="623"/>
      <c r="AH41" s="623"/>
      <c r="AI41" s="623"/>
      <c r="AJ41" s="616" t="str">
        <f t="shared" si="7"/>
        <v/>
      </c>
      <c r="AK41" s="616"/>
      <c r="AL41" s="616"/>
      <c r="AM41" s="616"/>
      <c r="AN41" s="616"/>
      <c r="AO41" s="616" t="str">
        <f t="shared" si="8"/>
        <v/>
      </c>
      <c r="AP41" s="616"/>
      <c r="AQ41" s="616"/>
      <c r="AR41" s="616"/>
      <c r="AS41" s="616"/>
    </row>
    <row r="42" spans="1:46" ht="18.75" customHeight="1">
      <c r="A42" s="7"/>
      <c r="B42" s="616" t="str">
        <f t="shared" si="0"/>
        <v/>
      </c>
      <c r="C42" s="616"/>
      <c r="D42" s="616"/>
      <c r="E42" s="616"/>
      <c r="F42" s="623" t="str">
        <f t="shared" si="1"/>
        <v/>
      </c>
      <c r="G42" s="623"/>
      <c r="H42" s="623"/>
      <c r="I42" s="623"/>
      <c r="J42" s="623"/>
      <c r="K42" s="623" t="str">
        <f t="shared" si="2"/>
        <v/>
      </c>
      <c r="L42" s="623"/>
      <c r="M42" s="623"/>
      <c r="N42" s="623"/>
      <c r="O42" s="623"/>
      <c r="P42" s="623" t="str">
        <f t="shared" si="3"/>
        <v/>
      </c>
      <c r="Q42" s="623"/>
      <c r="R42" s="623"/>
      <c r="S42" s="623"/>
      <c r="T42" s="623"/>
      <c r="U42" s="623" t="str">
        <f t="shared" si="4"/>
        <v/>
      </c>
      <c r="V42" s="623"/>
      <c r="W42" s="623"/>
      <c r="X42" s="623"/>
      <c r="Y42" s="623"/>
      <c r="Z42" s="623" t="str">
        <f t="shared" si="5"/>
        <v/>
      </c>
      <c r="AA42" s="623"/>
      <c r="AB42" s="623"/>
      <c r="AC42" s="623"/>
      <c r="AD42" s="623"/>
      <c r="AE42" s="623" t="str">
        <f t="shared" si="6"/>
        <v/>
      </c>
      <c r="AF42" s="623"/>
      <c r="AG42" s="623"/>
      <c r="AH42" s="623"/>
      <c r="AI42" s="623"/>
      <c r="AJ42" s="616" t="str">
        <f t="shared" si="7"/>
        <v/>
      </c>
      <c r="AK42" s="616"/>
      <c r="AL42" s="616"/>
      <c r="AM42" s="616"/>
      <c r="AN42" s="616"/>
      <c r="AO42" s="616" t="str">
        <f t="shared" si="8"/>
        <v/>
      </c>
      <c r="AP42" s="616"/>
      <c r="AQ42" s="616"/>
      <c r="AR42" s="616"/>
      <c r="AS42" s="616"/>
    </row>
    <row r="43" spans="1:46" ht="18.75" customHeight="1">
      <c r="A43" s="7"/>
      <c r="B43" s="616" t="str">
        <f t="shared" si="0"/>
        <v/>
      </c>
      <c r="C43" s="616"/>
      <c r="D43" s="616"/>
      <c r="E43" s="616"/>
      <c r="F43" s="623" t="str">
        <f t="shared" si="1"/>
        <v/>
      </c>
      <c r="G43" s="623"/>
      <c r="H43" s="623"/>
      <c r="I43" s="623"/>
      <c r="J43" s="623"/>
      <c r="K43" s="623" t="str">
        <f t="shared" si="2"/>
        <v/>
      </c>
      <c r="L43" s="623"/>
      <c r="M43" s="623"/>
      <c r="N43" s="623"/>
      <c r="O43" s="623"/>
      <c r="P43" s="623" t="str">
        <f t="shared" si="3"/>
        <v/>
      </c>
      <c r="Q43" s="623"/>
      <c r="R43" s="623"/>
      <c r="S43" s="623"/>
      <c r="T43" s="623"/>
      <c r="U43" s="623" t="str">
        <f t="shared" si="4"/>
        <v/>
      </c>
      <c r="V43" s="623"/>
      <c r="W43" s="623"/>
      <c r="X43" s="623"/>
      <c r="Y43" s="623"/>
      <c r="Z43" s="623" t="str">
        <f t="shared" si="5"/>
        <v/>
      </c>
      <c r="AA43" s="623"/>
      <c r="AB43" s="623"/>
      <c r="AC43" s="623"/>
      <c r="AD43" s="623"/>
      <c r="AE43" s="623" t="str">
        <f t="shared" si="6"/>
        <v/>
      </c>
      <c r="AF43" s="623"/>
      <c r="AG43" s="623"/>
      <c r="AH43" s="623"/>
      <c r="AI43" s="623"/>
      <c r="AJ43" s="616" t="str">
        <f t="shared" si="7"/>
        <v/>
      </c>
      <c r="AK43" s="616"/>
      <c r="AL43" s="616"/>
      <c r="AM43" s="616"/>
      <c r="AN43" s="616"/>
      <c r="AO43" s="616" t="str">
        <f t="shared" si="8"/>
        <v/>
      </c>
      <c r="AP43" s="616"/>
      <c r="AQ43" s="616"/>
      <c r="AR43" s="616"/>
      <c r="AS43" s="616"/>
    </row>
    <row r="44" spans="1:46" ht="18.75" customHeight="1">
      <c r="A44" s="7"/>
      <c r="B44" s="616" t="str">
        <f t="shared" si="0"/>
        <v/>
      </c>
      <c r="C44" s="616"/>
      <c r="D44" s="616"/>
      <c r="E44" s="616"/>
      <c r="F44" s="623" t="str">
        <f t="shared" si="1"/>
        <v/>
      </c>
      <c r="G44" s="623"/>
      <c r="H44" s="623"/>
      <c r="I44" s="623"/>
      <c r="J44" s="623"/>
      <c r="K44" s="623" t="str">
        <f t="shared" si="2"/>
        <v/>
      </c>
      <c r="L44" s="623"/>
      <c r="M44" s="623"/>
      <c r="N44" s="623"/>
      <c r="O44" s="623"/>
      <c r="P44" s="623" t="str">
        <f t="shared" si="3"/>
        <v/>
      </c>
      <c r="Q44" s="623"/>
      <c r="R44" s="623"/>
      <c r="S44" s="623"/>
      <c r="T44" s="623"/>
      <c r="U44" s="623" t="str">
        <f t="shared" si="4"/>
        <v/>
      </c>
      <c r="V44" s="623"/>
      <c r="W44" s="623"/>
      <c r="X44" s="623"/>
      <c r="Y44" s="623"/>
      <c r="Z44" s="623" t="str">
        <f t="shared" si="5"/>
        <v/>
      </c>
      <c r="AA44" s="623"/>
      <c r="AB44" s="623"/>
      <c r="AC44" s="623"/>
      <c r="AD44" s="623"/>
      <c r="AE44" s="623" t="str">
        <f t="shared" si="6"/>
        <v/>
      </c>
      <c r="AF44" s="623"/>
      <c r="AG44" s="623"/>
      <c r="AH44" s="623"/>
      <c r="AI44" s="623"/>
      <c r="AJ44" s="616" t="str">
        <f t="shared" si="7"/>
        <v/>
      </c>
      <c r="AK44" s="616"/>
      <c r="AL44" s="616"/>
      <c r="AM44" s="616"/>
      <c r="AN44" s="616"/>
      <c r="AO44" s="616" t="str">
        <f t="shared" si="8"/>
        <v/>
      </c>
      <c r="AP44" s="616"/>
      <c r="AQ44" s="616"/>
      <c r="AR44" s="616"/>
      <c r="AS44" s="616"/>
    </row>
    <row r="45" spans="1:46" ht="18.75" customHeight="1">
      <c r="A45" s="7"/>
      <c r="B45" s="616" t="str">
        <f t="shared" si="0"/>
        <v/>
      </c>
      <c r="C45" s="616"/>
      <c r="D45" s="616"/>
      <c r="E45" s="616"/>
      <c r="F45" s="623" t="str">
        <f t="shared" si="1"/>
        <v/>
      </c>
      <c r="G45" s="623"/>
      <c r="H45" s="623"/>
      <c r="I45" s="623"/>
      <c r="J45" s="623"/>
      <c r="K45" s="623" t="str">
        <f t="shared" si="2"/>
        <v/>
      </c>
      <c r="L45" s="623"/>
      <c r="M45" s="623"/>
      <c r="N45" s="623"/>
      <c r="O45" s="623"/>
      <c r="P45" s="623" t="str">
        <f t="shared" si="3"/>
        <v/>
      </c>
      <c r="Q45" s="623"/>
      <c r="R45" s="623"/>
      <c r="S45" s="623"/>
      <c r="T45" s="623"/>
      <c r="U45" s="623" t="str">
        <f t="shared" si="4"/>
        <v/>
      </c>
      <c r="V45" s="623"/>
      <c r="W45" s="623"/>
      <c r="X45" s="623"/>
      <c r="Y45" s="623"/>
      <c r="Z45" s="623" t="str">
        <f t="shared" si="5"/>
        <v/>
      </c>
      <c r="AA45" s="623"/>
      <c r="AB45" s="623"/>
      <c r="AC45" s="623"/>
      <c r="AD45" s="623"/>
      <c r="AE45" s="623" t="str">
        <f t="shared" si="6"/>
        <v/>
      </c>
      <c r="AF45" s="623"/>
      <c r="AG45" s="623"/>
      <c r="AH45" s="623"/>
      <c r="AI45" s="623"/>
      <c r="AJ45" s="616" t="str">
        <f t="shared" si="7"/>
        <v/>
      </c>
      <c r="AK45" s="616"/>
      <c r="AL45" s="616"/>
      <c r="AM45" s="616"/>
      <c r="AN45" s="616"/>
      <c r="AO45" s="616" t="str">
        <f t="shared" si="8"/>
        <v/>
      </c>
      <c r="AP45" s="616"/>
      <c r="AQ45" s="616"/>
      <c r="AR45" s="616"/>
      <c r="AS45" s="616"/>
      <c r="AT45" s="287"/>
    </row>
    <row r="46" spans="1:46" ht="18.75" customHeight="1">
      <c r="A46" s="7"/>
      <c r="B46" s="616" t="str">
        <f t="shared" si="0"/>
        <v/>
      </c>
      <c r="C46" s="616"/>
      <c r="D46" s="616"/>
      <c r="E46" s="616"/>
      <c r="F46" s="623" t="str">
        <f t="shared" si="1"/>
        <v/>
      </c>
      <c r="G46" s="623"/>
      <c r="H46" s="623"/>
      <c r="I46" s="623"/>
      <c r="J46" s="623"/>
      <c r="K46" s="623" t="str">
        <f t="shared" si="2"/>
        <v/>
      </c>
      <c r="L46" s="623"/>
      <c r="M46" s="623"/>
      <c r="N46" s="623"/>
      <c r="O46" s="623"/>
      <c r="P46" s="623" t="str">
        <f t="shared" si="3"/>
        <v/>
      </c>
      <c r="Q46" s="623"/>
      <c r="R46" s="623"/>
      <c r="S46" s="623"/>
      <c r="T46" s="623"/>
      <c r="U46" s="623" t="str">
        <f t="shared" si="4"/>
        <v/>
      </c>
      <c r="V46" s="623"/>
      <c r="W46" s="623"/>
      <c r="X46" s="623"/>
      <c r="Y46" s="623"/>
      <c r="Z46" s="623" t="str">
        <f t="shared" si="5"/>
        <v/>
      </c>
      <c r="AA46" s="623"/>
      <c r="AB46" s="623"/>
      <c r="AC46" s="623"/>
      <c r="AD46" s="623"/>
      <c r="AE46" s="623" t="str">
        <f t="shared" si="6"/>
        <v/>
      </c>
      <c r="AF46" s="623"/>
      <c r="AG46" s="623"/>
      <c r="AH46" s="623"/>
      <c r="AI46" s="623"/>
      <c r="AJ46" s="616" t="str">
        <f t="shared" si="7"/>
        <v/>
      </c>
      <c r="AK46" s="616"/>
      <c r="AL46" s="616"/>
      <c r="AM46" s="616"/>
      <c r="AN46" s="616"/>
      <c r="AO46" s="616" t="str">
        <f t="shared" si="8"/>
        <v/>
      </c>
      <c r="AP46" s="616"/>
      <c r="AQ46" s="616"/>
      <c r="AR46" s="616"/>
      <c r="AS46" s="616"/>
      <c r="AT46" s="287"/>
    </row>
    <row r="47" spans="1:46" ht="18.75" customHeight="1">
      <c r="A47" s="7"/>
      <c r="B47" s="616" t="str">
        <f t="shared" si="0"/>
        <v/>
      </c>
      <c r="C47" s="616"/>
      <c r="D47" s="616"/>
      <c r="E47" s="616"/>
      <c r="F47" s="623" t="str">
        <f t="shared" si="1"/>
        <v/>
      </c>
      <c r="G47" s="623"/>
      <c r="H47" s="623"/>
      <c r="I47" s="623"/>
      <c r="J47" s="623"/>
      <c r="K47" s="623" t="str">
        <f t="shared" si="2"/>
        <v/>
      </c>
      <c r="L47" s="623"/>
      <c r="M47" s="623"/>
      <c r="N47" s="623"/>
      <c r="O47" s="623"/>
      <c r="P47" s="623" t="str">
        <f t="shared" si="3"/>
        <v/>
      </c>
      <c r="Q47" s="623"/>
      <c r="R47" s="623"/>
      <c r="S47" s="623"/>
      <c r="T47" s="623"/>
      <c r="U47" s="623" t="str">
        <f t="shared" si="4"/>
        <v/>
      </c>
      <c r="V47" s="623"/>
      <c r="W47" s="623"/>
      <c r="X47" s="623"/>
      <c r="Y47" s="623"/>
      <c r="Z47" s="623" t="str">
        <f t="shared" si="5"/>
        <v/>
      </c>
      <c r="AA47" s="623"/>
      <c r="AB47" s="623"/>
      <c r="AC47" s="623"/>
      <c r="AD47" s="623"/>
      <c r="AE47" s="623" t="str">
        <f t="shared" si="6"/>
        <v/>
      </c>
      <c r="AF47" s="623"/>
      <c r="AG47" s="623"/>
      <c r="AH47" s="623"/>
      <c r="AI47" s="623"/>
      <c r="AJ47" s="616" t="str">
        <f t="shared" si="7"/>
        <v/>
      </c>
      <c r="AK47" s="616"/>
      <c r="AL47" s="616"/>
      <c r="AM47" s="616"/>
      <c r="AN47" s="616"/>
      <c r="AO47" s="616" t="str">
        <f t="shared" si="8"/>
        <v/>
      </c>
      <c r="AP47" s="616"/>
      <c r="AQ47" s="616"/>
      <c r="AR47" s="616"/>
      <c r="AS47" s="616"/>
      <c r="AT47" s="287"/>
    </row>
    <row r="48" spans="1:46" ht="18.75" customHeight="1">
      <c r="A48" s="7"/>
      <c r="B48" s="616" t="str">
        <f t="shared" si="0"/>
        <v/>
      </c>
      <c r="C48" s="616"/>
      <c r="D48" s="616"/>
      <c r="E48" s="616"/>
      <c r="F48" s="623" t="str">
        <f t="shared" si="1"/>
        <v/>
      </c>
      <c r="G48" s="623"/>
      <c r="H48" s="623"/>
      <c r="I48" s="623"/>
      <c r="J48" s="623"/>
      <c r="K48" s="623" t="str">
        <f t="shared" si="2"/>
        <v/>
      </c>
      <c r="L48" s="623"/>
      <c r="M48" s="623"/>
      <c r="N48" s="623"/>
      <c r="O48" s="623"/>
      <c r="P48" s="623" t="str">
        <f t="shared" si="3"/>
        <v/>
      </c>
      <c r="Q48" s="623"/>
      <c r="R48" s="623"/>
      <c r="S48" s="623"/>
      <c r="T48" s="623"/>
      <c r="U48" s="623" t="str">
        <f t="shared" si="4"/>
        <v/>
      </c>
      <c r="V48" s="623"/>
      <c r="W48" s="623"/>
      <c r="X48" s="623"/>
      <c r="Y48" s="623"/>
      <c r="Z48" s="623" t="str">
        <f t="shared" si="5"/>
        <v/>
      </c>
      <c r="AA48" s="623"/>
      <c r="AB48" s="623"/>
      <c r="AC48" s="623"/>
      <c r="AD48" s="623"/>
      <c r="AE48" s="623" t="str">
        <f t="shared" si="6"/>
        <v/>
      </c>
      <c r="AF48" s="623"/>
      <c r="AG48" s="623"/>
      <c r="AH48" s="623"/>
      <c r="AI48" s="623"/>
      <c r="AJ48" s="616" t="str">
        <f t="shared" si="7"/>
        <v/>
      </c>
      <c r="AK48" s="616"/>
      <c r="AL48" s="616"/>
      <c r="AM48" s="616"/>
      <c r="AN48" s="616"/>
      <c r="AO48" s="616" t="str">
        <f t="shared" si="8"/>
        <v/>
      </c>
      <c r="AP48" s="616"/>
      <c r="AQ48" s="616"/>
      <c r="AR48" s="616"/>
      <c r="AS48" s="616"/>
      <c r="AT48" s="287"/>
    </row>
    <row r="49" spans="1:46" ht="18.75" customHeight="1">
      <c r="A49" s="7"/>
      <c r="B49" s="616" t="str">
        <f t="shared" si="0"/>
        <v/>
      </c>
      <c r="C49" s="616"/>
      <c r="D49" s="616"/>
      <c r="E49" s="616"/>
      <c r="F49" s="623" t="str">
        <f t="shared" si="1"/>
        <v/>
      </c>
      <c r="G49" s="623"/>
      <c r="H49" s="623"/>
      <c r="I49" s="623"/>
      <c r="J49" s="623"/>
      <c r="K49" s="623" t="str">
        <f t="shared" si="2"/>
        <v/>
      </c>
      <c r="L49" s="623"/>
      <c r="M49" s="623"/>
      <c r="N49" s="623"/>
      <c r="O49" s="623"/>
      <c r="P49" s="623" t="str">
        <f t="shared" si="3"/>
        <v/>
      </c>
      <c r="Q49" s="623"/>
      <c r="R49" s="623"/>
      <c r="S49" s="623"/>
      <c r="T49" s="623"/>
      <c r="U49" s="623" t="str">
        <f t="shared" si="4"/>
        <v/>
      </c>
      <c r="V49" s="623"/>
      <c r="W49" s="623"/>
      <c r="X49" s="623"/>
      <c r="Y49" s="623"/>
      <c r="Z49" s="623" t="str">
        <f t="shared" si="5"/>
        <v/>
      </c>
      <c r="AA49" s="623"/>
      <c r="AB49" s="623"/>
      <c r="AC49" s="623"/>
      <c r="AD49" s="623"/>
      <c r="AE49" s="623" t="str">
        <f t="shared" si="6"/>
        <v/>
      </c>
      <c r="AF49" s="623"/>
      <c r="AG49" s="623"/>
      <c r="AH49" s="623"/>
      <c r="AI49" s="623"/>
      <c r="AJ49" s="616" t="str">
        <f t="shared" si="7"/>
        <v/>
      </c>
      <c r="AK49" s="616"/>
      <c r="AL49" s="616"/>
      <c r="AM49" s="616"/>
      <c r="AN49" s="616"/>
      <c r="AO49" s="616" t="str">
        <f t="shared" si="8"/>
        <v/>
      </c>
      <c r="AP49" s="616"/>
      <c r="AQ49" s="616"/>
      <c r="AR49" s="616"/>
      <c r="AS49" s="616"/>
      <c r="AT49" s="287"/>
    </row>
    <row r="50" spans="1:46" ht="18.75" customHeight="1">
      <c r="A50" s="7"/>
      <c r="B50" s="616" t="str">
        <f t="shared" si="0"/>
        <v/>
      </c>
      <c r="C50" s="616"/>
      <c r="D50" s="616"/>
      <c r="E50" s="616"/>
      <c r="F50" s="623" t="str">
        <f t="shared" si="1"/>
        <v/>
      </c>
      <c r="G50" s="623"/>
      <c r="H50" s="623"/>
      <c r="I50" s="623"/>
      <c r="J50" s="623"/>
      <c r="K50" s="623" t="str">
        <f t="shared" si="2"/>
        <v/>
      </c>
      <c r="L50" s="623"/>
      <c r="M50" s="623"/>
      <c r="N50" s="623"/>
      <c r="O50" s="623"/>
      <c r="P50" s="623" t="str">
        <f t="shared" si="3"/>
        <v/>
      </c>
      <c r="Q50" s="623"/>
      <c r="R50" s="623"/>
      <c r="S50" s="623"/>
      <c r="T50" s="623"/>
      <c r="U50" s="623" t="str">
        <f t="shared" si="4"/>
        <v/>
      </c>
      <c r="V50" s="623"/>
      <c r="W50" s="623"/>
      <c r="X50" s="623"/>
      <c r="Y50" s="623"/>
      <c r="Z50" s="623" t="str">
        <f t="shared" si="5"/>
        <v/>
      </c>
      <c r="AA50" s="623"/>
      <c r="AB50" s="623"/>
      <c r="AC50" s="623"/>
      <c r="AD50" s="623"/>
      <c r="AE50" s="623" t="str">
        <f t="shared" si="6"/>
        <v/>
      </c>
      <c r="AF50" s="623"/>
      <c r="AG50" s="623"/>
      <c r="AH50" s="623"/>
      <c r="AI50" s="623"/>
      <c r="AJ50" s="616" t="str">
        <f t="shared" si="7"/>
        <v/>
      </c>
      <c r="AK50" s="616"/>
      <c r="AL50" s="616"/>
      <c r="AM50" s="616"/>
      <c r="AN50" s="616"/>
      <c r="AO50" s="616" t="str">
        <f t="shared" si="8"/>
        <v/>
      </c>
      <c r="AP50" s="616"/>
      <c r="AQ50" s="616"/>
      <c r="AR50" s="616"/>
      <c r="AS50" s="616"/>
      <c r="AT50" s="287"/>
    </row>
    <row r="51" spans="1:46" ht="18.75" customHeight="1">
      <c r="A51" s="7"/>
      <c r="B51" s="616" t="str">
        <f t="shared" si="0"/>
        <v/>
      </c>
      <c r="C51" s="616"/>
      <c r="D51" s="616"/>
      <c r="E51" s="616"/>
      <c r="F51" s="623" t="str">
        <f t="shared" si="1"/>
        <v/>
      </c>
      <c r="G51" s="623"/>
      <c r="H51" s="623"/>
      <c r="I51" s="623"/>
      <c r="J51" s="623"/>
      <c r="K51" s="623" t="str">
        <f t="shared" si="2"/>
        <v/>
      </c>
      <c r="L51" s="623"/>
      <c r="M51" s="623"/>
      <c r="N51" s="623"/>
      <c r="O51" s="623"/>
      <c r="P51" s="623" t="str">
        <f t="shared" si="3"/>
        <v/>
      </c>
      <c r="Q51" s="623"/>
      <c r="R51" s="623"/>
      <c r="S51" s="623"/>
      <c r="T51" s="623"/>
      <c r="U51" s="623" t="str">
        <f t="shared" si="4"/>
        <v/>
      </c>
      <c r="V51" s="623"/>
      <c r="W51" s="623"/>
      <c r="X51" s="623"/>
      <c r="Y51" s="623"/>
      <c r="Z51" s="623" t="str">
        <f t="shared" si="5"/>
        <v/>
      </c>
      <c r="AA51" s="623"/>
      <c r="AB51" s="623"/>
      <c r="AC51" s="623"/>
      <c r="AD51" s="623"/>
      <c r="AE51" s="623" t="str">
        <f t="shared" si="6"/>
        <v/>
      </c>
      <c r="AF51" s="623"/>
      <c r="AG51" s="623"/>
      <c r="AH51" s="623"/>
      <c r="AI51" s="623"/>
      <c r="AJ51" s="616" t="str">
        <f t="shared" si="7"/>
        <v/>
      </c>
      <c r="AK51" s="616"/>
      <c r="AL51" s="616"/>
      <c r="AM51" s="616"/>
      <c r="AN51" s="616"/>
      <c r="AO51" s="616" t="str">
        <f t="shared" si="8"/>
        <v/>
      </c>
      <c r="AP51" s="616"/>
      <c r="AQ51" s="616"/>
      <c r="AR51" s="616"/>
      <c r="AS51" s="616"/>
      <c r="AT51" s="287"/>
    </row>
    <row r="52" spans="1:46" ht="18.75" customHeight="1">
      <c r="A52" s="7"/>
      <c r="B52" s="616" t="str">
        <f t="shared" si="0"/>
        <v/>
      </c>
      <c r="C52" s="616"/>
      <c r="D52" s="616"/>
      <c r="E52" s="616"/>
      <c r="F52" s="623" t="str">
        <f t="shared" si="1"/>
        <v/>
      </c>
      <c r="G52" s="623"/>
      <c r="H52" s="623"/>
      <c r="I52" s="623"/>
      <c r="J52" s="623"/>
      <c r="K52" s="623" t="str">
        <f t="shared" si="2"/>
        <v/>
      </c>
      <c r="L52" s="623"/>
      <c r="M52" s="623"/>
      <c r="N52" s="623"/>
      <c r="O52" s="623"/>
      <c r="P52" s="623" t="str">
        <f t="shared" si="3"/>
        <v/>
      </c>
      <c r="Q52" s="623"/>
      <c r="R52" s="623"/>
      <c r="S52" s="623"/>
      <c r="T52" s="623"/>
      <c r="U52" s="623" t="str">
        <f t="shared" si="4"/>
        <v/>
      </c>
      <c r="V52" s="623"/>
      <c r="W52" s="623"/>
      <c r="X52" s="623"/>
      <c r="Y52" s="623"/>
      <c r="Z52" s="623" t="str">
        <f t="shared" si="5"/>
        <v/>
      </c>
      <c r="AA52" s="623"/>
      <c r="AB52" s="623"/>
      <c r="AC52" s="623"/>
      <c r="AD52" s="623"/>
      <c r="AE52" s="623" t="str">
        <f t="shared" si="6"/>
        <v/>
      </c>
      <c r="AF52" s="623"/>
      <c r="AG52" s="623"/>
      <c r="AH52" s="623"/>
      <c r="AI52" s="623"/>
      <c r="AJ52" s="616" t="str">
        <f t="shared" si="7"/>
        <v/>
      </c>
      <c r="AK52" s="616"/>
      <c r="AL52" s="616"/>
      <c r="AM52" s="616"/>
      <c r="AN52" s="616"/>
      <c r="AO52" s="616" t="str">
        <f t="shared" si="8"/>
        <v/>
      </c>
      <c r="AP52" s="616"/>
      <c r="AQ52" s="616"/>
      <c r="AR52" s="616"/>
      <c r="AS52" s="616"/>
      <c r="AT52" s="287"/>
    </row>
    <row r="53" spans="1:46" ht="18.75" customHeight="1">
      <c r="A53" s="7"/>
      <c r="B53" s="616" t="str">
        <f t="shared" si="0"/>
        <v/>
      </c>
      <c r="C53" s="616"/>
      <c r="D53" s="616"/>
      <c r="E53" s="616"/>
      <c r="F53" s="623" t="str">
        <f t="shared" si="1"/>
        <v/>
      </c>
      <c r="G53" s="623"/>
      <c r="H53" s="623"/>
      <c r="I53" s="623"/>
      <c r="J53" s="623"/>
      <c r="K53" s="623" t="str">
        <f t="shared" si="2"/>
        <v/>
      </c>
      <c r="L53" s="623"/>
      <c r="M53" s="623"/>
      <c r="N53" s="623"/>
      <c r="O53" s="623"/>
      <c r="P53" s="623" t="str">
        <f t="shared" si="3"/>
        <v/>
      </c>
      <c r="Q53" s="623"/>
      <c r="R53" s="623"/>
      <c r="S53" s="623"/>
      <c r="T53" s="623"/>
      <c r="U53" s="623" t="str">
        <f t="shared" si="4"/>
        <v/>
      </c>
      <c r="V53" s="623"/>
      <c r="W53" s="623"/>
      <c r="X53" s="623"/>
      <c r="Y53" s="623"/>
      <c r="Z53" s="623" t="str">
        <f t="shared" si="5"/>
        <v/>
      </c>
      <c r="AA53" s="623"/>
      <c r="AB53" s="623"/>
      <c r="AC53" s="623"/>
      <c r="AD53" s="623"/>
      <c r="AE53" s="623" t="str">
        <f t="shared" si="6"/>
        <v/>
      </c>
      <c r="AF53" s="623"/>
      <c r="AG53" s="623"/>
      <c r="AH53" s="623"/>
      <c r="AI53" s="623"/>
      <c r="AJ53" s="616" t="str">
        <f t="shared" si="7"/>
        <v/>
      </c>
      <c r="AK53" s="616"/>
      <c r="AL53" s="616"/>
      <c r="AM53" s="616"/>
      <c r="AN53" s="616"/>
      <c r="AO53" s="616" t="str">
        <f t="shared" si="8"/>
        <v/>
      </c>
      <c r="AP53" s="616"/>
      <c r="AQ53" s="616"/>
      <c r="AR53" s="616"/>
      <c r="AS53" s="616"/>
      <c r="AT53" s="287"/>
    </row>
    <row r="54" spans="1:46" ht="18.75" customHeight="1">
      <c r="A54" s="7"/>
      <c r="B54" s="616" t="str">
        <f t="shared" si="0"/>
        <v/>
      </c>
      <c r="C54" s="616"/>
      <c r="D54" s="616"/>
      <c r="E54" s="616"/>
      <c r="F54" s="623" t="str">
        <f t="shared" si="1"/>
        <v/>
      </c>
      <c r="G54" s="623"/>
      <c r="H54" s="623"/>
      <c r="I54" s="623"/>
      <c r="J54" s="623"/>
      <c r="K54" s="623" t="str">
        <f t="shared" si="2"/>
        <v/>
      </c>
      <c r="L54" s="623"/>
      <c r="M54" s="623"/>
      <c r="N54" s="623"/>
      <c r="O54" s="623"/>
      <c r="P54" s="623" t="str">
        <f t="shared" si="3"/>
        <v/>
      </c>
      <c r="Q54" s="623"/>
      <c r="R54" s="623"/>
      <c r="S54" s="623"/>
      <c r="T54" s="623"/>
      <c r="U54" s="623" t="str">
        <f t="shared" si="4"/>
        <v/>
      </c>
      <c r="V54" s="623"/>
      <c r="W54" s="623"/>
      <c r="X54" s="623"/>
      <c r="Y54" s="623"/>
      <c r="Z54" s="623" t="str">
        <f t="shared" si="5"/>
        <v/>
      </c>
      <c r="AA54" s="623"/>
      <c r="AB54" s="623"/>
      <c r="AC54" s="623"/>
      <c r="AD54" s="623"/>
      <c r="AE54" s="623" t="str">
        <f t="shared" si="6"/>
        <v/>
      </c>
      <c r="AF54" s="623"/>
      <c r="AG54" s="623"/>
      <c r="AH54" s="623"/>
      <c r="AI54" s="623"/>
      <c r="AJ54" s="616" t="str">
        <f t="shared" si="7"/>
        <v/>
      </c>
      <c r="AK54" s="616"/>
      <c r="AL54" s="616"/>
      <c r="AM54" s="616"/>
      <c r="AN54" s="616"/>
      <c r="AO54" s="616" t="str">
        <f t="shared" si="8"/>
        <v/>
      </c>
      <c r="AP54" s="616"/>
      <c r="AQ54" s="616"/>
      <c r="AR54" s="616"/>
      <c r="AS54" s="616"/>
      <c r="AT54" s="287"/>
    </row>
    <row r="55" spans="1:46" ht="18.75" customHeight="1">
      <c r="A55" s="7"/>
      <c r="B55" s="616" t="str">
        <f t="shared" si="0"/>
        <v/>
      </c>
      <c r="C55" s="616"/>
      <c r="D55" s="616"/>
      <c r="E55" s="616"/>
      <c r="F55" s="623" t="str">
        <f t="shared" si="1"/>
        <v/>
      </c>
      <c r="G55" s="623"/>
      <c r="H55" s="623"/>
      <c r="I55" s="623"/>
      <c r="J55" s="623"/>
      <c r="K55" s="623" t="str">
        <f t="shared" si="2"/>
        <v/>
      </c>
      <c r="L55" s="623"/>
      <c r="M55" s="623"/>
      <c r="N55" s="623"/>
      <c r="O55" s="623"/>
      <c r="P55" s="623" t="str">
        <f t="shared" si="3"/>
        <v/>
      </c>
      <c r="Q55" s="623"/>
      <c r="R55" s="623"/>
      <c r="S55" s="623"/>
      <c r="T55" s="623"/>
      <c r="U55" s="623" t="str">
        <f t="shared" si="4"/>
        <v/>
      </c>
      <c r="V55" s="623"/>
      <c r="W55" s="623"/>
      <c r="X55" s="623"/>
      <c r="Y55" s="623"/>
      <c r="Z55" s="623" t="str">
        <f t="shared" si="5"/>
        <v/>
      </c>
      <c r="AA55" s="623"/>
      <c r="AB55" s="623"/>
      <c r="AC55" s="623"/>
      <c r="AD55" s="623"/>
      <c r="AE55" s="623" t="str">
        <f t="shared" si="6"/>
        <v/>
      </c>
      <c r="AF55" s="623"/>
      <c r="AG55" s="623"/>
      <c r="AH55" s="623"/>
      <c r="AI55" s="623"/>
      <c r="AJ55" s="616" t="str">
        <f t="shared" si="7"/>
        <v/>
      </c>
      <c r="AK55" s="616"/>
      <c r="AL55" s="616"/>
      <c r="AM55" s="616"/>
      <c r="AN55" s="616"/>
      <c r="AO55" s="616" t="str">
        <f t="shared" si="8"/>
        <v/>
      </c>
      <c r="AP55" s="616"/>
      <c r="AQ55" s="616"/>
      <c r="AR55" s="616"/>
      <c r="AS55" s="616"/>
      <c r="AT55" s="287"/>
    </row>
    <row r="56" spans="1:46" ht="18.75" customHeight="1">
      <c r="A56" s="7"/>
      <c r="B56" s="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"/>
      <c r="N56" s="2"/>
      <c r="O56" s="2"/>
      <c r="P56" s="287"/>
      <c r="Q56" s="287"/>
      <c r="R56" s="287"/>
      <c r="S56" s="287"/>
      <c r="T56" s="287"/>
      <c r="U56" s="287"/>
      <c r="V56" s="287"/>
      <c r="W56" s="287"/>
      <c r="X56" s="287"/>
      <c r="Y56" s="2"/>
      <c r="Z56" s="2"/>
      <c r="AA56" s="2"/>
      <c r="AB56" s="2"/>
      <c r="AC56" s="2"/>
      <c r="AD56" s="122"/>
      <c r="AE56" s="122"/>
      <c r="AF56" s="122"/>
      <c r="AG56" s="122"/>
      <c r="AH56" s="122"/>
      <c r="AI56" s="122"/>
      <c r="AJ56" s="122"/>
      <c r="AK56" s="122"/>
      <c r="AL56" s="2"/>
      <c r="AM56" s="2"/>
      <c r="AN56" s="2"/>
      <c r="AO56" s="2"/>
      <c r="AP56" s="6"/>
      <c r="AQ56" s="6"/>
      <c r="AR56" s="6"/>
      <c r="AS56" s="6"/>
      <c r="AT56" s="287"/>
    </row>
    <row r="57" spans="1:46" s="2" customFormat="1" ht="18.75" customHeight="1">
      <c r="A57" s="7"/>
      <c r="B57" s="125" t="s">
        <v>468</v>
      </c>
      <c r="C57" s="4"/>
      <c r="D57" s="4"/>
      <c r="E57" s="4"/>
      <c r="F57" s="4"/>
      <c r="G57" s="4"/>
      <c r="H57" s="4"/>
      <c r="I57" s="4"/>
      <c r="J57" s="4"/>
      <c r="S57" s="4"/>
      <c r="AB57" s="35"/>
      <c r="AK57" s="36"/>
      <c r="AT57" s="287"/>
    </row>
    <row r="58" spans="1:46" ht="18.75" customHeight="1">
      <c r="A58" s="7"/>
      <c r="B58" s="617" t="str">
        <f>B12</f>
        <v>실하중
(0)</v>
      </c>
      <c r="C58" s="618"/>
      <c r="D58" s="618"/>
      <c r="E58" s="618"/>
      <c r="F58" s="618"/>
      <c r="G58" s="618"/>
      <c r="H58" s="618"/>
      <c r="I58" s="619"/>
      <c r="J58" s="617" t="s">
        <v>469</v>
      </c>
      <c r="K58" s="618"/>
      <c r="L58" s="618"/>
      <c r="M58" s="618"/>
      <c r="N58" s="618"/>
      <c r="O58" s="618"/>
      <c r="P58" s="618"/>
      <c r="Q58" s="618"/>
      <c r="R58" s="619"/>
      <c r="S58" s="617" t="s">
        <v>470</v>
      </c>
      <c r="T58" s="618"/>
      <c r="U58" s="618"/>
      <c r="V58" s="618"/>
      <c r="W58" s="618"/>
      <c r="X58" s="618"/>
      <c r="Y58" s="618"/>
      <c r="Z58" s="618"/>
      <c r="AA58" s="619"/>
      <c r="AB58" s="617" t="s">
        <v>471</v>
      </c>
      <c r="AC58" s="618"/>
      <c r="AD58" s="618"/>
      <c r="AE58" s="618"/>
      <c r="AF58" s="618"/>
      <c r="AG58" s="618"/>
      <c r="AH58" s="618"/>
      <c r="AI58" s="618"/>
      <c r="AJ58" s="619"/>
      <c r="AK58" s="617" t="s">
        <v>472</v>
      </c>
      <c r="AL58" s="618"/>
      <c r="AM58" s="618"/>
      <c r="AN58" s="618"/>
      <c r="AO58" s="618"/>
      <c r="AP58" s="618"/>
      <c r="AQ58" s="618"/>
      <c r="AR58" s="618"/>
      <c r="AS58" s="619"/>
      <c r="AT58" s="287"/>
    </row>
    <row r="59" spans="1:46" ht="18.75" customHeight="1">
      <c r="A59" s="7"/>
      <c r="B59" s="620"/>
      <c r="C59" s="621"/>
      <c r="D59" s="621"/>
      <c r="E59" s="621"/>
      <c r="F59" s="621"/>
      <c r="G59" s="621"/>
      <c r="H59" s="621"/>
      <c r="I59" s="622"/>
      <c r="J59" s="620"/>
      <c r="K59" s="621"/>
      <c r="L59" s="621"/>
      <c r="M59" s="621"/>
      <c r="N59" s="621"/>
      <c r="O59" s="621"/>
      <c r="P59" s="621"/>
      <c r="Q59" s="621"/>
      <c r="R59" s="622"/>
      <c r="S59" s="620"/>
      <c r="T59" s="621"/>
      <c r="U59" s="621"/>
      <c r="V59" s="621"/>
      <c r="W59" s="621"/>
      <c r="X59" s="621"/>
      <c r="Y59" s="621"/>
      <c r="Z59" s="621"/>
      <c r="AA59" s="622"/>
      <c r="AB59" s="620"/>
      <c r="AC59" s="621"/>
      <c r="AD59" s="621"/>
      <c r="AE59" s="621"/>
      <c r="AF59" s="621"/>
      <c r="AG59" s="621"/>
      <c r="AH59" s="621"/>
      <c r="AI59" s="621"/>
      <c r="AJ59" s="622"/>
      <c r="AK59" s="620"/>
      <c r="AL59" s="621"/>
      <c r="AM59" s="621"/>
      <c r="AN59" s="621"/>
      <c r="AO59" s="621"/>
      <c r="AP59" s="621"/>
      <c r="AQ59" s="621"/>
      <c r="AR59" s="621"/>
      <c r="AS59" s="622"/>
      <c r="AT59" s="287"/>
    </row>
    <row r="60" spans="1:46" ht="18.75" customHeight="1">
      <c r="A60" s="7"/>
      <c r="B60" s="616" t="str">
        <f>IF(Calcu!B9=FALSE,"",B15)</f>
        <v/>
      </c>
      <c r="C60" s="616"/>
      <c r="D60" s="616"/>
      <c r="E60" s="616"/>
      <c r="F60" s="616"/>
      <c r="G60" s="616"/>
      <c r="H60" s="616"/>
      <c r="I60" s="616"/>
      <c r="J60" s="616" t="str">
        <f>IF(Calcu!B9=FALSE,"",AJ38)</f>
        <v/>
      </c>
      <c r="K60" s="616"/>
      <c r="L60" s="616"/>
      <c r="M60" s="616"/>
      <c r="N60" s="616"/>
      <c r="O60" s="616"/>
      <c r="P60" s="616"/>
      <c r="Q60" s="616"/>
      <c r="R60" s="616"/>
      <c r="S60" s="616" t="str">
        <f>IF(Calcu!B9=FALSE,"",Calcu!Y31)</f>
        <v/>
      </c>
      <c r="T60" s="616"/>
      <c r="U60" s="616"/>
      <c r="V60" s="616"/>
      <c r="W60" s="616"/>
      <c r="X60" s="616"/>
      <c r="Y60" s="616"/>
      <c r="Z60" s="616"/>
      <c r="AA60" s="616"/>
      <c r="AB60" s="616" t="str">
        <f>IF(Calcu!B9=FALSE,"",S60-J60)</f>
        <v/>
      </c>
      <c r="AC60" s="616"/>
      <c r="AD60" s="616"/>
      <c r="AE60" s="616"/>
      <c r="AF60" s="616"/>
      <c r="AG60" s="616"/>
      <c r="AH60" s="616"/>
      <c r="AI60" s="616"/>
      <c r="AJ60" s="616"/>
      <c r="AK60" s="616">
        <v>0</v>
      </c>
      <c r="AL60" s="616"/>
      <c r="AM60" s="616"/>
      <c r="AN60" s="616"/>
      <c r="AO60" s="616"/>
      <c r="AP60" s="616"/>
      <c r="AQ60" s="616"/>
      <c r="AR60" s="616"/>
      <c r="AS60" s="616"/>
      <c r="AT60" s="287"/>
    </row>
    <row r="61" spans="1:46" ht="18.75" customHeight="1">
      <c r="A61" s="7"/>
      <c r="B61" s="616" t="str">
        <f>IF(Calcu!B10=FALSE,"",B16)</f>
        <v/>
      </c>
      <c r="C61" s="616"/>
      <c r="D61" s="616"/>
      <c r="E61" s="616"/>
      <c r="F61" s="616"/>
      <c r="G61" s="616"/>
      <c r="H61" s="616"/>
      <c r="I61" s="616"/>
      <c r="J61" s="616" t="str">
        <f>IF(Calcu!B10=FALSE,"",AJ39)</f>
        <v/>
      </c>
      <c r="K61" s="616"/>
      <c r="L61" s="616"/>
      <c r="M61" s="616"/>
      <c r="N61" s="616"/>
      <c r="O61" s="616"/>
      <c r="P61" s="616"/>
      <c r="Q61" s="616"/>
      <c r="R61" s="616"/>
      <c r="S61" s="616" t="str">
        <f>IF(Calcu!B10=FALSE,"",Calcu!Y32)</f>
        <v/>
      </c>
      <c r="T61" s="616"/>
      <c r="U61" s="616"/>
      <c r="V61" s="616"/>
      <c r="W61" s="616"/>
      <c r="X61" s="616"/>
      <c r="Y61" s="616"/>
      <c r="Z61" s="616"/>
      <c r="AA61" s="616"/>
      <c r="AB61" s="616" t="str">
        <f>IF(Calcu!B10=FALSE,"",S61-J61)</f>
        <v/>
      </c>
      <c r="AC61" s="616"/>
      <c r="AD61" s="616"/>
      <c r="AE61" s="616"/>
      <c r="AF61" s="616"/>
      <c r="AG61" s="616"/>
      <c r="AH61" s="616"/>
      <c r="AI61" s="616"/>
      <c r="AJ61" s="616"/>
      <c r="AK61" s="616" t="str">
        <f>IF(Calcu!B10=FALSE,"",((J61-S61)/J61)*100)</f>
        <v/>
      </c>
      <c r="AL61" s="616"/>
      <c r="AM61" s="616"/>
      <c r="AN61" s="616"/>
      <c r="AO61" s="616"/>
      <c r="AP61" s="616"/>
      <c r="AQ61" s="616"/>
      <c r="AR61" s="616"/>
      <c r="AS61" s="616"/>
      <c r="AT61" s="287"/>
    </row>
    <row r="62" spans="1:46" ht="18.75" customHeight="1">
      <c r="A62" s="7"/>
      <c r="B62" s="616" t="str">
        <f>IF(Calcu!B11=FALSE,"",B17)</f>
        <v/>
      </c>
      <c r="C62" s="616"/>
      <c r="D62" s="616"/>
      <c r="E62" s="616"/>
      <c r="F62" s="616"/>
      <c r="G62" s="616"/>
      <c r="H62" s="616"/>
      <c r="I62" s="616"/>
      <c r="J62" s="616" t="str">
        <f>IF(Calcu!B11=FALSE,"",AJ40)</f>
        <v/>
      </c>
      <c r="K62" s="616"/>
      <c r="L62" s="616"/>
      <c r="M62" s="616"/>
      <c r="N62" s="616"/>
      <c r="O62" s="616"/>
      <c r="P62" s="616"/>
      <c r="Q62" s="616"/>
      <c r="R62" s="616"/>
      <c r="S62" s="616" t="str">
        <f>IF(Calcu!B11=FALSE,"",Calcu!Y33)</f>
        <v/>
      </c>
      <c r="T62" s="616"/>
      <c r="U62" s="616"/>
      <c r="V62" s="616"/>
      <c r="W62" s="616"/>
      <c r="X62" s="616"/>
      <c r="Y62" s="616"/>
      <c r="Z62" s="616"/>
      <c r="AA62" s="616"/>
      <c r="AB62" s="616" t="str">
        <f>IF(Calcu!B11=FALSE,"",S62-J62)</f>
        <v/>
      </c>
      <c r="AC62" s="616"/>
      <c r="AD62" s="616"/>
      <c r="AE62" s="616"/>
      <c r="AF62" s="616"/>
      <c r="AG62" s="616"/>
      <c r="AH62" s="616"/>
      <c r="AI62" s="616"/>
      <c r="AJ62" s="616"/>
      <c r="AK62" s="616" t="str">
        <f>IF(Calcu!B11=FALSE,"",((J62-S62)/J62)*100)</f>
        <v/>
      </c>
      <c r="AL62" s="616"/>
      <c r="AM62" s="616"/>
      <c r="AN62" s="616"/>
      <c r="AO62" s="616"/>
      <c r="AP62" s="616"/>
      <c r="AQ62" s="616"/>
      <c r="AR62" s="616"/>
      <c r="AS62" s="616"/>
      <c r="AT62" s="287"/>
    </row>
    <row r="63" spans="1:46" ht="18.75" customHeight="1">
      <c r="A63" s="7"/>
      <c r="B63" s="616" t="str">
        <f>IF(Calcu!B12=FALSE,"",B18)</f>
        <v/>
      </c>
      <c r="C63" s="616"/>
      <c r="D63" s="616"/>
      <c r="E63" s="616"/>
      <c r="F63" s="616"/>
      <c r="G63" s="616"/>
      <c r="H63" s="616"/>
      <c r="I63" s="616"/>
      <c r="J63" s="616" t="str">
        <f>IF(Calcu!B12=FALSE,"",AJ41)</f>
        <v/>
      </c>
      <c r="K63" s="616"/>
      <c r="L63" s="616"/>
      <c r="M63" s="616"/>
      <c r="N63" s="616"/>
      <c r="O63" s="616"/>
      <c r="P63" s="616"/>
      <c r="Q63" s="616"/>
      <c r="R63" s="616"/>
      <c r="S63" s="616" t="str">
        <f>IF(Calcu!B12=FALSE,"",Calcu!Y34)</f>
        <v/>
      </c>
      <c r="T63" s="616"/>
      <c r="U63" s="616"/>
      <c r="V63" s="616"/>
      <c r="W63" s="616"/>
      <c r="X63" s="616"/>
      <c r="Y63" s="616"/>
      <c r="Z63" s="616"/>
      <c r="AA63" s="616"/>
      <c r="AB63" s="616" t="str">
        <f>IF(Calcu!B12=FALSE,"",S63-J63)</f>
        <v/>
      </c>
      <c r="AC63" s="616"/>
      <c r="AD63" s="616"/>
      <c r="AE63" s="616"/>
      <c r="AF63" s="616"/>
      <c r="AG63" s="616"/>
      <c r="AH63" s="616"/>
      <c r="AI63" s="616"/>
      <c r="AJ63" s="616"/>
      <c r="AK63" s="616" t="str">
        <f>IF(Calcu!B12=FALSE,"",((J63-S63)/J63)*100)</f>
        <v/>
      </c>
      <c r="AL63" s="616"/>
      <c r="AM63" s="616"/>
      <c r="AN63" s="616"/>
      <c r="AO63" s="616"/>
      <c r="AP63" s="616"/>
      <c r="AQ63" s="616"/>
      <c r="AR63" s="616"/>
      <c r="AS63" s="616"/>
      <c r="AT63" s="287"/>
    </row>
    <row r="64" spans="1:46" ht="18.75" customHeight="1">
      <c r="A64" s="7"/>
      <c r="B64" s="616" t="str">
        <f>IF(Calcu!B13=FALSE,"",B19)</f>
        <v/>
      </c>
      <c r="C64" s="616"/>
      <c r="D64" s="616"/>
      <c r="E64" s="616"/>
      <c r="F64" s="616"/>
      <c r="G64" s="616"/>
      <c r="H64" s="616"/>
      <c r="I64" s="616"/>
      <c r="J64" s="616" t="str">
        <f>IF(Calcu!B13=FALSE,"",AJ42)</f>
        <v/>
      </c>
      <c r="K64" s="616"/>
      <c r="L64" s="616"/>
      <c r="M64" s="616"/>
      <c r="N64" s="616"/>
      <c r="O64" s="616"/>
      <c r="P64" s="616"/>
      <c r="Q64" s="616"/>
      <c r="R64" s="616"/>
      <c r="S64" s="616" t="str">
        <f>IF(Calcu!B13=FALSE,"",Calcu!Y35)</f>
        <v/>
      </c>
      <c r="T64" s="616"/>
      <c r="U64" s="616"/>
      <c r="V64" s="616"/>
      <c r="W64" s="616"/>
      <c r="X64" s="616"/>
      <c r="Y64" s="616"/>
      <c r="Z64" s="616"/>
      <c r="AA64" s="616"/>
      <c r="AB64" s="616" t="str">
        <f>IF(Calcu!B13=FALSE,"",S64-J64)</f>
        <v/>
      </c>
      <c r="AC64" s="616"/>
      <c r="AD64" s="616"/>
      <c r="AE64" s="616"/>
      <c r="AF64" s="616"/>
      <c r="AG64" s="616"/>
      <c r="AH64" s="616"/>
      <c r="AI64" s="616"/>
      <c r="AJ64" s="616"/>
      <c r="AK64" s="616" t="str">
        <f>IF(Calcu!B13=FALSE,"",((J64-S64)/J64)*100)</f>
        <v/>
      </c>
      <c r="AL64" s="616"/>
      <c r="AM64" s="616"/>
      <c r="AN64" s="616"/>
      <c r="AO64" s="616"/>
      <c r="AP64" s="616"/>
      <c r="AQ64" s="616"/>
      <c r="AR64" s="616"/>
      <c r="AS64" s="616"/>
      <c r="AT64" s="287"/>
    </row>
    <row r="65" spans="1:46" ht="18.75" customHeight="1">
      <c r="A65" s="7"/>
      <c r="B65" s="616" t="str">
        <f>IF(Calcu!B14=FALSE,"",B20)</f>
        <v/>
      </c>
      <c r="C65" s="616"/>
      <c r="D65" s="616"/>
      <c r="E65" s="616"/>
      <c r="F65" s="616"/>
      <c r="G65" s="616"/>
      <c r="H65" s="616"/>
      <c r="I65" s="616"/>
      <c r="J65" s="616" t="str">
        <f>IF(Calcu!B14=FALSE,"",AJ43)</f>
        <v/>
      </c>
      <c r="K65" s="616"/>
      <c r="L65" s="616"/>
      <c r="M65" s="616"/>
      <c r="N65" s="616"/>
      <c r="O65" s="616"/>
      <c r="P65" s="616"/>
      <c r="Q65" s="616"/>
      <c r="R65" s="616"/>
      <c r="S65" s="616" t="str">
        <f>IF(Calcu!B14=FALSE,"",Calcu!Y36)</f>
        <v/>
      </c>
      <c r="T65" s="616"/>
      <c r="U65" s="616"/>
      <c r="V65" s="616"/>
      <c r="W65" s="616"/>
      <c r="X65" s="616"/>
      <c r="Y65" s="616"/>
      <c r="Z65" s="616"/>
      <c r="AA65" s="616"/>
      <c r="AB65" s="616" t="str">
        <f>IF(Calcu!B14=FALSE,"",S65-J65)</f>
        <v/>
      </c>
      <c r="AC65" s="616"/>
      <c r="AD65" s="616"/>
      <c r="AE65" s="616"/>
      <c r="AF65" s="616"/>
      <c r="AG65" s="616"/>
      <c r="AH65" s="616"/>
      <c r="AI65" s="616"/>
      <c r="AJ65" s="616"/>
      <c r="AK65" s="616" t="str">
        <f>IF(Calcu!B14=FALSE,"",((J65-S65)/J65)*100)</f>
        <v/>
      </c>
      <c r="AL65" s="616"/>
      <c r="AM65" s="616"/>
      <c r="AN65" s="616"/>
      <c r="AO65" s="616"/>
      <c r="AP65" s="616"/>
      <c r="AQ65" s="616"/>
      <c r="AR65" s="616"/>
      <c r="AS65" s="616"/>
      <c r="AT65" s="287"/>
    </row>
    <row r="66" spans="1:46" ht="18.75" customHeight="1">
      <c r="A66" s="7"/>
      <c r="B66" s="616" t="str">
        <f>IF(Calcu!B15=FALSE,"",B21)</f>
        <v/>
      </c>
      <c r="C66" s="616"/>
      <c r="D66" s="616"/>
      <c r="E66" s="616"/>
      <c r="F66" s="616"/>
      <c r="G66" s="616"/>
      <c r="H66" s="616"/>
      <c r="I66" s="616"/>
      <c r="J66" s="616" t="str">
        <f>IF(Calcu!B15=FALSE,"",AJ44)</f>
        <v/>
      </c>
      <c r="K66" s="616"/>
      <c r="L66" s="616"/>
      <c r="M66" s="616"/>
      <c r="N66" s="616"/>
      <c r="O66" s="616"/>
      <c r="P66" s="616"/>
      <c r="Q66" s="616"/>
      <c r="R66" s="616"/>
      <c r="S66" s="616" t="str">
        <f>IF(Calcu!B15=FALSE,"",Calcu!Y37)</f>
        <v/>
      </c>
      <c r="T66" s="616"/>
      <c r="U66" s="616"/>
      <c r="V66" s="616"/>
      <c r="W66" s="616"/>
      <c r="X66" s="616"/>
      <c r="Y66" s="616"/>
      <c r="Z66" s="616"/>
      <c r="AA66" s="616"/>
      <c r="AB66" s="616" t="str">
        <f>IF(Calcu!B15=FALSE,"",S66-J66)</f>
        <v/>
      </c>
      <c r="AC66" s="616"/>
      <c r="AD66" s="616"/>
      <c r="AE66" s="616"/>
      <c r="AF66" s="616"/>
      <c r="AG66" s="616"/>
      <c r="AH66" s="616"/>
      <c r="AI66" s="616"/>
      <c r="AJ66" s="616"/>
      <c r="AK66" s="616" t="str">
        <f>IF(Calcu!B15=FALSE,"",((J66-S66)/J66)*100)</f>
        <v/>
      </c>
      <c r="AL66" s="616"/>
      <c r="AM66" s="616"/>
      <c r="AN66" s="616"/>
      <c r="AO66" s="616"/>
      <c r="AP66" s="616"/>
      <c r="AQ66" s="616"/>
      <c r="AR66" s="616"/>
      <c r="AS66" s="616"/>
      <c r="AT66" s="287"/>
    </row>
    <row r="67" spans="1:46" ht="18.75" customHeight="1">
      <c r="A67" s="7"/>
      <c r="B67" s="616" t="str">
        <f>IF(Calcu!B16=FALSE,"",B22)</f>
        <v/>
      </c>
      <c r="C67" s="616"/>
      <c r="D67" s="616"/>
      <c r="E67" s="616"/>
      <c r="F67" s="616"/>
      <c r="G67" s="616"/>
      <c r="H67" s="616"/>
      <c r="I67" s="616"/>
      <c r="J67" s="616" t="str">
        <f>IF(Calcu!B16=FALSE,"",AJ45)</f>
        <v/>
      </c>
      <c r="K67" s="616"/>
      <c r="L67" s="616"/>
      <c r="M67" s="616"/>
      <c r="N67" s="616"/>
      <c r="O67" s="616"/>
      <c r="P67" s="616"/>
      <c r="Q67" s="616"/>
      <c r="R67" s="616"/>
      <c r="S67" s="616" t="str">
        <f>IF(Calcu!B16=FALSE,"",Calcu!Y38)</f>
        <v/>
      </c>
      <c r="T67" s="616"/>
      <c r="U67" s="616"/>
      <c r="V67" s="616"/>
      <c r="W67" s="616"/>
      <c r="X67" s="616"/>
      <c r="Y67" s="616"/>
      <c r="Z67" s="616"/>
      <c r="AA67" s="616"/>
      <c r="AB67" s="616" t="str">
        <f>IF(Calcu!B16=FALSE,"",S67-J67)</f>
        <v/>
      </c>
      <c r="AC67" s="616"/>
      <c r="AD67" s="616"/>
      <c r="AE67" s="616"/>
      <c r="AF67" s="616"/>
      <c r="AG67" s="616"/>
      <c r="AH67" s="616"/>
      <c r="AI67" s="616"/>
      <c r="AJ67" s="616"/>
      <c r="AK67" s="616" t="str">
        <f>IF(Calcu!B16=FALSE,"",((J67-S67)/J67)*100)</f>
        <v/>
      </c>
      <c r="AL67" s="616"/>
      <c r="AM67" s="616"/>
      <c r="AN67" s="616"/>
      <c r="AO67" s="616"/>
      <c r="AP67" s="616"/>
      <c r="AQ67" s="616"/>
      <c r="AR67" s="616"/>
      <c r="AS67" s="616"/>
      <c r="AT67" s="287"/>
    </row>
    <row r="68" spans="1:46" ht="18.75" customHeight="1">
      <c r="A68" s="7"/>
      <c r="B68" s="616" t="str">
        <f>IF(Calcu!B17=FALSE,"",B23)</f>
        <v/>
      </c>
      <c r="C68" s="616"/>
      <c r="D68" s="616"/>
      <c r="E68" s="616"/>
      <c r="F68" s="616"/>
      <c r="G68" s="616"/>
      <c r="H68" s="616"/>
      <c r="I68" s="616"/>
      <c r="J68" s="616" t="str">
        <f>IF(Calcu!B17=FALSE,"",AJ46)</f>
        <v/>
      </c>
      <c r="K68" s="616"/>
      <c r="L68" s="616"/>
      <c r="M68" s="616"/>
      <c r="N68" s="616"/>
      <c r="O68" s="616"/>
      <c r="P68" s="616"/>
      <c r="Q68" s="616"/>
      <c r="R68" s="616"/>
      <c r="S68" s="616" t="str">
        <f>IF(Calcu!B17=FALSE,"",Calcu!Y39)</f>
        <v/>
      </c>
      <c r="T68" s="616"/>
      <c r="U68" s="616"/>
      <c r="V68" s="616"/>
      <c r="W68" s="616"/>
      <c r="X68" s="616"/>
      <c r="Y68" s="616"/>
      <c r="Z68" s="616"/>
      <c r="AA68" s="616"/>
      <c r="AB68" s="616" t="str">
        <f>IF(Calcu!B17=FALSE,"",S68-J68)</f>
        <v/>
      </c>
      <c r="AC68" s="616"/>
      <c r="AD68" s="616"/>
      <c r="AE68" s="616"/>
      <c r="AF68" s="616"/>
      <c r="AG68" s="616"/>
      <c r="AH68" s="616"/>
      <c r="AI68" s="616"/>
      <c r="AJ68" s="616"/>
      <c r="AK68" s="616" t="str">
        <f>IF(Calcu!B17=FALSE,"",((J68-S68)/J68)*100)</f>
        <v/>
      </c>
      <c r="AL68" s="616"/>
      <c r="AM68" s="616"/>
      <c r="AN68" s="616"/>
      <c r="AO68" s="616"/>
      <c r="AP68" s="616"/>
      <c r="AQ68" s="616"/>
      <c r="AR68" s="616"/>
      <c r="AS68" s="616"/>
      <c r="AT68" s="287"/>
    </row>
    <row r="69" spans="1:46" ht="18.75" customHeight="1">
      <c r="A69" s="7"/>
      <c r="B69" s="616" t="str">
        <f>IF(Calcu!B18=FALSE,"",B24)</f>
        <v/>
      </c>
      <c r="C69" s="616"/>
      <c r="D69" s="616"/>
      <c r="E69" s="616"/>
      <c r="F69" s="616"/>
      <c r="G69" s="616"/>
      <c r="H69" s="616"/>
      <c r="I69" s="616"/>
      <c r="J69" s="616" t="str">
        <f>IF(Calcu!B18=FALSE,"",AJ47)</f>
        <v/>
      </c>
      <c r="K69" s="616"/>
      <c r="L69" s="616"/>
      <c r="M69" s="616"/>
      <c r="N69" s="616"/>
      <c r="O69" s="616"/>
      <c r="P69" s="616"/>
      <c r="Q69" s="616"/>
      <c r="R69" s="616"/>
      <c r="S69" s="616" t="str">
        <f>IF(Calcu!B18=FALSE,"",Calcu!Y40)</f>
        <v/>
      </c>
      <c r="T69" s="616"/>
      <c r="U69" s="616"/>
      <c r="V69" s="616"/>
      <c r="W69" s="616"/>
      <c r="X69" s="616"/>
      <c r="Y69" s="616"/>
      <c r="Z69" s="616"/>
      <c r="AA69" s="616"/>
      <c r="AB69" s="616" t="str">
        <f>IF(Calcu!B18=FALSE,"",S69-J69)</f>
        <v/>
      </c>
      <c r="AC69" s="616"/>
      <c r="AD69" s="616"/>
      <c r="AE69" s="616"/>
      <c r="AF69" s="616"/>
      <c r="AG69" s="616"/>
      <c r="AH69" s="616"/>
      <c r="AI69" s="616"/>
      <c r="AJ69" s="616"/>
      <c r="AK69" s="616" t="str">
        <f>IF(Calcu!B18=FALSE,"",((J69-S69)/J69)*100)</f>
        <v/>
      </c>
      <c r="AL69" s="616"/>
      <c r="AM69" s="616"/>
      <c r="AN69" s="616"/>
      <c r="AO69" s="616"/>
      <c r="AP69" s="616"/>
      <c r="AQ69" s="616"/>
      <c r="AR69" s="616"/>
      <c r="AS69" s="616"/>
      <c r="AT69" s="287"/>
    </row>
    <row r="70" spans="1:46" ht="18.75" customHeight="1">
      <c r="A70" s="7"/>
      <c r="B70" s="616" t="str">
        <f>IF(Calcu!B19=FALSE,"",B25)</f>
        <v/>
      </c>
      <c r="C70" s="616"/>
      <c r="D70" s="616"/>
      <c r="E70" s="616"/>
      <c r="F70" s="616"/>
      <c r="G70" s="616"/>
      <c r="H70" s="616"/>
      <c r="I70" s="616"/>
      <c r="J70" s="616" t="str">
        <f>IF(Calcu!B19=FALSE,"",AJ48)</f>
        <v/>
      </c>
      <c r="K70" s="616"/>
      <c r="L70" s="616"/>
      <c r="M70" s="616"/>
      <c r="N70" s="616"/>
      <c r="O70" s="616"/>
      <c r="P70" s="616"/>
      <c r="Q70" s="616"/>
      <c r="R70" s="616"/>
      <c r="S70" s="616" t="str">
        <f>IF(Calcu!B19=FALSE,"",Calcu!Y41)</f>
        <v/>
      </c>
      <c r="T70" s="616"/>
      <c r="U70" s="616"/>
      <c r="V70" s="616"/>
      <c r="W70" s="616"/>
      <c r="X70" s="616"/>
      <c r="Y70" s="616"/>
      <c r="Z70" s="616"/>
      <c r="AA70" s="616"/>
      <c r="AB70" s="616" t="str">
        <f>IF(Calcu!B19=FALSE,"",S70-J70)</f>
        <v/>
      </c>
      <c r="AC70" s="616"/>
      <c r="AD70" s="616"/>
      <c r="AE70" s="616"/>
      <c r="AF70" s="616"/>
      <c r="AG70" s="616"/>
      <c r="AH70" s="616"/>
      <c r="AI70" s="616"/>
      <c r="AJ70" s="616"/>
      <c r="AK70" s="616" t="str">
        <f>IF(Calcu!B19=FALSE,"",((J70-S70)/J70)*100)</f>
        <v/>
      </c>
      <c r="AL70" s="616"/>
      <c r="AM70" s="616"/>
      <c r="AN70" s="616"/>
      <c r="AO70" s="616"/>
      <c r="AP70" s="616"/>
      <c r="AQ70" s="616"/>
      <c r="AR70" s="616"/>
      <c r="AS70" s="616"/>
      <c r="AT70" s="287"/>
    </row>
    <row r="71" spans="1:46" ht="18.75" customHeight="1">
      <c r="A71" s="7"/>
      <c r="B71" s="616" t="str">
        <f>IF(Calcu!B20=FALSE,"",B26)</f>
        <v/>
      </c>
      <c r="C71" s="616"/>
      <c r="D71" s="616"/>
      <c r="E71" s="616"/>
      <c r="F71" s="616"/>
      <c r="G71" s="616"/>
      <c r="H71" s="616"/>
      <c r="I71" s="616"/>
      <c r="J71" s="616" t="str">
        <f>IF(Calcu!B20=FALSE,"",AJ49)</f>
        <v/>
      </c>
      <c r="K71" s="616"/>
      <c r="L71" s="616"/>
      <c r="M71" s="616"/>
      <c r="N71" s="616"/>
      <c r="O71" s="616"/>
      <c r="P71" s="616"/>
      <c r="Q71" s="616"/>
      <c r="R71" s="616"/>
      <c r="S71" s="616" t="str">
        <f>IF(Calcu!B20=FALSE,"",Calcu!Y42)</f>
        <v/>
      </c>
      <c r="T71" s="616"/>
      <c r="U71" s="616"/>
      <c r="V71" s="616"/>
      <c r="W71" s="616"/>
      <c r="X71" s="616"/>
      <c r="Y71" s="616"/>
      <c r="Z71" s="616"/>
      <c r="AA71" s="616"/>
      <c r="AB71" s="616" t="str">
        <f>IF(Calcu!B20=FALSE,"",S71-J71)</f>
        <v/>
      </c>
      <c r="AC71" s="616"/>
      <c r="AD71" s="616"/>
      <c r="AE71" s="616"/>
      <c r="AF71" s="616"/>
      <c r="AG71" s="616"/>
      <c r="AH71" s="616"/>
      <c r="AI71" s="616"/>
      <c r="AJ71" s="616"/>
      <c r="AK71" s="616" t="str">
        <f>IF(Calcu!B20=FALSE,"",((J71-S71)/J71)*100)</f>
        <v/>
      </c>
      <c r="AL71" s="616"/>
      <c r="AM71" s="616"/>
      <c r="AN71" s="616"/>
      <c r="AO71" s="616"/>
      <c r="AP71" s="616"/>
      <c r="AQ71" s="616"/>
      <c r="AR71" s="616"/>
      <c r="AS71" s="616"/>
      <c r="AT71" s="287"/>
    </row>
    <row r="72" spans="1:46" ht="18.75" customHeight="1">
      <c r="A72" s="7"/>
      <c r="B72" s="616" t="str">
        <f>IF(Calcu!B21=FALSE,"",B27)</f>
        <v/>
      </c>
      <c r="C72" s="616"/>
      <c r="D72" s="616"/>
      <c r="E72" s="616"/>
      <c r="F72" s="616"/>
      <c r="G72" s="616"/>
      <c r="H72" s="616"/>
      <c r="I72" s="616"/>
      <c r="J72" s="616" t="str">
        <f>IF(Calcu!B21=FALSE,"",AJ50)</f>
        <v/>
      </c>
      <c r="K72" s="616"/>
      <c r="L72" s="616"/>
      <c r="M72" s="616"/>
      <c r="N72" s="616"/>
      <c r="O72" s="616"/>
      <c r="P72" s="616"/>
      <c r="Q72" s="616"/>
      <c r="R72" s="616"/>
      <c r="S72" s="616" t="str">
        <f>IF(Calcu!B21=FALSE,"",Calcu!Y43)</f>
        <v/>
      </c>
      <c r="T72" s="616"/>
      <c r="U72" s="616"/>
      <c r="V72" s="616"/>
      <c r="W72" s="616"/>
      <c r="X72" s="616"/>
      <c r="Y72" s="616"/>
      <c r="Z72" s="616"/>
      <c r="AA72" s="616"/>
      <c r="AB72" s="616" t="str">
        <f>IF(Calcu!B21=FALSE,"",S72-J72)</f>
        <v/>
      </c>
      <c r="AC72" s="616"/>
      <c r="AD72" s="616"/>
      <c r="AE72" s="616"/>
      <c r="AF72" s="616"/>
      <c r="AG72" s="616"/>
      <c r="AH72" s="616"/>
      <c r="AI72" s="616"/>
      <c r="AJ72" s="616"/>
      <c r="AK72" s="616" t="str">
        <f>IF(Calcu!B21=FALSE,"",((J72-S72)/J72)*100)</f>
        <v/>
      </c>
      <c r="AL72" s="616"/>
      <c r="AM72" s="616"/>
      <c r="AN72" s="616"/>
      <c r="AO72" s="616"/>
      <c r="AP72" s="616"/>
      <c r="AQ72" s="616"/>
      <c r="AR72" s="616"/>
      <c r="AS72" s="616"/>
      <c r="AT72" s="287"/>
    </row>
    <row r="73" spans="1:46" ht="18.75" customHeight="1">
      <c r="A73" s="7"/>
      <c r="B73" s="616" t="str">
        <f>IF(Calcu!B22=FALSE,"",B28)</f>
        <v/>
      </c>
      <c r="C73" s="616"/>
      <c r="D73" s="616"/>
      <c r="E73" s="616"/>
      <c r="F73" s="616"/>
      <c r="G73" s="616"/>
      <c r="H73" s="616"/>
      <c r="I73" s="616"/>
      <c r="J73" s="616" t="str">
        <f>IF(Calcu!B22=FALSE,"",AJ51)</f>
        <v/>
      </c>
      <c r="K73" s="616"/>
      <c r="L73" s="616"/>
      <c r="M73" s="616"/>
      <c r="N73" s="616"/>
      <c r="O73" s="616"/>
      <c r="P73" s="616"/>
      <c r="Q73" s="616"/>
      <c r="R73" s="616"/>
      <c r="S73" s="616" t="str">
        <f>IF(Calcu!B22=FALSE,"",Calcu!Y44)</f>
        <v/>
      </c>
      <c r="T73" s="616"/>
      <c r="U73" s="616"/>
      <c r="V73" s="616"/>
      <c r="W73" s="616"/>
      <c r="X73" s="616"/>
      <c r="Y73" s="616"/>
      <c r="Z73" s="616"/>
      <c r="AA73" s="616"/>
      <c r="AB73" s="616" t="str">
        <f>IF(Calcu!B22=FALSE,"",S73-J73)</f>
        <v/>
      </c>
      <c r="AC73" s="616"/>
      <c r="AD73" s="616"/>
      <c r="AE73" s="616"/>
      <c r="AF73" s="616"/>
      <c r="AG73" s="616"/>
      <c r="AH73" s="616"/>
      <c r="AI73" s="616"/>
      <c r="AJ73" s="616"/>
      <c r="AK73" s="616" t="str">
        <f>IF(Calcu!B22=FALSE,"",((J73-S73)/J73)*100)</f>
        <v/>
      </c>
      <c r="AL73" s="616"/>
      <c r="AM73" s="616"/>
      <c r="AN73" s="616"/>
      <c r="AO73" s="616"/>
      <c r="AP73" s="616"/>
      <c r="AQ73" s="616"/>
      <c r="AR73" s="616"/>
      <c r="AS73" s="616"/>
      <c r="AT73" s="287"/>
    </row>
    <row r="74" spans="1:46" ht="18.75" customHeight="1">
      <c r="A74" s="7"/>
      <c r="B74" s="616" t="str">
        <f>IF(Calcu!B23=FALSE,"",B29)</f>
        <v/>
      </c>
      <c r="C74" s="616"/>
      <c r="D74" s="616"/>
      <c r="E74" s="616"/>
      <c r="F74" s="616"/>
      <c r="G74" s="616"/>
      <c r="H74" s="616"/>
      <c r="I74" s="616"/>
      <c r="J74" s="616" t="str">
        <f>IF(Calcu!B23=FALSE,"",AJ52)</f>
        <v/>
      </c>
      <c r="K74" s="616"/>
      <c r="L74" s="616"/>
      <c r="M74" s="616"/>
      <c r="N74" s="616"/>
      <c r="O74" s="616"/>
      <c r="P74" s="616"/>
      <c r="Q74" s="616"/>
      <c r="R74" s="616"/>
      <c r="S74" s="616" t="str">
        <f>IF(Calcu!B23=FALSE,"",Calcu!Y45)</f>
        <v/>
      </c>
      <c r="T74" s="616"/>
      <c r="U74" s="616"/>
      <c r="V74" s="616"/>
      <c r="W74" s="616"/>
      <c r="X74" s="616"/>
      <c r="Y74" s="616"/>
      <c r="Z74" s="616"/>
      <c r="AA74" s="616"/>
      <c r="AB74" s="616" t="str">
        <f>IF(Calcu!B23=FALSE,"",S74-J74)</f>
        <v/>
      </c>
      <c r="AC74" s="616"/>
      <c r="AD74" s="616"/>
      <c r="AE74" s="616"/>
      <c r="AF74" s="616"/>
      <c r="AG74" s="616"/>
      <c r="AH74" s="616"/>
      <c r="AI74" s="616"/>
      <c r="AJ74" s="616"/>
      <c r="AK74" s="616" t="str">
        <f>IF(Calcu!B23=FALSE,"",((J74-S74)/J74)*100)</f>
        <v/>
      </c>
      <c r="AL74" s="616"/>
      <c r="AM74" s="616"/>
      <c r="AN74" s="616"/>
      <c r="AO74" s="616"/>
      <c r="AP74" s="616"/>
      <c r="AQ74" s="616"/>
      <c r="AR74" s="616"/>
      <c r="AS74" s="616"/>
      <c r="AT74" s="287"/>
    </row>
    <row r="75" spans="1:46" ht="18.75" customHeight="1">
      <c r="A75" s="7"/>
      <c r="B75" s="616" t="str">
        <f>IF(Calcu!B24=FALSE,"",B30)</f>
        <v/>
      </c>
      <c r="C75" s="616"/>
      <c r="D75" s="616"/>
      <c r="E75" s="616"/>
      <c r="F75" s="616"/>
      <c r="G75" s="616"/>
      <c r="H75" s="616"/>
      <c r="I75" s="616"/>
      <c r="J75" s="616" t="str">
        <f>IF(Calcu!B24=FALSE,"",AJ53)</f>
        <v/>
      </c>
      <c r="K75" s="616"/>
      <c r="L75" s="616"/>
      <c r="M75" s="616"/>
      <c r="N75" s="616"/>
      <c r="O75" s="616"/>
      <c r="P75" s="616"/>
      <c r="Q75" s="616"/>
      <c r="R75" s="616"/>
      <c r="S75" s="616" t="str">
        <f>IF(Calcu!B24=FALSE,"",Calcu!Y46)</f>
        <v/>
      </c>
      <c r="T75" s="616"/>
      <c r="U75" s="616"/>
      <c r="V75" s="616"/>
      <c r="W75" s="616"/>
      <c r="X75" s="616"/>
      <c r="Y75" s="616"/>
      <c r="Z75" s="616"/>
      <c r="AA75" s="616"/>
      <c r="AB75" s="616" t="str">
        <f>IF(Calcu!B24=FALSE,"",S75-J75)</f>
        <v/>
      </c>
      <c r="AC75" s="616"/>
      <c r="AD75" s="616"/>
      <c r="AE75" s="616"/>
      <c r="AF75" s="616"/>
      <c r="AG75" s="616"/>
      <c r="AH75" s="616"/>
      <c r="AI75" s="616"/>
      <c r="AJ75" s="616"/>
      <c r="AK75" s="616" t="str">
        <f>IF(Calcu!B24=FALSE,"",((J75-S75)/J75)*100)</f>
        <v/>
      </c>
      <c r="AL75" s="616"/>
      <c r="AM75" s="616"/>
      <c r="AN75" s="616"/>
      <c r="AO75" s="616"/>
      <c r="AP75" s="616"/>
      <c r="AQ75" s="616"/>
      <c r="AR75" s="616"/>
      <c r="AS75" s="616"/>
      <c r="AT75" s="287"/>
    </row>
    <row r="76" spans="1:46" ht="18.75" customHeight="1">
      <c r="A76" s="7"/>
      <c r="B76" s="616" t="str">
        <f>IF(Calcu!B25=FALSE,"",B31)</f>
        <v/>
      </c>
      <c r="C76" s="616"/>
      <c r="D76" s="616"/>
      <c r="E76" s="616"/>
      <c r="F76" s="616"/>
      <c r="G76" s="616"/>
      <c r="H76" s="616"/>
      <c r="I76" s="616"/>
      <c r="J76" s="616" t="str">
        <f>IF(Calcu!B25=FALSE,"",AJ54)</f>
        <v/>
      </c>
      <c r="K76" s="616"/>
      <c r="L76" s="616"/>
      <c r="M76" s="616"/>
      <c r="N76" s="616"/>
      <c r="O76" s="616"/>
      <c r="P76" s="616"/>
      <c r="Q76" s="616"/>
      <c r="R76" s="616"/>
      <c r="S76" s="616" t="str">
        <f>IF(Calcu!B25=FALSE,"",Calcu!Y47)</f>
        <v/>
      </c>
      <c r="T76" s="616"/>
      <c r="U76" s="616"/>
      <c r="V76" s="616"/>
      <c r="W76" s="616"/>
      <c r="X76" s="616"/>
      <c r="Y76" s="616"/>
      <c r="Z76" s="616"/>
      <c r="AA76" s="616"/>
      <c r="AB76" s="616" t="str">
        <f>IF(Calcu!B25=FALSE,"",S76-J76)</f>
        <v/>
      </c>
      <c r="AC76" s="616"/>
      <c r="AD76" s="616"/>
      <c r="AE76" s="616"/>
      <c r="AF76" s="616"/>
      <c r="AG76" s="616"/>
      <c r="AH76" s="616"/>
      <c r="AI76" s="616"/>
      <c r="AJ76" s="616"/>
      <c r="AK76" s="616" t="str">
        <f>IF(Calcu!B25=FALSE,"",((J76-S76)/J76)*100)</f>
        <v/>
      </c>
      <c r="AL76" s="616"/>
      <c r="AM76" s="616"/>
      <c r="AN76" s="616"/>
      <c r="AO76" s="616"/>
      <c r="AP76" s="616"/>
      <c r="AQ76" s="616"/>
      <c r="AR76" s="616"/>
      <c r="AS76" s="616"/>
      <c r="AT76" s="287"/>
    </row>
    <row r="77" spans="1:46" ht="18.75" customHeight="1">
      <c r="A77" s="7"/>
      <c r="B77" s="616" t="str">
        <f>IF(Calcu!B26=FALSE,"",B32)</f>
        <v/>
      </c>
      <c r="C77" s="616"/>
      <c r="D77" s="616"/>
      <c r="E77" s="616"/>
      <c r="F77" s="616"/>
      <c r="G77" s="616"/>
      <c r="H77" s="616"/>
      <c r="I77" s="616"/>
      <c r="J77" s="616" t="str">
        <f>IF(Calcu!B26=FALSE,"",AJ55)</f>
        <v/>
      </c>
      <c r="K77" s="616"/>
      <c r="L77" s="616"/>
      <c r="M77" s="616"/>
      <c r="N77" s="616"/>
      <c r="O77" s="616"/>
      <c r="P77" s="616"/>
      <c r="Q77" s="616"/>
      <c r="R77" s="616"/>
      <c r="S77" s="616" t="str">
        <f>IF(Calcu!B26=FALSE,"",Calcu!Y48)</f>
        <v/>
      </c>
      <c r="T77" s="616"/>
      <c r="U77" s="616"/>
      <c r="V77" s="616"/>
      <c r="W77" s="616"/>
      <c r="X77" s="616"/>
      <c r="Y77" s="616"/>
      <c r="Z77" s="616"/>
      <c r="AA77" s="616"/>
      <c r="AB77" s="616" t="str">
        <f>IF(Calcu!B26=FALSE,"",S77-J77)</f>
        <v/>
      </c>
      <c r="AC77" s="616"/>
      <c r="AD77" s="616"/>
      <c r="AE77" s="616"/>
      <c r="AF77" s="616"/>
      <c r="AG77" s="616"/>
      <c r="AH77" s="616"/>
      <c r="AI77" s="616"/>
      <c r="AJ77" s="616"/>
      <c r="AK77" s="616" t="str">
        <f>IF(Calcu!B26=FALSE,"",((J77-S77)/J77)*100)</f>
        <v/>
      </c>
      <c r="AL77" s="616"/>
      <c r="AM77" s="616"/>
      <c r="AN77" s="616"/>
      <c r="AO77" s="616"/>
      <c r="AP77" s="616"/>
      <c r="AQ77" s="616"/>
      <c r="AR77" s="616"/>
      <c r="AS77" s="616"/>
      <c r="AT77" s="287"/>
    </row>
    <row r="78" spans="1:46" ht="18.75" customHeight="1">
      <c r="A78" s="7"/>
      <c r="B78" s="60" t="s">
        <v>473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35"/>
      <c r="AA78" s="35"/>
      <c r="AB78" s="35"/>
      <c r="AC78" s="35"/>
      <c r="AD78" s="35"/>
      <c r="AE78" s="35"/>
      <c r="AF78" s="36"/>
      <c r="AG78" s="36"/>
      <c r="AH78" s="36"/>
      <c r="AI78" s="36"/>
      <c r="AJ78" s="36"/>
      <c r="AK78" s="36"/>
      <c r="AL78" s="2"/>
      <c r="AM78" s="2"/>
      <c r="AN78" s="2"/>
      <c r="AO78" s="2"/>
      <c r="AP78" s="6"/>
      <c r="AQ78" s="6"/>
      <c r="AR78" s="6"/>
      <c r="AS78" s="6"/>
      <c r="AT78" s="287"/>
    </row>
    <row r="79" spans="1:46" ht="18.75" customHeight="1">
      <c r="A79" s="7"/>
      <c r="B79" s="6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35"/>
      <c r="AA79" s="35"/>
      <c r="AB79" s="35"/>
      <c r="AC79" s="35"/>
      <c r="AD79" s="35"/>
      <c r="AE79" s="35"/>
      <c r="AF79" s="36"/>
      <c r="AG79" s="36"/>
      <c r="AH79" s="36"/>
      <c r="AI79" s="36"/>
      <c r="AJ79" s="36"/>
      <c r="AK79" s="36"/>
      <c r="AL79" s="2"/>
      <c r="AM79" s="2"/>
      <c r="AN79" s="2"/>
      <c r="AO79" s="2"/>
      <c r="AP79" s="6"/>
      <c r="AQ79" s="6"/>
      <c r="AR79" s="6"/>
      <c r="AS79" s="6"/>
      <c r="AT79" s="287"/>
    </row>
    <row r="80" spans="1:46" ht="18.75" customHeight="1">
      <c r="A80" s="7"/>
      <c r="B80" s="125" t="s">
        <v>474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35"/>
      <c r="AA80" s="35"/>
      <c r="AB80" s="35"/>
      <c r="AC80" s="35"/>
      <c r="AD80" s="35"/>
      <c r="AE80" s="35"/>
      <c r="AF80" s="36"/>
      <c r="AG80" s="36"/>
      <c r="AH80" s="36"/>
      <c r="AI80" s="36"/>
      <c r="AJ80" s="36"/>
      <c r="AK80" s="36"/>
      <c r="AL80" s="2"/>
      <c r="AM80" s="2"/>
      <c r="AN80" s="2"/>
      <c r="AO80" s="2"/>
      <c r="AP80" s="6"/>
      <c r="AQ80" s="6"/>
      <c r="AR80" s="6"/>
      <c r="AS80" s="6"/>
      <c r="AT80" s="287"/>
    </row>
    <row r="81" spans="1:46" ht="18.75" customHeight="1">
      <c r="A81" s="7"/>
      <c r="B81" s="614" t="str">
        <f>B12</f>
        <v>실하중
(0)</v>
      </c>
      <c r="C81" s="613"/>
      <c r="D81" s="613"/>
      <c r="E81" s="613"/>
      <c r="F81" s="613"/>
      <c r="G81" s="613"/>
      <c r="H81" s="615" t="s">
        <v>475</v>
      </c>
      <c r="I81" s="615"/>
      <c r="J81" s="615"/>
      <c r="K81" s="615"/>
      <c r="L81" s="615"/>
      <c r="M81" s="615"/>
      <c r="N81" s="613" t="s">
        <v>476</v>
      </c>
      <c r="O81" s="613"/>
      <c r="P81" s="613"/>
      <c r="Q81" s="613"/>
      <c r="R81" s="613"/>
      <c r="S81" s="613"/>
      <c r="T81" s="613"/>
      <c r="U81" s="613" t="s">
        <v>477</v>
      </c>
      <c r="V81" s="613"/>
      <c r="W81" s="613"/>
      <c r="X81" s="613"/>
      <c r="Y81" s="613"/>
      <c r="Z81" s="613"/>
      <c r="AA81" s="613"/>
      <c r="AB81" s="613" t="s">
        <v>478</v>
      </c>
      <c r="AC81" s="613"/>
      <c r="AD81" s="613"/>
      <c r="AE81" s="613"/>
      <c r="AF81" s="613"/>
      <c r="AG81" s="613"/>
      <c r="AH81" s="613" t="s">
        <v>479</v>
      </c>
      <c r="AI81" s="613"/>
      <c r="AJ81" s="613"/>
      <c r="AK81" s="613"/>
      <c r="AL81" s="613"/>
      <c r="AM81" s="613"/>
      <c r="AN81" s="613" t="s">
        <v>480</v>
      </c>
      <c r="AO81" s="613"/>
      <c r="AP81" s="613"/>
      <c r="AQ81" s="613"/>
      <c r="AR81" s="613"/>
      <c r="AS81" s="613"/>
      <c r="AT81" s="287"/>
    </row>
    <row r="82" spans="1:46" ht="18.75" customHeight="1">
      <c r="A82" s="7"/>
      <c r="B82" s="613"/>
      <c r="C82" s="613"/>
      <c r="D82" s="613"/>
      <c r="E82" s="613"/>
      <c r="F82" s="613"/>
      <c r="G82" s="613"/>
      <c r="H82" s="615"/>
      <c r="I82" s="615"/>
      <c r="J82" s="615"/>
      <c r="K82" s="615"/>
      <c r="L82" s="615"/>
      <c r="M82" s="615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287"/>
    </row>
    <row r="83" spans="1:46" ht="18.75" customHeight="1">
      <c r="A83" s="7"/>
      <c r="B83" s="613"/>
      <c r="C83" s="613"/>
      <c r="D83" s="613"/>
      <c r="E83" s="613"/>
      <c r="F83" s="613"/>
      <c r="G83" s="613"/>
      <c r="H83" s="615"/>
      <c r="I83" s="615"/>
      <c r="J83" s="615"/>
      <c r="K83" s="615"/>
      <c r="L83" s="615"/>
      <c r="M83" s="615"/>
      <c r="N83" s="613"/>
      <c r="O83" s="613"/>
      <c r="P83" s="613"/>
      <c r="Q83" s="613"/>
      <c r="R83" s="613"/>
      <c r="S83" s="613"/>
      <c r="T83" s="613"/>
      <c r="U83" s="613"/>
      <c r="V83" s="613"/>
      <c r="W83" s="613"/>
      <c r="X83" s="613"/>
      <c r="Y83" s="613"/>
      <c r="Z83" s="613"/>
      <c r="AA83" s="613"/>
      <c r="AB83" s="613"/>
      <c r="AC83" s="613"/>
      <c r="AD83" s="613"/>
      <c r="AE83" s="613"/>
      <c r="AF83" s="613"/>
      <c r="AG83" s="613"/>
      <c r="AH83" s="613"/>
      <c r="AI83" s="613"/>
      <c r="AJ83" s="613"/>
      <c r="AK83" s="613"/>
      <c r="AL83" s="613"/>
      <c r="AM83" s="613"/>
      <c r="AN83" s="613"/>
      <c r="AO83" s="613"/>
      <c r="AP83" s="613"/>
      <c r="AQ83" s="613"/>
      <c r="AR83" s="613"/>
      <c r="AS83" s="613"/>
      <c r="AT83" s="287"/>
    </row>
    <row r="84" spans="1:46" ht="18.75" customHeight="1">
      <c r="A84" s="7"/>
      <c r="B84" s="611" t="str">
        <f>IF(Calcu!C9=FALSE,"",B15)</f>
        <v/>
      </c>
      <c r="C84" s="611"/>
      <c r="D84" s="611"/>
      <c r="E84" s="611"/>
      <c r="F84" s="611"/>
      <c r="G84" s="611"/>
      <c r="H84" s="612" t="str">
        <f>Calcu!C53</f>
        <v>-</v>
      </c>
      <c r="I84" s="612"/>
      <c r="J84" s="612"/>
      <c r="K84" s="612"/>
      <c r="L84" s="612"/>
      <c r="M84" s="612"/>
      <c r="N84" s="612" t="str">
        <f>Calcu!D53</f>
        <v>-</v>
      </c>
      <c r="O84" s="612"/>
      <c r="P84" s="612"/>
      <c r="Q84" s="612"/>
      <c r="R84" s="612"/>
      <c r="S84" s="612"/>
      <c r="T84" s="612"/>
      <c r="U84" s="612" t="str">
        <f>Calcu!E53</f>
        <v>-</v>
      </c>
      <c r="V84" s="612"/>
      <c r="W84" s="612"/>
      <c r="X84" s="612"/>
      <c r="Y84" s="612"/>
      <c r="Z84" s="612"/>
      <c r="AA84" s="612"/>
      <c r="AB84" s="612" t="str">
        <f>Calcu!F53</f>
        <v>-</v>
      </c>
      <c r="AC84" s="612"/>
      <c r="AD84" s="612"/>
      <c r="AE84" s="612"/>
      <c r="AF84" s="612"/>
      <c r="AG84" s="612"/>
      <c r="AH84" s="612" t="str">
        <f>Calcu!G53</f>
        <v>-</v>
      </c>
      <c r="AI84" s="612"/>
      <c r="AJ84" s="612"/>
      <c r="AK84" s="612"/>
      <c r="AL84" s="612"/>
      <c r="AM84" s="612"/>
      <c r="AN84" s="610" t="str">
        <f>Calcu!H53</f>
        <v>-</v>
      </c>
      <c r="AO84" s="610"/>
      <c r="AP84" s="610"/>
      <c r="AQ84" s="610"/>
      <c r="AR84" s="610"/>
      <c r="AS84" s="610"/>
      <c r="AT84" s="287"/>
    </row>
    <row r="85" spans="1:46" ht="18.75" customHeight="1">
      <c r="A85" s="7"/>
      <c r="B85" s="611" t="str">
        <f>IF(Calcu!C10=FALSE,"",B16)</f>
        <v/>
      </c>
      <c r="C85" s="611"/>
      <c r="D85" s="611"/>
      <c r="E85" s="611"/>
      <c r="F85" s="611"/>
      <c r="G85" s="611"/>
      <c r="H85" s="612" t="str">
        <f>Calcu!C54</f>
        <v/>
      </c>
      <c r="I85" s="612"/>
      <c r="J85" s="612"/>
      <c r="K85" s="612"/>
      <c r="L85" s="612"/>
      <c r="M85" s="612"/>
      <c r="N85" s="612" t="str">
        <f>Calcu!D54</f>
        <v/>
      </c>
      <c r="O85" s="612"/>
      <c r="P85" s="612"/>
      <c r="Q85" s="612"/>
      <c r="R85" s="612"/>
      <c r="S85" s="612"/>
      <c r="T85" s="612"/>
      <c r="U85" s="612" t="str">
        <f>Calcu!E54</f>
        <v/>
      </c>
      <c r="V85" s="612"/>
      <c r="W85" s="612"/>
      <c r="X85" s="612"/>
      <c r="Y85" s="612"/>
      <c r="Z85" s="612"/>
      <c r="AA85" s="612"/>
      <c r="AB85" s="612" t="str">
        <f>Calcu!F54</f>
        <v/>
      </c>
      <c r="AC85" s="612"/>
      <c r="AD85" s="612"/>
      <c r="AE85" s="612"/>
      <c r="AF85" s="612"/>
      <c r="AG85" s="612"/>
      <c r="AH85" s="612" t="e">
        <f ca="1">Calcu!G54</f>
        <v>#VALUE!</v>
      </c>
      <c r="AI85" s="612"/>
      <c r="AJ85" s="612"/>
      <c r="AK85" s="612"/>
      <c r="AL85" s="612"/>
      <c r="AM85" s="612"/>
      <c r="AN85" s="610" t="str">
        <f>Calcu!H54</f>
        <v/>
      </c>
      <c r="AO85" s="610"/>
      <c r="AP85" s="610"/>
      <c r="AQ85" s="610"/>
      <c r="AR85" s="610"/>
      <c r="AS85" s="610"/>
      <c r="AT85" s="287"/>
    </row>
    <row r="86" spans="1:46" ht="18.75" customHeight="1">
      <c r="A86" s="7"/>
      <c r="B86" s="611" t="str">
        <f>IF(Calcu!C11=FALSE,"",B17)</f>
        <v/>
      </c>
      <c r="C86" s="611"/>
      <c r="D86" s="611"/>
      <c r="E86" s="611"/>
      <c r="F86" s="611"/>
      <c r="G86" s="611"/>
      <c r="H86" s="612" t="str">
        <f>Calcu!C55</f>
        <v/>
      </c>
      <c r="I86" s="612"/>
      <c r="J86" s="612"/>
      <c r="K86" s="612"/>
      <c r="L86" s="612"/>
      <c r="M86" s="612"/>
      <c r="N86" s="612" t="str">
        <f>Calcu!D55</f>
        <v/>
      </c>
      <c r="O86" s="612"/>
      <c r="P86" s="612"/>
      <c r="Q86" s="612"/>
      <c r="R86" s="612"/>
      <c r="S86" s="612"/>
      <c r="T86" s="612"/>
      <c r="U86" s="612" t="str">
        <f>Calcu!E55</f>
        <v/>
      </c>
      <c r="V86" s="612"/>
      <c r="W86" s="612"/>
      <c r="X86" s="612"/>
      <c r="Y86" s="612"/>
      <c r="Z86" s="612"/>
      <c r="AA86" s="612"/>
      <c r="AB86" s="612" t="str">
        <f>Calcu!F55</f>
        <v/>
      </c>
      <c r="AC86" s="612"/>
      <c r="AD86" s="612"/>
      <c r="AE86" s="612"/>
      <c r="AF86" s="612"/>
      <c r="AG86" s="612"/>
      <c r="AH86" s="612" t="e">
        <f ca="1">Calcu!G55</f>
        <v>#VALUE!</v>
      </c>
      <c r="AI86" s="612"/>
      <c r="AJ86" s="612"/>
      <c r="AK86" s="612"/>
      <c r="AL86" s="612"/>
      <c r="AM86" s="612"/>
      <c r="AN86" s="610" t="str">
        <f>Calcu!H55</f>
        <v/>
      </c>
      <c r="AO86" s="610"/>
      <c r="AP86" s="610"/>
      <c r="AQ86" s="610"/>
      <c r="AR86" s="610"/>
      <c r="AS86" s="610"/>
      <c r="AT86" s="287"/>
    </row>
    <row r="87" spans="1:46" ht="18.75" customHeight="1">
      <c r="A87" s="7"/>
      <c r="B87" s="611" t="str">
        <f>IF(Calcu!C12=FALSE,"",B18)</f>
        <v/>
      </c>
      <c r="C87" s="611"/>
      <c r="D87" s="611"/>
      <c r="E87" s="611"/>
      <c r="F87" s="611"/>
      <c r="G87" s="611"/>
      <c r="H87" s="612" t="str">
        <f>Calcu!C56</f>
        <v/>
      </c>
      <c r="I87" s="612"/>
      <c r="J87" s="612"/>
      <c r="K87" s="612"/>
      <c r="L87" s="612"/>
      <c r="M87" s="612"/>
      <c r="N87" s="612" t="str">
        <f>Calcu!D56</f>
        <v/>
      </c>
      <c r="O87" s="612"/>
      <c r="P87" s="612"/>
      <c r="Q87" s="612"/>
      <c r="R87" s="612"/>
      <c r="S87" s="612"/>
      <c r="T87" s="612"/>
      <c r="U87" s="612" t="str">
        <f>Calcu!E56</f>
        <v/>
      </c>
      <c r="V87" s="612"/>
      <c r="W87" s="612"/>
      <c r="X87" s="612"/>
      <c r="Y87" s="612"/>
      <c r="Z87" s="612"/>
      <c r="AA87" s="612"/>
      <c r="AB87" s="612" t="str">
        <f>Calcu!F56</f>
        <v/>
      </c>
      <c r="AC87" s="612"/>
      <c r="AD87" s="612"/>
      <c r="AE87" s="612"/>
      <c r="AF87" s="612"/>
      <c r="AG87" s="612"/>
      <c r="AH87" s="612" t="e">
        <f ca="1">Calcu!G56</f>
        <v>#VALUE!</v>
      </c>
      <c r="AI87" s="612"/>
      <c r="AJ87" s="612"/>
      <c r="AK87" s="612"/>
      <c r="AL87" s="612"/>
      <c r="AM87" s="612"/>
      <c r="AN87" s="610" t="str">
        <f>Calcu!H56</f>
        <v/>
      </c>
      <c r="AO87" s="610"/>
      <c r="AP87" s="610"/>
      <c r="AQ87" s="610"/>
      <c r="AR87" s="610"/>
      <c r="AS87" s="610"/>
      <c r="AT87" s="287"/>
    </row>
    <row r="88" spans="1:46" ht="18.75" customHeight="1">
      <c r="A88" s="7"/>
      <c r="B88" s="611" t="str">
        <f>IF(Calcu!C13=FALSE,"",B19)</f>
        <v/>
      </c>
      <c r="C88" s="611"/>
      <c r="D88" s="611"/>
      <c r="E88" s="611"/>
      <c r="F88" s="611"/>
      <c r="G88" s="611"/>
      <c r="H88" s="612" t="str">
        <f>Calcu!C57</f>
        <v/>
      </c>
      <c r="I88" s="612"/>
      <c r="J88" s="612"/>
      <c r="K88" s="612"/>
      <c r="L88" s="612"/>
      <c r="M88" s="612"/>
      <c r="N88" s="612" t="str">
        <f>Calcu!D57</f>
        <v/>
      </c>
      <c r="O88" s="612"/>
      <c r="P88" s="612"/>
      <c r="Q88" s="612"/>
      <c r="R88" s="612"/>
      <c r="S88" s="612"/>
      <c r="T88" s="612"/>
      <c r="U88" s="612" t="str">
        <f>Calcu!E57</f>
        <v/>
      </c>
      <c r="V88" s="612"/>
      <c r="W88" s="612"/>
      <c r="X88" s="612"/>
      <c r="Y88" s="612"/>
      <c r="Z88" s="612"/>
      <c r="AA88" s="612"/>
      <c r="AB88" s="612" t="str">
        <f>Calcu!F57</f>
        <v/>
      </c>
      <c r="AC88" s="612"/>
      <c r="AD88" s="612"/>
      <c r="AE88" s="612"/>
      <c r="AF88" s="612"/>
      <c r="AG88" s="612"/>
      <c r="AH88" s="612" t="e">
        <f ca="1">Calcu!G57</f>
        <v>#VALUE!</v>
      </c>
      <c r="AI88" s="612"/>
      <c r="AJ88" s="612"/>
      <c r="AK88" s="612"/>
      <c r="AL88" s="612"/>
      <c r="AM88" s="612"/>
      <c r="AN88" s="610" t="str">
        <f>Calcu!H57</f>
        <v/>
      </c>
      <c r="AO88" s="610"/>
      <c r="AP88" s="610"/>
      <c r="AQ88" s="610"/>
      <c r="AR88" s="610"/>
      <c r="AS88" s="610"/>
      <c r="AT88" s="287"/>
    </row>
    <row r="89" spans="1:46" ht="18.75" customHeight="1">
      <c r="A89" s="7"/>
      <c r="B89" s="611" t="str">
        <f>IF(Calcu!C14=FALSE,"",B20)</f>
        <v/>
      </c>
      <c r="C89" s="611"/>
      <c r="D89" s="611"/>
      <c r="E89" s="611"/>
      <c r="F89" s="611"/>
      <c r="G89" s="611"/>
      <c r="H89" s="612" t="str">
        <f>Calcu!C58</f>
        <v/>
      </c>
      <c r="I89" s="612"/>
      <c r="J89" s="612"/>
      <c r="K89" s="612"/>
      <c r="L89" s="612"/>
      <c r="M89" s="612"/>
      <c r="N89" s="612" t="str">
        <f>Calcu!D58</f>
        <v/>
      </c>
      <c r="O89" s="612"/>
      <c r="P89" s="612"/>
      <c r="Q89" s="612"/>
      <c r="R89" s="612"/>
      <c r="S89" s="612"/>
      <c r="T89" s="612"/>
      <c r="U89" s="612" t="str">
        <f>Calcu!E58</f>
        <v/>
      </c>
      <c r="V89" s="612"/>
      <c r="W89" s="612"/>
      <c r="X89" s="612"/>
      <c r="Y89" s="612"/>
      <c r="Z89" s="612"/>
      <c r="AA89" s="612"/>
      <c r="AB89" s="612" t="str">
        <f>Calcu!F58</f>
        <v/>
      </c>
      <c r="AC89" s="612"/>
      <c r="AD89" s="612"/>
      <c r="AE89" s="612"/>
      <c r="AF89" s="612"/>
      <c r="AG89" s="612"/>
      <c r="AH89" s="612" t="e">
        <f ca="1">Calcu!G58</f>
        <v>#VALUE!</v>
      </c>
      <c r="AI89" s="612"/>
      <c r="AJ89" s="612"/>
      <c r="AK89" s="612"/>
      <c r="AL89" s="612"/>
      <c r="AM89" s="612"/>
      <c r="AN89" s="610" t="str">
        <f>Calcu!H58</f>
        <v/>
      </c>
      <c r="AO89" s="610"/>
      <c r="AP89" s="610"/>
      <c r="AQ89" s="610"/>
      <c r="AR89" s="610"/>
      <c r="AS89" s="610"/>
      <c r="AT89" s="287"/>
    </row>
    <row r="90" spans="1:46" ht="18.75" customHeight="1">
      <c r="A90" s="7"/>
      <c r="B90" s="611" t="str">
        <f>IF(Calcu!C15=FALSE,"",B21)</f>
        <v/>
      </c>
      <c r="C90" s="611"/>
      <c r="D90" s="611"/>
      <c r="E90" s="611"/>
      <c r="F90" s="611"/>
      <c r="G90" s="611"/>
      <c r="H90" s="612" t="str">
        <f>Calcu!C59</f>
        <v/>
      </c>
      <c r="I90" s="612"/>
      <c r="J90" s="612"/>
      <c r="K90" s="612"/>
      <c r="L90" s="612"/>
      <c r="M90" s="612"/>
      <c r="N90" s="612" t="str">
        <f>Calcu!D59</f>
        <v/>
      </c>
      <c r="O90" s="612"/>
      <c r="P90" s="612"/>
      <c r="Q90" s="612"/>
      <c r="R90" s="612"/>
      <c r="S90" s="612"/>
      <c r="T90" s="612"/>
      <c r="U90" s="612" t="str">
        <f>Calcu!E59</f>
        <v/>
      </c>
      <c r="V90" s="612"/>
      <c r="W90" s="612"/>
      <c r="X90" s="612"/>
      <c r="Y90" s="612"/>
      <c r="Z90" s="612"/>
      <c r="AA90" s="612"/>
      <c r="AB90" s="612" t="str">
        <f>Calcu!F59</f>
        <v/>
      </c>
      <c r="AC90" s="612"/>
      <c r="AD90" s="612"/>
      <c r="AE90" s="612"/>
      <c r="AF90" s="612"/>
      <c r="AG90" s="612"/>
      <c r="AH90" s="612" t="e">
        <f ca="1">Calcu!G59</f>
        <v>#VALUE!</v>
      </c>
      <c r="AI90" s="612"/>
      <c r="AJ90" s="612"/>
      <c r="AK90" s="612"/>
      <c r="AL90" s="612"/>
      <c r="AM90" s="612"/>
      <c r="AN90" s="610" t="str">
        <f>Calcu!H59</f>
        <v/>
      </c>
      <c r="AO90" s="610"/>
      <c r="AP90" s="610"/>
      <c r="AQ90" s="610"/>
      <c r="AR90" s="610"/>
      <c r="AS90" s="610"/>
      <c r="AT90" s="287"/>
    </row>
    <row r="91" spans="1:46" ht="18.75" customHeight="1">
      <c r="A91" s="7"/>
      <c r="B91" s="611" t="str">
        <f>IF(Calcu!C16=FALSE,"",B22)</f>
        <v/>
      </c>
      <c r="C91" s="611"/>
      <c r="D91" s="611"/>
      <c r="E91" s="611"/>
      <c r="F91" s="611"/>
      <c r="G91" s="611"/>
      <c r="H91" s="612" t="str">
        <f>Calcu!C60</f>
        <v/>
      </c>
      <c r="I91" s="612"/>
      <c r="J91" s="612"/>
      <c r="K91" s="612"/>
      <c r="L91" s="612"/>
      <c r="M91" s="612"/>
      <c r="N91" s="612" t="str">
        <f>Calcu!D60</f>
        <v/>
      </c>
      <c r="O91" s="612"/>
      <c r="P91" s="612"/>
      <c r="Q91" s="612"/>
      <c r="R91" s="612"/>
      <c r="S91" s="612"/>
      <c r="T91" s="612"/>
      <c r="U91" s="612" t="str">
        <f>Calcu!E60</f>
        <v/>
      </c>
      <c r="V91" s="612"/>
      <c r="W91" s="612"/>
      <c r="X91" s="612"/>
      <c r="Y91" s="612"/>
      <c r="Z91" s="612"/>
      <c r="AA91" s="612"/>
      <c r="AB91" s="612" t="str">
        <f>Calcu!F60</f>
        <v/>
      </c>
      <c r="AC91" s="612"/>
      <c r="AD91" s="612"/>
      <c r="AE91" s="612"/>
      <c r="AF91" s="612"/>
      <c r="AG91" s="612"/>
      <c r="AH91" s="612" t="e">
        <f ca="1">Calcu!G60</f>
        <v>#VALUE!</v>
      </c>
      <c r="AI91" s="612"/>
      <c r="AJ91" s="612"/>
      <c r="AK91" s="612"/>
      <c r="AL91" s="612"/>
      <c r="AM91" s="612"/>
      <c r="AN91" s="610" t="str">
        <f>Calcu!H60</f>
        <v/>
      </c>
      <c r="AO91" s="610"/>
      <c r="AP91" s="610"/>
      <c r="AQ91" s="610"/>
      <c r="AR91" s="610"/>
      <c r="AS91" s="610"/>
      <c r="AT91" s="287"/>
    </row>
    <row r="92" spans="1:46" ht="18.75" customHeight="1">
      <c r="A92" s="7"/>
      <c r="B92" s="611" t="str">
        <f>IF(Calcu!C17=FALSE,"",B23)</f>
        <v/>
      </c>
      <c r="C92" s="611"/>
      <c r="D92" s="611"/>
      <c r="E92" s="611"/>
      <c r="F92" s="611"/>
      <c r="G92" s="611"/>
      <c r="H92" s="612" t="str">
        <f>Calcu!C61</f>
        <v/>
      </c>
      <c r="I92" s="612"/>
      <c r="J92" s="612"/>
      <c r="K92" s="612"/>
      <c r="L92" s="612"/>
      <c r="M92" s="612"/>
      <c r="N92" s="612" t="str">
        <f>Calcu!D61</f>
        <v/>
      </c>
      <c r="O92" s="612"/>
      <c r="P92" s="612"/>
      <c r="Q92" s="612"/>
      <c r="R92" s="612"/>
      <c r="S92" s="612"/>
      <c r="T92" s="612"/>
      <c r="U92" s="612" t="str">
        <f>Calcu!E61</f>
        <v/>
      </c>
      <c r="V92" s="612"/>
      <c r="W92" s="612"/>
      <c r="X92" s="612"/>
      <c r="Y92" s="612"/>
      <c r="Z92" s="612"/>
      <c r="AA92" s="612"/>
      <c r="AB92" s="612" t="str">
        <f>Calcu!F61</f>
        <v/>
      </c>
      <c r="AC92" s="612"/>
      <c r="AD92" s="612"/>
      <c r="AE92" s="612"/>
      <c r="AF92" s="612"/>
      <c r="AG92" s="612"/>
      <c r="AH92" s="612" t="e">
        <f ca="1">Calcu!G61</f>
        <v>#VALUE!</v>
      </c>
      <c r="AI92" s="612"/>
      <c r="AJ92" s="612"/>
      <c r="AK92" s="612"/>
      <c r="AL92" s="612"/>
      <c r="AM92" s="612"/>
      <c r="AN92" s="610" t="str">
        <f>Calcu!H61</f>
        <v/>
      </c>
      <c r="AO92" s="610"/>
      <c r="AP92" s="610"/>
      <c r="AQ92" s="610"/>
      <c r="AR92" s="610"/>
      <c r="AS92" s="610"/>
      <c r="AT92" s="287"/>
    </row>
    <row r="93" spans="1:46" ht="18.75" customHeight="1">
      <c r="A93" s="7"/>
      <c r="B93" s="611" t="str">
        <f>IF(Calcu!C18=FALSE,"",B24)</f>
        <v/>
      </c>
      <c r="C93" s="611"/>
      <c r="D93" s="611"/>
      <c r="E93" s="611"/>
      <c r="F93" s="611"/>
      <c r="G93" s="611"/>
      <c r="H93" s="612" t="str">
        <f>Calcu!C62</f>
        <v/>
      </c>
      <c r="I93" s="612"/>
      <c r="J93" s="612"/>
      <c r="K93" s="612"/>
      <c r="L93" s="612"/>
      <c r="M93" s="612"/>
      <c r="N93" s="612" t="str">
        <f>Calcu!D62</f>
        <v/>
      </c>
      <c r="O93" s="612"/>
      <c r="P93" s="612"/>
      <c r="Q93" s="612"/>
      <c r="R93" s="612"/>
      <c r="S93" s="612"/>
      <c r="T93" s="612"/>
      <c r="U93" s="612" t="str">
        <f>Calcu!E62</f>
        <v/>
      </c>
      <c r="V93" s="612"/>
      <c r="W93" s="612"/>
      <c r="X93" s="612"/>
      <c r="Y93" s="612"/>
      <c r="Z93" s="612"/>
      <c r="AA93" s="612"/>
      <c r="AB93" s="612" t="str">
        <f>Calcu!F62</f>
        <v/>
      </c>
      <c r="AC93" s="612"/>
      <c r="AD93" s="612"/>
      <c r="AE93" s="612"/>
      <c r="AF93" s="612"/>
      <c r="AG93" s="612"/>
      <c r="AH93" s="612" t="e">
        <f ca="1">Calcu!G62</f>
        <v>#VALUE!</v>
      </c>
      <c r="AI93" s="612"/>
      <c r="AJ93" s="612"/>
      <c r="AK93" s="612"/>
      <c r="AL93" s="612"/>
      <c r="AM93" s="612"/>
      <c r="AN93" s="610" t="str">
        <f>Calcu!H62</f>
        <v/>
      </c>
      <c r="AO93" s="610"/>
      <c r="AP93" s="610"/>
      <c r="AQ93" s="610"/>
      <c r="AR93" s="610"/>
      <c r="AS93" s="610"/>
      <c r="AT93" s="287"/>
    </row>
    <row r="94" spans="1:46" ht="18.75" customHeight="1">
      <c r="A94" s="7"/>
      <c r="B94" s="611" t="str">
        <f>IF(Calcu!C19=FALSE,"",B25)</f>
        <v/>
      </c>
      <c r="C94" s="611"/>
      <c r="D94" s="611"/>
      <c r="E94" s="611"/>
      <c r="F94" s="611"/>
      <c r="G94" s="611"/>
      <c r="H94" s="612" t="str">
        <f>Calcu!C63</f>
        <v/>
      </c>
      <c r="I94" s="612"/>
      <c r="J94" s="612"/>
      <c r="K94" s="612"/>
      <c r="L94" s="612"/>
      <c r="M94" s="612"/>
      <c r="N94" s="612" t="str">
        <f>Calcu!D63</f>
        <v/>
      </c>
      <c r="O94" s="612"/>
      <c r="P94" s="612"/>
      <c r="Q94" s="612"/>
      <c r="R94" s="612"/>
      <c r="S94" s="612"/>
      <c r="T94" s="612"/>
      <c r="U94" s="612" t="str">
        <f>Calcu!E63</f>
        <v/>
      </c>
      <c r="V94" s="612"/>
      <c r="W94" s="612"/>
      <c r="X94" s="612"/>
      <c r="Y94" s="612"/>
      <c r="Z94" s="612"/>
      <c r="AA94" s="612"/>
      <c r="AB94" s="612" t="str">
        <f>Calcu!F63</f>
        <v/>
      </c>
      <c r="AC94" s="612"/>
      <c r="AD94" s="612"/>
      <c r="AE94" s="612"/>
      <c r="AF94" s="612"/>
      <c r="AG94" s="612"/>
      <c r="AH94" s="612" t="e">
        <f ca="1">Calcu!G63</f>
        <v>#VALUE!</v>
      </c>
      <c r="AI94" s="612"/>
      <c r="AJ94" s="612"/>
      <c r="AK94" s="612"/>
      <c r="AL94" s="612"/>
      <c r="AM94" s="612"/>
      <c r="AN94" s="610" t="str">
        <f>Calcu!H63</f>
        <v/>
      </c>
      <c r="AO94" s="610"/>
      <c r="AP94" s="610"/>
      <c r="AQ94" s="610"/>
      <c r="AR94" s="610"/>
      <c r="AS94" s="610"/>
      <c r="AT94" s="287"/>
    </row>
    <row r="95" spans="1:46" ht="18.75" customHeight="1">
      <c r="A95" s="7"/>
      <c r="B95" s="611" t="str">
        <f>IF(Calcu!C20=FALSE,"",B26)</f>
        <v/>
      </c>
      <c r="C95" s="611"/>
      <c r="D95" s="611"/>
      <c r="E95" s="611"/>
      <c r="F95" s="611"/>
      <c r="G95" s="611"/>
      <c r="H95" s="612" t="str">
        <f>Calcu!C64</f>
        <v/>
      </c>
      <c r="I95" s="612"/>
      <c r="J95" s="612"/>
      <c r="K95" s="612"/>
      <c r="L95" s="612"/>
      <c r="M95" s="612"/>
      <c r="N95" s="612" t="str">
        <f>Calcu!D64</f>
        <v/>
      </c>
      <c r="O95" s="612"/>
      <c r="P95" s="612"/>
      <c r="Q95" s="612"/>
      <c r="R95" s="612"/>
      <c r="S95" s="612"/>
      <c r="T95" s="612"/>
      <c r="U95" s="612" t="str">
        <f>Calcu!E64</f>
        <v/>
      </c>
      <c r="V95" s="612"/>
      <c r="W95" s="612"/>
      <c r="X95" s="612"/>
      <c r="Y95" s="612"/>
      <c r="Z95" s="612"/>
      <c r="AA95" s="612"/>
      <c r="AB95" s="612" t="str">
        <f>Calcu!F64</f>
        <v/>
      </c>
      <c r="AC95" s="612"/>
      <c r="AD95" s="612"/>
      <c r="AE95" s="612"/>
      <c r="AF95" s="612"/>
      <c r="AG95" s="612"/>
      <c r="AH95" s="612" t="e">
        <f ca="1">Calcu!G64</f>
        <v>#VALUE!</v>
      </c>
      <c r="AI95" s="612"/>
      <c r="AJ95" s="612"/>
      <c r="AK95" s="612"/>
      <c r="AL95" s="612"/>
      <c r="AM95" s="612"/>
      <c r="AN95" s="610" t="str">
        <f>Calcu!H64</f>
        <v/>
      </c>
      <c r="AO95" s="610"/>
      <c r="AP95" s="610"/>
      <c r="AQ95" s="610"/>
      <c r="AR95" s="610"/>
      <c r="AS95" s="610"/>
      <c r="AT95" s="287"/>
    </row>
    <row r="96" spans="1:46" ht="18.75" customHeight="1">
      <c r="A96" s="7"/>
      <c r="B96" s="611" t="str">
        <f>IF(Calcu!C21=FALSE,"",B27)</f>
        <v/>
      </c>
      <c r="C96" s="611"/>
      <c r="D96" s="611"/>
      <c r="E96" s="611"/>
      <c r="F96" s="611"/>
      <c r="G96" s="611"/>
      <c r="H96" s="612" t="str">
        <f>Calcu!C65</f>
        <v/>
      </c>
      <c r="I96" s="612"/>
      <c r="J96" s="612"/>
      <c r="K96" s="612"/>
      <c r="L96" s="612"/>
      <c r="M96" s="612"/>
      <c r="N96" s="612" t="str">
        <f>Calcu!D65</f>
        <v/>
      </c>
      <c r="O96" s="612"/>
      <c r="P96" s="612"/>
      <c r="Q96" s="612"/>
      <c r="R96" s="612"/>
      <c r="S96" s="612"/>
      <c r="T96" s="612"/>
      <c r="U96" s="612" t="str">
        <f>Calcu!E65</f>
        <v/>
      </c>
      <c r="V96" s="612"/>
      <c r="W96" s="612"/>
      <c r="X96" s="612"/>
      <c r="Y96" s="612"/>
      <c r="Z96" s="612"/>
      <c r="AA96" s="612"/>
      <c r="AB96" s="612" t="str">
        <f>Calcu!F65</f>
        <v/>
      </c>
      <c r="AC96" s="612"/>
      <c r="AD96" s="612"/>
      <c r="AE96" s="612"/>
      <c r="AF96" s="612"/>
      <c r="AG96" s="612"/>
      <c r="AH96" s="612" t="e">
        <f ca="1">Calcu!G65</f>
        <v>#VALUE!</v>
      </c>
      <c r="AI96" s="612"/>
      <c r="AJ96" s="612"/>
      <c r="AK96" s="612"/>
      <c r="AL96" s="612"/>
      <c r="AM96" s="612"/>
      <c r="AN96" s="610" t="str">
        <f>Calcu!H65</f>
        <v/>
      </c>
      <c r="AO96" s="610"/>
      <c r="AP96" s="610"/>
      <c r="AQ96" s="610"/>
      <c r="AR96" s="610"/>
      <c r="AS96" s="610"/>
      <c r="AT96" s="287"/>
    </row>
    <row r="97" spans="1:46" ht="18.75" customHeight="1">
      <c r="A97" s="7"/>
      <c r="B97" s="611" t="str">
        <f>IF(Calcu!C22=FALSE,"",B28)</f>
        <v/>
      </c>
      <c r="C97" s="611"/>
      <c r="D97" s="611"/>
      <c r="E97" s="611"/>
      <c r="F97" s="611"/>
      <c r="G97" s="611"/>
      <c r="H97" s="612" t="str">
        <f>Calcu!C66</f>
        <v/>
      </c>
      <c r="I97" s="612"/>
      <c r="J97" s="612"/>
      <c r="K97" s="612"/>
      <c r="L97" s="612"/>
      <c r="M97" s="612"/>
      <c r="N97" s="612" t="str">
        <f>Calcu!D66</f>
        <v/>
      </c>
      <c r="O97" s="612"/>
      <c r="P97" s="612"/>
      <c r="Q97" s="612"/>
      <c r="R97" s="612"/>
      <c r="S97" s="612"/>
      <c r="T97" s="612"/>
      <c r="U97" s="612" t="str">
        <f>Calcu!E66</f>
        <v/>
      </c>
      <c r="V97" s="612"/>
      <c r="W97" s="612"/>
      <c r="X97" s="612"/>
      <c r="Y97" s="612"/>
      <c r="Z97" s="612"/>
      <c r="AA97" s="612"/>
      <c r="AB97" s="612" t="str">
        <f>Calcu!F66</f>
        <v/>
      </c>
      <c r="AC97" s="612"/>
      <c r="AD97" s="612"/>
      <c r="AE97" s="612"/>
      <c r="AF97" s="612"/>
      <c r="AG97" s="612"/>
      <c r="AH97" s="612" t="e">
        <f ca="1">Calcu!G66</f>
        <v>#VALUE!</v>
      </c>
      <c r="AI97" s="612"/>
      <c r="AJ97" s="612"/>
      <c r="AK97" s="612"/>
      <c r="AL97" s="612"/>
      <c r="AM97" s="612"/>
      <c r="AN97" s="610" t="str">
        <f>Calcu!H66</f>
        <v/>
      </c>
      <c r="AO97" s="610"/>
      <c r="AP97" s="610"/>
      <c r="AQ97" s="610"/>
      <c r="AR97" s="610"/>
      <c r="AS97" s="610"/>
      <c r="AT97" s="287"/>
    </row>
    <row r="98" spans="1:46" ht="18.75" customHeight="1">
      <c r="A98" s="7"/>
      <c r="B98" s="611" t="str">
        <f>IF(Calcu!C23=FALSE,"",B29)</f>
        <v/>
      </c>
      <c r="C98" s="611"/>
      <c r="D98" s="611"/>
      <c r="E98" s="611"/>
      <c r="F98" s="611"/>
      <c r="G98" s="611"/>
      <c r="H98" s="612" t="str">
        <f>Calcu!C67</f>
        <v/>
      </c>
      <c r="I98" s="612"/>
      <c r="J98" s="612"/>
      <c r="K98" s="612"/>
      <c r="L98" s="612"/>
      <c r="M98" s="612"/>
      <c r="N98" s="612" t="str">
        <f>Calcu!D67</f>
        <v/>
      </c>
      <c r="O98" s="612"/>
      <c r="P98" s="612"/>
      <c r="Q98" s="612"/>
      <c r="R98" s="612"/>
      <c r="S98" s="612"/>
      <c r="T98" s="612"/>
      <c r="U98" s="612" t="str">
        <f>Calcu!E67</f>
        <v/>
      </c>
      <c r="V98" s="612"/>
      <c r="W98" s="612"/>
      <c r="X98" s="612"/>
      <c r="Y98" s="612"/>
      <c r="Z98" s="612"/>
      <c r="AA98" s="612"/>
      <c r="AB98" s="612" t="str">
        <f>Calcu!F67</f>
        <v/>
      </c>
      <c r="AC98" s="612"/>
      <c r="AD98" s="612"/>
      <c r="AE98" s="612"/>
      <c r="AF98" s="612"/>
      <c r="AG98" s="612"/>
      <c r="AH98" s="612" t="e">
        <f ca="1">Calcu!G67</f>
        <v>#VALUE!</v>
      </c>
      <c r="AI98" s="612"/>
      <c r="AJ98" s="612"/>
      <c r="AK98" s="612"/>
      <c r="AL98" s="612"/>
      <c r="AM98" s="612"/>
      <c r="AN98" s="610" t="str">
        <f>Calcu!H67</f>
        <v/>
      </c>
      <c r="AO98" s="610"/>
      <c r="AP98" s="610"/>
      <c r="AQ98" s="610"/>
      <c r="AR98" s="610"/>
      <c r="AS98" s="610"/>
      <c r="AT98" s="287"/>
    </row>
    <row r="99" spans="1:46" ht="18.75" customHeight="1">
      <c r="A99" s="7"/>
      <c r="B99" s="611" t="str">
        <f>IF(Calcu!C24=FALSE,"",B30)</f>
        <v/>
      </c>
      <c r="C99" s="611"/>
      <c r="D99" s="611"/>
      <c r="E99" s="611"/>
      <c r="F99" s="611"/>
      <c r="G99" s="611"/>
      <c r="H99" s="612" t="str">
        <f>Calcu!C68</f>
        <v/>
      </c>
      <c r="I99" s="612"/>
      <c r="J99" s="612"/>
      <c r="K99" s="612"/>
      <c r="L99" s="612"/>
      <c r="M99" s="612"/>
      <c r="N99" s="612" t="str">
        <f>Calcu!D68</f>
        <v/>
      </c>
      <c r="O99" s="612"/>
      <c r="P99" s="612"/>
      <c r="Q99" s="612"/>
      <c r="R99" s="612"/>
      <c r="S99" s="612"/>
      <c r="T99" s="612"/>
      <c r="U99" s="612" t="str">
        <f>Calcu!E68</f>
        <v/>
      </c>
      <c r="V99" s="612"/>
      <c r="W99" s="612"/>
      <c r="X99" s="612"/>
      <c r="Y99" s="612"/>
      <c r="Z99" s="612"/>
      <c r="AA99" s="612"/>
      <c r="AB99" s="612" t="str">
        <f>Calcu!F68</f>
        <v/>
      </c>
      <c r="AC99" s="612"/>
      <c r="AD99" s="612"/>
      <c r="AE99" s="612"/>
      <c r="AF99" s="612"/>
      <c r="AG99" s="612"/>
      <c r="AH99" s="612" t="e">
        <f ca="1">Calcu!G68</f>
        <v>#VALUE!</v>
      </c>
      <c r="AI99" s="612"/>
      <c r="AJ99" s="612"/>
      <c r="AK99" s="612"/>
      <c r="AL99" s="612"/>
      <c r="AM99" s="612"/>
      <c r="AN99" s="610" t="str">
        <f>Calcu!H68</f>
        <v/>
      </c>
      <c r="AO99" s="610"/>
      <c r="AP99" s="610"/>
      <c r="AQ99" s="610"/>
      <c r="AR99" s="610"/>
      <c r="AS99" s="610"/>
      <c r="AT99" s="287"/>
    </row>
    <row r="100" spans="1:46" ht="18.75" customHeight="1">
      <c r="A100" s="7"/>
      <c r="B100" s="611" t="str">
        <f>IF(Calcu!C25=FALSE,"",B31)</f>
        <v/>
      </c>
      <c r="C100" s="611"/>
      <c r="D100" s="611"/>
      <c r="E100" s="611"/>
      <c r="F100" s="611"/>
      <c r="G100" s="611"/>
      <c r="H100" s="612" t="str">
        <f>Calcu!C69</f>
        <v/>
      </c>
      <c r="I100" s="612"/>
      <c r="J100" s="612"/>
      <c r="K100" s="612"/>
      <c r="L100" s="612"/>
      <c r="M100" s="612"/>
      <c r="N100" s="612" t="str">
        <f>Calcu!D69</f>
        <v/>
      </c>
      <c r="O100" s="612"/>
      <c r="P100" s="612"/>
      <c r="Q100" s="612"/>
      <c r="R100" s="612"/>
      <c r="S100" s="612"/>
      <c r="T100" s="612"/>
      <c r="U100" s="612" t="str">
        <f>Calcu!E69</f>
        <v/>
      </c>
      <c r="V100" s="612"/>
      <c r="W100" s="612"/>
      <c r="X100" s="612"/>
      <c r="Y100" s="612"/>
      <c r="Z100" s="612"/>
      <c r="AA100" s="612"/>
      <c r="AB100" s="612" t="str">
        <f>Calcu!F69</f>
        <v/>
      </c>
      <c r="AC100" s="612"/>
      <c r="AD100" s="612"/>
      <c r="AE100" s="612"/>
      <c r="AF100" s="612"/>
      <c r="AG100" s="612"/>
      <c r="AH100" s="612" t="e">
        <f ca="1">Calcu!G69</f>
        <v>#VALUE!</v>
      </c>
      <c r="AI100" s="612"/>
      <c r="AJ100" s="612"/>
      <c r="AK100" s="612"/>
      <c r="AL100" s="612"/>
      <c r="AM100" s="612"/>
      <c r="AN100" s="610" t="str">
        <f>Calcu!H69</f>
        <v/>
      </c>
      <c r="AO100" s="610"/>
      <c r="AP100" s="610"/>
      <c r="AQ100" s="610"/>
      <c r="AR100" s="610"/>
      <c r="AS100" s="610"/>
      <c r="AT100" s="287"/>
    </row>
    <row r="101" spans="1:46" ht="18.7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35"/>
      <c r="AA101" s="35"/>
      <c r="AB101" s="35"/>
      <c r="AC101" s="35"/>
      <c r="AD101" s="35"/>
      <c r="AE101" s="35"/>
      <c r="AF101" s="36"/>
      <c r="AG101" s="36"/>
      <c r="AH101" s="36"/>
      <c r="AI101" s="36"/>
      <c r="AJ101" s="36"/>
      <c r="AK101" s="36"/>
      <c r="AL101" s="2"/>
      <c r="AM101" s="2"/>
      <c r="AN101" s="2"/>
      <c r="AO101" s="2"/>
      <c r="AP101" s="6"/>
      <c r="AQ101" s="6"/>
      <c r="AR101" s="6"/>
      <c r="AS101" s="6"/>
      <c r="AT101" s="287"/>
    </row>
    <row r="102" spans="1:46" ht="18.75" customHeight="1">
      <c r="A102" s="7"/>
      <c r="B102" s="609" t="str">
        <f>B81</f>
        <v>실하중
(0)</v>
      </c>
      <c r="C102" s="608"/>
      <c r="D102" s="608"/>
      <c r="E102" s="608"/>
      <c r="F102" s="608"/>
      <c r="G102" s="608"/>
      <c r="H102" s="608" t="s">
        <v>481</v>
      </c>
      <c r="I102" s="608"/>
      <c r="J102" s="608"/>
      <c r="K102" s="608"/>
      <c r="L102" s="608"/>
      <c r="M102" s="608"/>
      <c r="N102" s="608" t="s">
        <v>482</v>
      </c>
      <c r="O102" s="608"/>
      <c r="P102" s="608"/>
      <c r="Q102" s="608"/>
      <c r="R102" s="608"/>
      <c r="S102" s="608"/>
      <c r="T102" s="608"/>
      <c r="U102" s="608" t="s">
        <v>136</v>
      </c>
      <c r="V102" s="608"/>
      <c r="W102" s="608"/>
      <c r="X102" s="608"/>
      <c r="Y102" s="608"/>
      <c r="Z102" s="608"/>
      <c r="AA102" s="608"/>
      <c r="AB102" s="608" t="s">
        <v>483</v>
      </c>
      <c r="AC102" s="608"/>
      <c r="AD102" s="608"/>
      <c r="AE102" s="608"/>
      <c r="AF102" s="608"/>
      <c r="AG102" s="608"/>
      <c r="AH102" s="608" t="s">
        <v>484</v>
      </c>
      <c r="AI102" s="608"/>
      <c r="AJ102" s="608"/>
      <c r="AK102" s="608"/>
      <c r="AL102" s="608"/>
      <c r="AM102" s="608"/>
      <c r="AN102" s="608" t="s">
        <v>133</v>
      </c>
      <c r="AO102" s="608"/>
      <c r="AP102" s="608"/>
      <c r="AQ102" s="608"/>
      <c r="AR102" s="608"/>
      <c r="AS102" s="608"/>
      <c r="AT102" s="287"/>
    </row>
    <row r="103" spans="1:46" ht="18.75" customHeight="1">
      <c r="A103" s="7"/>
      <c r="B103" s="608"/>
      <c r="C103" s="608"/>
      <c r="D103" s="608"/>
      <c r="E103" s="608"/>
      <c r="F103" s="608"/>
      <c r="G103" s="608"/>
      <c r="H103" s="608"/>
      <c r="I103" s="608"/>
      <c r="J103" s="608"/>
      <c r="K103" s="608"/>
      <c r="L103" s="608"/>
      <c r="M103" s="608"/>
      <c r="N103" s="608"/>
      <c r="O103" s="608"/>
      <c r="P103" s="608"/>
      <c r="Q103" s="608"/>
      <c r="R103" s="608"/>
      <c r="S103" s="608"/>
      <c r="T103" s="608"/>
      <c r="U103" s="608"/>
      <c r="V103" s="608"/>
      <c r="W103" s="608"/>
      <c r="X103" s="608"/>
      <c r="Y103" s="608"/>
      <c r="Z103" s="608"/>
      <c r="AA103" s="608"/>
      <c r="AB103" s="608"/>
      <c r="AC103" s="608"/>
      <c r="AD103" s="608"/>
      <c r="AE103" s="608"/>
      <c r="AF103" s="608"/>
      <c r="AG103" s="608"/>
      <c r="AH103" s="608"/>
      <c r="AI103" s="608"/>
      <c r="AJ103" s="608"/>
      <c r="AK103" s="608"/>
      <c r="AL103" s="608"/>
      <c r="AM103" s="608"/>
      <c r="AN103" s="608"/>
      <c r="AO103" s="608"/>
      <c r="AP103" s="608"/>
      <c r="AQ103" s="608"/>
      <c r="AR103" s="608"/>
      <c r="AS103" s="608"/>
      <c r="AT103" s="287"/>
    </row>
    <row r="104" spans="1:46" ht="18.75" customHeight="1">
      <c r="A104" s="7"/>
      <c r="B104" s="608"/>
      <c r="C104" s="608"/>
      <c r="D104" s="608"/>
      <c r="E104" s="608"/>
      <c r="F104" s="608"/>
      <c r="G104" s="608"/>
      <c r="H104" s="608"/>
      <c r="I104" s="608"/>
      <c r="J104" s="608"/>
      <c r="K104" s="608"/>
      <c r="L104" s="608"/>
      <c r="M104" s="608"/>
      <c r="N104" s="608"/>
      <c r="O104" s="608"/>
      <c r="P104" s="608"/>
      <c r="Q104" s="608"/>
      <c r="R104" s="608"/>
      <c r="S104" s="608"/>
      <c r="T104" s="608"/>
      <c r="U104" s="608"/>
      <c r="V104" s="608"/>
      <c r="W104" s="608"/>
      <c r="X104" s="608"/>
      <c r="Y104" s="608"/>
      <c r="Z104" s="608"/>
      <c r="AA104" s="608"/>
      <c r="AB104" s="608"/>
      <c r="AC104" s="608"/>
      <c r="AD104" s="608"/>
      <c r="AE104" s="608"/>
      <c r="AF104" s="608"/>
      <c r="AG104" s="608"/>
      <c r="AH104" s="608"/>
      <c r="AI104" s="608"/>
      <c r="AJ104" s="608"/>
      <c r="AK104" s="608"/>
      <c r="AL104" s="608"/>
      <c r="AM104" s="608"/>
      <c r="AN104" s="608"/>
      <c r="AO104" s="608"/>
      <c r="AP104" s="608"/>
      <c r="AQ104" s="608"/>
      <c r="AR104" s="608"/>
      <c r="AS104" s="608"/>
      <c r="AT104" s="287"/>
    </row>
    <row r="105" spans="1:46" ht="18.75" customHeight="1">
      <c r="A105" s="7"/>
      <c r="B105" s="606" t="str">
        <f t="shared" ref="B105:B121" si="9">B84</f>
        <v/>
      </c>
      <c r="C105" s="606"/>
      <c r="D105" s="606"/>
      <c r="E105" s="606"/>
      <c r="F105" s="606"/>
      <c r="G105" s="606"/>
      <c r="H105" s="606" t="str">
        <f>Calcu!I53</f>
        <v>-</v>
      </c>
      <c r="I105" s="606"/>
      <c r="J105" s="606"/>
      <c r="K105" s="606"/>
      <c r="L105" s="606"/>
      <c r="M105" s="606"/>
      <c r="N105" s="606" t="str">
        <f>Calcu!J53</f>
        <v>-</v>
      </c>
      <c r="O105" s="606"/>
      <c r="P105" s="606"/>
      <c r="Q105" s="606"/>
      <c r="R105" s="606"/>
      <c r="S105" s="606"/>
      <c r="T105" s="606"/>
      <c r="U105" s="606" t="str">
        <f>Calcu!K53</f>
        <v>-</v>
      </c>
      <c r="V105" s="606"/>
      <c r="W105" s="606"/>
      <c r="X105" s="606"/>
      <c r="Y105" s="606"/>
      <c r="Z105" s="606"/>
      <c r="AA105" s="606"/>
      <c r="AB105" s="606" t="str">
        <f>Calcu!L53</f>
        <v>-</v>
      </c>
      <c r="AC105" s="606"/>
      <c r="AD105" s="606"/>
      <c r="AE105" s="606"/>
      <c r="AF105" s="606"/>
      <c r="AG105" s="606"/>
      <c r="AH105" s="606" t="str">
        <f>Calcu!R53</f>
        <v>-</v>
      </c>
      <c r="AI105" s="606"/>
      <c r="AJ105" s="606"/>
      <c r="AK105" s="606"/>
      <c r="AL105" s="606"/>
      <c r="AM105" s="606"/>
      <c r="AN105" s="605">
        <v>0</v>
      </c>
      <c r="AO105" s="605"/>
      <c r="AP105" s="605"/>
      <c r="AQ105" s="605"/>
      <c r="AR105" s="605"/>
      <c r="AS105" s="605"/>
      <c r="AT105" s="287"/>
    </row>
    <row r="106" spans="1:46" ht="18.75" customHeight="1">
      <c r="A106" s="7"/>
      <c r="B106" s="606" t="str">
        <f t="shared" si="9"/>
        <v/>
      </c>
      <c r="C106" s="606"/>
      <c r="D106" s="606"/>
      <c r="E106" s="606"/>
      <c r="F106" s="606"/>
      <c r="G106" s="606"/>
      <c r="H106" s="607" t="str">
        <f>Calcu!I54</f>
        <v/>
      </c>
      <c r="I106" s="607"/>
      <c r="J106" s="607"/>
      <c r="K106" s="607"/>
      <c r="L106" s="607"/>
      <c r="M106" s="607"/>
      <c r="N106" s="607" t="str">
        <f>Calcu!J54</f>
        <v/>
      </c>
      <c r="O106" s="607"/>
      <c r="P106" s="607"/>
      <c r="Q106" s="607"/>
      <c r="R106" s="607"/>
      <c r="S106" s="607"/>
      <c r="T106" s="607"/>
      <c r="U106" s="607" t="str">
        <f>Calcu!K54</f>
        <v/>
      </c>
      <c r="V106" s="607"/>
      <c r="W106" s="607"/>
      <c r="X106" s="607"/>
      <c r="Y106" s="607"/>
      <c r="Z106" s="607"/>
      <c r="AA106" s="607"/>
      <c r="AB106" s="607" t="str">
        <f>Calcu!L54</f>
        <v/>
      </c>
      <c r="AC106" s="607"/>
      <c r="AD106" s="607"/>
      <c r="AE106" s="607"/>
      <c r="AF106" s="607"/>
      <c r="AG106" s="607"/>
      <c r="AH106" s="607" t="str">
        <f>Calcu!R54</f>
        <v/>
      </c>
      <c r="AI106" s="607"/>
      <c r="AJ106" s="607"/>
      <c r="AK106" s="607"/>
      <c r="AL106" s="607"/>
      <c r="AM106" s="607"/>
      <c r="AN106" s="605" t="str">
        <f>IF(Calcu!C10=FALSE,"",B106*AH106/100)</f>
        <v/>
      </c>
      <c r="AO106" s="605"/>
      <c r="AP106" s="605"/>
      <c r="AQ106" s="605"/>
      <c r="AR106" s="605"/>
      <c r="AS106" s="605"/>
      <c r="AT106" s="287"/>
    </row>
    <row r="107" spans="1:46" ht="18.75" customHeight="1">
      <c r="A107" s="7"/>
      <c r="B107" s="606" t="str">
        <f t="shared" si="9"/>
        <v/>
      </c>
      <c r="C107" s="606"/>
      <c r="D107" s="606"/>
      <c r="E107" s="606"/>
      <c r="F107" s="606"/>
      <c r="G107" s="606"/>
      <c r="H107" s="607" t="str">
        <f>Calcu!I55</f>
        <v/>
      </c>
      <c r="I107" s="607"/>
      <c r="J107" s="607"/>
      <c r="K107" s="607"/>
      <c r="L107" s="607"/>
      <c r="M107" s="607"/>
      <c r="N107" s="607" t="str">
        <f>Calcu!J55</f>
        <v/>
      </c>
      <c r="O107" s="607"/>
      <c r="P107" s="607"/>
      <c r="Q107" s="607"/>
      <c r="R107" s="607"/>
      <c r="S107" s="607"/>
      <c r="T107" s="607"/>
      <c r="U107" s="607" t="str">
        <f>Calcu!K55</f>
        <v/>
      </c>
      <c r="V107" s="607"/>
      <c r="W107" s="607"/>
      <c r="X107" s="607"/>
      <c r="Y107" s="607"/>
      <c r="Z107" s="607"/>
      <c r="AA107" s="607"/>
      <c r="AB107" s="607" t="str">
        <f>Calcu!L55</f>
        <v/>
      </c>
      <c r="AC107" s="607"/>
      <c r="AD107" s="607"/>
      <c r="AE107" s="607"/>
      <c r="AF107" s="607"/>
      <c r="AG107" s="607"/>
      <c r="AH107" s="607" t="str">
        <f>Calcu!R55</f>
        <v/>
      </c>
      <c r="AI107" s="607"/>
      <c r="AJ107" s="607"/>
      <c r="AK107" s="607"/>
      <c r="AL107" s="607"/>
      <c r="AM107" s="607"/>
      <c r="AN107" s="605" t="str">
        <f>IF(Calcu!C11=FALSE,"",B107*AH107/100)</f>
        <v/>
      </c>
      <c r="AO107" s="605"/>
      <c r="AP107" s="605"/>
      <c r="AQ107" s="605"/>
      <c r="AR107" s="605"/>
      <c r="AS107" s="605"/>
      <c r="AT107" s="287"/>
    </row>
    <row r="108" spans="1:46" ht="18.75" customHeight="1">
      <c r="A108" s="7"/>
      <c r="B108" s="606" t="str">
        <f t="shared" si="9"/>
        <v/>
      </c>
      <c r="C108" s="606"/>
      <c r="D108" s="606"/>
      <c r="E108" s="606"/>
      <c r="F108" s="606"/>
      <c r="G108" s="606"/>
      <c r="H108" s="607" t="str">
        <f>Calcu!I56</f>
        <v/>
      </c>
      <c r="I108" s="607"/>
      <c r="J108" s="607"/>
      <c r="K108" s="607"/>
      <c r="L108" s="607"/>
      <c r="M108" s="607"/>
      <c r="N108" s="607" t="str">
        <f>Calcu!J56</f>
        <v/>
      </c>
      <c r="O108" s="607"/>
      <c r="P108" s="607"/>
      <c r="Q108" s="607"/>
      <c r="R108" s="607"/>
      <c r="S108" s="607"/>
      <c r="T108" s="607"/>
      <c r="U108" s="607" t="str">
        <f>Calcu!K56</f>
        <v/>
      </c>
      <c r="V108" s="607"/>
      <c r="W108" s="607"/>
      <c r="X108" s="607"/>
      <c r="Y108" s="607"/>
      <c r="Z108" s="607"/>
      <c r="AA108" s="607"/>
      <c r="AB108" s="607" t="str">
        <f>Calcu!L56</f>
        <v/>
      </c>
      <c r="AC108" s="607"/>
      <c r="AD108" s="607"/>
      <c r="AE108" s="607"/>
      <c r="AF108" s="607"/>
      <c r="AG108" s="607"/>
      <c r="AH108" s="607" t="str">
        <f>Calcu!R56</f>
        <v/>
      </c>
      <c r="AI108" s="607"/>
      <c r="AJ108" s="607"/>
      <c r="AK108" s="607"/>
      <c r="AL108" s="607"/>
      <c r="AM108" s="607"/>
      <c r="AN108" s="605" t="str">
        <f>IF(Calcu!C12=FALSE,"",B108*AH108/100)</f>
        <v/>
      </c>
      <c r="AO108" s="605"/>
      <c r="AP108" s="605"/>
      <c r="AQ108" s="605"/>
      <c r="AR108" s="605"/>
      <c r="AS108" s="605"/>
      <c r="AT108" s="287"/>
    </row>
    <row r="109" spans="1:46" ht="18.75" customHeight="1">
      <c r="A109" s="7"/>
      <c r="B109" s="606" t="str">
        <f t="shared" si="9"/>
        <v/>
      </c>
      <c r="C109" s="606"/>
      <c r="D109" s="606"/>
      <c r="E109" s="606"/>
      <c r="F109" s="606"/>
      <c r="G109" s="606"/>
      <c r="H109" s="607" t="str">
        <f>Calcu!I57</f>
        <v/>
      </c>
      <c r="I109" s="607"/>
      <c r="J109" s="607"/>
      <c r="K109" s="607"/>
      <c r="L109" s="607"/>
      <c r="M109" s="607"/>
      <c r="N109" s="607" t="str">
        <f>Calcu!J57</f>
        <v/>
      </c>
      <c r="O109" s="607"/>
      <c r="P109" s="607"/>
      <c r="Q109" s="607"/>
      <c r="R109" s="607"/>
      <c r="S109" s="607"/>
      <c r="T109" s="607"/>
      <c r="U109" s="607" t="str">
        <f>Calcu!K57</f>
        <v/>
      </c>
      <c r="V109" s="607"/>
      <c r="W109" s="607"/>
      <c r="X109" s="607"/>
      <c r="Y109" s="607"/>
      <c r="Z109" s="607"/>
      <c r="AA109" s="607"/>
      <c r="AB109" s="607" t="str">
        <f>Calcu!L57</f>
        <v/>
      </c>
      <c r="AC109" s="607"/>
      <c r="AD109" s="607"/>
      <c r="AE109" s="607"/>
      <c r="AF109" s="607"/>
      <c r="AG109" s="607"/>
      <c r="AH109" s="607" t="str">
        <f>Calcu!R57</f>
        <v/>
      </c>
      <c r="AI109" s="607"/>
      <c r="AJ109" s="607"/>
      <c r="AK109" s="607"/>
      <c r="AL109" s="607"/>
      <c r="AM109" s="607"/>
      <c r="AN109" s="605" t="str">
        <f>IF(Calcu!C13=FALSE,"",B109*AH109/100)</f>
        <v/>
      </c>
      <c r="AO109" s="605"/>
      <c r="AP109" s="605"/>
      <c r="AQ109" s="605"/>
      <c r="AR109" s="605"/>
      <c r="AS109" s="605"/>
      <c r="AT109" s="287"/>
    </row>
    <row r="110" spans="1:46" ht="18.75" customHeight="1">
      <c r="A110" s="7"/>
      <c r="B110" s="606" t="str">
        <f t="shared" si="9"/>
        <v/>
      </c>
      <c r="C110" s="606"/>
      <c r="D110" s="606"/>
      <c r="E110" s="606"/>
      <c r="F110" s="606"/>
      <c r="G110" s="606"/>
      <c r="H110" s="607" t="str">
        <f>Calcu!I58</f>
        <v/>
      </c>
      <c r="I110" s="607"/>
      <c r="J110" s="607"/>
      <c r="K110" s="607"/>
      <c r="L110" s="607"/>
      <c r="M110" s="607"/>
      <c r="N110" s="607" t="str">
        <f>Calcu!J58</f>
        <v/>
      </c>
      <c r="O110" s="607"/>
      <c r="P110" s="607"/>
      <c r="Q110" s="607"/>
      <c r="R110" s="607"/>
      <c r="S110" s="607"/>
      <c r="T110" s="607"/>
      <c r="U110" s="607" t="str">
        <f>Calcu!K58</f>
        <v/>
      </c>
      <c r="V110" s="607"/>
      <c r="W110" s="607"/>
      <c r="X110" s="607"/>
      <c r="Y110" s="607"/>
      <c r="Z110" s="607"/>
      <c r="AA110" s="607"/>
      <c r="AB110" s="607" t="str">
        <f>Calcu!L58</f>
        <v/>
      </c>
      <c r="AC110" s="607"/>
      <c r="AD110" s="607"/>
      <c r="AE110" s="607"/>
      <c r="AF110" s="607"/>
      <c r="AG110" s="607"/>
      <c r="AH110" s="607" t="str">
        <f>Calcu!R58</f>
        <v/>
      </c>
      <c r="AI110" s="607"/>
      <c r="AJ110" s="607"/>
      <c r="AK110" s="607"/>
      <c r="AL110" s="607"/>
      <c r="AM110" s="607"/>
      <c r="AN110" s="605" t="str">
        <f>IF(Calcu!C14=FALSE,"",B110*AH110/100)</f>
        <v/>
      </c>
      <c r="AO110" s="605"/>
      <c r="AP110" s="605"/>
      <c r="AQ110" s="605"/>
      <c r="AR110" s="605"/>
      <c r="AS110" s="605"/>
      <c r="AT110" s="287"/>
    </row>
    <row r="111" spans="1:46" ht="18.75" customHeight="1">
      <c r="A111" s="7"/>
      <c r="B111" s="606" t="str">
        <f t="shared" si="9"/>
        <v/>
      </c>
      <c r="C111" s="606"/>
      <c r="D111" s="606"/>
      <c r="E111" s="606"/>
      <c r="F111" s="606"/>
      <c r="G111" s="606"/>
      <c r="H111" s="607" t="str">
        <f>Calcu!I59</f>
        <v/>
      </c>
      <c r="I111" s="607"/>
      <c r="J111" s="607"/>
      <c r="K111" s="607"/>
      <c r="L111" s="607"/>
      <c r="M111" s="607"/>
      <c r="N111" s="607" t="str">
        <f>Calcu!J59</f>
        <v/>
      </c>
      <c r="O111" s="607"/>
      <c r="P111" s="607"/>
      <c r="Q111" s="607"/>
      <c r="R111" s="607"/>
      <c r="S111" s="607"/>
      <c r="T111" s="607"/>
      <c r="U111" s="607" t="str">
        <f>Calcu!K59</f>
        <v/>
      </c>
      <c r="V111" s="607"/>
      <c r="W111" s="607"/>
      <c r="X111" s="607"/>
      <c r="Y111" s="607"/>
      <c r="Z111" s="607"/>
      <c r="AA111" s="607"/>
      <c r="AB111" s="607" t="str">
        <f>Calcu!L59</f>
        <v/>
      </c>
      <c r="AC111" s="607"/>
      <c r="AD111" s="607"/>
      <c r="AE111" s="607"/>
      <c r="AF111" s="607"/>
      <c r="AG111" s="607"/>
      <c r="AH111" s="607" t="str">
        <f>Calcu!R59</f>
        <v/>
      </c>
      <c r="AI111" s="607"/>
      <c r="AJ111" s="607"/>
      <c r="AK111" s="607"/>
      <c r="AL111" s="607"/>
      <c r="AM111" s="607"/>
      <c r="AN111" s="605" t="str">
        <f>IF(Calcu!C15=FALSE,"",B111*AH111/100)</f>
        <v/>
      </c>
      <c r="AO111" s="605"/>
      <c r="AP111" s="605"/>
      <c r="AQ111" s="605"/>
      <c r="AR111" s="605"/>
      <c r="AS111" s="605"/>
      <c r="AT111" s="287"/>
    </row>
    <row r="112" spans="1:46" ht="18.75" customHeight="1">
      <c r="A112" s="7"/>
      <c r="B112" s="606" t="str">
        <f t="shared" si="9"/>
        <v/>
      </c>
      <c r="C112" s="606"/>
      <c r="D112" s="606"/>
      <c r="E112" s="606"/>
      <c r="F112" s="606"/>
      <c r="G112" s="606"/>
      <c r="H112" s="607" t="str">
        <f>Calcu!I60</f>
        <v/>
      </c>
      <c r="I112" s="607"/>
      <c r="J112" s="607"/>
      <c r="K112" s="607"/>
      <c r="L112" s="607"/>
      <c r="M112" s="607"/>
      <c r="N112" s="607" t="str">
        <f>Calcu!J60</f>
        <v/>
      </c>
      <c r="O112" s="607"/>
      <c r="P112" s="607"/>
      <c r="Q112" s="607"/>
      <c r="R112" s="607"/>
      <c r="S112" s="607"/>
      <c r="T112" s="607"/>
      <c r="U112" s="607" t="str">
        <f>Calcu!K60</f>
        <v/>
      </c>
      <c r="V112" s="607"/>
      <c r="W112" s="607"/>
      <c r="X112" s="607"/>
      <c r="Y112" s="607"/>
      <c r="Z112" s="607"/>
      <c r="AA112" s="607"/>
      <c r="AB112" s="607" t="str">
        <f>Calcu!L60</f>
        <v/>
      </c>
      <c r="AC112" s="607"/>
      <c r="AD112" s="607"/>
      <c r="AE112" s="607"/>
      <c r="AF112" s="607"/>
      <c r="AG112" s="607"/>
      <c r="AH112" s="607" t="str">
        <f>Calcu!R60</f>
        <v/>
      </c>
      <c r="AI112" s="607"/>
      <c r="AJ112" s="607"/>
      <c r="AK112" s="607"/>
      <c r="AL112" s="607"/>
      <c r="AM112" s="607"/>
      <c r="AN112" s="605" t="str">
        <f>IF(Calcu!C16=FALSE,"",B112*AH112/100)</f>
        <v/>
      </c>
      <c r="AO112" s="605"/>
      <c r="AP112" s="605"/>
      <c r="AQ112" s="605"/>
      <c r="AR112" s="605"/>
      <c r="AS112" s="605"/>
      <c r="AT112" s="287"/>
    </row>
    <row r="113" spans="1:46" ht="18.75" customHeight="1">
      <c r="A113" s="7"/>
      <c r="B113" s="606" t="str">
        <f t="shared" si="9"/>
        <v/>
      </c>
      <c r="C113" s="606"/>
      <c r="D113" s="606"/>
      <c r="E113" s="606"/>
      <c r="F113" s="606"/>
      <c r="G113" s="606"/>
      <c r="H113" s="607" t="str">
        <f>Calcu!I61</f>
        <v/>
      </c>
      <c r="I113" s="607"/>
      <c r="J113" s="607"/>
      <c r="K113" s="607"/>
      <c r="L113" s="607"/>
      <c r="M113" s="607"/>
      <c r="N113" s="607" t="str">
        <f>Calcu!J61</f>
        <v/>
      </c>
      <c r="O113" s="607"/>
      <c r="P113" s="607"/>
      <c r="Q113" s="607"/>
      <c r="R113" s="607"/>
      <c r="S113" s="607"/>
      <c r="T113" s="607"/>
      <c r="U113" s="607" t="str">
        <f>Calcu!K61</f>
        <v/>
      </c>
      <c r="V113" s="607"/>
      <c r="W113" s="607"/>
      <c r="X113" s="607"/>
      <c r="Y113" s="607"/>
      <c r="Z113" s="607"/>
      <c r="AA113" s="607"/>
      <c r="AB113" s="607" t="str">
        <f>Calcu!L61</f>
        <v/>
      </c>
      <c r="AC113" s="607"/>
      <c r="AD113" s="607"/>
      <c r="AE113" s="607"/>
      <c r="AF113" s="607"/>
      <c r="AG113" s="607"/>
      <c r="AH113" s="607" t="str">
        <f>Calcu!R61</f>
        <v/>
      </c>
      <c r="AI113" s="607"/>
      <c r="AJ113" s="607"/>
      <c r="AK113" s="607"/>
      <c r="AL113" s="607"/>
      <c r="AM113" s="607"/>
      <c r="AN113" s="605" t="str">
        <f>IF(Calcu!C17=FALSE,"",B113*AH113/100)</f>
        <v/>
      </c>
      <c r="AO113" s="605"/>
      <c r="AP113" s="605"/>
      <c r="AQ113" s="605"/>
      <c r="AR113" s="605"/>
      <c r="AS113" s="605"/>
      <c r="AT113" s="287"/>
    </row>
    <row r="114" spans="1:46" ht="18.75" customHeight="1">
      <c r="A114" s="7"/>
      <c r="B114" s="606" t="str">
        <f t="shared" si="9"/>
        <v/>
      </c>
      <c r="C114" s="606"/>
      <c r="D114" s="606"/>
      <c r="E114" s="606"/>
      <c r="F114" s="606"/>
      <c r="G114" s="606"/>
      <c r="H114" s="607" t="str">
        <f>Calcu!I62</f>
        <v/>
      </c>
      <c r="I114" s="607"/>
      <c r="J114" s="607"/>
      <c r="K114" s="607"/>
      <c r="L114" s="607"/>
      <c r="M114" s="607"/>
      <c r="N114" s="607" t="str">
        <f>Calcu!J62</f>
        <v/>
      </c>
      <c r="O114" s="607"/>
      <c r="P114" s="607"/>
      <c r="Q114" s="607"/>
      <c r="R114" s="607"/>
      <c r="S114" s="607"/>
      <c r="T114" s="607"/>
      <c r="U114" s="607" t="str">
        <f>Calcu!K62</f>
        <v/>
      </c>
      <c r="V114" s="607"/>
      <c r="W114" s="607"/>
      <c r="X114" s="607"/>
      <c r="Y114" s="607"/>
      <c r="Z114" s="607"/>
      <c r="AA114" s="607"/>
      <c r="AB114" s="607" t="str">
        <f>Calcu!L62</f>
        <v/>
      </c>
      <c r="AC114" s="607"/>
      <c r="AD114" s="607"/>
      <c r="AE114" s="607"/>
      <c r="AF114" s="607"/>
      <c r="AG114" s="607"/>
      <c r="AH114" s="607" t="str">
        <f>Calcu!R62</f>
        <v/>
      </c>
      <c r="AI114" s="607"/>
      <c r="AJ114" s="607"/>
      <c r="AK114" s="607"/>
      <c r="AL114" s="607"/>
      <c r="AM114" s="607"/>
      <c r="AN114" s="605" t="str">
        <f>IF(Calcu!C18=FALSE,"",B114*AH114/100)</f>
        <v/>
      </c>
      <c r="AO114" s="605"/>
      <c r="AP114" s="605"/>
      <c r="AQ114" s="605"/>
      <c r="AR114" s="605"/>
      <c r="AS114" s="605"/>
      <c r="AT114" s="287"/>
    </row>
    <row r="115" spans="1:46" ht="18.75" customHeight="1">
      <c r="A115" s="7"/>
      <c r="B115" s="606" t="str">
        <f t="shared" si="9"/>
        <v/>
      </c>
      <c r="C115" s="606"/>
      <c r="D115" s="606"/>
      <c r="E115" s="606"/>
      <c r="F115" s="606"/>
      <c r="G115" s="606"/>
      <c r="H115" s="607" t="str">
        <f>Calcu!I63</f>
        <v/>
      </c>
      <c r="I115" s="607"/>
      <c r="J115" s="607"/>
      <c r="K115" s="607"/>
      <c r="L115" s="607"/>
      <c r="M115" s="607"/>
      <c r="N115" s="607" t="str">
        <f>Calcu!J63</f>
        <v/>
      </c>
      <c r="O115" s="607"/>
      <c r="P115" s="607"/>
      <c r="Q115" s="607"/>
      <c r="R115" s="607"/>
      <c r="S115" s="607"/>
      <c r="T115" s="607"/>
      <c r="U115" s="607" t="str">
        <f>Calcu!K63</f>
        <v/>
      </c>
      <c r="V115" s="607"/>
      <c r="W115" s="607"/>
      <c r="X115" s="607"/>
      <c r="Y115" s="607"/>
      <c r="Z115" s="607"/>
      <c r="AA115" s="607"/>
      <c r="AB115" s="607" t="str">
        <f>Calcu!L63</f>
        <v/>
      </c>
      <c r="AC115" s="607"/>
      <c r="AD115" s="607"/>
      <c r="AE115" s="607"/>
      <c r="AF115" s="607"/>
      <c r="AG115" s="607"/>
      <c r="AH115" s="607" t="str">
        <f>Calcu!R63</f>
        <v/>
      </c>
      <c r="AI115" s="607"/>
      <c r="AJ115" s="607"/>
      <c r="AK115" s="607"/>
      <c r="AL115" s="607"/>
      <c r="AM115" s="607"/>
      <c r="AN115" s="605" t="str">
        <f>IF(Calcu!C19=FALSE,"",B115*AH115/100)</f>
        <v/>
      </c>
      <c r="AO115" s="605"/>
      <c r="AP115" s="605"/>
      <c r="AQ115" s="605"/>
      <c r="AR115" s="605"/>
      <c r="AS115" s="605"/>
      <c r="AT115" s="287"/>
    </row>
    <row r="116" spans="1:46" ht="18.75" customHeight="1">
      <c r="A116" s="7"/>
      <c r="B116" s="606" t="str">
        <f t="shared" si="9"/>
        <v/>
      </c>
      <c r="C116" s="606"/>
      <c r="D116" s="606"/>
      <c r="E116" s="606"/>
      <c r="F116" s="606"/>
      <c r="G116" s="606"/>
      <c r="H116" s="607" t="str">
        <f>Calcu!I64</f>
        <v/>
      </c>
      <c r="I116" s="607"/>
      <c r="J116" s="607"/>
      <c r="K116" s="607"/>
      <c r="L116" s="607"/>
      <c r="M116" s="607"/>
      <c r="N116" s="607" t="str">
        <f>Calcu!J64</f>
        <v/>
      </c>
      <c r="O116" s="607"/>
      <c r="P116" s="607"/>
      <c r="Q116" s="607"/>
      <c r="R116" s="607"/>
      <c r="S116" s="607"/>
      <c r="T116" s="607"/>
      <c r="U116" s="607" t="str">
        <f>Calcu!K64</f>
        <v/>
      </c>
      <c r="V116" s="607"/>
      <c r="W116" s="607"/>
      <c r="X116" s="607"/>
      <c r="Y116" s="607"/>
      <c r="Z116" s="607"/>
      <c r="AA116" s="607"/>
      <c r="AB116" s="607" t="str">
        <f>Calcu!L64</f>
        <v/>
      </c>
      <c r="AC116" s="607"/>
      <c r="AD116" s="607"/>
      <c r="AE116" s="607"/>
      <c r="AF116" s="607"/>
      <c r="AG116" s="607"/>
      <c r="AH116" s="607" t="str">
        <f>Calcu!R64</f>
        <v/>
      </c>
      <c r="AI116" s="607"/>
      <c r="AJ116" s="607"/>
      <c r="AK116" s="607"/>
      <c r="AL116" s="607"/>
      <c r="AM116" s="607"/>
      <c r="AN116" s="605" t="str">
        <f>IF(Calcu!C20=FALSE,"",B116*AH116/100)</f>
        <v/>
      </c>
      <c r="AO116" s="605"/>
      <c r="AP116" s="605"/>
      <c r="AQ116" s="605"/>
      <c r="AR116" s="605"/>
      <c r="AS116" s="605"/>
      <c r="AT116" s="287"/>
    </row>
    <row r="117" spans="1:46" ht="18.75" customHeight="1">
      <c r="A117" s="7"/>
      <c r="B117" s="606" t="str">
        <f t="shared" si="9"/>
        <v/>
      </c>
      <c r="C117" s="606"/>
      <c r="D117" s="606"/>
      <c r="E117" s="606"/>
      <c r="F117" s="606"/>
      <c r="G117" s="606"/>
      <c r="H117" s="607" t="str">
        <f>Calcu!I65</f>
        <v/>
      </c>
      <c r="I117" s="607"/>
      <c r="J117" s="607"/>
      <c r="K117" s="607"/>
      <c r="L117" s="607"/>
      <c r="M117" s="607"/>
      <c r="N117" s="607" t="str">
        <f>Calcu!J65</f>
        <v/>
      </c>
      <c r="O117" s="607"/>
      <c r="P117" s="607"/>
      <c r="Q117" s="607"/>
      <c r="R117" s="607"/>
      <c r="S117" s="607"/>
      <c r="T117" s="607"/>
      <c r="U117" s="607" t="str">
        <f>Calcu!K65</f>
        <v/>
      </c>
      <c r="V117" s="607"/>
      <c r="W117" s="607"/>
      <c r="X117" s="607"/>
      <c r="Y117" s="607"/>
      <c r="Z117" s="607"/>
      <c r="AA117" s="607"/>
      <c r="AB117" s="607" t="str">
        <f>Calcu!L65</f>
        <v/>
      </c>
      <c r="AC117" s="607"/>
      <c r="AD117" s="607"/>
      <c r="AE117" s="607"/>
      <c r="AF117" s="607"/>
      <c r="AG117" s="607"/>
      <c r="AH117" s="607" t="str">
        <f>Calcu!R65</f>
        <v/>
      </c>
      <c r="AI117" s="607"/>
      <c r="AJ117" s="607"/>
      <c r="AK117" s="607"/>
      <c r="AL117" s="607"/>
      <c r="AM117" s="607"/>
      <c r="AN117" s="605" t="str">
        <f>IF(Calcu!C21=FALSE,"",B117*AH117/100)</f>
        <v/>
      </c>
      <c r="AO117" s="605"/>
      <c r="AP117" s="605"/>
      <c r="AQ117" s="605"/>
      <c r="AR117" s="605"/>
      <c r="AS117" s="605"/>
      <c r="AT117" s="287"/>
    </row>
    <row r="118" spans="1:46" ht="18.75" customHeight="1">
      <c r="A118" s="7"/>
      <c r="B118" s="606" t="str">
        <f t="shared" si="9"/>
        <v/>
      </c>
      <c r="C118" s="606"/>
      <c r="D118" s="606"/>
      <c r="E118" s="606"/>
      <c r="F118" s="606"/>
      <c r="G118" s="606"/>
      <c r="H118" s="607" t="str">
        <f>Calcu!I66</f>
        <v/>
      </c>
      <c r="I118" s="607"/>
      <c r="J118" s="607"/>
      <c r="K118" s="607"/>
      <c r="L118" s="607"/>
      <c r="M118" s="607"/>
      <c r="N118" s="607" t="str">
        <f>Calcu!J66</f>
        <v/>
      </c>
      <c r="O118" s="607"/>
      <c r="P118" s="607"/>
      <c r="Q118" s="607"/>
      <c r="R118" s="607"/>
      <c r="S118" s="607"/>
      <c r="T118" s="607"/>
      <c r="U118" s="607" t="str">
        <f>Calcu!K66</f>
        <v/>
      </c>
      <c r="V118" s="607"/>
      <c r="W118" s="607"/>
      <c r="X118" s="607"/>
      <c r="Y118" s="607"/>
      <c r="Z118" s="607"/>
      <c r="AA118" s="607"/>
      <c r="AB118" s="607" t="str">
        <f>Calcu!L66</f>
        <v/>
      </c>
      <c r="AC118" s="607"/>
      <c r="AD118" s="607"/>
      <c r="AE118" s="607"/>
      <c r="AF118" s="607"/>
      <c r="AG118" s="607"/>
      <c r="AH118" s="607" t="str">
        <f>Calcu!R66</f>
        <v/>
      </c>
      <c r="AI118" s="607"/>
      <c r="AJ118" s="607"/>
      <c r="AK118" s="607"/>
      <c r="AL118" s="607"/>
      <c r="AM118" s="607"/>
      <c r="AN118" s="605" t="str">
        <f>IF(Calcu!C22=FALSE,"",B118*AH118/100)</f>
        <v/>
      </c>
      <c r="AO118" s="605"/>
      <c r="AP118" s="605"/>
      <c r="AQ118" s="605"/>
      <c r="AR118" s="605"/>
      <c r="AS118" s="605"/>
      <c r="AT118" s="287"/>
    </row>
    <row r="119" spans="1:46" ht="18.75" customHeight="1">
      <c r="A119" s="7"/>
      <c r="B119" s="606" t="str">
        <f t="shared" si="9"/>
        <v/>
      </c>
      <c r="C119" s="606"/>
      <c r="D119" s="606"/>
      <c r="E119" s="606"/>
      <c r="F119" s="606"/>
      <c r="G119" s="606"/>
      <c r="H119" s="607" t="str">
        <f>Calcu!I67</f>
        <v/>
      </c>
      <c r="I119" s="607"/>
      <c r="J119" s="607"/>
      <c r="K119" s="607"/>
      <c r="L119" s="607"/>
      <c r="M119" s="607"/>
      <c r="N119" s="607" t="str">
        <f>Calcu!J67</f>
        <v/>
      </c>
      <c r="O119" s="607"/>
      <c r="P119" s="607"/>
      <c r="Q119" s="607"/>
      <c r="R119" s="607"/>
      <c r="S119" s="607"/>
      <c r="T119" s="607"/>
      <c r="U119" s="607" t="str">
        <f>Calcu!K67</f>
        <v/>
      </c>
      <c r="V119" s="607"/>
      <c r="W119" s="607"/>
      <c r="X119" s="607"/>
      <c r="Y119" s="607"/>
      <c r="Z119" s="607"/>
      <c r="AA119" s="607"/>
      <c r="AB119" s="607" t="str">
        <f>Calcu!L67</f>
        <v/>
      </c>
      <c r="AC119" s="607"/>
      <c r="AD119" s="607"/>
      <c r="AE119" s="607"/>
      <c r="AF119" s="607"/>
      <c r="AG119" s="607"/>
      <c r="AH119" s="607" t="str">
        <f>Calcu!R67</f>
        <v/>
      </c>
      <c r="AI119" s="607"/>
      <c r="AJ119" s="607"/>
      <c r="AK119" s="607"/>
      <c r="AL119" s="607"/>
      <c r="AM119" s="607"/>
      <c r="AN119" s="605" t="str">
        <f>IF(Calcu!C23=FALSE,"",B119*AH119/100)</f>
        <v/>
      </c>
      <c r="AO119" s="605"/>
      <c r="AP119" s="605"/>
      <c r="AQ119" s="605"/>
      <c r="AR119" s="605"/>
      <c r="AS119" s="605"/>
      <c r="AT119" s="287"/>
    </row>
    <row r="120" spans="1:46" ht="18.75" customHeight="1">
      <c r="A120" s="7"/>
      <c r="B120" s="606" t="str">
        <f t="shared" si="9"/>
        <v/>
      </c>
      <c r="C120" s="606"/>
      <c r="D120" s="606"/>
      <c r="E120" s="606"/>
      <c r="F120" s="606"/>
      <c r="G120" s="606"/>
      <c r="H120" s="607" t="str">
        <f>Calcu!I68</f>
        <v/>
      </c>
      <c r="I120" s="607"/>
      <c r="J120" s="607"/>
      <c r="K120" s="607"/>
      <c r="L120" s="607"/>
      <c r="M120" s="607"/>
      <c r="N120" s="607" t="str">
        <f>Calcu!J68</f>
        <v/>
      </c>
      <c r="O120" s="607"/>
      <c r="P120" s="607"/>
      <c r="Q120" s="607"/>
      <c r="R120" s="607"/>
      <c r="S120" s="607"/>
      <c r="T120" s="607"/>
      <c r="U120" s="607" t="str">
        <f>Calcu!K68</f>
        <v/>
      </c>
      <c r="V120" s="607"/>
      <c r="W120" s="607"/>
      <c r="X120" s="607"/>
      <c r="Y120" s="607"/>
      <c r="Z120" s="607"/>
      <c r="AA120" s="607"/>
      <c r="AB120" s="607" t="str">
        <f>Calcu!L68</f>
        <v/>
      </c>
      <c r="AC120" s="607"/>
      <c r="AD120" s="607"/>
      <c r="AE120" s="607"/>
      <c r="AF120" s="607"/>
      <c r="AG120" s="607"/>
      <c r="AH120" s="607" t="str">
        <f>Calcu!R68</f>
        <v/>
      </c>
      <c r="AI120" s="607"/>
      <c r="AJ120" s="607"/>
      <c r="AK120" s="607"/>
      <c r="AL120" s="607"/>
      <c r="AM120" s="607"/>
      <c r="AN120" s="605" t="str">
        <f>IF(Calcu!C24=FALSE,"",B120*AH120/100)</f>
        <v/>
      </c>
      <c r="AO120" s="605"/>
      <c r="AP120" s="605"/>
      <c r="AQ120" s="605"/>
      <c r="AR120" s="605"/>
      <c r="AS120" s="605"/>
      <c r="AT120" s="287"/>
    </row>
    <row r="121" spans="1:46" ht="18.75" customHeight="1">
      <c r="A121" s="7"/>
      <c r="B121" s="606" t="str">
        <f t="shared" si="9"/>
        <v/>
      </c>
      <c r="C121" s="606"/>
      <c r="D121" s="606"/>
      <c r="E121" s="606"/>
      <c r="F121" s="606"/>
      <c r="G121" s="606"/>
      <c r="H121" s="607" t="str">
        <f>Calcu!I69</f>
        <v/>
      </c>
      <c r="I121" s="607"/>
      <c r="J121" s="607"/>
      <c r="K121" s="607"/>
      <c r="L121" s="607"/>
      <c r="M121" s="607"/>
      <c r="N121" s="607" t="str">
        <f>Calcu!J69</f>
        <v/>
      </c>
      <c r="O121" s="607"/>
      <c r="P121" s="607"/>
      <c r="Q121" s="607"/>
      <c r="R121" s="607"/>
      <c r="S121" s="607"/>
      <c r="T121" s="607"/>
      <c r="U121" s="607" t="str">
        <f>Calcu!K69</f>
        <v/>
      </c>
      <c r="V121" s="607"/>
      <c r="W121" s="607"/>
      <c r="X121" s="607"/>
      <c r="Y121" s="607"/>
      <c r="Z121" s="607"/>
      <c r="AA121" s="607"/>
      <c r="AB121" s="607" t="str">
        <f>Calcu!L69</f>
        <v/>
      </c>
      <c r="AC121" s="607"/>
      <c r="AD121" s="607"/>
      <c r="AE121" s="607"/>
      <c r="AF121" s="607"/>
      <c r="AG121" s="607"/>
      <c r="AH121" s="607" t="str">
        <f>Calcu!R69</f>
        <v/>
      </c>
      <c r="AI121" s="607"/>
      <c r="AJ121" s="607"/>
      <c r="AK121" s="607"/>
      <c r="AL121" s="607"/>
      <c r="AM121" s="607"/>
      <c r="AN121" s="605" t="str">
        <f>IF(Calcu!C25=FALSE,"",B121*AH121/100)</f>
        <v/>
      </c>
      <c r="AO121" s="605"/>
      <c r="AP121" s="605"/>
      <c r="AQ121" s="605"/>
      <c r="AR121" s="605"/>
      <c r="AS121" s="605"/>
      <c r="AT121" s="287"/>
    </row>
    <row r="122" spans="1:46" ht="18.75" customHeight="1">
      <c r="A122" s="7"/>
      <c r="B122" s="123"/>
      <c r="C122" s="123"/>
      <c r="D122" s="123"/>
      <c r="E122" s="123"/>
      <c r="F122" s="123"/>
      <c r="G122" s="123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2"/>
      <c r="AO122" s="72"/>
      <c r="AP122" s="72"/>
      <c r="AQ122" s="72"/>
      <c r="AR122" s="72"/>
      <c r="AS122" s="72"/>
      <c r="AT122" s="287"/>
    </row>
    <row r="123" spans="1:46" ht="18.75" customHeight="1">
      <c r="A123" s="7" t="s">
        <v>485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6" ht="18.75" customHeight="1">
      <c r="A124" s="10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6" ht="18.75" customHeight="1">
      <c r="A125" s="10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6" ht="18.75" customHeight="1">
      <c r="A126" s="109"/>
      <c r="B126" s="2"/>
      <c r="C126" s="701" t="s">
        <v>486</v>
      </c>
      <c r="D126" s="701"/>
      <c r="E126" s="701"/>
      <c r="F126" s="2" t="s">
        <v>48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6" ht="18.75" customHeight="1">
      <c r="A127" s="109"/>
      <c r="B127" s="2"/>
      <c r="C127" s="701" t="s">
        <v>487</v>
      </c>
      <c r="D127" s="701"/>
      <c r="E127" s="701"/>
      <c r="F127" s="2" t="s">
        <v>488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24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6" ht="18.75" customHeight="1">
      <c r="A128" s="109"/>
      <c r="B128" s="2"/>
      <c r="C128" s="701" t="s">
        <v>137</v>
      </c>
      <c r="D128" s="701"/>
      <c r="E128" s="701"/>
      <c r="F128" s="2" t="s">
        <v>489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24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6" s="62" customFormat="1" ht="18.75" customHeight="1">
      <c r="A129" s="110"/>
      <c r="B129" s="61"/>
      <c r="C129" s="700" t="s">
        <v>138</v>
      </c>
      <c r="D129" s="700"/>
      <c r="E129" s="700"/>
      <c r="F129" s="2" t="s">
        <v>77</v>
      </c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</row>
    <row r="130" spans="1:46" s="62" customFormat="1" ht="18.75" customHeight="1">
      <c r="A130" s="110"/>
      <c r="B130" s="61"/>
      <c r="C130" s="700" t="s">
        <v>490</v>
      </c>
      <c r="D130" s="700"/>
      <c r="E130" s="700"/>
      <c r="F130" s="61" t="s">
        <v>37</v>
      </c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</row>
    <row r="131" spans="1:46" s="62" customFormat="1" ht="18.75" customHeight="1">
      <c r="A131" s="110"/>
      <c r="B131" s="61"/>
      <c r="C131" s="700" t="s">
        <v>491</v>
      </c>
      <c r="D131" s="700"/>
      <c r="E131" s="700"/>
      <c r="F131" s="61" t="s">
        <v>492</v>
      </c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</row>
    <row r="132" spans="1:46" s="62" customFormat="1" ht="18.75" customHeight="1">
      <c r="A132" s="110"/>
      <c r="B132" s="61"/>
      <c r="C132" s="700" t="s">
        <v>494</v>
      </c>
      <c r="D132" s="700"/>
      <c r="E132" s="700"/>
      <c r="F132" s="61" t="s">
        <v>495</v>
      </c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</row>
    <row r="133" spans="1:46" s="62" customFormat="1" ht="18.75" customHeight="1">
      <c r="A133" s="110"/>
      <c r="B133" s="61"/>
      <c r="C133" s="700" t="s">
        <v>140</v>
      </c>
      <c r="D133" s="700"/>
      <c r="E133" s="700"/>
      <c r="F133" s="61" t="s">
        <v>496</v>
      </c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</row>
    <row r="134" spans="1:46" ht="18.75" customHeight="1">
      <c r="A134" s="109"/>
      <c r="B134" s="2"/>
      <c r="C134" s="701" t="s">
        <v>141</v>
      </c>
      <c r="D134" s="701"/>
      <c r="E134" s="701"/>
      <c r="F134" s="61" t="s">
        <v>497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6" s="62" customFormat="1" ht="18.75" customHeight="1">
      <c r="A135" s="110"/>
      <c r="B135" s="61"/>
      <c r="C135" s="701" t="s">
        <v>142</v>
      </c>
      <c r="D135" s="701"/>
      <c r="E135" s="701"/>
      <c r="F135" s="61" t="s">
        <v>498</v>
      </c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</row>
    <row r="136" spans="1:46" ht="18.75" customHeight="1">
      <c r="A136" s="109"/>
      <c r="B136" s="2"/>
      <c r="C136" s="85"/>
      <c r="D136" s="85"/>
      <c r="E136" s="8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6" ht="18.75" customHeight="1">
      <c r="A137" s="7" t="s">
        <v>499</v>
      </c>
      <c r="C137" s="284"/>
      <c r="D137" s="284"/>
      <c r="E137" s="28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6" ht="18.75" customHeight="1">
      <c r="A138" s="109"/>
      <c r="B138" s="576"/>
      <c r="C138" s="577"/>
      <c r="D138" s="592"/>
      <c r="E138" s="592"/>
      <c r="F138" s="592"/>
      <c r="G138" s="592"/>
      <c r="H138" s="592"/>
      <c r="I138" s="592"/>
      <c r="J138" s="592">
        <v>1</v>
      </c>
      <c r="K138" s="592"/>
      <c r="L138" s="592"/>
      <c r="M138" s="592"/>
      <c r="N138" s="592"/>
      <c r="O138" s="592"/>
      <c r="P138" s="592"/>
      <c r="Q138" s="592">
        <v>2</v>
      </c>
      <c r="R138" s="592"/>
      <c r="S138" s="592"/>
      <c r="T138" s="592"/>
      <c r="U138" s="592"/>
      <c r="V138" s="592"/>
      <c r="W138" s="592"/>
      <c r="X138" s="592">
        <v>3</v>
      </c>
      <c r="Y138" s="592"/>
      <c r="Z138" s="592"/>
      <c r="AA138" s="592"/>
      <c r="AB138" s="592"/>
      <c r="AC138" s="592">
        <v>4</v>
      </c>
      <c r="AD138" s="592"/>
      <c r="AE138" s="592"/>
      <c r="AF138" s="592"/>
      <c r="AG138" s="592"/>
      <c r="AH138" s="592">
        <v>5</v>
      </c>
      <c r="AI138" s="592"/>
      <c r="AJ138" s="592"/>
      <c r="AK138" s="592"/>
      <c r="AL138" s="592"/>
      <c r="AM138" s="592"/>
      <c r="AN138" s="592"/>
      <c r="AO138" s="592"/>
      <c r="AP138" s="592">
        <v>6</v>
      </c>
      <c r="AQ138" s="592"/>
      <c r="AR138" s="592"/>
      <c r="AS138" s="592"/>
    </row>
    <row r="139" spans="1:46" ht="18.75" customHeight="1">
      <c r="A139" s="109"/>
      <c r="B139" s="576"/>
      <c r="C139" s="577"/>
      <c r="D139" s="603" t="s">
        <v>500</v>
      </c>
      <c r="E139" s="603"/>
      <c r="F139" s="603"/>
      <c r="G139" s="603"/>
      <c r="H139" s="603"/>
      <c r="I139" s="603"/>
      <c r="J139" s="603" t="s">
        <v>501</v>
      </c>
      <c r="K139" s="603"/>
      <c r="L139" s="603"/>
      <c r="M139" s="603"/>
      <c r="N139" s="603"/>
      <c r="O139" s="603"/>
      <c r="P139" s="603"/>
      <c r="Q139" s="603" t="s">
        <v>502</v>
      </c>
      <c r="R139" s="603"/>
      <c r="S139" s="603"/>
      <c r="T139" s="603"/>
      <c r="U139" s="603"/>
      <c r="V139" s="603"/>
      <c r="W139" s="603"/>
      <c r="X139" s="603" t="s">
        <v>503</v>
      </c>
      <c r="Y139" s="603"/>
      <c r="Z139" s="603"/>
      <c r="AA139" s="603"/>
      <c r="AB139" s="603"/>
      <c r="AC139" s="603" t="s">
        <v>504</v>
      </c>
      <c r="AD139" s="603"/>
      <c r="AE139" s="603"/>
      <c r="AF139" s="603"/>
      <c r="AG139" s="603"/>
      <c r="AH139" s="603" t="s">
        <v>505</v>
      </c>
      <c r="AI139" s="603"/>
      <c r="AJ139" s="603"/>
      <c r="AK139" s="603"/>
      <c r="AL139" s="603"/>
      <c r="AM139" s="603"/>
      <c r="AN139" s="603"/>
      <c r="AO139" s="603"/>
      <c r="AP139" s="603" t="s">
        <v>506</v>
      </c>
      <c r="AQ139" s="603"/>
      <c r="AR139" s="603"/>
      <c r="AS139" s="603"/>
    </row>
    <row r="140" spans="1:46" ht="18.75" customHeight="1">
      <c r="A140" s="109"/>
      <c r="B140" s="576"/>
      <c r="C140" s="577"/>
      <c r="D140" s="604" t="s">
        <v>134</v>
      </c>
      <c r="E140" s="604"/>
      <c r="F140" s="604"/>
      <c r="G140" s="604"/>
      <c r="H140" s="604"/>
      <c r="I140" s="604"/>
      <c r="J140" s="602" t="s">
        <v>507</v>
      </c>
      <c r="K140" s="602"/>
      <c r="L140" s="602"/>
      <c r="M140" s="602"/>
      <c r="N140" s="602"/>
      <c r="O140" s="602"/>
      <c r="P140" s="602"/>
      <c r="Q140" s="602" t="s">
        <v>135</v>
      </c>
      <c r="R140" s="602"/>
      <c r="S140" s="602"/>
      <c r="T140" s="602"/>
      <c r="U140" s="602"/>
      <c r="V140" s="602"/>
      <c r="W140" s="602"/>
      <c r="X140" s="602"/>
      <c r="Y140" s="602"/>
      <c r="Z140" s="602"/>
      <c r="AA140" s="602"/>
      <c r="AB140" s="602"/>
      <c r="AC140" s="602" t="s">
        <v>508</v>
      </c>
      <c r="AD140" s="602"/>
      <c r="AE140" s="602"/>
      <c r="AF140" s="602"/>
      <c r="AG140" s="602"/>
      <c r="AH140" s="602" t="s">
        <v>509</v>
      </c>
      <c r="AI140" s="602"/>
      <c r="AJ140" s="602"/>
      <c r="AK140" s="602"/>
      <c r="AL140" s="602"/>
      <c r="AM140" s="602"/>
      <c r="AN140" s="602"/>
      <c r="AO140" s="602"/>
      <c r="AP140" s="602"/>
      <c r="AQ140" s="602"/>
      <c r="AR140" s="602"/>
      <c r="AS140" s="602"/>
    </row>
    <row r="141" spans="1:46" ht="18.75" customHeight="1">
      <c r="A141" s="109"/>
      <c r="B141" s="592" t="s">
        <v>510</v>
      </c>
      <c r="C141" s="592"/>
      <c r="D141" s="596" t="s">
        <v>487</v>
      </c>
      <c r="E141" s="596"/>
      <c r="F141" s="596"/>
      <c r="G141" s="596"/>
      <c r="H141" s="596"/>
      <c r="I141" s="596"/>
      <c r="J141" s="588">
        <f>G154</f>
        <v>0</v>
      </c>
      <c r="K141" s="588"/>
      <c r="L141" s="588"/>
      <c r="M141" s="588"/>
      <c r="N141" s="588"/>
      <c r="O141" s="588"/>
      <c r="P141" s="588"/>
      <c r="Q141" s="572" t="str">
        <f>Calcu!C54</f>
        <v/>
      </c>
      <c r="R141" s="573"/>
      <c r="S141" s="573"/>
      <c r="T141" s="573"/>
      <c r="U141" s="573"/>
      <c r="V141" s="573"/>
      <c r="W141" s="574"/>
      <c r="X141" s="575" t="str">
        <f>H159</f>
        <v>정규분포</v>
      </c>
      <c r="Y141" s="575"/>
      <c r="Z141" s="575"/>
      <c r="AA141" s="575"/>
      <c r="AB141" s="575"/>
      <c r="AC141" s="588">
        <v>1</v>
      </c>
      <c r="AD141" s="588"/>
      <c r="AE141" s="588"/>
      <c r="AF141" s="588"/>
      <c r="AG141" s="588"/>
      <c r="AH141" s="572" t="e">
        <f t="shared" ref="AH141:AH149" si="10">Q141*AC141</f>
        <v>#VALUE!</v>
      </c>
      <c r="AI141" s="573"/>
      <c r="AJ141" s="573"/>
      <c r="AK141" s="573"/>
      <c r="AL141" s="573"/>
      <c r="AM141" s="573"/>
      <c r="AN141" s="573"/>
      <c r="AO141" s="574"/>
      <c r="AP141" s="575" t="s">
        <v>69</v>
      </c>
      <c r="AQ141" s="575"/>
      <c r="AR141" s="575"/>
      <c r="AS141" s="575"/>
    </row>
    <row r="142" spans="1:46" s="62" customFormat="1" ht="18.75" customHeight="1">
      <c r="A142" s="110"/>
      <c r="B142" s="597" t="s">
        <v>511</v>
      </c>
      <c r="C142" s="597"/>
      <c r="D142" s="598" t="s">
        <v>512</v>
      </c>
      <c r="E142" s="598"/>
      <c r="F142" s="598"/>
      <c r="G142" s="598"/>
      <c r="H142" s="598"/>
      <c r="I142" s="598"/>
      <c r="J142" s="575" t="str">
        <f>H166</f>
        <v/>
      </c>
      <c r="K142" s="575"/>
      <c r="L142" s="575"/>
      <c r="M142" s="575"/>
      <c r="N142" s="575"/>
      <c r="O142" s="575"/>
      <c r="P142" s="575"/>
      <c r="Q142" s="599" t="str">
        <f>Calcu!D54</f>
        <v/>
      </c>
      <c r="R142" s="600"/>
      <c r="S142" s="600"/>
      <c r="T142" s="600"/>
      <c r="U142" s="600"/>
      <c r="V142" s="600"/>
      <c r="W142" s="601"/>
      <c r="X142" s="575" t="str">
        <f>H182</f>
        <v>t</v>
      </c>
      <c r="Y142" s="575"/>
      <c r="Z142" s="575"/>
      <c r="AA142" s="575"/>
      <c r="AB142" s="575"/>
      <c r="AC142" s="575">
        <v>1</v>
      </c>
      <c r="AD142" s="575"/>
      <c r="AE142" s="575"/>
      <c r="AF142" s="575"/>
      <c r="AG142" s="575"/>
      <c r="AH142" s="599" t="e">
        <f>Q142*AC142</f>
        <v>#VALUE!</v>
      </c>
      <c r="AI142" s="600"/>
      <c r="AJ142" s="600"/>
      <c r="AK142" s="600"/>
      <c r="AL142" s="600"/>
      <c r="AM142" s="600"/>
      <c r="AN142" s="600"/>
      <c r="AO142" s="601"/>
      <c r="AP142" s="575">
        <f>N174</f>
        <v>2</v>
      </c>
      <c r="AQ142" s="575"/>
      <c r="AR142" s="575"/>
      <c r="AS142" s="575"/>
      <c r="AT142" s="61"/>
    </row>
    <row r="143" spans="1:46" ht="18.75" customHeight="1">
      <c r="A143" s="109"/>
      <c r="B143" s="592" t="s">
        <v>513</v>
      </c>
      <c r="C143" s="592"/>
      <c r="D143" s="596" t="s">
        <v>514</v>
      </c>
      <c r="E143" s="596"/>
      <c r="F143" s="596"/>
      <c r="G143" s="596"/>
      <c r="H143" s="596"/>
      <c r="I143" s="596"/>
      <c r="J143" s="588">
        <f>H177</f>
        <v>0</v>
      </c>
      <c r="K143" s="588"/>
      <c r="L143" s="588"/>
      <c r="M143" s="588"/>
      <c r="N143" s="588"/>
      <c r="O143" s="588"/>
      <c r="P143" s="588"/>
      <c r="Q143" s="572" t="str">
        <f>Calcu!E54</f>
        <v/>
      </c>
      <c r="R143" s="573"/>
      <c r="S143" s="573"/>
      <c r="T143" s="573"/>
      <c r="U143" s="573"/>
      <c r="V143" s="573"/>
      <c r="W143" s="574"/>
      <c r="X143" s="575" t="str">
        <f>H182</f>
        <v>t</v>
      </c>
      <c r="Y143" s="575"/>
      <c r="Z143" s="575"/>
      <c r="AA143" s="575"/>
      <c r="AB143" s="575"/>
      <c r="AC143" s="588">
        <v>1</v>
      </c>
      <c r="AD143" s="588"/>
      <c r="AE143" s="588"/>
      <c r="AF143" s="588"/>
      <c r="AG143" s="588"/>
      <c r="AH143" s="572" t="e">
        <f t="shared" si="10"/>
        <v>#VALUE!</v>
      </c>
      <c r="AI143" s="573"/>
      <c r="AJ143" s="573"/>
      <c r="AK143" s="573"/>
      <c r="AL143" s="573"/>
      <c r="AM143" s="573"/>
      <c r="AN143" s="573"/>
      <c r="AO143" s="574"/>
      <c r="AP143" s="575">
        <f>N186</f>
        <v>1</v>
      </c>
      <c r="AQ143" s="575"/>
      <c r="AR143" s="575"/>
      <c r="AS143" s="575"/>
    </row>
    <row r="144" spans="1:46" ht="18.75" customHeight="1">
      <c r="A144" s="109"/>
      <c r="B144" s="592" t="s">
        <v>515</v>
      </c>
      <c r="C144" s="592"/>
      <c r="D144" s="593" t="s">
        <v>490</v>
      </c>
      <c r="E144" s="594"/>
      <c r="F144" s="594"/>
      <c r="G144" s="594"/>
      <c r="H144" s="594"/>
      <c r="I144" s="595"/>
      <c r="J144" s="588">
        <f>G189</f>
        <v>0</v>
      </c>
      <c r="K144" s="588"/>
      <c r="L144" s="588"/>
      <c r="M144" s="588"/>
      <c r="N144" s="588"/>
      <c r="O144" s="588"/>
      <c r="P144" s="588"/>
      <c r="Q144" s="572" t="str">
        <f>Calcu!F54</f>
        <v/>
      </c>
      <c r="R144" s="573"/>
      <c r="S144" s="573"/>
      <c r="T144" s="573"/>
      <c r="U144" s="573"/>
      <c r="V144" s="573"/>
      <c r="W144" s="574"/>
      <c r="X144" s="575" t="s">
        <v>516</v>
      </c>
      <c r="Y144" s="575"/>
      <c r="Z144" s="575"/>
      <c r="AA144" s="575"/>
      <c r="AB144" s="575"/>
      <c r="AC144" s="588">
        <v>1</v>
      </c>
      <c r="AD144" s="588"/>
      <c r="AE144" s="588"/>
      <c r="AF144" s="588"/>
      <c r="AG144" s="588"/>
      <c r="AH144" s="572" t="e">
        <f t="shared" si="10"/>
        <v>#VALUE!</v>
      </c>
      <c r="AI144" s="573"/>
      <c r="AJ144" s="573"/>
      <c r="AK144" s="573"/>
      <c r="AL144" s="573"/>
      <c r="AM144" s="573"/>
      <c r="AN144" s="573"/>
      <c r="AO144" s="574"/>
      <c r="AP144" s="575" t="s">
        <v>517</v>
      </c>
      <c r="AQ144" s="575"/>
      <c r="AR144" s="575"/>
      <c r="AS144" s="575"/>
    </row>
    <row r="145" spans="1:45" ht="18.75" customHeight="1">
      <c r="A145" s="109"/>
      <c r="B145" s="592" t="s">
        <v>518</v>
      </c>
      <c r="C145" s="592"/>
      <c r="D145" s="578" t="s">
        <v>139</v>
      </c>
      <c r="E145" s="579"/>
      <c r="F145" s="579"/>
      <c r="G145" s="579"/>
      <c r="H145" s="579"/>
      <c r="I145" s="580"/>
      <c r="J145" s="588">
        <f>G199</f>
        <v>0</v>
      </c>
      <c r="K145" s="588"/>
      <c r="L145" s="588"/>
      <c r="M145" s="588"/>
      <c r="N145" s="588"/>
      <c r="O145" s="588"/>
      <c r="P145" s="588"/>
      <c r="Q145" s="572" t="e">
        <f ca="1">Calcu!G54</f>
        <v>#VALUE!</v>
      </c>
      <c r="R145" s="573"/>
      <c r="S145" s="573"/>
      <c r="T145" s="573"/>
      <c r="U145" s="573"/>
      <c r="V145" s="573"/>
      <c r="W145" s="574"/>
      <c r="X145" s="575" t="str">
        <f>H203</f>
        <v>직사각형</v>
      </c>
      <c r="Y145" s="575"/>
      <c r="Z145" s="575"/>
      <c r="AA145" s="575"/>
      <c r="AB145" s="575"/>
      <c r="AC145" s="588">
        <v>1</v>
      </c>
      <c r="AD145" s="588"/>
      <c r="AE145" s="588"/>
      <c r="AF145" s="588"/>
      <c r="AG145" s="588"/>
      <c r="AH145" s="572" t="e">
        <f t="shared" ca="1" si="10"/>
        <v>#VALUE!</v>
      </c>
      <c r="AI145" s="573"/>
      <c r="AJ145" s="573"/>
      <c r="AK145" s="573"/>
      <c r="AL145" s="573"/>
      <c r="AM145" s="573"/>
      <c r="AN145" s="573"/>
      <c r="AO145" s="574"/>
      <c r="AP145" s="575" t="s">
        <v>69</v>
      </c>
      <c r="AQ145" s="575"/>
      <c r="AR145" s="575"/>
      <c r="AS145" s="575"/>
    </row>
    <row r="146" spans="1:45" ht="18.75" customHeight="1">
      <c r="A146" s="109"/>
      <c r="B146" s="592" t="s">
        <v>519</v>
      </c>
      <c r="C146" s="592"/>
      <c r="D146" s="578" t="s">
        <v>493</v>
      </c>
      <c r="E146" s="579"/>
      <c r="F146" s="579"/>
      <c r="G146" s="579"/>
      <c r="H146" s="579"/>
      <c r="I146" s="580"/>
      <c r="J146" s="588">
        <f>G210</f>
        <v>0</v>
      </c>
      <c r="K146" s="588"/>
      <c r="L146" s="588"/>
      <c r="M146" s="588"/>
      <c r="N146" s="588"/>
      <c r="O146" s="588"/>
      <c r="P146" s="588"/>
      <c r="Q146" s="572" t="str">
        <f>Calcu!H54</f>
        <v/>
      </c>
      <c r="R146" s="573"/>
      <c r="S146" s="573"/>
      <c r="T146" s="573"/>
      <c r="U146" s="573"/>
      <c r="V146" s="573"/>
      <c r="W146" s="574"/>
      <c r="X146" s="575" t="str">
        <f>H213</f>
        <v>직사각형</v>
      </c>
      <c r="Y146" s="575"/>
      <c r="Z146" s="575"/>
      <c r="AA146" s="575"/>
      <c r="AB146" s="575"/>
      <c r="AC146" s="588">
        <v>1</v>
      </c>
      <c r="AD146" s="588"/>
      <c r="AE146" s="588"/>
      <c r="AF146" s="588"/>
      <c r="AG146" s="588"/>
      <c r="AH146" s="572" t="e">
        <f t="shared" si="10"/>
        <v>#VALUE!</v>
      </c>
      <c r="AI146" s="573"/>
      <c r="AJ146" s="573"/>
      <c r="AK146" s="573"/>
      <c r="AL146" s="573"/>
      <c r="AM146" s="573"/>
      <c r="AN146" s="573"/>
      <c r="AO146" s="574"/>
      <c r="AP146" s="575" t="s">
        <v>69</v>
      </c>
      <c r="AQ146" s="575"/>
      <c r="AR146" s="575"/>
      <c r="AS146" s="575"/>
    </row>
    <row r="147" spans="1:45" ht="18.75" customHeight="1">
      <c r="A147" s="109"/>
      <c r="B147" s="592" t="s">
        <v>520</v>
      </c>
      <c r="C147" s="592"/>
      <c r="D147" s="578" t="s">
        <v>140</v>
      </c>
      <c r="E147" s="579"/>
      <c r="F147" s="579"/>
      <c r="G147" s="579"/>
      <c r="H147" s="579"/>
      <c r="I147" s="580"/>
      <c r="J147" s="588">
        <f>G220</f>
        <v>0</v>
      </c>
      <c r="K147" s="588"/>
      <c r="L147" s="588"/>
      <c r="M147" s="588"/>
      <c r="N147" s="588"/>
      <c r="O147" s="588"/>
      <c r="P147" s="588"/>
      <c r="Q147" s="572" t="str">
        <f>Calcu!I54</f>
        <v/>
      </c>
      <c r="R147" s="573"/>
      <c r="S147" s="573"/>
      <c r="T147" s="573"/>
      <c r="U147" s="573"/>
      <c r="V147" s="573"/>
      <c r="W147" s="574"/>
      <c r="X147" s="575" t="str">
        <f>H228</f>
        <v>직사각형</v>
      </c>
      <c r="Y147" s="575"/>
      <c r="Z147" s="575"/>
      <c r="AA147" s="575"/>
      <c r="AB147" s="575"/>
      <c r="AC147" s="588">
        <v>1</v>
      </c>
      <c r="AD147" s="588"/>
      <c r="AE147" s="588"/>
      <c r="AF147" s="588"/>
      <c r="AG147" s="588"/>
      <c r="AH147" s="572" t="e">
        <f t="shared" si="10"/>
        <v>#VALUE!</v>
      </c>
      <c r="AI147" s="573"/>
      <c r="AJ147" s="573"/>
      <c r="AK147" s="573"/>
      <c r="AL147" s="573"/>
      <c r="AM147" s="573"/>
      <c r="AN147" s="573"/>
      <c r="AO147" s="574"/>
      <c r="AP147" s="575" t="s">
        <v>69</v>
      </c>
      <c r="AQ147" s="575"/>
      <c r="AR147" s="575"/>
      <c r="AS147" s="575"/>
    </row>
    <row r="148" spans="1:45" ht="18.75" customHeight="1">
      <c r="A148" s="109"/>
      <c r="B148" s="576" t="s">
        <v>521</v>
      </c>
      <c r="C148" s="577"/>
      <c r="D148" s="578" t="s">
        <v>141</v>
      </c>
      <c r="E148" s="579"/>
      <c r="F148" s="579"/>
      <c r="G148" s="579"/>
      <c r="H148" s="579"/>
      <c r="I148" s="580"/>
      <c r="J148" s="584">
        <f>G235</f>
        <v>0</v>
      </c>
      <c r="K148" s="585"/>
      <c r="L148" s="585"/>
      <c r="M148" s="585"/>
      <c r="N148" s="585"/>
      <c r="O148" s="585"/>
      <c r="P148" s="586"/>
      <c r="Q148" s="572" t="str">
        <f>Calcu!J54</f>
        <v/>
      </c>
      <c r="R148" s="573"/>
      <c r="S148" s="573"/>
      <c r="T148" s="573"/>
      <c r="U148" s="573"/>
      <c r="V148" s="573"/>
      <c r="W148" s="574"/>
      <c r="X148" s="589" t="str">
        <f>H241</f>
        <v>직사각형</v>
      </c>
      <c r="Y148" s="590"/>
      <c r="Z148" s="590"/>
      <c r="AA148" s="590"/>
      <c r="AB148" s="591"/>
      <c r="AC148" s="584">
        <v>1</v>
      </c>
      <c r="AD148" s="585"/>
      <c r="AE148" s="585"/>
      <c r="AF148" s="585"/>
      <c r="AG148" s="586"/>
      <c r="AH148" s="572" t="e">
        <f t="shared" si="10"/>
        <v>#VALUE!</v>
      </c>
      <c r="AI148" s="573"/>
      <c r="AJ148" s="573"/>
      <c r="AK148" s="573"/>
      <c r="AL148" s="573"/>
      <c r="AM148" s="573"/>
      <c r="AN148" s="573"/>
      <c r="AO148" s="574"/>
      <c r="AP148" s="575" t="s">
        <v>517</v>
      </c>
      <c r="AQ148" s="575"/>
      <c r="AR148" s="575"/>
      <c r="AS148" s="575"/>
    </row>
    <row r="149" spans="1:45" ht="18.75" customHeight="1">
      <c r="A149" s="109"/>
      <c r="B149" s="576" t="s">
        <v>522</v>
      </c>
      <c r="C149" s="577"/>
      <c r="D149" s="578" t="s">
        <v>523</v>
      </c>
      <c r="E149" s="579"/>
      <c r="F149" s="579"/>
      <c r="G149" s="579"/>
      <c r="H149" s="579"/>
      <c r="I149" s="580"/>
      <c r="J149" s="584">
        <f>G248</f>
        <v>0</v>
      </c>
      <c r="K149" s="585"/>
      <c r="L149" s="585"/>
      <c r="M149" s="585"/>
      <c r="N149" s="585"/>
      <c r="O149" s="585"/>
      <c r="P149" s="586"/>
      <c r="Q149" s="572" t="str">
        <f>Calcu!K54</f>
        <v/>
      </c>
      <c r="R149" s="573"/>
      <c r="S149" s="573"/>
      <c r="T149" s="573"/>
      <c r="U149" s="573"/>
      <c r="V149" s="573"/>
      <c r="W149" s="574"/>
      <c r="X149" s="589" t="str">
        <f>H259</f>
        <v>직사각형</v>
      </c>
      <c r="Y149" s="590"/>
      <c r="Z149" s="590"/>
      <c r="AA149" s="590"/>
      <c r="AB149" s="591"/>
      <c r="AC149" s="584">
        <v>1</v>
      </c>
      <c r="AD149" s="585"/>
      <c r="AE149" s="585"/>
      <c r="AF149" s="585"/>
      <c r="AG149" s="586"/>
      <c r="AH149" s="572" t="e">
        <f t="shared" si="10"/>
        <v>#VALUE!</v>
      </c>
      <c r="AI149" s="573"/>
      <c r="AJ149" s="573"/>
      <c r="AK149" s="573"/>
      <c r="AL149" s="573"/>
      <c r="AM149" s="573"/>
      <c r="AN149" s="573"/>
      <c r="AO149" s="574"/>
      <c r="AP149" s="575" t="s">
        <v>69</v>
      </c>
      <c r="AQ149" s="575"/>
      <c r="AR149" s="575"/>
      <c r="AS149" s="575"/>
    </row>
    <row r="150" spans="1:45" ht="18.75" customHeight="1">
      <c r="A150" s="109"/>
      <c r="B150" s="576" t="s">
        <v>524</v>
      </c>
      <c r="C150" s="577"/>
      <c r="D150" s="578" t="s">
        <v>486</v>
      </c>
      <c r="E150" s="579"/>
      <c r="F150" s="579"/>
      <c r="G150" s="579"/>
      <c r="H150" s="579"/>
      <c r="I150" s="580"/>
      <c r="J150" s="581" t="str">
        <f>J142</f>
        <v/>
      </c>
      <c r="K150" s="582"/>
      <c r="L150" s="582"/>
      <c r="M150" s="582"/>
      <c r="N150" s="582"/>
      <c r="O150" s="582"/>
      <c r="P150" s="583"/>
      <c r="Q150" s="584" t="s">
        <v>525</v>
      </c>
      <c r="R150" s="585"/>
      <c r="S150" s="585"/>
      <c r="T150" s="585"/>
      <c r="U150" s="585"/>
      <c r="V150" s="585"/>
      <c r="W150" s="586"/>
      <c r="X150" s="584" t="s">
        <v>525</v>
      </c>
      <c r="Y150" s="585"/>
      <c r="Z150" s="585"/>
      <c r="AA150" s="585"/>
      <c r="AB150" s="586"/>
      <c r="AC150" s="584" t="s">
        <v>525</v>
      </c>
      <c r="AD150" s="585"/>
      <c r="AE150" s="585"/>
      <c r="AF150" s="585"/>
      <c r="AG150" s="586"/>
      <c r="AH150" s="572" t="e">
        <f>SQRT(SUMSQ(AH141:AO149))</f>
        <v>#VALUE!</v>
      </c>
      <c r="AI150" s="573"/>
      <c r="AJ150" s="573"/>
      <c r="AK150" s="573"/>
      <c r="AL150" s="573"/>
      <c r="AM150" s="573"/>
      <c r="AN150" s="573"/>
      <c r="AO150" s="574"/>
      <c r="AP150" s="587" t="e">
        <f>C279</f>
        <v>#VALUE!</v>
      </c>
      <c r="AQ150" s="588"/>
      <c r="AR150" s="588"/>
      <c r="AS150" s="588"/>
    </row>
    <row r="151" spans="1:45" ht="18.75" customHeight="1">
      <c r="A151" s="109"/>
      <c r="B151" s="2"/>
      <c r="C151" s="284"/>
      <c r="D151" s="284"/>
      <c r="E151" s="28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8.75" customHeight="1">
      <c r="A152" s="7" t="s">
        <v>526</v>
      </c>
      <c r="C152" s="284"/>
      <c r="D152" s="284"/>
      <c r="E152" s="28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8.75" customHeight="1">
      <c r="A153" s="109"/>
      <c r="B153" s="38" t="s">
        <v>527</v>
      </c>
      <c r="C153" s="284"/>
      <c r="D153" s="284"/>
      <c r="E153" s="28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8.75" customHeight="1">
      <c r="A154" s="109"/>
      <c r="B154" s="2" t="s">
        <v>528</v>
      </c>
      <c r="C154" s="284"/>
      <c r="D154" s="284"/>
      <c r="E154" s="284"/>
      <c r="F154" s="2"/>
      <c r="G154" s="567">
        <v>0</v>
      </c>
      <c r="H154" s="56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8.75" customHeight="1">
      <c r="A155" s="109"/>
      <c r="B155" s="290" t="s">
        <v>529</v>
      </c>
      <c r="C155" s="290"/>
      <c r="D155" s="290"/>
      <c r="E155" s="290"/>
      <c r="F155" s="290"/>
      <c r="G155" s="290"/>
      <c r="H155" s="290"/>
      <c r="I155" s="290"/>
      <c r="J155" s="2"/>
      <c r="K155" s="2" t="s">
        <v>530</v>
      </c>
      <c r="L155" s="2"/>
      <c r="M155" s="2"/>
      <c r="N155" s="2"/>
      <c r="O155" s="2"/>
      <c r="P155" s="2"/>
      <c r="Q155" s="290"/>
      <c r="R155" s="290"/>
      <c r="S155" s="290"/>
      <c r="T155" s="290"/>
      <c r="U155" s="290"/>
      <c r="V155" s="2"/>
      <c r="W155" s="2"/>
      <c r="X155" s="2"/>
      <c r="Y155" s="2"/>
      <c r="Z155" s="2"/>
      <c r="AA155" s="2"/>
      <c r="AB155" s="19"/>
      <c r="AC155" s="19"/>
      <c r="AD155" s="19"/>
      <c r="AE155" s="19"/>
      <c r="AF155" s="19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8.75" customHeight="1">
      <c r="A156" s="109"/>
      <c r="B156" s="290"/>
      <c r="C156" s="290"/>
      <c r="D156" s="290"/>
      <c r="E156" s="290"/>
      <c r="F156" s="290"/>
      <c r="G156" s="290"/>
      <c r="H156" s="290"/>
      <c r="I156" s="290"/>
      <c r="J156" s="2"/>
      <c r="K156" s="39" t="s">
        <v>531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695">
        <f>Calcu!F3</f>
        <v>0</v>
      </c>
      <c r="Y156" s="695"/>
      <c r="Z156" s="695"/>
      <c r="AA156" s="695"/>
      <c r="AB156" s="2" t="s">
        <v>532</v>
      </c>
      <c r="AC156" s="34"/>
      <c r="AD156" s="34"/>
      <c r="AE156" s="290"/>
      <c r="AF156" s="290"/>
      <c r="AG156" s="25"/>
      <c r="AH156" s="25"/>
      <c r="AI156" s="25"/>
      <c r="AJ156" s="25"/>
      <c r="AK156" s="25"/>
      <c r="AL156" s="2"/>
      <c r="AM156" s="2"/>
      <c r="AN156" s="2"/>
      <c r="AO156" s="2"/>
      <c r="AP156" s="2"/>
      <c r="AQ156" s="2"/>
      <c r="AR156" s="2"/>
      <c r="AS156" s="2"/>
    </row>
    <row r="157" spans="1:45" ht="18.75" customHeight="1">
      <c r="A157" s="109"/>
      <c r="B157" s="290"/>
      <c r="C157" s="290"/>
      <c r="D157" s="290"/>
      <c r="E157" s="290"/>
      <c r="F157" s="290"/>
      <c r="G157" s="290"/>
      <c r="H157" s="290"/>
      <c r="I157" s="290"/>
      <c r="J157" s="2"/>
      <c r="K157" s="2"/>
      <c r="L157" s="2"/>
      <c r="M157" s="2"/>
      <c r="N157" s="567" t="s">
        <v>533</v>
      </c>
      <c r="O157" s="696">
        <f>X156</f>
        <v>0</v>
      </c>
      <c r="P157" s="696"/>
      <c r="Q157" s="696"/>
      <c r="R157" s="696"/>
      <c r="S157" s="567" t="s">
        <v>533</v>
      </c>
      <c r="T157" s="568">
        <f>O157/O158</f>
        <v>0</v>
      </c>
      <c r="U157" s="568"/>
      <c r="V157" s="568"/>
      <c r="W157" s="568"/>
      <c r="X157" s="697"/>
      <c r="Y157" s="698"/>
      <c r="Z157" s="698"/>
      <c r="AA157" s="699"/>
      <c r="AB157" s="693"/>
      <c r="AC157" s="694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8.75" customHeight="1">
      <c r="A158" s="109"/>
      <c r="B158" s="2"/>
      <c r="C158" s="284"/>
      <c r="D158" s="284"/>
      <c r="E158" s="284"/>
      <c r="F158" s="2"/>
      <c r="G158" s="2"/>
      <c r="H158" s="2"/>
      <c r="I158" s="2"/>
      <c r="J158" s="2"/>
      <c r="K158" s="2"/>
      <c r="L158" s="74"/>
      <c r="M158" s="2"/>
      <c r="N158" s="567"/>
      <c r="O158" s="651">
        <v>2</v>
      </c>
      <c r="P158" s="651"/>
      <c r="Q158" s="651"/>
      <c r="R158" s="651"/>
      <c r="S158" s="567"/>
      <c r="T158" s="568"/>
      <c r="U158" s="568"/>
      <c r="V158" s="568"/>
      <c r="W158" s="568"/>
      <c r="X158" s="697"/>
      <c r="Y158" s="698"/>
      <c r="Z158" s="698"/>
      <c r="AA158" s="699"/>
      <c r="AB158" s="694"/>
      <c r="AC158" s="694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8.75" customHeight="1">
      <c r="A159" s="109"/>
      <c r="B159" s="2" t="s">
        <v>534</v>
      </c>
      <c r="C159" s="284"/>
      <c r="D159" s="284"/>
      <c r="E159" s="284"/>
      <c r="F159" s="2"/>
      <c r="G159" s="2"/>
      <c r="H159" s="2" t="s">
        <v>535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8.75" customHeight="1">
      <c r="A160" s="109"/>
      <c r="B160" s="571" t="s">
        <v>536</v>
      </c>
      <c r="C160" s="571"/>
      <c r="D160" s="571"/>
      <c r="E160" s="571"/>
      <c r="F160" s="571"/>
      <c r="G160" s="57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7" ht="18.75" customHeight="1">
      <c r="A161" s="109"/>
      <c r="B161" s="571"/>
      <c r="C161" s="571"/>
      <c r="D161" s="571"/>
      <c r="E161" s="571"/>
      <c r="F161" s="571"/>
      <c r="G161" s="57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7" ht="18.75" customHeight="1">
      <c r="A162" s="109"/>
      <c r="B162" s="2" t="s">
        <v>537</v>
      </c>
      <c r="C162" s="284"/>
      <c r="D162" s="284"/>
      <c r="E162" s="284"/>
      <c r="F162" s="2"/>
      <c r="G162" s="2"/>
      <c r="H162" s="2"/>
      <c r="I162" s="2"/>
      <c r="J162" s="2">
        <v>1</v>
      </c>
      <c r="K162" s="2" t="s">
        <v>538</v>
      </c>
      <c r="L162" s="568">
        <f>T157</f>
        <v>0</v>
      </c>
      <c r="M162" s="568"/>
      <c r="N162" s="568"/>
      <c r="O162" s="568"/>
      <c r="P162" s="2" t="s">
        <v>533</v>
      </c>
      <c r="Q162" s="568">
        <f>J162*L162</f>
        <v>0</v>
      </c>
      <c r="R162" s="568"/>
      <c r="S162" s="568"/>
      <c r="T162" s="568"/>
      <c r="U162" s="22"/>
      <c r="V162" s="569"/>
      <c r="W162" s="569"/>
      <c r="X162" s="16"/>
      <c r="Y162" s="570"/>
      <c r="Z162" s="571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7" ht="18.75" customHeight="1">
      <c r="A163" s="109"/>
      <c r="B163" s="2" t="s">
        <v>50</v>
      </c>
      <c r="C163" s="284"/>
      <c r="D163" s="284"/>
      <c r="E163" s="284"/>
      <c r="F163" s="2"/>
      <c r="G163" s="127" t="s">
        <v>539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7" ht="18.75" customHeight="1">
      <c r="A164" s="109"/>
      <c r="B164" s="2"/>
      <c r="C164" s="284"/>
      <c r="D164" s="284"/>
      <c r="E164" s="28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7" ht="18.75" customHeight="1">
      <c r="A165" s="109"/>
      <c r="B165" s="38" t="s">
        <v>143</v>
      </c>
      <c r="C165" s="284"/>
      <c r="D165" s="284"/>
      <c r="E165" s="28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7" ht="18.75" customHeight="1">
      <c r="A166" s="109"/>
      <c r="B166" s="2" t="s">
        <v>540</v>
      </c>
      <c r="C166" s="284"/>
      <c r="D166" s="284"/>
      <c r="E166" s="284"/>
      <c r="F166" s="2"/>
      <c r="G166" s="2"/>
      <c r="H166" s="653" t="str">
        <f>AJ39</f>
        <v/>
      </c>
      <c r="I166" s="653"/>
      <c r="J166" s="653"/>
      <c r="K166" s="65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7" ht="18.75" customHeight="1">
      <c r="A167" s="109"/>
      <c r="B167" s="290" t="s">
        <v>541</v>
      </c>
      <c r="C167" s="290"/>
      <c r="D167" s="290"/>
      <c r="E167" s="290"/>
      <c r="F167" s="290"/>
      <c r="G167" s="290"/>
      <c r="H167" s="290"/>
      <c r="I167" s="290"/>
      <c r="J167" s="29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567" t="s">
        <v>533</v>
      </c>
      <c r="AA167" s="32"/>
      <c r="AB167" s="660">
        <v>1</v>
      </c>
      <c r="AC167" s="660"/>
      <c r="AD167" s="660"/>
      <c r="AE167" s="660"/>
      <c r="AF167" s="126"/>
      <c r="AG167" s="691" t="s">
        <v>542</v>
      </c>
      <c r="AH167" s="2"/>
      <c r="AI167" s="691">
        <v>1</v>
      </c>
      <c r="AJ167" s="691"/>
      <c r="AK167" s="690" t="s">
        <v>542</v>
      </c>
      <c r="AL167" s="689" t="e">
        <f>STDEV(F39,P39,Z39)</f>
        <v>#DIV/0!</v>
      </c>
      <c r="AM167" s="690"/>
      <c r="AN167" s="690"/>
      <c r="AO167" s="691" t="s">
        <v>543</v>
      </c>
      <c r="AP167" s="692">
        <v>100</v>
      </c>
      <c r="AQ167" s="692"/>
      <c r="AR167" s="692"/>
      <c r="AS167" s="290"/>
      <c r="AT167" s="290"/>
      <c r="AU167" s="2"/>
    </row>
    <row r="168" spans="1:47" ht="18.75" customHeight="1">
      <c r="A168" s="109"/>
      <c r="B168" s="290"/>
      <c r="C168" s="290"/>
      <c r="D168" s="290"/>
      <c r="E168" s="290"/>
      <c r="F168" s="290"/>
      <c r="G168" s="290"/>
      <c r="H168" s="290"/>
      <c r="I168" s="290"/>
      <c r="J168" s="29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567"/>
      <c r="AA168" s="128" t="s">
        <v>544</v>
      </c>
      <c r="AB168" s="677" t="e">
        <f>AVERAGE(F39,P39,Z39)</f>
        <v>#DIV/0!</v>
      </c>
      <c r="AC168" s="677"/>
      <c r="AD168" s="677"/>
      <c r="AE168" s="677"/>
      <c r="AF168" s="285" t="s">
        <v>144</v>
      </c>
      <c r="AG168" s="691"/>
      <c r="AH168" s="2"/>
      <c r="AI168" s="633">
        <v>6</v>
      </c>
      <c r="AJ168" s="633"/>
      <c r="AK168" s="690"/>
      <c r="AL168" s="690"/>
      <c r="AM168" s="690"/>
      <c r="AN168" s="690"/>
      <c r="AO168" s="691"/>
      <c r="AP168" s="692"/>
      <c r="AQ168" s="692"/>
      <c r="AR168" s="692"/>
      <c r="AS168" s="290"/>
      <c r="AT168" s="290"/>
      <c r="AU168" s="2"/>
    </row>
    <row r="169" spans="1:47" ht="18.75" customHeight="1">
      <c r="A169" s="109"/>
      <c r="B169" s="2"/>
      <c r="C169" s="284"/>
      <c r="D169" s="284"/>
      <c r="E169" s="284"/>
      <c r="F169" s="2"/>
      <c r="G169" s="2"/>
      <c r="H169" s="2"/>
      <c r="I169" s="2"/>
      <c r="J169" s="2"/>
      <c r="K169" s="2"/>
      <c r="L169" s="2"/>
      <c r="M169" s="290" t="s">
        <v>533</v>
      </c>
      <c r="N169" s="568" t="e">
        <f>1/AB168*SQRT(AI167/AI168*AL167)*AP167</f>
        <v>#DIV/0!</v>
      </c>
      <c r="O169" s="568"/>
      <c r="P169" s="568"/>
      <c r="Q169" s="568"/>
      <c r="R169" s="22"/>
      <c r="S169" s="657"/>
      <c r="T169" s="657"/>
      <c r="U169" s="33"/>
      <c r="V169" s="297"/>
      <c r="W169" s="298"/>
      <c r="X169" s="2"/>
      <c r="Y169" s="22"/>
      <c r="Z169" s="22"/>
      <c r="AA169" s="2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1"/>
    </row>
    <row r="170" spans="1:47" ht="18.75" customHeight="1">
      <c r="A170" s="109"/>
      <c r="B170" s="2" t="s">
        <v>545</v>
      </c>
      <c r="C170" s="284"/>
      <c r="D170" s="284"/>
      <c r="E170" s="284"/>
      <c r="F170" s="2"/>
      <c r="G170" s="2"/>
      <c r="H170" s="2" t="s">
        <v>546</v>
      </c>
      <c r="I170" s="2"/>
      <c r="J170" s="2"/>
      <c r="K170" s="2"/>
      <c r="L170" s="2"/>
      <c r="M170" s="2"/>
      <c r="N170" s="287"/>
      <c r="O170" s="287"/>
      <c r="P170" s="287"/>
      <c r="Q170" s="287"/>
      <c r="R170" s="287"/>
      <c r="S170" s="20"/>
      <c r="T170" s="20"/>
      <c r="U170" s="20"/>
      <c r="V170" s="20"/>
      <c r="W170" s="20"/>
      <c r="X170" s="26"/>
      <c r="Y170" s="21"/>
      <c r="Z170" s="21"/>
      <c r="AA170" s="21"/>
      <c r="AB170" s="21"/>
      <c r="AC170" s="21"/>
      <c r="AD170" s="18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7" ht="18.75" customHeight="1">
      <c r="A171" s="109"/>
      <c r="B171" s="571" t="s">
        <v>547</v>
      </c>
      <c r="C171" s="571"/>
      <c r="D171" s="571"/>
      <c r="E171" s="571"/>
      <c r="F171" s="571"/>
      <c r="G171" s="57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7" ht="18.75" customHeight="1">
      <c r="A172" s="109"/>
      <c r="B172" s="571"/>
      <c r="C172" s="571"/>
      <c r="D172" s="571"/>
      <c r="E172" s="571"/>
      <c r="F172" s="571"/>
      <c r="G172" s="57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7" ht="18.75" customHeight="1">
      <c r="A173" s="109"/>
      <c r="B173" s="2" t="s">
        <v>51</v>
      </c>
      <c r="C173" s="284"/>
      <c r="D173" s="284"/>
      <c r="E173" s="284"/>
      <c r="F173" s="2"/>
      <c r="G173" s="2"/>
      <c r="H173" s="2"/>
      <c r="I173" s="2"/>
      <c r="J173" s="2">
        <v>1</v>
      </c>
      <c r="K173" s="2" t="s">
        <v>548</v>
      </c>
      <c r="L173" s="568" t="e">
        <f>N169</f>
        <v>#DIV/0!</v>
      </c>
      <c r="M173" s="568"/>
      <c r="N173" s="568"/>
      <c r="O173" s="568"/>
      <c r="P173" s="2" t="s">
        <v>533</v>
      </c>
      <c r="Q173" s="568" t="e">
        <f>J173*L173</f>
        <v>#DIV/0!</v>
      </c>
      <c r="R173" s="568"/>
      <c r="S173" s="568"/>
      <c r="T173" s="568"/>
      <c r="U173" s="22"/>
      <c r="V173" s="569"/>
      <c r="W173" s="569"/>
      <c r="X173" s="16"/>
      <c r="Y173" s="570"/>
      <c r="Z173" s="571"/>
      <c r="AA173" s="290"/>
      <c r="AB173" s="2"/>
      <c r="AC173" s="290"/>
      <c r="AD173" s="290"/>
      <c r="AE173" s="290"/>
      <c r="AF173" s="290"/>
      <c r="AG173" s="290"/>
      <c r="AH173" s="290"/>
      <c r="AI173" s="290"/>
      <c r="AJ173" s="290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7" ht="18.75" customHeight="1">
      <c r="A174" s="109"/>
      <c r="B174" s="2" t="s">
        <v>52</v>
      </c>
      <c r="C174" s="284"/>
      <c r="D174" s="284"/>
      <c r="E174" s="284"/>
      <c r="F174" s="2"/>
      <c r="G174" s="127" t="s">
        <v>145</v>
      </c>
      <c r="H174" s="2"/>
      <c r="I174" s="2"/>
      <c r="J174" s="2"/>
      <c r="K174" s="2"/>
      <c r="L174" s="2"/>
      <c r="M174" s="2"/>
      <c r="N174" s="571">
        <v>2</v>
      </c>
      <c r="O174" s="571"/>
      <c r="R174" s="2"/>
      <c r="S174" s="2"/>
      <c r="T174" s="2"/>
      <c r="U174" s="2"/>
      <c r="V174" s="2"/>
      <c r="W174" s="2"/>
      <c r="X174" s="17"/>
      <c r="Y174" s="290"/>
      <c r="Z174" s="290"/>
      <c r="AA174" s="29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7" ht="18.75" customHeight="1">
      <c r="A175" s="109"/>
      <c r="B175" s="2"/>
      <c r="C175" s="284"/>
      <c r="D175" s="284"/>
      <c r="E175" s="28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7"/>
      <c r="Y175" s="290"/>
      <c r="Z175" s="290"/>
      <c r="AA175" s="29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7" ht="18.75" customHeight="1">
      <c r="A176" s="109"/>
      <c r="B176" s="38" t="s">
        <v>146</v>
      </c>
      <c r="C176" s="284"/>
      <c r="D176" s="284"/>
      <c r="E176" s="28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8.75" customHeight="1">
      <c r="A177" s="109"/>
      <c r="B177" s="2" t="s">
        <v>53</v>
      </c>
      <c r="C177" s="284"/>
      <c r="D177" s="284"/>
      <c r="E177" s="284"/>
      <c r="F177" s="2"/>
      <c r="G177" s="2"/>
      <c r="H177" s="653">
        <v>0</v>
      </c>
      <c r="I177" s="653"/>
      <c r="J177" s="653"/>
      <c r="K177" s="65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8.75" customHeight="1">
      <c r="A178" s="109"/>
      <c r="B178" s="290" t="s">
        <v>549</v>
      </c>
      <c r="C178" s="290"/>
      <c r="D178" s="290"/>
      <c r="E178" s="290"/>
      <c r="F178" s="290"/>
      <c r="G178" s="290"/>
      <c r="H178" s="290"/>
      <c r="I178" s="290"/>
      <c r="J178" s="290"/>
      <c r="K178" s="684" t="s">
        <v>550</v>
      </c>
      <c r="L178" s="684"/>
      <c r="M178" s="685" t="str">
        <f>F39</f>
        <v/>
      </c>
      <c r="N178" s="686"/>
      <c r="O178" s="686"/>
      <c r="P178" s="686"/>
      <c r="Q178" s="295" t="s">
        <v>525</v>
      </c>
      <c r="R178" s="687" t="str">
        <f>K39</f>
        <v/>
      </c>
      <c r="S178" s="687"/>
      <c r="T178" s="687"/>
      <c r="U178" s="687"/>
      <c r="V178" s="567" t="s">
        <v>548</v>
      </c>
      <c r="W178" s="688">
        <v>100</v>
      </c>
      <c r="X178" s="688"/>
      <c r="Y178" s="688"/>
      <c r="Z178" s="688"/>
      <c r="AA178" s="567" t="s">
        <v>154</v>
      </c>
      <c r="AB178" s="568" t="e">
        <f>ABS((M178-R178)/M179)*W178</f>
        <v>#VALUE!</v>
      </c>
      <c r="AC178" s="568"/>
      <c r="AD178" s="568"/>
      <c r="AE178" s="568"/>
      <c r="AF178" s="2"/>
      <c r="AG178" s="73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8.75" customHeight="1">
      <c r="A179" s="109"/>
      <c r="B179" s="290"/>
      <c r="C179" s="290"/>
      <c r="D179" s="290"/>
      <c r="E179" s="290"/>
      <c r="F179" s="290"/>
      <c r="G179" s="290"/>
      <c r="H179" s="290"/>
      <c r="I179" s="290"/>
      <c r="J179" s="290"/>
      <c r="K179" s="684"/>
      <c r="L179" s="684"/>
      <c r="M179" s="677" t="e">
        <f>AVERAGE(F39,K39)</f>
        <v>#DIV/0!</v>
      </c>
      <c r="N179" s="677"/>
      <c r="O179" s="677"/>
      <c r="P179" s="677"/>
      <c r="Q179" s="677"/>
      <c r="R179" s="677"/>
      <c r="S179" s="677"/>
      <c r="T179" s="677"/>
      <c r="U179" s="677"/>
      <c r="V179" s="567"/>
      <c r="W179" s="688"/>
      <c r="X179" s="688"/>
      <c r="Y179" s="688"/>
      <c r="Z179" s="688"/>
      <c r="AA179" s="567"/>
      <c r="AB179" s="568"/>
      <c r="AC179" s="568"/>
      <c r="AD179" s="568"/>
      <c r="AE179" s="568"/>
      <c r="AF179" s="2"/>
      <c r="AG179" s="298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8.75" customHeight="1">
      <c r="A180" s="109"/>
      <c r="B180" s="2"/>
      <c r="C180" s="284"/>
      <c r="D180" s="284"/>
      <c r="E180" s="284"/>
      <c r="F180" s="297"/>
      <c r="G180" s="298"/>
      <c r="H180" s="2"/>
      <c r="I180" s="2"/>
      <c r="J180" s="2"/>
      <c r="K180" s="2"/>
      <c r="L180" s="2"/>
      <c r="M180" s="2"/>
      <c r="N180" s="2"/>
      <c r="O180" s="567" t="s">
        <v>533</v>
      </c>
      <c r="P180" s="652" t="e">
        <f>AB178</f>
        <v>#VALUE!</v>
      </c>
      <c r="Q180" s="660"/>
      <c r="R180" s="660"/>
      <c r="S180" s="660"/>
      <c r="T180" s="568" t="s">
        <v>533</v>
      </c>
      <c r="U180" s="568" t="e">
        <f>P180/SQRT(3)</f>
        <v>#VALUE!</v>
      </c>
      <c r="V180" s="568"/>
      <c r="W180" s="568"/>
      <c r="X180" s="568"/>
      <c r="Y180" s="2"/>
      <c r="Z180" s="22"/>
      <c r="AA180" s="22"/>
      <c r="AB180" s="2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8.75" customHeight="1">
      <c r="A181" s="109"/>
      <c r="B181" s="2"/>
      <c r="C181" s="284"/>
      <c r="D181" s="284"/>
      <c r="E181" s="284"/>
      <c r="F181" s="297"/>
      <c r="G181" s="298"/>
      <c r="H181" s="2"/>
      <c r="I181" s="2"/>
      <c r="J181" s="2"/>
      <c r="K181" s="2"/>
      <c r="L181" s="2"/>
      <c r="M181" s="2"/>
      <c r="N181" s="2"/>
      <c r="O181" s="567"/>
      <c r="P181" s="567"/>
      <c r="Q181" s="567"/>
      <c r="R181" s="567"/>
      <c r="S181" s="567"/>
      <c r="T181" s="568"/>
      <c r="U181" s="568"/>
      <c r="V181" s="568"/>
      <c r="W181" s="568"/>
      <c r="X181" s="568"/>
      <c r="Y181" s="2"/>
      <c r="Z181" s="22"/>
      <c r="AA181" s="22"/>
      <c r="AB181" s="2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8.75" customHeight="1">
      <c r="A182" s="109"/>
      <c r="B182" s="2" t="s">
        <v>551</v>
      </c>
      <c r="C182" s="284"/>
      <c r="D182" s="284"/>
      <c r="E182" s="284"/>
      <c r="F182" s="2"/>
      <c r="G182" s="2"/>
      <c r="H182" s="2" t="s">
        <v>546</v>
      </c>
      <c r="I182" s="2"/>
      <c r="J182" s="2"/>
      <c r="K182" s="2"/>
      <c r="L182" s="2"/>
      <c r="M182" s="2"/>
      <c r="N182" s="287"/>
      <c r="O182" s="287"/>
      <c r="P182" s="287"/>
      <c r="Q182" s="287"/>
      <c r="R182" s="287"/>
      <c r="S182" s="20"/>
      <c r="T182" s="20"/>
      <c r="U182" s="20"/>
      <c r="V182" s="20"/>
      <c r="W182" s="20"/>
      <c r="X182" s="26"/>
      <c r="Y182" s="21"/>
      <c r="Z182" s="21"/>
      <c r="AA182" s="21"/>
      <c r="AB182" s="21"/>
      <c r="AC182" s="21"/>
      <c r="AD182" s="18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8.75" customHeight="1">
      <c r="A183" s="109"/>
      <c r="B183" s="571" t="s">
        <v>552</v>
      </c>
      <c r="C183" s="571"/>
      <c r="D183" s="571"/>
      <c r="E183" s="571"/>
      <c r="F183" s="571"/>
      <c r="G183" s="57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8.75" customHeight="1">
      <c r="A184" s="109"/>
      <c r="B184" s="571"/>
      <c r="C184" s="571"/>
      <c r="D184" s="571"/>
      <c r="E184" s="571"/>
      <c r="F184" s="571"/>
      <c r="G184" s="57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8.75" customHeight="1">
      <c r="A185" s="109"/>
      <c r="B185" s="2" t="s">
        <v>553</v>
      </c>
      <c r="C185" s="284"/>
      <c r="D185" s="284"/>
      <c r="E185" s="284"/>
      <c r="F185" s="2"/>
      <c r="G185" s="2"/>
      <c r="H185" s="2"/>
      <c r="I185" s="2"/>
      <c r="J185" s="2">
        <v>1</v>
      </c>
      <c r="K185" s="2" t="s">
        <v>538</v>
      </c>
      <c r="L185" s="568" t="e">
        <f>U180</f>
        <v>#VALUE!</v>
      </c>
      <c r="M185" s="568"/>
      <c r="N185" s="568"/>
      <c r="O185" s="568"/>
      <c r="P185" s="2" t="s">
        <v>533</v>
      </c>
      <c r="Q185" s="568" t="e">
        <f>J185*L185</f>
        <v>#VALUE!</v>
      </c>
      <c r="R185" s="568"/>
      <c r="S185" s="568"/>
      <c r="T185" s="568"/>
      <c r="U185" s="22"/>
      <c r="V185" s="569"/>
      <c r="W185" s="569"/>
      <c r="X185" s="16"/>
      <c r="Y185" s="570"/>
      <c r="Z185" s="571"/>
      <c r="AA185" s="290"/>
      <c r="AB185" s="2"/>
      <c r="AC185" s="290"/>
      <c r="AD185" s="290"/>
      <c r="AE185" s="290"/>
      <c r="AF185" s="290"/>
      <c r="AG185" s="290"/>
      <c r="AH185" s="290"/>
      <c r="AI185" s="290"/>
      <c r="AJ185" s="290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8.75" customHeight="1">
      <c r="A186" s="109"/>
      <c r="B186" s="2" t="s">
        <v>54</v>
      </c>
      <c r="C186" s="284"/>
      <c r="D186" s="284"/>
      <c r="E186" s="284"/>
      <c r="F186" s="2"/>
      <c r="G186" s="127" t="s">
        <v>147</v>
      </c>
      <c r="H186" s="2"/>
      <c r="I186" s="2"/>
      <c r="J186" s="2"/>
      <c r="K186" s="2"/>
      <c r="L186" s="2"/>
      <c r="M186" s="2"/>
      <c r="N186" s="571">
        <v>1</v>
      </c>
      <c r="O186" s="571"/>
      <c r="R186" s="2"/>
      <c r="S186" s="2"/>
      <c r="T186" s="2"/>
      <c r="U186" s="2"/>
      <c r="V186" s="2"/>
      <c r="W186" s="2"/>
      <c r="X186" s="17"/>
      <c r="Y186" s="290"/>
      <c r="Z186" s="290"/>
      <c r="AA186" s="29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8.75" customHeight="1">
      <c r="A187" s="109"/>
      <c r="B187" s="2"/>
      <c r="C187" s="284"/>
      <c r="D187" s="284"/>
      <c r="E187" s="28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7"/>
      <c r="Y187" s="290"/>
      <c r="Z187" s="290"/>
      <c r="AA187" s="29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8.75" customHeight="1">
      <c r="A188" s="109"/>
      <c r="B188" s="38" t="s">
        <v>148</v>
      </c>
      <c r="C188" s="284"/>
      <c r="D188" s="284"/>
      <c r="E188" s="28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8.75" customHeight="1">
      <c r="A189" s="109"/>
      <c r="B189" s="2" t="s">
        <v>554</v>
      </c>
      <c r="C189" s="284"/>
      <c r="D189" s="284"/>
      <c r="E189" s="284"/>
      <c r="F189" s="2"/>
      <c r="G189" s="567">
        <v>0</v>
      </c>
      <c r="H189" s="56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8.75" customHeight="1">
      <c r="A190" s="109"/>
      <c r="B190" s="664" t="s">
        <v>555</v>
      </c>
      <c r="C190" s="664"/>
      <c r="D190" s="664"/>
      <c r="E190" s="664"/>
      <c r="F190" s="664"/>
      <c r="G190" s="664"/>
      <c r="H190" s="664"/>
      <c r="I190" s="664"/>
      <c r="J190" s="664"/>
      <c r="K190" s="290"/>
      <c r="L190" s="2"/>
      <c r="M190" s="2"/>
      <c r="N190" s="2"/>
      <c r="O190" s="2"/>
      <c r="P190" s="2"/>
      <c r="Q190" s="290"/>
      <c r="R190" s="567"/>
      <c r="S190" s="2"/>
      <c r="T190" s="567" t="s">
        <v>533</v>
      </c>
      <c r="U190" s="567">
        <v>1</v>
      </c>
      <c r="V190" s="567"/>
      <c r="W190" s="567"/>
      <c r="X190" s="567" t="s">
        <v>538</v>
      </c>
      <c r="Y190" s="682">
        <f>RAWDATA!H12</f>
        <v>0</v>
      </c>
      <c r="Z190" s="653"/>
      <c r="AA190" s="653"/>
      <c r="AB190" s="653"/>
      <c r="AC190" s="683"/>
      <c r="AD190" s="567" t="s">
        <v>548</v>
      </c>
      <c r="AE190" s="656">
        <v>100</v>
      </c>
      <c r="AF190" s="656"/>
      <c r="AG190" s="656"/>
      <c r="AH190" s="567" t="s">
        <v>533</v>
      </c>
      <c r="AI190" s="568" t="e">
        <f>U190/SQRT(6)*ABS(Y190/Y191)*AE190</f>
        <v>#DIV/0!</v>
      </c>
      <c r="AJ190" s="568"/>
      <c r="AK190" s="568"/>
      <c r="AL190" s="568"/>
      <c r="AM190" s="2"/>
      <c r="AN190" s="2"/>
      <c r="AO190" s="2"/>
      <c r="AP190" s="2"/>
      <c r="AQ190" s="2"/>
      <c r="AR190" s="2"/>
      <c r="AS190" s="2"/>
    </row>
    <row r="191" spans="1:45" ht="18.75" customHeight="1">
      <c r="A191" s="109"/>
      <c r="B191" s="664"/>
      <c r="C191" s="664"/>
      <c r="D191" s="664"/>
      <c r="E191" s="664"/>
      <c r="F191" s="664"/>
      <c r="G191" s="664"/>
      <c r="H191" s="664"/>
      <c r="I191" s="664"/>
      <c r="J191" s="664"/>
      <c r="K191" s="290"/>
      <c r="L191" s="2"/>
      <c r="M191" s="2"/>
      <c r="N191" s="2"/>
      <c r="O191" s="2"/>
      <c r="P191" s="2"/>
      <c r="Q191" s="290"/>
      <c r="R191" s="567"/>
      <c r="S191" s="2"/>
      <c r="T191" s="567"/>
      <c r="U191" s="567"/>
      <c r="V191" s="567"/>
      <c r="W191" s="567"/>
      <c r="X191" s="567"/>
      <c r="Y191" s="676" t="e">
        <f>AVERAGE(F39,P39,Z39)</f>
        <v>#DIV/0!</v>
      </c>
      <c r="Z191" s="677"/>
      <c r="AA191" s="677"/>
      <c r="AB191" s="677"/>
      <c r="AC191" s="678"/>
      <c r="AD191" s="567"/>
      <c r="AE191" s="656"/>
      <c r="AF191" s="656"/>
      <c r="AG191" s="656"/>
      <c r="AH191" s="567"/>
      <c r="AI191" s="568"/>
      <c r="AJ191" s="568"/>
      <c r="AK191" s="568"/>
      <c r="AL191" s="568"/>
      <c r="AM191" s="2"/>
      <c r="AN191" s="2"/>
      <c r="AO191" s="2"/>
      <c r="AP191" s="2"/>
      <c r="AQ191" s="2"/>
      <c r="AR191" s="2"/>
      <c r="AS191" s="2"/>
    </row>
    <row r="192" spans="1:45" ht="18.75" customHeight="1">
      <c r="A192" s="109"/>
      <c r="B192" s="2" t="s">
        <v>556</v>
      </c>
      <c r="C192" s="284"/>
      <c r="D192" s="284"/>
      <c r="E192" s="284"/>
      <c r="F192" s="2"/>
      <c r="G192" s="2"/>
      <c r="H192" s="2" t="s">
        <v>516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8.75" customHeight="1">
      <c r="A193" s="109"/>
      <c r="B193" s="571" t="s">
        <v>557</v>
      </c>
      <c r="C193" s="571"/>
      <c r="D193" s="571"/>
      <c r="E193" s="571"/>
      <c r="F193" s="571"/>
      <c r="G193" s="57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8.75" customHeight="1">
      <c r="A194" s="109"/>
      <c r="B194" s="571"/>
      <c r="C194" s="571"/>
      <c r="D194" s="571"/>
      <c r="E194" s="571"/>
      <c r="F194" s="571"/>
      <c r="G194" s="57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8.75" customHeight="1">
      <c r="A195" s="109"/>
      <c r="B195" s="2" t="s">
        <v>558</v>
      </c>
      <c r="C195" s="284"/>
      <c r="D195" s="284"/>
      <c r="E195" s="284"/>
      <c r="F195" s="2"/>
      <c r="G195" s="2"/>
      <c r="H195" s="2"/>
      <c r="I195" s="2"/>
      <c r="J195" s="2">
        <v>1</v>
      </c>
      <c r="K195" s="2" t="s">
        <v>548</v>
      </c>
      <c r="L195" s="568" t="e">
        <f>AI190</f>
        <v>#DIV/0!</v>
      </c>
      <c r="M195" s="568"/>
      <c r="N195" s="568"/>
      <c r="O195" s="568"/>
      <c r="P195" s="2" t="s">
        <v>154</v>
      </c>
      <c r="Q195" s="568" t="e">
        <f>J195*L195</f>
        <v>#DIV/0!</v>
      </c>
      <c r="R195" s="568"/>
      <c r="S195" s="568"/>
      <c r="T195" s="568"/>
      <c r="U195" s="22"/>
      <c r="V195" s="569"/>
      <c r="W195" s="569"/>
      <c r="X195" s="16"/>
      <c r="Y195" s="570"/>
      <c r="Z195" s="571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8.75" customHeight="1">
      <c r="A196" s="109"/>
      <c r="B196" s="2" t="s">
        <v>559</v>
      </c>
      <c r="C196" s="284"/>
      <c r="D196" s="284"/>
      <c r="E196" s="284"/>
      <c r="F196" s="2"/>
      <c r="G196" s="127" t="s">
        <v>149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s="2" customFormat="1" ht="18.75" customHeight="1">
      <c r="A197" s="109"/>
      <c r="C197" s="284"/>
      <c r="D197" s="284"/>
      <c r="E197" s="284"/>
    </row>
    <row r="198" spans="1:45" ht="18.75" customHeight="1">
      <c r="A198" s="109"/>
      <c r="B198" s="38" t="s">
        <v>150</v>
      </c>
      <c r="C198" s="284"/>
      <c r="D198" s="284"/>
      <c r="E198" s="28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s="2" customFormat="1" ht="18.75" customHeight="1">
      <c r="A199" s="109"/>
      <c r="B199" s="2" t="s">
        <v>55</v>
      </c>
      <c r="C199" s="284"/>
      <c r="D199" s="284"/>
      <c r="E199" s="284"/>
      <c r="G199" s="567">
        <v>0</v>
      </c>
      <c r="H199" s="567"/>
    </row>
    <row r="200" spans="1:45" ht="18.75" customHeight="1">
      <c r="A200" s="109"/>
      <c r="B200" s="290" t="s">
        <v>56</v>
      </c>
      <c r="C200" s="290"/>
      <c r="D200" s="290"/>
      <c r="E200" s="290"/>
      <c r="F200" s="290"/>
      <c r="G200" s="290"/>
      <c r="H200" s="290"/>
      <c r="I200" s="290"/>
      <c r="J200" s="290"/>
      <c r="K200" s="290"/>
      <c r="L200" s="2"/>
      <c r="M200" s="2"/>
      <c r="N200" s="2"/>
      <c r="O200" s="2"/>
      <c r="P200" s="290"/>
      <c r="Q200" s="567"/>
      <c r="R200" s="567" t="s">
        <v>154</v>
      </c>
      <c r="S200" s="652" t="e">
        <f>Z255</f>
        <v>#VALUE!</v>
      </c>
      <c r="T200" s="660"/>
      <c r="U200" s="660"/>
      <c r="V200" s="660"/>
      <c r="W200" s="660"/>
      <c r="X200" s="660"/>
      <c r="Y200" s="653" t="s">
        <v>154</v>
      </c>
      <c r="Z200" s="568" t="e">
        <f>S200/(3*SQRT(3))</f>
        <v>#VALUE!</v>
      </c>
      <c r="AA200" s="568"/>
      <c r="AB200" s="568"/>
      <c r="AC200" s="568"/>
      <c r="AD200" s="568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8.75" customHeight="1">
      <c r="A201" s="109"/>
      <c r="B201" s="290"/>
      <c r="C201" s="290"/>
      <c r="D201" s="290"/>
      <c r="E201" s="290"/>
      <c r="F201" s="290"/>
      <c r="G201" s="290"/>
      <c r="H201" s="290"/>
      <c r="I201" s="290"/>
      <c r="J201" s="290"/>
      <c r="K201" s="290"/>
      <c r="L201" s="2"/>
      <c r="M201" s="2"/>
      <c r="N201" s="2"/>
      <c r="O201" s="2"/>
      <c r="P201" s="290"/>
      <c r="Q201" s="567"/>
      <c r="R201" s="567"/>
      <c r="S201" s="567"/>
      <c r="T201" s="567"/>
      <c r="U201" s="567"/>
      <c r="V201" s="567"/>
      <c r="W201" s="567"/>
      <c r="X201" s="567"/>
      <c r="Y201" s="653"/>
      <c r="Z201" s="568"/>
      <c r="AA201" s="568"/>
      <c r="AB201" s="568"/>
      <c r="AC201" s="568"/>
      <c r="AD201" s="568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8.75" customHeight="1">
      <c r="A202" s="109"/>
      <c r="K202" s="2"/>
      <c r="L202" s="2" t="s">
        <v>87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8.75" customHeight="1">
      <c r="A203" s="109"/>
      <c r="B203" s="2" t="s">
        <v>560</v>
      </c>
      <c r="C203" s="284"/>
      <c r="D203" s="284"/>
      <c r="E203" s="284"/>
      <c r="F203" s="2"/>
      <c r="G203" s="2"/>
      <c r="H203" s="2" t="s">
        <v>40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8.75" customHeight="1">
      <c r="A204" s="109"/>
      <c r="B204" s="571" t="s">
        <v>57</v>
      </c>
      <c r="C204" s="571"/>
      <c r="D204" s="571"/>
      <c r="E204" s="571"/>
      <c r="F204" s="571"/>
      <c r="G204" s="57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8.75" customHeight="1">
      <c r="A205" s="109"/>
      <c r="B205" s="571"/>
      <c r="C205" s="571"/>
      <c r="D205" s="571"/>
      <c r="E205" s="571"/>
      <c r="F205" s="571"/>
      <c r="G205" s="57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8.75" customHeight="1">
      <c r="A206" s="109"/>
      <c r="B206" s="2" t="s">
        <v>58</v>
      </c>
      <c r="C206" s="284"/>
      <c r="D206" s="284"/>
      <c r="E206" s="284"/>
      <c r="F206" s="2"/>
      <c r="G206" s="2"/>
      <c r="H206" s="2"/>
      <c r="I206" s="2"/>
      <c r="J206" s="2">
        <v>1</v>
      </c>
      <c r="K206" s="2" t="s">
        <v>538</v>
      </c>
      <c r="L206" s="568" t="e">
        <f>Z200</f>
        <v>#VALUE!</v>
      </c>
      <c r="M206" s="568"/>
      <c r="N206" s="568"/>
      <c r="O206" s="568"/>
      <c r="P206" s="2" t="s">
        <v>154</v>
      </c>
      <c r="Q206" s="568" t="e">
        <f>J206*L206</f>
        <v>#VALUE!</v>
      </c>
      <c r="R206" s="568"/>
      <c r="S206" s="568"/>
      <c r="T206" s="568"/>
      <c r="U206" s="22"/>
      <c r="V206" s="569"/>
      <c r="W206" s="569"/>
      <c r="X206" s="16"/>
      <c r="Y206" s="570"/>
      <c r="Z206" s="571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ht="18.75" customHeight="1">
      <c r="A207" s="109"/>
      <c r="B207" s="2" t="s">
        <v>59</v>
      </c>
      <c r="C207" s="284"/>
      <c r="D207" s="284"/>
      <c r="E207" s="284"/>
      <c r="F207" s="2"/>
      <c r="G207" s="127" t="s">
        <v>151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ht="18.75" customHeight="1">
      <c r="A208" s="10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ht="18.75" customHeight="1">
      <c r="A209" s="109"/>
      <c r="B209" s="38" t="s">
        <v>152</v>
      </c>
      <c r="C209" s="284"/>
      <c r="D209" s="284"/>
      <c r="E209" s="28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ht="18.75" customHeight="1">
      <c r="A210" s="109"/>
      <c r="B210" s="2" t="s">
        <v>60</v>
      </c>
      <c r="C210" s="284"/>
      <c r="D210" s="284"/>
      <c r="E210" s="284"/>
      <c r="F210" s="2"/>
      <c r="G210" s="567">
        <v>0</v>
      </c>
      <c r="H210" s="56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ht="18.75" customHeight="1">
      <c r="A211" s="109"/>
      <c r="B211" s="567" t="s">
        <v>61</v>
      </c>
      <c r="C211" s="567"/>
      <c r="D211" s="567"/>
      <c r="E211" s="567"/>
      <c r="F211" s="567"/>
      <c r="G211" s="567"/>
      <c r="H211" s="567"/>
      <c r="I211" s="567"/>
      <c r="J211" s="567"/>
      <c r="K211" s="2"/>
      <c r="L211" s="2"/>
      <c r="M211" s="2"/>
      <c r="N211" s="2"/>
      <c r="O211" s="2"/>
      <c r="P211" s="2"/>
      <c r="Q211" s="290"/>
      <c r="R211" s="290"/>
      <c r="S211" s="290"/>
      <c r="T211" s="2"/>
      <c r="U211" s="2"/>
      <c r="V211" s="2"/>
      <c r="W211" s="680" t="s">
        <v>154</v>
      </c>
      <c r="X211" s="129"/>
      <c r="Y211" s="681">
        <f>ABS(MAX(F49,U38,AE38,K49)-MAX(F38,P38,Z38,K38))</f>
        <v>0</v>
      </c>
      <c r="Z211" s="681"/>
      <c r="AA211" s="681"/>
      <c r="AB211" s="681"/>
      <c r="AC211" s="31"/>
      <c r="AD211" s="661" t="s">
        <v>538</v>
      </c>
      <c r="AE211" s="656">
        <v>100</v>
      </c>
      <c r="AF211" s="656"/>
      <c r="AG211" s="656"/>
      <c r="AH211" s="567" t="s">
        <v>154</v>
      </c>
      <c r="AI211" s="568" t="e">
        <f>ABS(Y211/X212)*AE211</f>
        <v>#VALUE!</v>
      </c>
      <c r="AJ211" s="568"/>
      <c r="AK211" s="568"/>
      <c r="AL211" s="568"/>
      <c r="AM211" s="568"/>
      <c r="AN211" s="2"/>
      <c r="AO211" s="2"/>
      <c r="AP211" s="2"/>
      <c r="AQ211" s="2"/>
      <c r="AR211" s="2"/>
      <c r="AS211" s="2"/>
    </row>
    <row r="212" spans="1:45" ht="18.75" customHeight="1">
      <c r="A212" s="109"/>
      <c r="B212" s="567"/>
      <c r="C212" s="567"/>
      <c r="D212" s="567"/>
      <c r="E212" s="567"/>
      <c r="F212" s="567"/>
      <c r="G212" s="567"/>
      <c r="H212" s="567"/>
      <c r="I212" s="567"/>
      <c r="J212" s="567"/>
      <c r="K212" s="2"/>
      <c r="L212" s="2"/>
      <c r="M212" s="2"/>
      <c r="N212" s="2"/>
      <c r="O212" s="2"/>
      <c r="P212" s="2"/>
      <c r="Q212" s="290"/>
      <c r="R212" s="290"/>
      <c r="S212" s="290"/>
      <c r="T212" s="2"/>
      <c r="U212" s="2"/>
      <c r="V212" s="2"/>
      <c r="W212" s="680"/>
      <c r="X212" s="676" t="str">
        <f>AJ48</f>
        <v/>
      </c>
      <c r="Y212" s="677"/>
      <c r="Z212" s="677"/>
      <c r="AA212" s="677"/>
      <c r="AB212" s="677"/>
      <c r="AC212" s="678"/>
      <c r="AD212" s="661"/>
      <c r="AE212" s="656"/>
      <c r="AF212" s="656"/>
      <c r="AG212" s="656"/>
      <c r="AH212" s="567"/>
      <c r="AI212" s="568"/>
      <c r="AJ212" s="568"/>
      <c r="AK212" s="568"/>
      <c r="AL212" s="568"/>
      <c r="AM212" s="568"/>
      <c r="AN212" s="2"/>
      <c r="AO212" s="2"/>
      <c r="AP212" s="2"/>
      <c r="AQ212" s="2"/>
      <c r="AR212" s="2"/>
      <c r="AS212" s="2"/>
    </row>
    <row r="213" spans="1:45" ht="18.75" customHeight="1">
      <c r="A213" s="109"/>
      <c r="B213" s="2" t="s">
        <v>62</v>
      </c>
      <c r="C213" s="284"/>
      <c r="D213" s="284"/>
      <c r="E213" s="284"/>
      <c r="F213" s="2"/>
      <c r="G213" s="2"/>
      <c r="H213" s="2" t="s">
        <v>40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ht="18.75" customHeight="1">
      <c r="A214" s="109"/>
      <c r="B214" s="571" t="s">
        <v>561</v>
      </c>
      <c r="C214" s="571"/>
      <c r="D214" s="571"/>
      <c r="E214" s="571"/>
      <c r="F214" s="571"/>
      <c r="G214" s="57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ht="18.75" customHeight="1">
      <c r="A215" s="109"/>
      <c r="B215" s="571"/>
      <c r="C215" s="571"/>
      <c r="D215" s="571"/>
      <c r="E215" s="571"/>
      <c r="F215" s="571"/>
      <c r="G215" s="57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ht="18.75" customHeight="1">
      <c r="A216" s="109"/>
      <c r="B216" s="2" t="s">
        <v>63</v>
      </c>
      <c r="C216" s="284"/>
      <c r="D216" s="284"/>
      <c r="E216" s="284"/>
      <c r="F216" s="2"/>
      <c r="G216" s="2"/>
      <c r="H216" s="2"/>
      <c r="I216" s="2"/>
      <c r="J216" s="2">
        <v>1</v>
      </c>
      <c r="K216" s="2" t="s">
        <v>538</v>
      </c>
      <c r="L216" s="568" t="e">
        <f>AI211</f>
        <v>#VALUE!</v>
      </c>
      <c r="M216" s="568"/>
      <c r="N216" s="568"/>
      <c r="O216" s="568"/>
      <c r="P216" s="568"/>
      <c r="Q216" s="2" t="s">
        <v>154</v>
      </c>
      <c r="R216" s="568" t="e">
        <f>J216*L216</f>
        <v>#VALUE!</v>
      </c>
      <c r="S216" s="568"/>
      <c r="T216" s="568"/>
      <c r="U216" s="568"/>
      <c r="V216" s="568"/>
      <c r="W216" s="290"/>
      <c r="X216" s="567"/>
      <c r="Y216" s="567"/>
      <c r="Z216" s="2"/>
      <c r="AA216" s="679"/>
      <c r="AB216" s="567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ht="18.75" customHeight="1">
      <c r="A217" s="109"/>
      <c r="B217" s="2" t="s">
        <v>562</v>
      </c>
      <c r="C217" s="284"/>
      <c r="D217" s="284"/>
      <c r="E217" s="284"/>
      <c r="F217" s="2"/>
      <c r="G217" s="127" t="s">
        <v>563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ht="18.75" customHeight="1">
      <c r="A218" s="109"/>
      <c r="B218" s="2"/>
      <c r="C218" s="284"/>
      <c r="D218" s="284"/>
      <c r="E218" s="28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ht="18.75" customHeight="1">
      <c r="A219" s="109"/>
      <c r="B219" s="38" t="s">
        <v>153</v>
      </c>
      <c r="C219" s="284"/>
      <c r="D219" s="284"/>
      <c r="E219" s="28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ht="18.75" customHeight="1">
      <c r="A220" s="109"/>
      <c r="B220" s="2" t="s">
        <v>564</v>
      </c>
      <c r="C220" s="284"/>
      <c r="D220" s="284"/>
      <c r="E220" s="284"/>
      <c r="F220" s="2"/>
      <c r="G220" s="567">
        <v>0</v>
      </c>
      <c r="H220" s="56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ht="18.75" customHeight="1">
      <c r="A221" s="109"/>
      <c r="B221" s="290" t="s">
        <v>64</v>
      </c>
      <c r="C221" s="284"/>
      <c r="D221" s="284"/>
      <c r="E221" s="28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571" t="s">
        <v>565</v>
      </c>
      <c r="V221" s="571"/>
      <c r="W221" s="571"/>
      <c r="X221" s="571"/>
      <c r="Y221" s="571"/>
      <c r="Z221" s="571"/>
      <c r="AA221" s="571"/>
      <c r="AB221" s="571"/>
      <c r="AC221" s="571"/>
      <c r="AD221" s="571"/>
      <c r="AE221" s="571"/>
      <c r="AF221" s="571"/>
      <c r="AG221" s="571"/>
      <c r="AH221" s="571"/>
      <c r="AI221" s="571"/>
      <c r="AJ221" s="571"/>
      <c r="AK221" s="571"/>
      <c r="AL221" s="571"/>
      <c r="AM221" s="571"/>
      <c r="AN221" s="571"/>
      <c r="AO221" s="571"/>
      <c r="AP221" s="571"/>
      <c r="AQ221" s="571"/>
      <c r="AR221" s="571"/>
      <c r="AS221" s="571"/>
    </row>
    <row r="222" spans="1:45" ht="18.75" customHeight="1">
      <c r="A222" s="10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571"/>
      <c r="V222" s="571"/>
      <c r="W222" s="571"/>
      <c r="X222" s="571"/>
      <c r="Y222" s="571"/>
      <c r="Z222" s="571"/>
      <c r="AA222" s="571"/>
      <c r="AB222" s="571"/>
      <c r="AC222" s="571"/>
      <c r="AD222" s="571"/>
      <c r="AE222" s="571"/>
      <c r="AF222" s="571"/>
      <c r="AG222" s="571"/>
      <c r="AH222" s="571"/>
      <c r="AI222" s="571"/>
      <c r="AJ222" s="571"/>
      <c r="AK222" s="571"/>
      <c r="AL222" s="571"/>
      <c r="AM222" s="571"/>
      <c r="AN222" s="571"/>
      <c r="AO222" s="571"/>
      <c r="AP222" s="571"/>
      <c r="AQ222" s="571"/>
      <c r="AR222" s="571"/>
      <c r="AS222" s="571"/>
    </row>
    <row r="223" spans="1:45" ht="18.75" customHeight="1">
      <c r="A223" s="10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80" t="s">
        <v>82</v>
      </c>
      <c r="M223" s="2" t="s">
        <v>84</v>
      </c>
      <c r="N223" s="2" t="s">
        <v>83</v>
      </c>
      <c r="O223" s="2"/>
      <c r="P223" s="2"/>
      <c r="Q223" s="2"/>
      <c r="R223" s="2"/>
      <c r="S223" s="2"/>
      <c r="T223" s="2"/>
      <c r="U223" s="285"/>
      <c r="V223" s="285"/>
      <c r="W223" s="285"/>
      <c r="X223" s="285"/>
      <c r="Y223" s="285"/>
      <c r="Z223" s="285"/>
      <c r="AA223" s="285"/>
      <c r="AB223" s="285"/>
      <c r="AC223" s="285"/>
      <c r="AD223" s="285"/>
      <c r="AE223" s="285"/>
      <c r="AF223" s="285"/>
      <c r="AG223" s="285"/>
      <c r="AH223" s="285"/>
      <c r="AI223" s="285"/>
      <c r="AJ223" s="285"/>
      <c r="AK223" s="285"/>
      <c r="AL223" s="285"/>
      <c r="AM223" s="285"/>
      <c r="AN223" s="285"/>
      <c r="AO223" s="285"/>
      <c r="AP223" s="285"/>
      <c r="AQ223" s="285"/>
      <c r="AR223" s="285"/>
      <c r="AS223" s="285"/>
    </row>
    <row r="224" spans="1:45" ht="18.75" customHeight="1">
      <c r="A224" s="10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80" t="s">
        <v>566</v>
      </c>
      <c r="M224" s="2"/>
      <c r="N224" s="2" t="s">
        <v>84</v>
      </c>
      <c r="O224" s="2" t="s">
        <v>567</v>
      </c>
      <c r="P224" s="2"/>
      <c r="Q224" s="2"/>
      <c r="R224" s="2"/>
      <c r="S224" s="2"/>
      <c r="T224" s="2"/>
      <c r="U224" s="285"/>
      <c r="V224" s="285"/>
      <c r="W224" s="285"/>
      <c r="X224" s="285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  <c r="AI224" s="285"/>
      <c r="AJ224" s="285"/>
      <c r="AK224" s="285"/>
      <c r="AL224" s="285"/>
      <c r="AM224" s="285"/>
      <c r="AN224" s="285"/>
      <c r="AO224" s="285"/>
      <c r="AP224" s="285"/>
      <c r="AQ224" s="285"/>
      <c r="AR224" s="285"/>
      <c r="AS224" s="285"/>
    </row>
    <row r="225" spans="1:54" ht="18.75" customHeight="1">
      <c r="A225" s="10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80"/>
      <c r="M225" s="2"/>
      <c r="N225" s="2"/>
      <c r="O225" s="2" t="s">
        <v>568</v>
      </c>
      <c r="P225" s="2"/>
      <c r="Q225" s="2"/>
      <c r="R225" s="2"/>
      <c r="S225" s="2"/>
      <c r="T225" s="2"/>
      <c r="U225" s="285"/>
      <c r="V225" s="285"/>
      <c r="W225" s="285"/>
      <c r="X225" s="285"/>
      <c r="Y225" s="671" t="e">
        <f>ABS(19.5-AVERAGE(기본정보!B12,기본정보!B13))</f>
        <v>#DIV/0!</v>
      </c>
      <c r="Z225" s="671"/>
      <c r="AA225" s="671"/>
      <c r="AB225" s="285" t="s">
        <v>86</v>
      </c>
      <c r="AC225" s="285"/>
      <c r="AD225" s="2" t="s">
        <v>85</v>
      </c>
      <c r="AE225" s="2"/>
      <c r="AF225" s="2"/>
      <c r="AG225" s="2"/>
      <c r="AH225" s="2"/>
      <c r="AI225" s="2"/>
      <c r="AJ225" s="285"/>
      <c r="AK225" s="285"/>
      <c r="AL225" s="285"/>
      <c r="AM225" s="285"/>
      <c r="AN225" s="671">
        <f>Calcu!M3</f>
        <v>0.9</v>
      </c>
      <c r="AO225" s="671"/>
      <c r="AP225" s="671"/>
      <c r="AQ225" s="285"/>
      <c r="AR225" s="285"/>
      <c r="AS225" s="285"/>
    </row>
    <row r="226" spans="1:54" ht="18.75" customHeight="1">
      <c r="A226" s="109"/>
      <c r="B226" s="2"/>
      <c r="C226" s="2"/>
      <c r="D226" s="2"/>
      <c r="E226" s="2"/>
      <c r="F226" s="2"/>
      <c r="G226" s="2"/>
      <c r="H226" s="2"/>
      <c r="I226" s="2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672" t="s">
        <v>154</v>
      </c>
      <c r="U226" s="673">
        <v>0.01</v>
      </c>
      <c r="V226" s="673"/>
      <c r="W226" s="673"/>
      <c r="X226" s="673"/>
      <c r="Y226" s="673"/>
      <c r="Z226" s="567" t="s">
        <v>542</v>
      </c>
      <c r="AA226" s="674" t="e">
        <f>SQRT(SUMSQ(Y225,AN225))</f>
        <v>#DIV/0!</v>
      </c>
      <c r="AB226" s="674"/>
      <c r="AC226" s="674"/>
      <c r="AD226" s="674"/>
      <c r="AE226" s="567" t="s">
        <v>542</v>
      </c>
      <c r="AF226" s="675">
        <v>1</v>
      </c>
      <c r="AG226" s="675"/>
      <c r="AH226" s="675"/>
      <c r="AI226" s="567" t="s">
        <v>154</v>
      </c>
      <c r="AJ226" s="670" t="e">
        <f>U226*(AA226/AA227)*(1/SQRT(3))</f>
        <v>#DIV/0!</v>
      </c>
      <c r="AK226" s="670"/>
      <c r="AL226" s="670"/>
      <c r="AM226" s="670"/>
      <c r="AN226" s="2"/>
      <c r="AO226" s="2"/>
      <c r="AP226" s="2"/>
      <c r="AQ226" s="2"/>
      <c r="AR226" s="2"/>
      <c r="AS226" s="2"/>
      <c r="AU226" s="2"/>
      <c r="AV226" s="2"/>
      <c r="AW226" s="2"/>
      <c r="AX226" s="2"/>
      <c r="AY226" s="2"/>
      <c r="AZ226" s="2"/>
      <c r="BA226" s="2"/>
      <c r="BB226" s="2"/>
    </row>
    <row r="227" spans="1:54" ht="18.75" customHeight="1">
      <c r="A227" s="109"/>
      <c r="B227" s="2"/>
      <c r="C227" s="2"/>
      <c r="D227" s="2"/>
      <c r="E227" s="2"/>
      <c r="F227" s="2"/>
      <c r="G227" s="2"/>
      <c r="H227" s="2"/>
      <c r="I227" s="2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672"/>
      <c r="U227" s="673"/>
      <c r="V227" s="673"/>
      <c r="W227" s="673"/>
      <c r="X227" s="673"/>
      <c r="Y227" s="673"/>
      <c r="Z227" s="567"/>
      <c r="AA227" s="651">
        <v>2</v>
      </c>
      <c r="AB227" s="651"/>
      <c r="AC227" s="651"/>
      <c r="AD227" s="651"/>
      <c r="AE227" s="567"/>
      <c r="AF227" s="651"/>
      <c r="AG227" s="651"/>
      <c r="AH227" s="651"/>
      <c r="AI227" s="567"/>
      <c r="AJ227" s="670"/>
      <c r="AK227" s="670"/>
      <c r="AL227" s="670"/>
      <c r="AM227" s="670"/>
      <c r="AN227" s="2"/>
      <c r="AO227" s="2"/>
      <c r="AP227" s="2"/>
      <c r="AQ227" s="2"/>
      <c r="AR227" s="2"/>
      <c r="AS227" s="2"/>
      <c r="AU227" s="2"/>
      <c r="AV227" s="2"/>
      <c r="AW227" s="2"/>
      <c r="AX227" s="2"/>
      <c r="AY227" s="2"/>
      <c r="AZ227" s="2"/>
      <c r="BA227" s="2"/>
      <c r="BB227" s="2"/>
    </row>
    <row r="228" spans="1:54" ht="18.75" customHeight="1">
      <c r="A228" s="109"/>
      <c r="B228" s="2" t="s">
        <v>65</v>
      </c>
      <c r="C228" s="284"/>
      <c r="D228" s="284"/>
      <c r="E228" s="284"/>
      <c r="F228" s="2"/>
      <c r="G228" s="2"/>
      <c r="H228" s="2" t="s">
        <v>569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54" ht="18.75" customHeight="1">
      <c r="A229" s="109"/>
      <c r="B229" s="571" t="s">
        <v>570</v>
      </c>
      <c r="C229" s="571"/>
      <c r="D229" s="571"/>
      <c r="E229" s="571"/>
      <c r="F229" s="571"/>
      <c r="G229" s="57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54" ht="18.75" customHeight="1">
      <c r="A230" s="109"/>
      <c r="B230" s="571"/>
      <c r="C230" s="571"/>
      <c r="D230" s="571"/>
      <c r="E230" s="571"/>
      <c r="F230" s="571"/>
      <c r="G230" s="57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54" ht="18.75" customHeight="1">
      <c r="A231" s="109"/>
      <c r="B231" s="2" t="s">
        <v>571</v>
      </c>
      <c r="C231" s="284"/>
      <c r="D231" s="284"/>
      <c r="E231" s="284"/>
      <c r="F231" s="2"/>
      <c r="G231" s="2"/>
      <c r="H231" s="2"/>
      <c r="I231" s="2"/>
      <c r="J231" s="2">
        <v>1</v>
      </c>
      <c r="K231" s="2" t="s">
        <v>538</v>
      </c>
      <c r="L231" s="670" t="e">
        <f>AJ226</f>
        <v>#DIV/0!</v>
      </c>
      <c r="M231" s="670"/>
      <c r="N231" s="670"/>
      <c r="O231" s="670"/>
      <c r="P231" s="670"/>
      <c r="Q231" s="2" t="s">
        <v>154</v>
      </c>
      <c r="R231" s="670" t="e">
        <f>J231*L231</f>
        <v>#DIV/0!</v>
      </c>
      <c r="S231" s="670"/>
      <c r="T231" s="670"/>
      <c r="U231" s="670"/>
      <c r="V231" s="670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54" ht="18.75" customHeight="1">
      <c r="A232" s="109"/>
      <c r="B232" s="2" t="s">
        <v>572</v>
      </c>
      <c r="C232" s="284"/>
      <c r="D232" s="284"/>
      <c r="E232" s="284"/>
      <c r="F232" s="2"/>
      <c r="G232" s="127" t="s">
        <v>573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54" ht="18.75" customHeight="1">
      <c r="A233" s="109"/>
      <c r="B233" s="2"/>
      <c r="C233" s="284"/>
      <c r="D233" s="284"/>
      <c r="E233" s="28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54" ht="18.75" customHeight="1">
      <c r="A234" s="109"/>
      <c r="B234" s="38" t="s">
        <v>155</v>
      </c>
      <c r="C234" s="284"/>
      <c r="D234" s="284"/>
      <c r="E234" s="28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54" ht="18.75" customHeight="1">
      <c r="A235" s="109"/>
      <c r="B235" s="2" t="s">
        <v>574</v>
      </c>
      <c r="C235" s="284"/>
      <c r="D235" s="284"/>
      <c r="E235" s="284"/>
      <c r="F235" s="2"/>
      <c r="G235" s="567">
        <v>0</v>
      </c>
      <c r="H235" s="56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54" ht="18.75" customHeight="1">
      <c r="A236" s="109"/>
      <c r="B236" s="290" t="s">
        <v>575</v>
      </c>
      <c r="C236" s="285"/>
      <c r="D236" s="285"/>
      <c r="E236" s="285"/>
      <c r="F236" s="285"/>
      <c r="G236" s="285"/>
      <c r="H236" s="285"/>
      <c r="I236" s="285"/>
      <c r="K236" s="2" t="s">
        <v>157</v>
      </c>
      <c r="L236" s="2"/>
      <c r="M236" s="2"/>
      <c r="O236" s="2"/>
      <c r="P236" s="2"/>
      <c r="Q236" s="29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13"/>
    </row>
    <row r="237" spans="1:54" ht="18.75" customHeight="1">
      <c r="A237" s="109"/>
      <c r="B237" s="285"/>
      <c r="C237" s="285"/>
      <c r="D237" s="285"/>
      <c r="E237" s="285"/>
      <c r="F237" s="285"/>
      <c r="G237" s="285"/>
      <c r="H237" s="285"/>
      <c r="I237" s="285"/>
      <c r="K237" s="2"/>
      <c r="L237" s="2" t="s">
        <v>156</v>
      </c>
      <c r="M237" s="2"/>
      <c r="O237" s="2"/>
      <c r="P237" s="2"/>
      <c r="Q237" s="29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13"/>
    </row>
    <row r="238" spans="1:54" ht="18.75" customHeight="1">
      <c r="A238" s="109"/>
      <c r="B238" s="285"/>
      <c r="C238" s="285"/>
      <c r="D238" s="285"/>
      <c r="E238" s="285"/>
      <c r="F238" s="285"/>
      <c r="G238" s="285"/>
      <c r="H238" s="285"/>
      <c r="I238" s="285"/>
      <c r="J238" s="2"/>
      <c r="K238" s="290" t="s">
        <v>576</v>
      </c>
      <c r="L238" s="290"/>
      <c r="M238" s="290"/>
      <c r="N238" s="653" t="e">
        <f>Calcu!Y32</f>
        <v>#DIV/0!</v>
      </c>
      <c r="O238" s="653"/>
      <c r="P238" s="653"/>
      <c r="Q238" s="653"/>
      <c r="R238" s="653"/>
      <c r="S238" s="653"/>
      <c r="T238" s="653"/>
      <c r="U238" s="298"/>
      <c r="V238" s="298"/>
      <c r="W238" s="290"/>
      <c r="X238" s="290"/>
      <c r="Y238" s="132"/>
      <c r="Z238" s="132"/>
      <c r="AA238" s="132"/>
      <c r="AB238" s="132"/>
      <c r="AC238" s="132"/>
      <c r="AD238" s="132"/>
      <c r="AE238" s="132"/>
      <c r="AF238" s="2"/>
      <c r="AG238" s="133"/>
      <c r="AH238" s="133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13"/>
    </row>
    <row r="239" spans="1:54" ht="18.75" customHeight="1">
      <c r="A239" s="109"/>
      <c r="B239" s="285"/>
      <c r="C239" s="285"/>
      <c r="D239" s="285"/>
      <c r="E239" s="285"/>
      <c r="F239" s="285"/>
      <c r="G239" s="285"/>
      <c r="H239" s="285"/>
      <c r="I239" s="28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567" t="s">
        <v>533</v>
      </c>
      <c r="V239" s="66"/>
      <c r="W239" s="668" t="e">
        <f>AVERAGE(F39,P39,Z39)</f>
        <v>#DIV/0!</v>
      </c>
      <c r="X239" s="668"/>
      <c r="Y239" s="668"/>
      <c r="Z239" s="668"/>
      <c r="AA239" s="668"/>
      <c r="AB239" s="32" t="s">
        <v>376</v>
      </c>
      <c r="AC239" s="669" t="e">
        <f>N238</f>
        <v>#DIV/0!</v>
      </c>
      <c r="AD239" s="669"/>
      <c r="AE239" s="669"/>
      <c r="AF239" s="669"/>
      <c r="AG239" s="669"/>
      <c r="AH239" s="31"/>
      <c r="AI239" s="661" t="s">
        <v>538</v>
      </c>
      <c r="AJ239" s="656">
        <v>100</v>
      </c>
      <c r="AK239" s="656"/>
      <c r="AL239" s="656"/>
      <c r="AM239" s="657" t="s">
        <v>533</v>
      </c>
      <c r="AN239" s="568" t="e">
        <f>ABS((W239-AC239)/W240)*AJ239</f>
        <v>#DIV/0!</v>
      </c>
      <c r="AO239" s="568"/>
      <c r="AP239" s="568"/>
      <c r="AQ239" s="568"/>
      <c r="AR239" s="2"/>
      <c r="AS239" s="2"/>
      <c r="AU239" s="2"/>
      <c r="AV239" s="22"/>
      <c r="AW239" s="134"/>
      <c r="AX239" s="134"/>
      <c r="AY239" s="33"/>
      <c r="AZ239" s="297"/>
      <c r="BA239" s="298"/>
      <c r="BB239" s="2"/>
    </row>
    <row r="240" spans="1:54" ht="18.75" customHeight="1">
      <c r="A240" s="109"/>
      <c r="B240" s="285"/>
      <c r="C240" s="285"/>
      <c r="D240" s="285"/>
      <c r="E240" s="285"/>
      <c r="F240" s="285"/>
      <c r="G240" s="285"/>
      <c r="H240" s="285"/>
      <c r="I240" s="28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567"/>
      <c r="V240" s="66"/>
      <c r="W240" s="665" t="e">
        <f>W239</f>
        <v>#DIV/0!</v>
      </c>
      <c r="X240" s="666"/>
      <c r="Y240" s="666"/>
      <c r="Z240" s="666"/>
      <c r="AA240" s="666"/>
      <c r="AB240" s="666"/>
      <c r="AC240" s="666"/>
      <c r="AD240" s="666"/>
      <c r="AE240" s="666"/>
      <c r="AF240" s="666"/>
      <c r="AG240" s="666"/>
      <c r="AH240" s="37"/>
      <c r="AI240" s="661"/>
      <c r="AJ240" s="656"/>
      <c r="AK240" s="656"/>
      <c r="AL240" s="656"/>
      <c r="AM240" s="657"/>
      <c r="AN240" s="568"/>
      <c r="AO240" s="568"/>
      <c r="AP240" s="568"/>
      <c r="AQ240" s="568"/>
      <c r="AR240" s="2"/>
      <c r="AS240" s="2"/>
      <c r="AU240" s="2"/>
      <c r="AV240" s="22"/>
      <c r="AW240" s="134"/>
      <c r="AX240" s="134"/>
      <c r="AY240" s="33"/>
      <c r="AZ240" s="298"/>
      <c r="BA240" s="298"/>
      <c r="BB240" s="2"/>
    </row>
    <row r="241" spans="1:50" ht="18.75" customHeight="1">
      <c r="A241" s="109"/>
      <c r="B241" s="2" t="s">
        <v>577</v>
      </c>
      <c r="C241" s="284"/>
      <c r="D241" s="284"/>
      <c r="E241" s="284"/>
      <c r="F241" s="2"/>
      <c r="G241" s="2"/>
      <c r="H241" s="2" t="s">
        <v>569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50" ht="18.75" customHeight="1">
      <c r="A242" s="109"/>
      <c r="B242" s="571" t="s">
        <v>578</v>
      </c>
      <c r="C242" s="571"/>
      <c r="D242" s="571"/>
      <c r="E242" s="571"/>
      <c r="F242" s="571"/>
      <c r="G242" s="57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50" ht="18.75" customHeight="1">
      <c r="A243" s="109"/>
      <c r="B243" s="571"/>
      <c r="C243" s="571"/>
      <c r="D243" s="571"/>
      <c r="E243" s="571"/>
      <c r="F243" s="571"/>
      <c r="G243" s="57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50" ht="18.75" customHeight="1">
      <c r="A244" s="109"/>
      <c r="B244" s="2" t="s">
        <v>579</v>
      </c>
      <c r="C244" s="284"/>
      <c r="D244" s="284"/>
      <c r="E244" s="284"/>
      <c r="F244" s="2"/>
      <c r="G244" s="2"/>
      <c r="H244" s="2"/>
      <c r="I244" s="2"/>
      <c r="J244" s="2">
        <v>1</v>
      </c>
      <c r="K244" s="2" t="s">
        <v>538</v>
      </c>
      <c r="L244" s="568" t="e">
        <f>AN239</f>
        <v>#DIV/0!</v>
      </c>
      <c r="M244" s="568"/>
      <c r="N244" s="568"/>
      <c r="O244" s="568"/>
      <c r="P244" s="2" t="s">
        <v>154</v>
      </c>
      <c r="Q244" s="568" t="e">
        <f>J244*L244</f>
        <v>#DIV/0!</v>
      </c>
      <c r="R244" s="568"/>
      <c r="S244" s="568"/>
      <c r="T244" s="568"/>
      <c r="U244" s="22"/>
      <c r="V244" s="667"/>
      <c r="W244" s="667"/>
      <c r="X244" s="16"/>
      <c r="Y244" s="570"/>
      <c r="Z244" s="571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50" ht="18.75" customHeight="1">
      <c r="A245" s="109"/>
      <c r="B245" s="2" t="s">
        <v>66</v>
      </c>
      <c r="C245" s="284"/>
      <c r="D245" s="284"/>
      <c r="E245" s="284"/>
      <c r="F245" s="2"/>
      <c r="G245" s="127" t="s">
        <v>580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50" ht="18.75" customHeight="1">
      <c r="A246" s="109"/>
      <c r="B246" s="2"/>
      <c r="C246" s="284"/>
      <c r="D246" s="284"/>
      <c r="E246" s="28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U246" s="2"/>
      <c r="AV246" s="2"/>
    </row>
    <row r="247" spans="1:50" ht="18.75" customHeight="1">
      <c r="A247" s="109"/>
      <c r="B247" s="38" t="s">
        <v>158</v>
      </c>
      <c r="C247" s="284"/>
      <c r="D247" s="284"/>
      <c r="E247" s="28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U247" s="2"/>
      <c r="AV247" s="2"/>
    </row>
    <row r="248" spans="1:50" ht="18.75" customHeight="1">
      <c r="A248" s="109"/>
      <c r="B248" s="2" t="s">
        <v>67</v>
      </c>
      <c r="C248" s="284"/>
      <c r="D248" s="284"/>
      <c r="E248" s="284"/>
      <c r="F248" s="2"/>
      <c r="G248" s="567">
        <v>0</v>
      </c>
      <c r="H248" s="56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U248" s="2"/>
      <c r="AV248" s="2"/>
    </row>
    <row r="249" spans="1:50" ht="18.75" customHeight="1">
      <c r="A249" s="109"/>
      <c r="B249" s="290" t="s">
        <v>581</v>
      </c>
      <c r="C249" s="290"/>
      <c r="D249" s="290"/>
      <c r="E249" s="290"/>
      <c r="F249" s="290"/>
      <c r="G249" s="290"/>
      <c r="H249" s="290"/>
      <c r="I249" s="290"/>
      <c r="J249" s="290"/>
      <c r="K249" s="2"/>
      <c r="L249" s="2"/>
      <c r="M249" s="2"/>
      <c r="N249" s="2"/>
      <c r="O249" s="2"/>
      <c r="P249" s="2"/>
      <c r="Q249" s="290"/>
      <c r="R249" s="290"/>
      <c r="S249" s="290"/>
      <c r="T249" s="2"/>
      <c r="U249" s="664" t="s">
        <v>86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U249" s="2"/>
      <c r="AV249" s="2"/>
    </row>
    <row r="250" spans="1:50" ht="18.75" customHeight="1">
      <c r="A250" s="109"/>
      <c r="B250" s="290"/>
      <c r="C250" s="290"/>
      <c r="D250" s="290"/>
      <c r="E250" s="290"/>
      <c r="F250" s="290"/>
      <c r="G250" s="290"/>
      <c r="H250" s="290"/>
      <c r="I250" s="290"/>
      <c r="J250" s="290"/>
      <c r="K250" s="2"/>
      <c r="L250" s="2"/>
      <c r="M250" s="2"/>
      <c r="N250" s="2"/>
      <c r="O250" s="2"/>
      <c r="P250" s="2"/>
      <c r="Q250" s="290"/>
      <c r="R250" s="290"/>
      <c r="S250" s="290"/>
      <c r="T250" s="2"/>
      <c r="U250" s="664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U250" s="2"/>
      <c r="AV250" s="2"/>
    </row>
    <row r="251" spans="1:50" ht="18.75" customHeight="1">
      <c r="A251" s="109"/>
      <c r="B251" s="285"/>
      <c r="C251" s="285"/>
      <c r="D251" s="285"/>
      <c r="E251" s="285"/>
      <c r="F251" s="2"/>
      <c r="G251" s="2"/>
      <c r="H251" s="2"/>
      <c r="I251" s="22"/>
      <c r="J251" s="64"/>
      <c r="K251" s="659" t="s">
        <v>582</v>
      </c>
      <c r="L251" s="659"/>
      <c r="M251" s="662" t="s">
        <v>154</v>
      </c>
      <c r="N251" s="65"/>
      <c r="O251" s="663" t="str">
        <f>U39</f>
        <v/>
      </c>
      <c r="P251" s="663"/>
      <c r="Q251" s="663"/>
      <c r="R251" s="663"/>
      <c r="S251" s="663"/>
      <c r="T251" s="295" t="s">
        <v>376</v>
      </c>
      <c r="U251" s="663" t="str">
        <f>P39</f>
        <v/>
      </c>
      <c r="V251" s="663"/>
      <c r="W251" s="663"/>
      <c r="X251" s="663"/>
      <c r="Y251" s="663"/>
      <c r="Z251" s="31"/>
      <c r="AA251" s="661" t="s">
        <v>538</v>
      </c>
      <c r="AB251" s="656">
        <v>100</v>
      </c>
      <c r="AC251" s="656"/>
      <c r="AD251" s="656"/>
      <c r="AE251" s="657" t="s">
        <v>533</v>
      </c>
      <c r="AF251" s="654" t="e">
        <f>(ABS((O251-U251)/O252))*AB251</f>
        <v>#VALUE!</v>
      </c>
      <c r="AG251" s="654"/>
      <c r="AH251" s="654"/>
      <c r="AI251" s="654"/>
      <c r="AJ251" s="64"/>
      <c r="AK251" s="33"/>
      <c r="AL251" s="2"/>
      <c r="AM251" s="2"/>
      <c r="AN251" s="2"/>
      <c r="AO251" s="2"/>
      <c r="AP251" s="2"/>
      <c r="AQ251" s="2"/>
      <c r="AR251" s="2"/>
      <c r="AS251" s="2"/>
      <c r="AT251" s="1"/>
    </row>
    <row r="252" spans="1:50" ht="18.75" customHeight="1">
      <c r="A252" s="109"/>
      <c r="B252" s="285"/>
      <c r="C252" s="285"/>
      <c r="D252" s="285"/>
      <c r="E252" s="285"/>
      <c r="F252" s="2"/>
      <c r="G252" s="2"/>
      <c r="H252" s="2"/>
      <c r="I252" s="22"/>
      <c r="J252" s="64"/>
      <c r="K252" s="659"/>
      <c r="L252" s="659"/>
      <c r="M252" s="662"/>
      <c r="N252" s="65"/>
      <c r="O252" s="650" t="str">
        <f>P39</f>
        <v/>
      </c>
      <c r="P252" s="650"/>
      <c r="Q252" s="650"/>
      <c r="R252" s="650"/>
      <c r="S252" s="650"/>
      <c r="T252" s="650"/>
      <c r="U252" s="650"/>
      <c r="V252" s="650"/>
      <c r="W252" s="650"/>
      <c r="X252" s="650"/>
      <c r="Y252" s="650"/>
      <c r="Z252" s="37"/>
      <c r="AA252" s="661"/>
      <c r="AB252" s="656"/>
      <c r="AC252" s="656"/>
      <c r="AD252" s="656"/>
      <c r="AE252" s="657"/>
      <c r="AF252" s="654"/>
      <c r="AG252" s="654"/>
      <c r="AH252" s="654"/>
      <c r="AI252" s="654"/>
      <c r="AJ252" s="64"/>
      <c r="AK252" s="33"/>
      <c r="AL252" s="2"/>
      <c r="AM252" s="2"/>
      <c r="AN252" s="2"/>
      <c r="AO252" s="2"/>
      <c r="AP252" s="2"/>
      <c r="AQ252" s="2"/>
      <c r="AR252" s="2"/>
      <c r="AS252" s="2"/>
      <c r="AT252" s="1"/>
    </row>
    <row r="253" spans="1:50" ht="18.75" customHeight="1">
      <c r="A253" s="109"/>
      <c r="B253" s="285"/>
      <c r="C253" s="285"/>
      <c r="D253" s="285"/>
      <c r="E253" s="285"/>
      <c r="F253" s="285"/>
      <c r="G253" s="2"/>
      <c r="H253" s="2"/>
      <c r="I253" s="22"/>
      <c r="J253" s="283"/>
      <c r="K253" s="659" t="s">
        <v>583</v>
      </c>
      <c r="L253" s="659"/>
      <c r="M253" s="662" t="s">
        <v>533</v>
      </c>
      <c r="N253" s="65"/>
      <c r="O253" s="663" t="str">
        <f>AE39</f>
        <v/>
      </c>
      <c r="P253" s="663"/>
      <c r="Q253" s="663"/>
      <c r="R253" s="663"/>
      <c r="S253" s="663"/>
      <c r="T253" s="32" t="s">
        <v>376</v>
      </c>
      <c r="U253" s="663" t="str">
        <f>Z39</f>
        <v/>
      </c>
      <c r="V253" s="663"/>
      <c r="W253" s="663"/>
      <c r="X253" s="663"/>
      <c r="Y253" s="663"/>
      <c r="Z253" s="31"/>
      <c r="AA253" s="661" t="s">
        <v>538</v>
      </c>
      <c r="AB253" s="656">
        <v>100</v>
      </c>
      <c r="AC253" s="656"/>
      <c r="AD253" s="656"/>
      <c r="AE253" s="657" t="s">
        <v>154</v>
      </c>
      <c r="AF253" s="654" t="e">
        <f>(ABS((O253-U253)/O254))*AB253</f>
        <v>#VALUE!</v>
      </c>
      <c r="AG253" s="654"/>
      <c r="AH253" s="654"/>
      <c r="AI253" s="654"/>
      <c r="AJ253" s="2"/>
      <c r="AK253" s="2"/>
      <c r="AL253" s="2"/>
      <c r="AM253" s="22"/>
      <c r="AN253" s="64"/>
      <c r="AO253" s="64"/>
      <c r="AP253" s="33"/>
      <c r="AQ253" s="2"/>
      <c r="AR253" s="2"/>
      <c r="AS253" s="2"/>
      <c r="AU253" s="2"/>
      <c r="AV253" s="2"/>
      <c r="AW253" s="2"/>
      <c r="AX253" s="2"/>
    </row>
    <row r="254" spans="1:50" ht="18.75" customHeight="1">
      <c r="A254" s="109"/>
      <c r="B254" s="285"/>
      <c r="C254" s="285"/>
      <c r="D254" s="285"/>
      <c r="E254" s="285"/>
      <c r="F254" s="285"/>
      <c r="G254" s="2"/>
      <c r="H254" s="2"/>
      <c r="I254" s="22"/>
      <c r="J254" s="283"/>
      <c r="K254" s="659"/>
      <c r="L254" s="659"/>
      <c r="M254" s="662"/>
      <c r="N254" s="65"/>
      <c r="O254" s="650" t="str">
        <f>Z39</f>
        <v/>
      </c>
      <c r="P254" s="650"/>
      <c r="Q254" s="650"/>
      <c r="R254" s="650"/>
      <c r="S254" s="650"/>
      <c r="T254" s="650"/>
      <c r="U254" s="650"/>
      <c r="V254" s="650"/>
      <c r="W254" s="650"/>
      <c r="X254" s="650"/>
      <c r="Y254" s="650"/>
      <c r="Z254" s="37"/>
      <c r="AA254" s="661"/>
      <c r="AB254" s="656"/>
      <c r="AC254" s="656"/>
      <c r="AD254" s="656"/>
      <c r="AE254" s="657"/>
      <c r="AF254" s="654"/>
      <c r="AG254" s="654"/>
      <c r="AH254" s="654"/>
      <c r="AI254" s="654"/>
      <c r="AJ254" s="2"/>
      <c r="AK254" s="2"/>
      <c r="AL254" s="2"/>
      <c r="AM254" s="22"/>
      <c r="AN254" s="64"/>
      <c r="AO254" s="64"/>
      <c r="AP254" s="33"/>
      <c r="AQ254" s="2"/>
      <c r="AR254" s="2"/>
      <c r="AS254" s="2"/>
      <c r="AU254" s="2"/>
      <c r="AV254" s="2"/>
    </row>
    <row r="255" spans="1:50" ht="18.75" customHeight="1">
      <c r="A255" s="109"/>
      <c r="B255" s="285"/>
      <c r="C255" s="285"/>
      <c r="D255" s="285"/>
      <c r="E255" s="285"/>
      <c r="F255" s="285"/>
      <c r="G255" s="285"/>
      <c r="H255" s="285"/>
      <c r="I255" s="285"/>
      <c r="J255" s="285"/>
      <c r="K255" s="658" t="s">
        <v>584</v>
      </c>
      <c r="L255" s="658"/>
      <c r="M255" s="659" t="s">
        <v>154</v>
      </c>
      <c r="N255" s="652" t="e">
        <f>AF251</f>
        <v>#VALUE!</v>
      </c>
      <c r="O255" s="660"/>
      <c r="P255" s="660"/>
      <c r="Q255" s="660"/>
      <c r="R255" s="660"/>
      <c r="S255" s="286" t="s">
        <v>585</v>
      </c>
      <c r="T255" s="652" t="e">
        <f>AF253</f>
        <v>#VALUE!</v>
      </c>
      <c r="U255" s="660"/>
      <c r="V255" s="660"/>
      <c r="W255" s="660"/>
      <c r="X255" s="660"/>
      <c r="Y255" s="567" t="s">
        <v>154</v>
      </c>
      <c r="Z255" s="654" t="e">
        <f>(N255+T255)/N256</f>
        <v>#VALUE!</v>
      </c>
      <c r="AA255" s="654"/>
      <c r="AB255" s="654"/>
      <c r="AC255" s="654"/>
      <c r="AE255" s="289"/>
      <c r="AF255" s="34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96"/>
      <c r="AR255" s="2"/>
      <c r="AS255" s="2"/>
      <c r="AU255" s="2"/>
      <c r="AV255" s="2"/>
      <c r="AW255" s="2"/>
    </row>
    <row r="256" spans="1:50" ht="18.75" customHeight="1">
      <c r="A256" s="109"/>
      <c r="B256" s="285"/>
      <c r="C256" s="285"/>
      <c r="D256" s="285"/>
      <c r="E256" s="285"/>
      <c r="F256" s="285"/>
      <c r="G256" s="285"/>
      <c r="H256" s="285"/>
      <c r="I256" s="285"/>
      <c r="J256" s="285"/>
      <c r="K256" s="658"/>
      <c r="L256" s="658"/>
      <c r="M256" s="659"/>
      <c r="N256" s="651">
        <v>2</v>
      </c>
      <c r="O256" s="651"/>
      <c r="P256" s="651"/>
      <c r="Q256" s="651"/>
      <c r="R256" s="651"/>
      <c r="S256" s="651"/>
      <c r="T256" s="651"/>
      <c r="U256" s="651"/>
      <c r="V256" s="651"/>
      <c r="W256" s="651"/>
      <c r="X256" s="651"/>
      <c r="Y256" s="567"/>
      <c r="Z256" s="654"/>
      <c r="AA256" s="654"/>
      <c r="AB256" s="654"/>
      <c r="AC256" s="654"/>
      <c r="AE256" s="289"/>
      <c r="AF256" s="34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96"/>
      <c r="AR256" s="2"/>
      <c r="AS256" s="2"/>
      <c r="AU256" s="2"/>
      <c r="AV256" s="2"/>
      <c r="AW256" s="2"/>
    </row>
    <row r="257" spans="1:51" ht="18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285"/>
      <c r="L257" s="285"/>
      <c r="M257" s="285"/>
      <c r="N257" s="285"/>
      <c r="O257" s="567" t="s">
        <v>154</v>
      </c>
      <c r="P257" s="652" t="e">
        <f>Z255</f>
        <v>#VALUE!</v>
      </c>
      <c r="Q257" s="652"/>
      <c r="R257" s="652"/>
      <c r="S257" s="652"/>
      <c r="T257" s="653" t="s">
        <v>154</v>
      </c>
      <c r="U257" s="654" t="e">
        <f>P257/SQRT(3)</f>
        <v>#VALUE!</v>
      </c>
      <c r="V257" s="654"/>
      <c r="W257" s="654"/>
      <c r="X257" s="654"/>
      <c r="Y257" s="654"/>
      <c r="Z257" s="287"/>
      <c r="AA257" s="2"/>
      <c r="AB257" s="287"/>
      <c r="AC257" s="289"/>
      <c r="AD257" s="288"/>
      <c r="AE257" s="288"/>
      <c r="AF257" s="288"/>
      <c r="AG257" s="288"/>
      <c r="AH257" s="288"/>
      <c r="AI257" s="64"/>
      <c r="AJ257" s="64"/>
      <c r="AK257" s="33"/>
      <c r="AL257" s="298"/>
      <c r="AM257" s="291"/>
      <c r="AN257" s="288"/>
      <c r="AO257" s="288"/>
      <c r="AP257" s="288"/>
      <c r="AQ257" s="288"/>
      <c r="AR257" s="288"/>
      <c r="AS257" s="296"/>
      <c r="AU257" s="2"/>
      <c r="AV257" s="2"/>
      <c r="AW257" s="2"/>
      <c r="AX257" s="2"/>
      <c r="AY257" s="2"/>
    </row>
    <row r="258" spans="1:51" ht="18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285"/>
      <c r="L258" s="285"/>
      <c r="M258" s="285"/>
      <c r="N258" s="285"/>
      <c r="O258" s="567"/>
      <c r="P258" s="655"/>
      <c r="Q258" s="655"/>
      <c r="R258" s="655"/>
      <c r="S258" s="655"/>
      <c r="T258" s="653"/>
      <c r="U258" s="654"/>
      <c r="V258" s="654"/>
      <c r="W258" s="654"/>
      <c r="X258" s="654"/>
      <c r="Y258" s="654"/>
      <c r="Z258" s="287"/>
      <c r="AA258" s="2"/>
      <c r="AB258" s="287"/>
      <c r="AC258" s="289"/>
      <c r="AD258" s="288"/>
      <c r="AE258" s="288"/>
      <c r="AF258" s="288"/>
      <c r="AG258" s="288"/>
      <c r="AH258" s="288"/>
      <c r="AI258" s="64"/>
      <c r="AJ258" s="64"/>
      <c r="AK258" s="33"/>
      <c r="AL258" s="298"/>
      <c r="AM258" s="291"/>
      <c r="AN258" s="288"/>
      <c r="AO258" s="288"/>
      <c r="AP258" s="288"/>
      <c r="AQ258" s="288"/>
      <c r="AR258" s="288"/>
      <c r="AS258" s="296"/>
      <c r="AU258" s="2"/>
      <c r="AV258" s="2"/>
      <c r="AW258" s="2"/>
      <c r="AX258" s="2"/>
      <c r="AY258" s="2"/>
    </row>
    <row r="259" spans="1:51" ht="18.75" customHeight="1">
      <c r="A259" s="109"/>
      <c r="B259" s="2" t="s">
        <v>68</v>
      </c>
      <c r="C259" s="284"/>
      <c r="D259" s="284"/>
      <c r="E259" s="284"/>
      <c r="F259" s="2"/>
      <c r="G259" s="2"/>
      <c r="H259" s="2" t="s">
        <v>569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51" ht="18.75" customHeight="1">
      <c r="A260" s="109"/>
      <c r="B260" s="571" t="s">
        <v>586</v>
      </c>
      <c r="C260" s="571"/>
      <c r="D260" s="571"/>
      <c r="E260" s="571"/>
      <c r="F260" s="571"/>
      <c r="G260" s="57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51" ht="18.75" customHeight="1">
      <c r="A261" s="109"/>
      <c r="B261" s="571"/>
      <c r="C261" s="571"/>
      <c r="D261" s="571"/>
      <c r="E261" s="571"/>
      <c r="F261" s="571"/>
      <c r="G261" s="57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51" ht="18.75" customHeight="1">
      <c r="A262" s="109"/>
      <c r="B262" s="2" t="s">
        <v>587</v>
      </c>
      <c r="C262" s="284"/>
      <c r="D262" s="284"/>
      <c r="E262" s="284"/>
      <c r="F262" s="2"/>
      <c r="G262" s="2"/>
      <c r="H262" s="2"/>
      <c r="I262" s="2"/>
      <c r="J262" s="2">
        <v>1</v>
      </c>
      <c r="K262" s="2" t="s">
        <v>538</v>
      </c>
      <c r="L262" s="568" t="e">
        <f>U257</f>
        <v>#VALUE!</v>
      </c>
      <c r="M262" s="568"/>
      <c r="N262" s="568"/>
      <c r="O262" s="568"/>
      <c r="P262" s="568"/>
      <c r="Q262" s="2" t="s">
        <v>154</v>
      </c>
      <c r="R262" s="568" t="e">
        <f>J262*L262</f>
        <v>#VALUE!</v>
      </c>
      <c r="S262" s="568"/>
      <c r="T262" s="568"/>
      <c r="U262" s="568"/>
      <c r="V262" s="568"/>
      <c r="W262" s="290"/>
      <c r="X262" s="290"/>
      <c r="Y262" s="290"/>
      <c r="Z262" s="2"/>
      <c r="AA262" s="135"/>
      <c r="AB262" s="290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51" ht="18.75" customHeight="1">
      <c r="A263" s="109"/>
      <c r="B263" s="2" t="s">
        <v>588</v>
      </c>
      <c r="C263" s="284"/>
      <c r="D263" s="284"/>
      <c r="E263" s="284"/>
      <c r="F263" s="2"/>
      <c r="G263" s="127" t="s">
        <v>159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51" ht="18.75" customHeight="1">
      <c r="A264" s="109"/>
      <c r="B264" s="2"/>
      <c r="C264" s="284"/>
      <c r="D264" s="284"/>
      <c r="E264" s="28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51" ht="18.75" customHeight="1">
      <c r="A265" s="7" t="s">
        <v>38</v>
      </c>
      <c r="C265" s="284"/>
      <c r="D265" s="284"/>
      <c r="E265" s="28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51" ht="18.75" customHeight="1">
      <c r="A266" s="109"/>
      <c r="B266" s="284"/>
      <c r="C266" s="284"/>
      <c r="D266" s="28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90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90"/>
      <c r="AH266" s="290"/>
      <c r="AI266" s="290"/>
      <c r="AJ266" s="290"/>
      <c r="AK266" s="290"/>
      <c r="AL266" s="290"/>
      <c r="AM266" s="290"/>
      <c r="AN266" s="290"/>
      <c r="AO266" s="290"/>
      <c r="AP266" s="290"/>
      <c r="AQ266" s="290"/>
      <c r="AR266" s="290"/>
      <c r="AS266" s="2"/>
      <c r="AT266" s="1"/>
    </row>
    <row r="267" spans="1:51" ht="18.75" customHeight="1">
      <c r="A267" s="109"/>
      <c r="C267" s="130" t="s">
        <v>162</v>
      </c>
      <c r="D267" s="128" t="s">
        <v>589</v>
      </c>
      <c r="E267" s="568" t="e">
        <f>AH141</f>
        <v>#VALUE!</v>
      </c>
      <c r="F267" s="568"/>
      <c r="G267" s="568"/>
      <c r="H267" s="568"/>
      <c r="I267" s="571" t="s">
        <v>160</v>
      </c>
      <c r="J267" s="571"/>
      <c r="K267" s="128" t="s">
        <v>589</v>
      </c>
      <c r="L267" s="568" t="e">
        <f>AH142</f>
        <v>#VALUE!</v>
      </c>
      <c r="M267" s="568"/>
      <c r="N267" s="568"/>
      <c r="O267" s="568"/>
      <c r="P267" s="571" t="s">
        <v>160</v>
      </c>
      <c r="Q267" s="571"/>
      <c r="R267" s="128" t="s">
        <v>39</v>
      </c>
      <c r="S267" s="568" t="e">
        <f>AH143</f>
        <v>#VALUE!</v>
      </c>
      <c r="T267" s="568"/>
      <c r="U267" s="568"/>
      <c r="V267" s="568"/>
      <c r="W267" s="571" t="s">
        <v>590</v>
      </c>
      <c r="X267" s="571"/>
      <c r="Y267" s="128" t="s">
        <v>39</v>
      </c>
      <c r="Z267" s="647" t="e">
        <f>AH144</f>
        <v>#VALUE!</v>
      </c>
      <c r="AA267" s="647"/>
      <c r="AB267" s="647"/>
      <c r="AC267" s="647"/>
      <c r="AD267" s="571" t="s">
        <v>160</v>
      </c>
      <c r="AE267" s="571"/>
      <c r="AF267" s="128" t="s">
        <v>39</v>
      </c>
      <c r="AG267" s="568" t="e">
        <f ca="1">AH145</f>
        <v>#VALUE!</v>
      </c>
      <c r="AH267" s="568"/>
      <c r="AI267" s="568"/>
      <c r="AJ267" s="568"/>
      <c r="AK267" s="571" t="s">
        <v>160</v>
      </c>
      <c r="AL267" s="571"/>
      <c r="AM267" s="128" t="s">
        <v>39</v>
      </c>
      <c r="AN267" s="647" t="e">
        <f>AH146</f>
        <v>#VALUE!</v>
      </c>
      <c r="AO267" s="647"/>
      <c r="AP267" s="647"/>
      <c r="AQ267" s="647"/>
      <c r="AR267" s="571" t="s">
        <v>161</v>
      </c>
      <c r="AS267" s="571"/>
    </row>
    <row r="268" spans="1:51" ht="18.75" customHeight="1">
      <c r="A268" s="109"/>
      <c r="B268" s="109"/>
      <c r="C268" s="2"/>
      <c r="D268" s="136" t="s">
        <v>42</v>
      </c>
      <c r="E268" s="128" t="s">
        <v>39</v>
      </c>
      <c r="F268" s="647" t="e">
        <f>AH147</f>
        <v>#VALUE!</v>
      </c>
      <c r="G268" s="647"/>
      <c r="H268" s="647"/>
      <c r="I268" s="647"/>
      <c r="J268" s="571" t="s">
        <v>160</v>
      </c>
      <c r="K268" s="571"/>
      <c r="L268" s="128" t="s">
        <v>39</v>
      </c>
      <c r="M268" s="568" t="e">
        <f>AH148</f>
        <v>#VALUE!</v>
      </c>
      <c r="N268" s="567"/>
      <c r="O268" s="567"/>
      <c r="P268" s="567"/>
      <c r="Q268" s="571" t="s">
        <v>160</v>
      </c>
      <c r="R268" s="571"/>
      <c r="S268" s="128" t="s">
        <v>39</v>
      </c>
      <c r="T268" s="568" t="e">
        <f>AH149</f>
        <v>#VALUE!</v>
      </c>
      <c r="U268" s="567"/>
      <c r="V268" s="567"/>
      <c r="W268" s="567"/>
      <c r="X268" s="571" t="s">
        <v>161</v>
      </c>
      <c r="Y268" s="571"/>
      <c r="Z268" s="2"/>
      <c r="AA268" s="2"/>
      <c r="AB268" s="2"/>
      <c r="AC268" s="2"/>
      <c r="AD268" s="2"/>
      <c r="AE268" s="2"/>
      <c r="AF268" s="2"/>
      <c r="AG268" s="2"/>
      <c r="AT268" s="1"/>
    </row>
    <row r="269" spans="1:51" ht="18.75" customHeight="1">
      <c r="A269" s="109"/>
      <c r="C269" s="287" t="s">
        <v>154</v>
      </c>
      <c r="D269" s="128" t="s">
        <v>39</v>
      </c>
      <c r="E269" s="568" t="e">
        <f>SQRT(SUMSQ(E267,L267,S267,Z267,AG267,AN267,F268,M268,T268))</f>
        <v>#VALUE!</v>
      </c>
      <c r="F269" s="568"/>
      <c r="G269" s="568"/>
      <c r="H269" s="568"/>
      <c r="I269" s="568"/>
      <c r="J269" s="571" t="s">
        <v>161</v>
      </c>
      <c r="K269" s="571"/>
      <c r="L269" s="63"/>
      <c r="M269" s="16"/>
      <c r="N269" s="135"/>
      <c r="O269" s="29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51" ht="18.75" customHeight="1">
      <c r="A270" s="109"/>
      <c r="C270" s="130" t="s">
        <v>163</v>
      </c>
      <c r="D270" s="568" t="e">
        <f>E269</f>
        <v>#VALUE!</v>
      </c>
      <c r="E270" s="568"/>
      <c r="F270" s="568"/>
      <c r="G270" s="568"/>
      <c r="H270" s="568"/>
      <c r="I270" s="288"/>
      <c r="J270" s="285"/>
      <c r="K270" s="285"/>
      <c r="L270" s="63"/>
      <c r="M270" s="16"/>
      <c r="N270" s="135"/>
      <c r="O270" s="29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51" ht="18.75" customHeight="1">
      <c r="A271" s="109"/>
      <c r="B271" s="290"/>
      <c r="C271" s="290"/>
      <c r="D271" s="288"/>
      <c r="E271" s="288"/>
      <c r="F271" s="288"/>
      <c r="G271" s="288"/>
      <c r="H271" s="288"/>
      <c r="I271" s="22"/>
      <c r="J271" s="292"/>
      <c r="K271" s="292"/>
      <c r="L271" s="292"/>
      <c r="M271" s="16"/>
      <c r="N271" s="293"/>
      <c r="O271" s="28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51" ht="18.75" customHeight="1">
      <c r="A272" s="7" t="s">
        <v>41</v>
      </c>
      <c r="C272" s="284"/>
      <c r="D272" s="284"/>
      <c r="E272" s="28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6" ht="18.75" customHeight="1">
      <c r="A273" s="10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3"/>
    </row>
    <row r="274" spans="1:46" ht="18.75" customHeight="1">
      <c r="A274" s="10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3"/>
    </row>
    <row r="275" spans="1:46" ht="18.75" customHeight="1">
      <c r="A275" s="10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3"/>
    </row>
    <row r="276" spans="1:46" ht="18.75" customHeight="1">
      <c r="A276" s="1"/>
      <c r="B276" s="645" t="s">
        <v>154</v>
      </c>
      <c r="C276" s="646" t="e">
        <f>E269</f>
        <v>#VALUE!</v>
      </c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46"/>
      <c r="AB276" s="646"/>
      <c r="AC276" s="646"/>
      <c r="AD276" s="646"/>
      <c r="AE276" s="646"/>
      <c r="AF276" s="646"/>
      <c r="AG276" s="646"/>
      <c r="AH276" s="646"/>
      <c r="AI276" s="646"/>
      <c r="AJ276" s="646"/>
      <c r="AK276" s="646"/>
      <c r="AL276" s="646"/>
      <c r="AM276" s="646"/>
      <c r="AN276" s="646"/>
      <c r="AO276" s="646"/>
      <c r="AP276" s="646"/>
      <c r="AQ276" s="646"/>
      <c r="AR276" s="646"/>
      <c r="AS276" s="646"/>
      <c r="AT276" s="646"/>
    </row>
    <row r="277" spans="1:46" ht="18.75" customHeight="1">
      <c r="A277" s="1"/>
      <c r="B277" s="645"/>
      <c r="C277" s="634" t="e">
        <f>E267</f>
        <v>#VALUE!</v>
      </c>
      <c r="D277" s="634"/>
      <c r="E277" s="634"/>
      <c r="F277" s="634"/>
      <c r="G277" s="567" t="s">
        <v>585</v>
      </c>
      <c r="H277" s="634" t="e">
        <f>L267</f>
        <v>#VALUE!</v>
      </c>
      <c r="I277" s="634"/>
      <c r="J277" s="634"/>
      <c r="K277" s="634"/>
      <c r="L277" s="567" t="s">
        <v>42</v>
      </c>
      <c r="M277" s="634" t="e">
        <f>S267</f>
        <v>#VALUE!</v>
      </c>
      <c r="N277" s="634"/>
      <c r="O277" s="634"/>
      <c r="P277" s="634"/>
      <c r="Q277" s="567" t="s">
        <v>591</v>
      </c>
      <c r="R277" s="634" t="e">
        <f>Z267</f>
        <v>#VALUE!</v>
      </c>
      <c r="S277" s="634"/>
      <c r="T277" s="634"/>
      <c r="U277" s="634"/>
      <c r="V277" s="567" t="s">
        <v>585</v>
      </c>
      <c r="W277" s="634" t="e">
        <f ca="1">AG267</f>
        <v>#VALUE!</v>
      </c>
      <c r="X277" s="634"/>
      <c r="Y277" s="634"/>
      <c r="Z277" s="634"/>
      <c r="AA277" s="567" t="s">
        <v>591</v>
      </c>
      <c r="AB277" s="634" t="e">
        <f>AN267</f>
        <v>#VALUE!</v>
      </c>
      <c r="AC277" s="634"/>
      <c r="AD277" s="634"/>
      <c r="AE277" s="634"/>
      <c r="AF277" s="2"/>
      <c r="AG277" s="634" t="e">
        <f>F268</f>
        <v>#VALUE!</v>
      </c>
      <c r="AH277" s="634"/>
      <c r="AI277" s="634"/>
      <c r="AJ277" s="634"/>
      <c r="AK277" s="567" t="s">
        <v>585</v>
      </c>
      <c r="AL277" s="648" t="e">
        <f>M268</f>
        <v>#VALUE!</v>
      </c>
      <c r="AM277" s="648"/>
      <c r="AN277" s="648"/>
      <c r="AO277" s="648"/>
      <c r="AP277" s="567" t="s">
        <v>585</v>
      </c>
      <c r="AQ277" s="648" t="e">
        <f>T268</f>
        <v>#VALUE!</v>
      </c>
      <c r="AR277" s="648"/>
      <c r="AS277" s="648"/>
      <c r="AT277" s="648"/>
    </row>
    <row r="278" spans="1:46" ht="18.75" customHeight="1">
      <c r="A278" s="1"/>
      <c r="B278" s="23"/>
      <c r="C278" s="567" t="str">
        <f>AP141</f>
        <v>∞</v>
      </c>
      <c r="D278" s="567"/>
      <c r="E278" s="567"/>
      <c r="F278" s="567"/>
      <c r="G278" s="567"/>
      <c r="H278" s="649">
        <f>AP142</f>
        <v>2</v>
      </c>
      <c r="I278" s="649"/>
      <c r="J278" s="649"/>
      <c r="K278" s="649"/>
      <c r="L278" s="567"/>
      <c r="M278" s="650">
        <f>AP143</f>
        <v>1</v>
      </c>
      <c r="N278" s="650"/>
      <c r="O278" s="650"/>
      <c r="P278" s="650"/>
      <c r="Q278" s="567"/>
      <c r="R278" s="633" t="str">
        <f>AP144</f>
        <v>∞</v>
      </c>
      <c r="S278" s="567"/>
      <c r="T278" s="567"/>
      <c r="U278" s="567"/>
      <c r="V278" s="567"/>
      <c r="W278" s="633" t="str">
        <f>AP145</f>
        <v>∞</v>
      </c>
      <c r="X278" s="567"/>
      <c r="Y278" s="567"/>
      <c r="Z278" s="567"/>
      <c r="AA278" s="567"/>
      <c r="AB278" s="633" t="str">
        <f>AP146</f>
        <v>∞</v>
      </c>
      <c r="AC278" s="567"/>
      <c r="AD278" s="567"/>
      <c r="AE278" s="567"/>
      <c r="AF278" s="2"/>
      <c r="AG278" s="633" t="str">
        <f>AP147</f>
        <v>∞</v>
      </c>
      <c r="AH278" s="567"/>
      <c r="AI278" s="567"/>
      <c r="AJ278" s="567"/>
      <c r="AK278" s="567"/>
      <c r="AL278" s="567" t="str">
        <f>AP148</f>
        <v>∞</v>
      </c>
      <c r="AM278" s="567"/>
      <c r="AN278" s="567"/>
      <c r="AO278" s="567"/>
      <c r="AP278" s="567"/>
      <c r="AQ278" s="625" t="str">
        <f>AP149</f>
        <v>∞</v>
      </c>
      <c r="AR278" s="625"/>
      <c r="AS278" s="625"/>
      <c r="AT278" s="625"/>
    </row>
    <row r="279" spans="1:46" ht="18.75" customHeight="1">
      <c r="A279" s="1"/>
      <c r="B279" s="314" t="s">
        <v>533</v>
      </c>
      <c r="C279" s="626" t="e">
        <f>ROUNDDOWN(C276^4/(H277^4/H278+M277^4/M278),0)</f>
        <v>#VALUE!</v>
      </c>
      <c r="D279" s="626"/>
      <c r="E279" s="626"/>
      <c r="F279" s="626"/>
      <c r="G279" s="626"/>
      <c r="H279" s="67"/>
      <c r="I279" s="67"/>
      <c r="J279" s="67"/>
      <c r="K279" s="67"/>
      <c r="L279" s="2"/>
      <c r="M279" s="2"/>
      <c r="N279" s="2"/>
      <c r="O279" s="287"/>
      <c r="P279" s="294"/>
      <c r="Q279" s="294"/>
      <c r="R279" s="294"/>
      <c r="S279" s="294"/>
      <c r="T279" s="287"/>
      <c r="U279" s="289"/>
      <c r="V279" s="289"/>
      <c r="W279" s="289"/>
      <c r="X279" s="289"/>
      <c r="Y279" s="289"/>
      <c r="Z279" s="287"/>
      <c r="AA279" s="289"/>
      <c r="AB279" s="287"/>
      <c r="AC279" s="287"/>
      <c r="AD279" s="287"/>
      <c r="AE279" s="287"/>
      <c r="AF279" s="294"/>
      <c r="AG279" s="294"/>
      <c r="AH279" s="294"/>
      <c r="AI279" s="294"/>
      <c r="AJ279" s="294"/>
      <c r="AK279" s="290"/>
      <c r="AL279" s="290"/>
      <c r="AM279" s="290"/>
      <c r="AN279" s="287"/>
      <c r="AO279" s="290"/>
      <c r="AP279" s="23"/>
      <c r="AQ279" s="23"/>
      <c r="AR279" s="23"/>
      <c r="AS279" s="23"/>
      <c r="AT279" s="23"/>
    </row>
    <row r="280" spans="1:46" ht="18.75" customHeight="1">
      <c r="A280" s="109"/>
      <c r="B280" s="2"/>
      <c r="C280" s="284"/>
      <c r="D280" s="284"/>
      <c r="E280" s="284"/>
      <c r="F280" s="2"/>
      <c r="G280" s="2"/>
      <c r="H280" s="2"/>
      <c r="I280" s="290"/>
      <c r="J280" s="290"/>
      <c r="K280" s="290"/>
      <c r="L280" s="290"/>
      <c r="M280" s="28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6" ht="18.75" customHeight="1">
      <c r="A281" s="7" t="s">
        <v>592</v>
      </c>
      <c r="C281" s="284"/>
      <c r="D281" s="284"/>
      <c r="E281" s="28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6" ht="18.75" customHeight="1">
      <c r="B282" s="303" t="s">
        <v>612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6" ht="18.75" customHeight="1">
      <c r="B283" s="2"/>
      <c r="C283" s="3"/>
      <c r="D283" s="2"/>
      <c r="E283" s="2"/>
      <c r="F283" s="2"/>
      <c r="G283" s="5" t="s">
        <v>593</v>
      </c>
      <c r="H283" s="567" t="str">
        <f ca="1">Calcu!Q54</f>
        <v/>
      </c>
      <c r="I283" s="567"/>
      <c r="J283" s="287" t="s">
        <v>548</v>
      </c>
      <c r="K283" s="568" t="e">
        <f>E269</f>
        <v>#VALUE!</v>
      </c>
      <c r="L283" s="568"/>
      <c r="M283" s="568"/>
      <c r="N283" s="568"/>
      <c r="O283" s="568"/>
      <c r="P283" s="27" t="s">
        <v>533</v>
      </c>
      <c r="Q283" s="568" t="e">
        <f ca="1">K283*H283</f>
        <v>#VALUE!</v>
      </c>
      <c r="R283" s="568"/>
      <c r="S283" s="568"/>
      <c r="T283" s="568"/>
      <c r="U283" s="24" t="s">
        <v>594</v>
      </c>
      <c r="V283" s="569" t="e">
        <f ca="1">Q283*10</f>
        <v>#VALUE!</v>
      </c>
      <c r="W283" s="569"/>
      <c r="X283" s="16" t="s">
        <v>595</v>
      </c>
      <c r="Y283" s="570" t="s">
        <v>596</v>
      </c>
      <c r="Z283" s="571"/>
      <c r="AA283" s="24"/>
      <c r="AB283" s="24"/>
      <c r="AC283" s="24"/>
      <c r="AD283" s="290"/>
      <c r="AE283" s="290"/>
      <c r="AF283" s="290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T283" s="1"/>
    </row>
    <row r="284" spans="1:46" ht="18.75" customHeight="1">
      <c r="B284" s="2"/>
      <c r="C284" s="2"/>
      <c r="D284" s="3"/>
      <c r="E284" s="2"/>
      <c r="F284" s="2"/>
      <c r="G284" s="2"/>
      <c r="H284" s="5"/>
      <c r="I284" s="2"/>
      <c r="J284" s="287"/>
      <c r="K284" s="287"/>
      <c r="L284" s="2"/>
      <c r="M284" s="44"/>
      <c r="N284" s="44"/>
      <c r="O284" s="44"/>
      <c r="P284" s="44"/>
      <c r="Q284" s="44"/>
      <c r="R284" s="27"/>
      <c r="S284" s="28"/>
      <c r="T284" s="28"/>
      <c r="U284" s="28"/>
      <c r="V284" s="28"/>
      <c r="W284" s="24"/>
      <c r="X284" s="292"/>
      <c r="Y284" s="292"/>
      <c r="Z284" s="16"/>
      <c r="AA284" s="293"/>
      <c r="AB284" s="285"/>
      <c r="AC284" s="24"/>
      <c r="AD284" s="24"/>
      <c r="AE284" s="24"/>
      <c r="AF284" s="290"/>
      <c r="AG284" s="290"/>
      <c r="AH284" s="290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6" ht="18.75" customHeight="1">
      <c r="A285" s="7" t="s">
        <v>76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2"/>
      <c r="AH285" s="40"/>
      <c r="AI285" s="40"/>
      <c r="AJ285" s="40"/>
      <c r="AK285" s="40"/>
      <c r="AL285" s="40"/>
      <c r="AM285" s="40"/>
      <c r="AN285" s="2"/>
      <c r="AO285" s="2"/>
      <c r="AP285" s="2"/>
      <c r="AQ285" s="2"/>
      <c r="AR285" s="2"/>
      <c r="AS285" s="2"/>
    </row>
    <row r="286" spans="1:46" ht="18.75" customHeight="1">
      <c r="B286" s="40" t="s">
        <v>615</v>
      </c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565" t="str">
        <f ca="1">TEXT(J150,Calcu!AE75)</f>
        <v/>
      </c>
      <c r="U286" s="565"/>
      <c r="V286" s="565"/>
      <c r="W286" s="565"/>
      <c r="X286" s="40" t="s">
        <v>613</v>
      </c>
      <c r="Y286" s="40"/>
      <c r="Z286" s="40"/>
      <c r="AA286" s="40"/>
      <c r="AB286" s="40"/>
      <c r="AC286" s="40"/>
      <c r="AD286" s="40"/>
      <c r="AE286" s="2"/>
      <c r="AF286" s="40"/>
      <c r="AG286" s="40"/>
      <c r="AH286" s="40"/>
      <c r="AI286" s="565" t="str">
        <f ca="1">H283</f>
        <v/>
      </c>
      <c r="AJ286" s="565"/>
      <c r="AK286" s="40" t="s">
        <v>614</v>
      </c>
      <c r="AL286" s="2"/>
      <c r="AN286" s="2"/>
      <c r="AO286" s="2"/>
      <c r="AP286" s="2"/>
      <c r="AQ286" s="2"/>
      <c r="AR286" s="2"/>
      <c r="AS286" s="2"/>
    </row>
    <row r="287" spans="1:46" ht="18.75" customHeight="1">
      <c r="B287" s="40" t="s">
        <v>616</v>
      </c>
      <c r="C287" s="40"/>
      <c r="D287" s="40"/>
      <c r="E287" s="40"/>
      <c r="F287" s="40"/>
      <c r="G287" s="40"/>
      <c r="H287" s="565" t="e">
        <f ca="1">TEXT(T286*Q283%,Calcu!AE75)</f>
        <v>#VALUE!</v>
      </c>
      <c r="I287" s="565"/>
      <c r="J287" s="565"/>
      <c r="K287" s="565"/>
      <c r="L287" s="40" t="s">
        <v>617</v>
      </c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2"/>
      <c r="AO287" s="2"/>
      <c r="AP287" s="2"/>
      <c r="AQ287" s="2"/>
      <c r="AR287" s="2"/>
      <c r="AS287" s="2"/>
    </row>
    <row r="288" spans="1:46" ht="18.75" customHeight="1">
      <c r="B288" s="40"/>
      <c r="C288" s="137" t="s">
        <v>618</v>
      </c>
      <c r="D288" s="565" t="str">
        <f ca="1">T286</f>
        <v/>
      </c>
      <c r="E288" s="565"/>
      <c r="F288" s="565"/>
      <c r="G288" s="565"/>
      <c r="H288" s="40" t="s">
        <v>619</v>
      </c>
      <c r="I288" s="565" t="e">
        <f ca="1">H287</f>
        <v>#VALUE!</v>
      </c>
      <c r="J288" s="565"/>
      <c r="K288" s="565"/>
      <c r="L288" s="565"/>
      <c r="M288" s="40" t="s">
        <v>620</v>
      </c>
      <c r="O288" s="40"/>
      <c r="P288" s="40"/>
      <c r="Q288" s="40"/>
      <c r="R288" s="40"/>
      <c r="S288" s="40"/>
      <c r="T288" s="40"/>
      <c r="U288" s="40"/>
      <c r="V288" s="40"/>
      <c r="W288" s="2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2"/>
      <c r="AM288" s="2"/>
      <c r="AN288" s="2"/>
      <c r="AO288" s="2"/>
      <c r="AP288" s="2"/>
      <c r="AQ288" s="2"/>
      <c r="AR288" s="2"/>
      <c r="AT288" s="1"/>
    </row>
    <row r="289" spans="1:46" ht="18.75" customHeight="1">
      <c r="B289" s="40"/>
      <c r="C289" s="40"/>
      <c r="D289" s="40"/>
      <c r="E289" s="5"/>
      <c r="F289" s="566"/>
      <c r="G289" s="566"/>
      <c r="H289" s="566"/>
      <c r="I289" s="566"/>
      <c r="J289" s="40"/>
      <c r="K289" s="40"/>
      <c r="L289" s="40"/>
      <c r="M289" s="40"/>
      <c r="N289" s="40"/>
      <c r="O289" s="40"/>
      <c r="P289" s="40"/>
      <c r="Q289" s="40"/>
      <c r="R289" s="40"/>
      <c r="S289" s="41"/>
      <c r="T289" s="40"/>
      <c r="U289" s="40"/>
      <c r="V289" s="40"/>
      <c r="W289" s="40"/>
      <c r="AM289" s="40"/>
      <c r="AN289" s="2"/>
      <c r="AO289" s="2"/>
      <c r="AP289" s="2"/>
      <c r="AQ289" s="2"/>
      <c r="AR289" s="2"/>
      <c r="AS289" s="2"/>
    </row>
    <row r="290" spans="1:46" ht="18.75" customHeight="1">
      <c r="B290" s="2"/>
      <c r="C290" s="2"/>
      <c r="D290" s="2"/>
      <c r="E290" s="3"/>
      <c r="F290" s="2"/>
      <c r="G290" s="2"/>
      <c r="H290" s="2"/>
      <c r="I290" s="5"/>
      <c r="J290" s="42"/>
      <c r="K290" s="42"/>
      <c r="L290" s="42"/>
      <c r="M290" s="285"/>
      <c r="N290" s="285"/>
      <c r="O290" s="28"/>
      <c r="P290" s="42"/>
      <c r="Q290" s="42"/>
      <c r="R290" s="42"/>
      <c r="S290" s="285"/>
      <c r="T290" s="285"/>
      <c r="U290" s="2"/>
      <c r="V290" s="43"/>
      <c r="W290" s="43"/>
      <c r="X290" s="43"/>
      <c r="Y290" s="17"/>
      <c r="Z290" s="17"/>
      <c r="AA290" s="17"/>
      <c r="AB290" s="17"/>
      <c r="AC290" s="2"/>
      <c r="AD290" s="2"/>
      <c r="AE290" s="2"/>
      <c r="AF290" s="24"/>
      <c r="AG290" s="24"/>
      <c r="AH290" s="2"/>
      <c r="AI290" s="2"/>
      <c r="AJ290" s="290"/>
      <c r="AK290" s="2"/>
      <c r="AL290" s="2"/>
      <c r="AM290" s="2"/>
      <c r="AN290" s="2"/>
      <c r="AO290" s="2"/>
      <c r="AP290" s="2"/>
      <c r="AQ290" s="2"/>
      <c r="AR290" s="2"/>
      <c r="AS290" s="2"/>
    </row>
    <row r="293" spans="1:46" s="2" customFormat="1" ht="18.75" customHeight="1"/>
    <row r="294" spans="1:46" ht="31.5">
      <c r="A294" s="108" t="s">
        <v>763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6" ht="18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6" ht="18.75" customHeight="1">
      <c r="A296" s="7" t="s">
        <v>450</v>
      </c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03"/>
      <c r="Z296" s="403"/>
      <c r="AA296" s="403"/>
      <c r="AB296" s="403"/>
      <c r="AC296" s="403"/>
      <c r="AD296" s="403"/>
      <c r="AE296" s="403"/>
      <c r="AF296" s="403"/>
      <c r="AG296" s="403"/>
      <c r="AH296" s="403"/>
      <c r="AI296" s="403"/>
      <c r="AJ296" s="403"/>
      <c r="AK296" s="403"/>
      <c r="AL296" s="403"/>
      <c r="AM296" s="403"/>
      <c r="AN296" s="403"/>
      <c r="AO296" s="403"/>
      <c r="AP296" s="403"/>
      <c r="AQ296" s="403"/>
      <c r="AR296" s="403"/>
      <c r="AS296" s="403"/>
      <c r="AT296" s="403"/>
    </row>
    <row r="297" spans="1:46" ht="18.75" customHeight="1">
      <c r="A297" s="7"/>
      <c r="B297" s="7" t="s">
        <v>451</v>
      </c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2"/>
      <c r="N297" s="2"/>
      <c r="O297" s="2"/>
      <c r="P297" s="403"/>
      <c r="Q297" s="403"/>
      <c r="R297" s="403"/>
      <c r="S297" s="403"/>
      <c r="T297" s="403"/>
      <c r="U297" s="403"/>
      <c r="V297" s="403"/>
      <c r="W297" s="403"/>
      <c r="X297" s="403"/>
      <c r="Y297" s="2"/>
      <c r="Z297" s="2"/>
      <c r="AA297" s="2"/>
      <c r="AB297" s="2"/>
      <c r="AC297" s="2"/>
      <c r="AD297" s="2"/>
      <c r="AE297" s="635"/>
      <c r="AF297" s="635"/>
      <c r="AG297" s="635"/>
      <c r="AH297" s="635"/>
      <c r="AI297" s="635"/>
      <c r="AJ297" s="635"/>
      <c r="AK297" s="635"/>
      <c r="AL297" s="2"/>
      <c r="AM297" s="2"/>
      <c r="AN297" s="2"/>
      <c r="AO297" s="2"/>
      <c r="AP297" s="2"/>
      <c r="AQ297" s="2"/>
      <c r="AR297" s="2"/>
      <c r="AS297" s="2"/>
      <c r="AT297" s="403"/>
    </row>
    <row r="298" spans="1:46" ht="18.75" customHeight="1">
      <c r="A298" s="7"/>
      <c r="B298" s="636" t="str">
        <f>RAWDATA!K25</f>
        <v>실하중
(0)</v>
      </c>
      <c r="C298" s="637"/>
      <c r="D298" s="637"/>
      <c r="E298" s="637"/>
      <c r="F298" s="637"/>
      <c r="G298" s="638"/>
      <c r="H298" s="642" t="str">
        <f>RAWDATA!L25</f>
        <v>기 기 지 시 치</v>
      </c>
      <c r="I298" s="643"/>
      <c r="J298" s="643"/>
      <c r="K298" s="643"/>
      <c r="L298" s="643"/>
      <c r="M298" s="643"/>
      <c r="N298" s="643"/>
      <c r="O298" s="643"/>
      <c r="P298" s="643"/>
      <c r="Q298" s="643"/>
      <c r="R298" s="643"/>
      <c r="S298" s="643"/>
      <c r="T298" s="643"/>
      <c r="U298" s="643"/>
      <c r="V298" s="643"/>
      <c r="W298" s="643"/>
      <c r="X298" s="643"/>
      <c r="Y298" s="643"/>
      <c r="Z298" s="624" t="s">
        <v>452</v>
      </c>
      <c r="AA298" s="624"/>
      <c r="AB298" s="624"/>
      <c r="AC298" s="624"/>
      <c r="AD298" s="624"/>
      <c r="AE298" s="624"/>
      <c r="AF298" s="624" t="s">
        <v>453</v>
      </c>
      <c r="AG298" s="624"/>
      <c r="AH298" s="624"/>
      <c r="AI298" s="624"/>
      <c r="AJ298" s="624"/>
      <c r="AK298" s="624"/>
      <c r="AL298" s="29"/>
      <c r="AM298" s="14"/>
      <c r="AN298" s="14"/>
      <c r="AO298" s="14"/>
      <c r="AP298" s="14"/>
      <c r="AQ298" s="14"/>
      <c r="AR298" s="2"/>
      <c r="AS298" s="2"/>
    </row>
    <row r="299" spans="1:46" ht="18.75" customHeight="1">
      <c r="A299" s="7"/>
      <c r="B299" s="639"/>
      <c r="C299" s="640"/>
      <c r="D299" s="640"/>
      <c r="E299" s="640"/>
      <c r="F299" s="640"/>
      <c r="G299" s="641"/>
      <c r="H299" s="642" t="s">
        <v>454</v>
      </c>
      <c r="I299" s="643"/>
      <c r="J299" s="643"/>
      <c r="K299" s="643"/>
      <c r="L299" s="643"/>
      <c r="M299" s="644"/>
      <c r="N299" s="642" t="s">
        <v>455</v>
      </c>
      <c r="O299" s="643"/>
      <c r="P299" s="643"/>
      <c r="Q299" s="643"/>
      <c r="R299" s="643"/>
      <c r="S299" s="644"/>
      <c r="T299" s="642" t="s">
        <v>456</v>
      </c>
      <c r="U299" s="643"/>
      <c r="V299" s="643"/>
      <c r="W299" s="643"/>
      <c r="X299" s="643"/>
      <c r="Y299" s="643"/>
      <c r="Z299" s="624"/>
      <c r="AA299" s="624"/>
      <c r="AB299" s="624"/>
      <c r="AC299" s="624"/>
      <c r="AD299" s="624"/>
      <c r="AE299" s="624"/>
      <c r="AF299" s="624"/>
      <c r="AG299" s="624"/>
      <c r="AH299" s="624"/>
      <c r="AI299" s="624"/>
      <c r="AJ299" s="624"/>
      <c r="AK299" s="624"/>
      <c r="AL299" s="29"/>
      <c r="AM299" s="14"/>
      <c r="AN299" s="14"/>
      <c r="AO299" s="14"/>
      <c r="AP299" s="14"/>
      <c r="AQ299" s="14"/>
      <c r="AR299" s="2"/>
      <c r="AS299" s="2"/>
    </row>
    <row r="300" spans="1:46" ht="18.75" customHeight="1">
      <c r="A300" s="7"/>
      <c r="B300" s="627">
        <f>Force_1_R1!C4</f>
        <v>0</v>
      </c>
      <c r="C300" s="628"/>
      <c r="D300" s="628"/>
      <c r="E300" s="628"/>
      <c r="F300" s="628"/>
      <c r="G300" s="629"/>
      <c r="H300" s="630">
        <f>Force_1_R1!X4</f>
        <v>0</v>
      </c>
      <c r="I300" s="631"/>
      <c r="J300" s="631"/>
      <c r="K300" s="631"/>
      <c r="L300" s="631"/>
      <c r="M300" s="632"/>
      <c r="N300" s="630">
        <f>Force_1_R1!Y4</f>
        <v>0</v>
      </c>
      <c r="O300" s="631"/>
      <c r="P300" s="631"/>
      <c r="Q300" s="631"/>
      <c r="R300" s="631"/>
      <c r="S300" s="632"/>
      <c r="T300" s="630">
        <f>Force_1_R1!Z4</f>
        <v>0</v>
      </c>
      <c r="U300" s="631"/>
      <c r="V300" s="631"/>
      <c r="W300" s="631"/>
      <c r="X300" s="631"/>
      <c r="Y300" s="632"/>
      <c r="Z300" s="616">
        <f>AVERAGE(H300:Y300)</f>
        <v>0</v>
      </c>
      <c r="AA300" s="616"/>
      <c r="AB300" s="616"/>
      <c r="AC300" s="616"/>
      <c r="AD300" s="616"/>
      <c r="AE300" s="616"/>
      <c r="AF300" s="616">
        <f>STDEV(H300:Y300)</f>
        <v>0</v>
      </c>
      <c r="AG300" s="616"/>
      <c r="AH300" s="616"/>
      <c r="AI300" s="616"/>
      <c r="AJ300" s="616"/>
      <c r="AK300" s="616"/>
      <c r="AL300" s="30"/>
      <c r="AM300" s="15"/>
      <c r="AN300" s="15"/>
      <c r="AO300" s="15"/>
      <c r="AP300" s="15"/>
      <c r="AQ300" s="15"/>
      <c r="AR300" s="2"/>
      <c r="AS300" s="2"/>
    </row>
    <row r="301" spans="1:46" ht="18.75" customHeight="1">
      <c r="A301" s="7"/>
      <c r="B301" s="627">
        <f>Force_1_R1!C5</f>
        <v>0</v>
      </c>
      <c r="C301" s="628"/>
      <c r="D301" s="628"/>
      <c r="E301" s="628"/>
      <c r="F301" s="628"/>
      <c r="G301" s="629"/>
      <c r="H301" s="630">
        <f>Force_1_R1!X5</f>
        <v>0</v>
      </c>
      <c r="I301" s="631"/>
      <c r="J301" s="631"/>
      <c r="K301" s="631"/>
      <c r="L301" s="631"/>
      <c r="M301" s="632"/>
      <c r="N301" s="630">
        <f>Force_1_R1!Y5</f>
        <v>0</v>
      </c>
      <c r="O301" s="631"/>
      <c r="P301" s="631"/>
      <c r="Q301" s="631"/>
      <c r="R301" s="631"/>
      <c r="S301" s="632"/>
      <c r="T301" s="630">
        <f>Force_1_R1!Z5</f>
        <v>0</v>
      </c>
      <c r="U301" s="631"/>
      <c r="V301" s="631"/>
      <c r="W301" s="631"/>
      <c r="X301" s="631"/>
      <c r="Y301" s="632"/>
      <c r="Z301" s="616">
        <f>AVERAGE(H301:Y301)</f>
        <v>0</v>
      </c>
      <c r="AA301" s="616"/>
      <c r="AB301" s="616"/>
      <c r="AC301" s="616"/>
      <c r="AD301" s="616"/>
      <c r="AE301" s="616"/>
      <c r="AF301" s="616">
        <f>STDEV(H301:Y301)</f>
        <v>0</v>
      </c>
      <c r="AG301" s="616"/>
      <c r="AH301" s="616"/>
      <c r="AI301" s="616"/>
      <c r="AJ301" s="616"/>
      <c r="AK301" s="616"/>
      <c r="AL301" s="30"/>
      <c r="AM301" s="15"/>
      <c r="AN301" s="15"/>
      <c r="AO301" s="15"/>
      <c r="AP301" s="15"/>
      <c r="AQ301" s="15"/>
      <c r="AR301" s="2"/>
      <c r="AS301" s="2"/>
    </row>
    <row r="302" spans="1:46" ht="18.75" customHeight="1">
      <c r="A302" s="7"/>
      <c r="B302" s="627">
        <f>Force_1_R1!C6</f>
        <v>0</v>
      </c>
      <c r="C302" s="628"/>
      <c r="D302" s="628"/>
      <c r="E302" s="628"/>
      <c r="F302" s="628"/>
      <c r="G302" s="629"/>
      <c r="H302" s="630">
        <f>Force_1_R1!X6</f>
        <v>0</v>
      </c>
      <c r="I302" s="631"/>
      <c r="J302" s="631"/>
      <c r="K302" s="631"/>
      <c r="L302" s="631"/>
      <c r="M302" s="632"/>
      <c r="N302" s="630">
        <f>Force_1_R1!Y6</f>
        <v>0</v>
      </c>
      <c r="O302" s="631"/>
      <c r="P302" s="631"/>
      <c r="Q302" s="631"/>
      <c r="R302" s="631"/>
      <c r="S302" s="632"/>
      <c r="T302" s="630">
        <f>Force_1_R1!Z6</f>
        <v>0</v>
      </c>
      <c r="U302" s="631"/>
      <c r="V302" s="631"/>
      <c r="W302" s="631"/>
      <c r="X302" s="631"/>
      <c r="Y302" s="632"/>
      <c r="Z302" s="616">
        <f>AVERAGE(H302:Y302)</f>
        <v>0</v>
      </c>
      <c r="AA302" s="616"/>
      <c r="AB302" s="616"/>
      <c r="AC302" s="616"/>
      <c r="AD302" s="616"/>
      <c r="AE302" s="616"/>
      <c r="AF302" s="616">
        <f>STDEV(H302:Y302)</f>
        <v>0</v>
      </c>
      <c r="AG302" s="616"/>
      <c r="AH302" s="616"/>
      <c r="AI302" s="616"/>
      <c r="AJ302" s="616"/>
      <c r="AK302" s="616"/>
      <c r="AL302" s="30"/>
      <c r="AM302" s="15"/>
      <c r="AN302" s="15"/>
      <c r="AO302" s="15"/>
      <c r="AP302" s="15"/>
      <c r="AQ302" s="15"/>
      <c r="AR302" s="2"/>
      <c r="AS302" s="2"/>
    </row>
    <row r="303" spans="1:46" s="2" customFormat="1" ht="18.75" customHeight="1">
      <c r="A303" s="7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2"/>
      <c r="AA303" s="112"/>
      <c r="AB303" s="112"/>
      <c r="AC303" s="112"/>
      <c r="AD303" s="112"/>
      <c r="AE303" s="112"/>
      <c r="AF303" s="113"/>
      <c r="AG303" s="113"/>
      <c r="AH303" s="113"/>
      <c r="AI303" s="113"/>
      <c r="AJ303" s="113"/>
      <c r="AK303" s="113"/>
      <c r="AL303" s="15"/>
      <c r="AM303" s="15"/>
      <c r="AN303" s="15"/>
      <c r="AO303" s="15"/>
      <c r="AP303" s="15"/>
      <c r="AQ303" s="15"/>
    </row>
    <row r="304" spans="1:46" ht="18.75" customHeight="1">
      <c r="A304" s="7"/>
      <c r="B304" s="7" t="s">
        <v>457</v>
      </c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2"/>
      <c r="N304" s="2"/>
      <c r="O304" s="2"/>
      <c r="P304" s="403"/>
      <c r="Q304" s="403"/>
      <c r="R304" s="403"/>
      <c r="S304" s="403"/>
      <c r="T304" s="403"/>
      <c r="U304" s="403"/>
      <c r="V304" s="403"/>
      <c r="W304" s="403"/>
      <c r="X304" s="403"/>
      <c r="Y304" s="2"/>
      <c r="Z304" s="2"/>
      <c r="AA304" s="2"/>
      <c r="AB304" s="2"/>
      <c r="AC304" s="2"/>
      <c r="AD304" s="122"/>
      <c r="AE304" s="122"/>
      <c r="AF304" s="122"/>
      <c r="AG304" s="122"/>
      <c r="AH304" s="122"/>
      <c r="AI304" s="122"/>
      <c r="AJ304" s="122"/>
      <c r="AK304" s="122"/>
      <c r="AL304" s="2"/>
      <c r="AM304" s="2"/>
      <c r="AN304" s="2"/>
      <c r="AO304" s="2"/>
      <c r="AP304" s="2"/>
      <c r="AQ304" s="2"/>
      <c r="AR304" s="2"/>
      <c r="AS304" s="2"/>
      <c r="AT304" s="403"/>
    </row>
    <row r="305" spans="1:54" ht="18.75" customHeight="1">
      <c r="A305" s="7"/>
      <c r="B305" s="624" t="str">
        <f>RAWDATA!K32</f>
        <v>실하중
(0)</v>
      </c>
      <c r="C305" s="624"/>
      <c r="D305" s="624"/>
      <c r="E305" s="624"/>
      <c r="F305" s="624" t="str">
        <f>RAWDATA!L32</f>
        <v>기 기 지 시 치</v>
      </c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24"/>
      <c r="AB305" s="624"/>
      <c r="AC305" s="624"/>
      <c r="AD305" s="624"/>
      <c r="AE305" s="624"/>
      <c r="AF305" s="624"/>
      <c r="AG305" s="624"/>
      <c r="AH305" s="624"/>
      <c r="AI305" s="624"/>
      <c r="AJ305" s="624" t="s">
        <v>458</v>
      </c>
      <c r="AK305" s="624"/>
      <c r="AL305" s="624"/>
      <c r="AM305" s="624"/>
      <c r="AN305" s="624"/>
      <c r="AO305" s="624" t="s">
        <v>459</v>
      </c>
      <c r="AP305" s="624"/>
      <c r="AQ305" s="624"/>
      <c r="AR305" s="624"/>
      <c r="AS305" s="624"/>
    </row>
    <row r="306" spans="1:54" ht="18.75" customHeight="1">
      <c r="A306" s="7"/>
      <c r="B306" s="624"/>
      <c r="C306" s="624"/>
      <c r="D306" s="624"/>
      <c r="E306" s="624"/>
      <c r="F306" s="624" t="s">
        <v>460</v>
      </c>
      <c r="G306" s="624"/>
      <c r="H306" s="624"/>
      <c r="I306" s="624"/>
      <c r="J306" s="624"/>
      <c r="K306" s="624" t="s">
        <v>461</v>
      </c>
      <c r="L306" s="624"/>
      <c r="M306" s="624"/>
      <c r="N306" s="624"/>
      <c r="O306" s="624"/>
      <c r="P306" s="624" t="s">
        <v>462</v>
      </c>
      <c r="Q306" s="624"/>
      <c r="R306" s="624"/>
      <c r="S306" s="624"/>
      <c r="T306" s="624"/>
      <c r="U306" s="624"/>
      <c r="V306" s="624"/>
      <c r="W306" s="624"/>
      <c r="X306" s="624"/>
      <c r="Y306" s="624"/>
      <c r="Z306" s="624" t="s">
        <v>464</v>
      </c>
      <c r="AA306" s="624"/>
      <c r="AB306" s="624"/>
      <c r="AC306" s="624"/>
      <c r="AD306" s="624"/>
      <c r="AE306" s="624"/>
      <c r="AF306" s="624"/>
      <c r="AG306" s="624"/>
      <c r="AH306" s="624"/>
      <c r="AI306" s="624"/>
      <c r="AJ306" s="624"/>
      <c r="AK306" s="624"/>
      <c r="AL306" s="624"/>
      <c r="AM306" s="624"/>
      <c r="AN306" s="624"/>
      <c r="AO306" s="624"/>
      <c r="AP306" s="624"/>
      <c r="AQ306" s="624"/>
      <c r="AR306" s="624"/>
      <c r="AS306" s="624"/>
    </row>
    <row r="307" spans="1:54" ht="18.75" customHeight="1">
      <c r="A307" s="7"/>
      <c r="B307" s="624"/>
      <c r="C307" s="624"/>
      <c r="D307" s="624"/>
      <c r="E307" s="624"/>
      <c r="F307" s="624"/>
      <c r="G307" s="624"/>
      <c r="H307" s="624"/>
      <c r="I307" s="624"/>
      <c r="J307" s="624"/>
      <c r="K307" s="624"/>
      <c r="L307" s="624"/>
      <c r="M307" s="624"/>
      <c r="N307" s="624"/>
      <c r="O307" s="624"/>
      <c r="P307" s="624" t="s">
        <v>465</v>
      </c>
      <c r="Q307" s="624"/>
      <c r="R307" s="624"/>
      <c r="S307" s="624"/>
      <c r="T307" s="624"/>
      <c r="U307" s="624" t="s">
        <v>128</v>
      </c>
      <c r="V307" s="624"/>
      <c r="W307" s="624"/>
      <c r="X307" s="624"/>
      <c r="Y307" s="624"/>
      <c r="Z307" s="624" t="s">
        <v>465</v>
      </c>
      <c r="AA307" s="624"/>
      <c r="AB307" s="624"/>
      <c r="AC307" s="624"/>
      <c r="AD307" s="624"/>
      <c r="AE307" s="624" t="s">
        <v>128</v>
      </c>
      <c r="AF307" s="624"/>
      <c r="AG307" s="624"/>
      <c r="AH307" s="624"/>
      <c r="AI307" s="624"/>
      <c r="AJ307" s="624"/>
      <c r="AK307" s="624"/>
      <c r="AL307" s="624"/>
      <c r="AM307" s="624"/>
      <c r="AN307" s="624"/>
      <c r="AO307" s="624"/>
      <c r="AP307" s="624"/>
      <c r="AQ307" s="624"/>
      <c r="AR307" s="624"/>
      <c r="AS307" s="624"/>
    </row>
    <row r="308" spans="1:54" ht="18.75" customHeight="1">
      <c r="A308" s="7"/>
      <c r="B308" s="616" t="str">
        <f>IF(Calcu_ADJ!B9=FALSE,"",Force_1_R1!E7)</f>
        <v/>
      </c>
      <c r="C308" s="616"/>
      <c r="D308" s="616"/>
      <c r="E308" s="616"/>
      <c r="F308" s="623" t="str">
        <f>IF(Calcu_ADJ!B9=FALSE,"",Force_1_R1!X7)</f>
        <v/>
      </c>
      <c r="G308" s="623"/>
      <c r="H308" s="623"/>
      <c r="I308" s="623"/>
      <c r="J308" s="623"/>
      <c r="K308" s="623" t="str">
        <f>IF(Calcu_ADJ!B9=FALSE,"",Force_1_R1!Y7)</f>
        <v/>
      </c>
      <c r="L308" s="623"/>
      <c r="M308" s="623"/>
      <c r="N308" s="623"/>
      <c r="O308" s="623"/>
      <c r="P308" s="623" t="str">
        <f>IF(Calcu_ADJ!B9=FALSE,"",Force_1_R1!Z7)</f>
        <v/>
      </c>
      <c r="Q308" s="623"/>
      <c r="R308" s="623"/>
      <c r="S308" s="623"/>
      <c r="T308" s="623"/>
      <c r="U308" s="623" t="str">
        <f>IF(Calcu_ADJ!B9=FALSE,"",Force_1_R1!AA7)</f>
        <v/>
      </c>
      <c r="V308" s="623"/>
      <c r="W308" s="623"/>
      <c r="X308" s="623"/>
      <c r="Y308" s="623"/>
      <c r="Z308" s="623" t="str">
        <f>IF(Calcu_ADJ!B9=FALSE,"",Force_1_R1!AB7)</f>
        <v/>
      </c>
      <c r="AA308" s="623"/>
      <c r="AB308" s="623"/>
      <c r="AC308" s="623"/>
      <c r="AD308" s="623"/>
      <c r="AE308" s="623" t="str">
        <f>IF(Calcu_ADJ!B9=FALSE,"",Force_1_R1!AC7)</f>
        <v/>
      </c>
      <c r="AF308" s="623"/>
      <c r="AG308" s="623"/>
      <c r="AH308" s="623"/>
      <c r="AI308" s="623"/>
      <c r="AJ308" s="616" t="str">
        <f>IF(Calcu_ADJ!B9=FALSE,"",AVERAGE(F308:AI308))</f>
        <v/>
      </c>
      <c r="AK308" s="616"/>
      <c r="AL308" s="616"/>
      <c r="AM308" s="616"/>
      <c r="AN308" s="616"/>
      <c r="AO308" s="616" t="str">
        <f>IF(Calcu_ADJ!B9=FALSE,"",STDEV(F308:AI308))</f>
        <v/>
      </c>
      <c r="AP308" s="616"/>
      <c r="AQ308" s="616"/>
      <c r="AR308" s="616"/>
      <c r="AS308" s="616"/>
    </row>
    <row r="309" spans="1:54" ht="18.75" customHeight="1">
      <c r="A309" s="7"/>
      <c r="B309" s="616" t="str">
        <f>IF(Calcu_ADJ!B10=FALSE,"",Force_1_R1!E8)</f>
        <v/>
      </c>
      <c r="C309" s="616"/>
      <c r="D309" s="616"/>
      <c r="E309" s="616"/>
      <c r="F309" s="623" t="str">
        <f>IF(Calcu_ADJ!B10=FALSE,"",Force_1_R1!X8)</f>
        <v/>
      </c>
      <c r="G309" s="623"/>
      <c r="H309" s="623"/>
      <c r="I309" s="623"/>
      <c r="J309" s="623"/>
      <c r="K309" s="623" t="str">
        <f>IF(Calcu_ADJ!B10=FALSE,"",Force_1_R1!Y8)</f>
        <v/>
      </c>
      <c r="L309" s="623"/>
      <c r="M309" s="623"/>
      <c r="N309" s="623"/>
      <c r="O309" s="623"/>
      <c r="P309" s="623" t="str">
        <f>IF(Calcu_ADJ!B10=FALSE,"",Force_1_R1!Z8)</f>
        <v/>
      </c>
      <c r="Q309" s="623"/>
      <c r="R309" s="623"/>
      <c r="S309" s="623"/>
      <c r="T309" s="623"/>
      <c r="U309" s="623" t="str">
        <f>IF(Calcu_ADJ!B10=FALSE,"",Force_1_R1!AA8)</f>
        <v/>
      </c>
      <c r="V309" s="623"/>
      <c r="W309" s="623"/>
      <c r="X309" s="623"/>
      <c r="Y309" s="623"/>
      <c r="Z309" s="623" t="str">
        <f>IF(Calcu_ADJ!B10=FALSE,"",Force_1_R1!AB8)</f>
        <v/>
      </c>
      <c r="AA309" s="623"/>
      <c r="AB309" s="623"/>
      <c r="AC309" s="623"/>
      <c r="AD309" s="623"/>
      <c r="AE309" s="623" t="str">
        <f>IF(Calcu_ADJ!B10=FALSE,"",Force_1_R1!AC8)</f>
        <v/>
      </c>
      <c r="AF309" s="623"/>
      <c r="AG309" s="623"/>
      <c r="AH309" s="623"/>
      <c r="AI309" s="623"/>
      <c r="AJ309" s="616" t="str">
        <f>IF(Calcu_ADJ!B10=FALSE,"",AVERAGE(F309:AI309))</f>
        <v/>
      </c>
      <c r="AK309" s="616"/>
      <c r="AL309" s="616"/>
      <c r="AM309" s="616"/>
      <c r="AN309" s="616"/>
      <c r="AO309" s="616" t="str">
        <f>IF(Calcu_ADJ!B10=FALSE,"",STDEV(F309:AI309))</f>
        <v/>
      </c>
      <c r="AP309" s="616"/>
      <c r="AQ309" s="616"/>
      <c r="AR309" s="616"/>
      <c r="AS309" s="616"/>
    </row>
    <row r="310" spans="1:54" s="2" customFormat="1" ht="18.75" customHeight="1">
      <c r="A310" s="7"/>
      <c r="B310" s="616" t="str">
        <f>IF(Calcu_ADJ!B11=FALSE,"",Force_1_R1!E9)</f>
        <v/>
      </c>
      <c r="C310" s="616"/>
      <c r="D310" s="616"/>
      <c r="E310" s="616"/>
      <c r="F310" s="623" t="str">
        <f>IF(Calcu_ADJ!B11=FALSE,"",Force_1_R1!X9)</f>
        <v/>
      </c>
      <c r="G310" s="623"/>
      <c r="H310" s="623"/>
      <c r="I310" s="623"/>
      <c r="J310" s="623"/>
      <c r="K310" s="623" t="str">
        <f>IF(Calcu_ADJ!B11=FALSE,"",Force_1_R1!Y9)</f>
        <v/>
      </c>
      <c r="L310" s="623"/>
      <c r="M310" s="623"/>
      <c r="N310" s="623"/>
      <c r="O310" s="623"/>
      <c r="P310" s="623" t="str">
        <f>IF(Calcu_ADJ!B11=FALSE,"",Force_1_R1!Z9)</f>
        <v/>
      </c>
      <c r="Q310" s="623"/>
      <c r="R310" s="623"/>
      <c r="S310" s="623"/>
      <c r="T310" s="623"/>
      <c r="U310" s="623" t="str">
        <f>IF(Calcu_ADJ!B11=FALSE,"",Force_1_R1!AA9)</f>
        <v/>
      </c>
      <c r="V310" s="623"/>
      <c r="W310" s="623"/>
      <c r="X310" s="623"/>
      <c r="Y310" s="623"/>
      <c r="Z310" s="623" t="str">
        <f>IF(Calcu_ADJ!B11=FALSE,"",Force_1_R1!AB9)</f>
        <v/>
      </c>
      <c r="AA310" s="623"/>
      <c r="AB310" s="623"/>
      <c r="AC310" s="623"/>
      <c r="AD310" s="623"/>
      <c r="AE310" s="623" t="str">
        <f>IF(Calcu_ADJ!B11=FALSE,"",Force_1_R1!AC9)</f>
        <v/>
      </c>
      <c r="AF310" s="623"/>
      <c r="AG310" s="623"/>
      <c r="AH310" s="623"/>
      <c r="AI310" s="623"/>
      <c r="AJ310" s="616" t="str">
        <f>IF(Calcu_ADJ!B11=FALSE,"",AVERAGE(F310:AI310))</f>
        <v/>
      </c>
      <c r="AK310" s="616"/>
      <c r="AL310" s="616"/>
      <c r="AM310" s="616"/>
      <c r="AN310" s="616"/>
      <c r="AO310" s="616" t="str">
        <f>IF(Calcu_ADJ!B11=FALSE,"",STDEV(F310:AI310))</f>
        <v/>
      </c>
      <c r="AP310" s="616"/>
      <c r="AQ310" s="616"/>
      <c r="AR310" s="616"/>
      <c r="AS310" s="616"/>
      <c r="AU310" s="1"/>
      <c r="AV310" s="1"/>
      <c r="AW310" s="1"/>
      <c r="AX310" s="1"/>
      <c r="AY310" s="1"/>
      <c r="AZ310" s="1"/>
      <c r="BA310" s="1"/>
      <c r="BB310" s="1"/>
    </row>
    <row r="311" spans="1:54" s="2" customFormat="1" ht="18.75" customHeight="1">
      <c r="A311" s="7"/>
      <c r="B311" s="616" t="str">
        <f>IF(Calcu_ADJ!B12=FALSE,"",Force_1_R1!E10)</f>
        <v/>
      </c>
      <c r="C311" s="616"/>
      <c r="D311" s="616"/>
      <c r="E311" s="616"/>
      <c r="F311" s="623" t="str">
        <f>IF(Calcu_ADJ!B12=FALSE,"",Force_1_R1!X10)</f>
        <v/>
      </c>
      <c r="G311" s="623"/>
      <c r="H311" s="623"/>
      <c r="I311" s="623"/>
      <c r="J311" s="623"/>
      <c r="K311" s="623" t="str">
        <f>IF(Calcu_ADJ!B12=FALSE,"",Force_1_R1!Y10)</f>
        <v/>
      </c>
      <c r="L311" s="623"/>
      <c r="M311" s="623"/>
      <c r="N311" s="623"/>
      <c r="O311" s="623"/>
      <c r="P311" s="623" t="str">
        <f>IF(Calcu_ADJ!B12=FALSE,"",Force_1_R1!Z10)</f>
        <v/>
      </c>
      <c r="Q311" s="623"/>
      <c r="R311" s="623"/>
      <c r="S311" s="623"/>
      <c r="T311" s="623"/>
      <c r="U311" s="623" t="str">
        <f>IF(Calcu_ADJ!B12=FALSE,"",Force_1_R1!AA10)</f>
        <v/>
      </c>
      <c r="V311" s="623"/>
      <c r="W311" s="623"/>
      <c r="X311" s="623"/>
      <c r="Y311" s="623"/>
      <c r="Z311" s="623" t="str">
        <f>IF(Calcu_ADJ!B12=FALSE,"",Force_1_R1!AB10)</f>
        <v/>
      </c>
      <c r="AA311" s="623"/>
      <c r="AB311" s="623"/>
      <c r="AC311" s="623"/>
      <c r="AD311" s="623"/>
      <c r="AE311" s="623" t="str">
        <f>IF(Calcu_ADJ!B12=FALSE,"",Force_1_R1!AC10)</f>
        <v/>
      </c>
      <c r="AF311" s="623"/>
      <c r="AG311" s="623"/>
      <c r="AH311" s="623"/>
      <c r="AI311" s="623"/>
      <c r="AJ311" s="616" t="str">
        <f>IF(Calcu_ADJ!B12=FALSE,"",AVERAGE(F311:AI311))</f>
        <v/>
      </c>
      <c r="AK311" s="616"/>
      <c r="AL311" s="616"/>
      <c r="AM311" s="616"/>
      <c r="AN311" s="616"/>
      <c r="AO311" s="616" t="str">
        <f>IF(Calcu_ADJ!B12=FALSE,"",STDEV(F311:AI311))</f>
        <v/>
      </c>
      <c r="AP311" s="616"/>
      <c r="AQ311" s="616"/>
      <c r="AR311" s="616"/>
      <c r="AS311" s="616"/>
      <c r="AU311" s="1"/>
      <c r="AV311" s="1"/>
      <c r="AW311" s="1"/>
      <c r="AX311" s="1"/>
      <c r="AY311" s="1"/>
      <c r="AZ311" s="1"/>
      <c r="BA311" s="1"/>
      <c r="BB311" s="1"/>
    </row>
    <row r="312" spans="1:54" s="2" customFormat="1" ht="18.75" customHeight="1">
      <c r="A312" s="7"/>
      <c r="B312" s="616" t="str">
        <f>IF(Calcu_ADJ!B13=FALSE,"",Force_1_R1!E11)</f>
        <v/>
      </c>
      <c r="C312" s="616"/>
      <c r="D312" s="616"/>
      <c r="E312" s="616"/>
      <c r="F312" s="623" t="str">
        <f>IF(Calcu_ADJ!B13=FALSE,"",Force_1_R1!X11)</f>
        <v/>
      </c>
      <c r="G312" s="623"/>
      <c r="H312" s="623"/>
      <c r="I312" s="623"/>
      <c r="J312" s="623"/>
      <c r="K312" s="623" t="str">
        <f>IF(Calcu_ADJ!B13=FALSE,"",Force_1_R1!Y11)</f>
        <v/>
      </c>
      <c r="L312" s="623"/>
      <c r="M312" s="623"/>
      <c r="N312" s="623"/>
      <c r="O312" s="623"/>
      <c r="P312" s="623" t="str">
        <f>IF(Calcu_ADJ!B13=FALSE,"",Force_1_R1!Z11)</f>
        <v/>
      </c>
      <c r="Q312" s="623"/>
      <c r="R312" s="623"/>
      <c r="S312" s="623"/>
      <c r="T312" s="623"/>
      <c r="U312" s="623" t="str">
        <f>IF(Calcu_ADJ!B13=FALSE,"",Force_1_R1!AA11)</f>
        <v/>
      </c>
      <c r="V312" s="623"/>
      <c r="W312" s="623"/>
      <c r="X312" s="623"/>
      <c r="Y312" s="623"/>
      <c r="Z312" s="623" t="str">
        <f>IF(Calcu_ADJ!B13=FALSE,"",Force_1_R1!AB11)</f>
        <v/>
      </c>
      <c r="AA312" s="623"/>
      <c r="AB312" s="623"/>
      <c r="AC312" s="623"/>
      <c r="AD312" s="623"/>
      <c r="AE312" s="623" t="str">
        <f>IF(Calcu_ADJ!B13=FALSE,"",Force_1_R1!AC11)</f>
        <v/>
      </c>
      <c r="AF312" s="623"/>
      <c r="AG312" s="623"/>
      <c r="AH312" s="623"/>
      <c r="AI312" s="623"/>
      <c r="AJ312" s="616" t="str">
        <f>IF(Calcu_ADJ!B13=FALSE,"",AVERAGE(F312:AI312))</f>
        <v/>
      </c>
      <c r="AK312" s="616"/>
      <c r="AL312" s="616"/>
      <c r="AM312" s="616"/>
      <c r="AN312" s="616"/>
      <c r="AO312" s="616" t="str">
        <f>IF(Calcu_ADJ!B13=FALSE,"",STDEV(F312:AI312))</f>
        <v/>
      </c>
      <c r="AP312" s="616"/>
      <c r="AQ312" s="616"/>
      <c r="AR312" s="616"/>
      <c r="AS312" s="616"/>
      <c r="AU312" s="1"/>
      <c r="AV312" s="1"/>
      <c r="AW312" s="1"/>
      <c r="AX312" s="1"/>
      <c r="AY312" s="1"/>
      <c r="AZ312" s="1"/>
      <c r="BA312" s="1"/>
      <c r="BB312" s="1"/>
    </row>
    <row r="313" spans="1:54" s="2" customFormat="1" ht="18.75" customHeight="1">
      <c r="A313" s="7"/>
      <c r="B313" s="616" t="str">
        <f>IF(Calcu_ADJ!B14=FALSE,"",Force_1_R1!E12)</f>
        <v/>
      </c>
      <c r="C313" s="616"/>
      <c r="D313" s="616"/>
      <c r="E313" s="616"/>
      <c r="F313" s="623" t="str">
        <f>IF(Calcu_ADJ!B14=FALSE,"",Force_1_R1!X12)</f>
        <v/>
      </c>
      <c r="G313" s="623"/>
      <c r="H313" s="623"/>
      <c r="I313" s="623"/>
      <c r="J313" s="623"/>
      <c r="K313" s="623" t="str">
        <f>IF(Calcu_ADJ!B14=FALSE,"",Force_1_R1!Y12)</f>
        <v/>
      </c>
      <c r="L313" s="623"/>
      <c r="M313" s="623"/>
      <c r="N313" s="623"/>
      <c r="O313" s="623"/>
      <c r="P313" s="623" t="str">
        <f>IF(Calcu_ADJ!B14=FALSE,"",Force_1_R1!Z12)</f>
        <v/>
      </c>
      <c r="Q313" s="623"/>
      <c r="R313" s="623"/>
      <c r="S313" s="623"/>
      <c r="T313" s="623"/>
      <c r="U313" s="623" t="str">
        <f>IF(Calcu_ADJ!B14=FALSE,"",Force_1_R1!AA12)</f>
        <v/>
      </c>
      <c r="V313" s="623"/>
      <c r="W313" s="623"/>
      <c r="X313" s="623"/>
      <c r="Y313" s="623"/>
      <c r="Z313" s="623" t="str">
        <f>IF(Calcu_ADJ!B14=FALSE,"",Force_1_R1!AB12)</f>
        <v/>
      </c>
      <c r="AA313" s="623"/>
      <c r="AB313" s="623"/>
      <c r="AC313" s="623"/>
      <c r="AD313" s="623"/>
      <c r="AE313" s="623" t="str">
        <f>IF(Calcu_ADJ!B14=FALSE,"",Force_1_R1!AC12)</f>
        <v/>
      </c>
      <c r="AF313" s="623"/>
      <c r="AG313" s="623"/>
      <c r="AH313" s="623"/>
      <c r="AI313" s="623"/>
      <c r="AJ313" s="616" t="str">
        <f>IF(Calcu_ADJ!B14=FALSE,"",AVERAGE(F313:AI313))</f>
        <v/>
      </c>
      <c r="AK313" s="616"/>
      <c r="AL313" s="616"/>
      <c r="AM313" s="616"/>
      <c r="AN313" s="616"/>
      <c r="AO313" s="616" t="str">
        <f>IF(Calcu_ADJ!B14=FALSE,"",STDEV(F313:AI313))</f>
        <v/>
      </c>
      <c r="AP313" s="616"/>
      <c r="AQ313" s="616"/>
      <c r="AR313" s="616"/>
      <c r="AS313" s="616"/>
      <c r="AU313" s="1"/>
      <c r="AV313" s="1"/>
      <c r="AW313" s="1"/>
      <c r="AX313" s="1"/>
      <c r="AY313" s="1"/>
      <c r="AZ313" s="1"/>
      <c r="BA313" s="1"/>
      <c r="BB313" s="1"/>
    </row>
    <row r="314" spans="1:54" s="2" customFormat="1" ht="18.75" customHeight="1">
      <c r="A314" s="7"/>
      <c r="B314" s="616" t="str">
        <f>IF(Calcu_ADJ!B15=FALSE,"",Force_1_R1!E13)</f>
        <v/>
      </c>
      <c r="C314" s="616"/>
      <c r="D314" s="616"/>
      <c r="E314" s="616"/>
      <c r="F314" s="623" t="str">
        <f>IF(Calcu_ADJ!B15=FALSE,"",Force_1_R1!X13)</f>
        <v/>
      </c>
      <c r="G314" s="623"/>
      <c r="H314" s="623"/>
      <c r="I314" s="623"/>
      <c r="J314" s="623"/>
      <c r="K314" s="623" t="str">
        <f>IF(Calcu_ADJ!B15=FALSE,"",Force_1_R1!Y13)</f>
        <v/>
      </c>
      <c r="L314" s="623"/>
      <c r="M314" s="623"/>
      <c r="N314" s="623"/>
      <c r="O314" s="623"/>
      <c r="P314" s="623" t="str">
        <f>IF(Calcu_ADJ!B15=FALSE,"",Force_1_R1!Z13)</f>
        <v/>
      </c>
      <c r="Q314" s="623"/>
      <c r="R314" s="623"/>
      <c r="S314" s="623"/>
      <c r="T314" s="623"/>
      <c r="U314" s="623" t="str">
        <f>IF(Calcu_ADJ!B15=FALSE,"",Force_1_R1!AA13)</f>
        <v/>
      </c>
      <c r="V314" s="623"/>
      <c r="W314" s="623"/>
      <c r="X314" s="623"/>
      <c r="Y314" s="623"/>
      <c r="Z314" s="623" t="str">
        <f>IF(Calcu_ADJ!B15=FALSE,"",Force_1_R1!AB13)</f>
        <v/>
      </c>
      <c r="AA314" s="623"/>
      <c r="AB314" s="623"/>
      <c r="AC314" s="623"/>
      <c r="AD314" s="623"/>
      <c r="AE314" s="623" t="str">
        <f>IF(Calcu_ADJ!B15=FALSE,"",Force_1_R1!AC13)</f>
        <v/>
      </c>
      <c r="AF314" s="623"/>
      <c r="AG314" s="623"/>
      <c r="AH314" s="623"/>
      <c r="AI314" s="623"/>
      <c r="AJ314" s="616" t="str">
        <f>IF(Calcu_ADJ!B15=FALSE,"",AVERAGE(F314:AI314))</f>
        <v/>
      </c>
      <c r="AK314" s="616"/>
      <c r="AL314" s="616"/>
      <c r="AM314" s="616"/>
      <c r="AN314" s="616"/>
      <c r="AO314" s="616" t="str">
        <f>IF(Calcu_ADJ!B15=FALSE,"",STDEV(F314:AI314))</f>
        <v/>
      </c>
      <c r="AP314" s="616"/>
      <c r="AQ314" s="616"/>
      <c r="AR314" s="616"/>
      <c r="AS314" s="616"/>
      <c r="AU314" s="1"/>
      <c r="AV314" s="1"/>
      <c r="AW314" s="1"/>
      <c r="AX314" s="1"/>
      <c r="AY314" s="1"/>
      <c r="AZ314" s="1"/>
      <c r="BA314" s="1"/>
      <c r="BB314" s="1"/>
    </row>
    <row r="315" spans="1:54" s="2" customFormat="1" ht="18.75" customHeight="1">
      <c r="A315" s="7"/>
      <c r="B315" s="616" t="str">
        <f>IF(Calcu_ADJ!B16=FALSE,"",Force_1_R1!E14)</f>
        <v/>
      </c>
      <c r="C315" s="616"/>
      <c r="D315" s="616"/>
      <c r="E315" s="616"/>
      <c r="F315" s="623" t="str">
        <f>IF(Calcu_ADJ!B16=FALSE,"",Force_1_R1!X14)</f>
        <v/>
      </c>
      <c r="G315" s="623"/>
      <c r="H315" s="623"/>
      <c r="I315" s="623"/>
      <c r="J315" s="623"/>
      <c r="K315" s="623" t="str">
        <f>IF(Calcu_ADJ!B16=FALSE,"",Force_1_R1!Y14)</f>
        <v/>
      </c>
      <c r="L315" s="623"/>
      <c r="M315" s="623"/>
      <c r="N315" s="623"/>
      <c r="O315" s="623"/>
      <c r="P315" s="623" t="str">
        <f>IF(Calcu_ADJ!B16=FALSE,"",Force_1_R1!Z14)</f>
        <v/>
      </c>
      <c r="Q315" s="623"/>
      <c r="R315" s="623"/>
      <c r="S315" s="623"/>
      <c r="T315" s="623"/>
      <c r="U315" s="623" t="str">
        <f>IF(Calcu_ADJ!B16=FALSE,"",Force_1_R1!AA14)</f>
        <v/>
      </c>
      <c r="V315" s="623"/>
      <c r="W315" s="623"/>
      <c r="X315" s="623"/>
      <c r="Y315" s="623"/>
      <c r="Z315" s="623" t="str">
        <f>IF(Calcu_ADJ!B16=FALSE,"",Force_1_R1!AB14)</f>
        <v/>
      </c>
      <c r="AA315" s="623"/>
      <c r="AB315" s="623"/>
      <c r="AC315" s="623"/>
      <c r="AD315" s="623"/>
      <c r="AE315" s="623" t="str">
        <f>IF(Calcu_ADJ!B16=FALSE,"",Force_1_R1!AC14)</f>
        <v/>
      </c>
      <c r="AF315" s="623"/>
      <c r="AG315" s="623"/>
      <c r="AH315" s="623"/>
      <c r="AI315" s="623"/>
      <c r="AJ315" s="616" t="str">
        <f>IF(Calcu_ADJ!B16=FALSE,"",AVERAGE(F315:AI315))</f>
        <v/>
      </c>
      <c r="AK315" s="616"/>
      <c r="AL315" s="616"/>
      <c r="AM315" s="616"/>
      <c r="AN315" s="616"/>
      <c r="AO315" s="616" t="str">
        <f>IF(Calcu_ADJ!B16=FALSE,"",STDEV(F315:AI315))</f>
        <v/>
      </c>
      <c r="AP315" s="616"/>
      <c r="AQ315" s="616"/>
      <c r="AR315" s="616"/>
      <c r="AS315" s="616"/>
      <c r="AU315" s="1"/>
      <c r="AV315" s="1"/>
      <c r="AW315" s="1"/>
      <c r="AX315" s="1"/>
      <c r="AY315" s="1"/>
      <c r="AZ315" s="1"/>
      <c r="BA315" s="1"/>
      <c r="BB315" s="1"/>
    </row>
    <row r="316" spans="1:54" s="2" customFormat="1" ht="18.75" customHeight="1">
      <c r="A316" s="7"/>
      <c r="B316" s="616" t="str">
        <f>IF(Calcu_ADJ!B17=FALSE,"",Force_1_R1!E15)</f>
        <v/>
      </c>
      <c r="C316" s="616"/>
      <c r="D316" s="616"/>
      <c r="E316" s="616"/>
      <c r="F316" s="623" t="str">
        <f>IF(Calcu_ADJ!B17=FALSE,"",Force_1_R1!X15)</f>
        <v/>
      </c>
      <c r="G316" s="623"/>
      <c r="H316" s="623"/>
      <c r="I316" s="623"/>
      <c r="J316" s="623"/>
      <c r="K316" s="623" t="str">
        <f>IF(Calcu_ADJ!B17=FALSE,"",Force_1_R1!Y15)</f>
        <v/>
      </c>
      <c r="L316" s="623"/>
      <c r="M316" s="623"/>
      <c r="N316" s="623"/>
      <c r="O316" s="623"/>
      <c r="P316" s="623" t="str">
        <f>IF(Calcu_ADJ!B17=FALSE,"",Force_1_R1!Z15)</f>
        <v/>
      </c>
      <c r="Q316" s="623"/>
      <c r="R316" s="623"/>
      <c r="S316" s="623"/>
      <c r="T316" s="623"/>
      <c r="U316" s="623" t="str">
        <f>IF(Calcu_ADJ!B17=FALSE,"",Force_1_R1!AA15)</f>
        <v/>
      </c>
      <c r="V316" s="623"/>
      <c r="W316" s="623"/>
      <c r="X316" s="623"/>
      <c r="Y316" s="623"/>
      <c r="Z316" s="623" t="str">
        <f>IF(Calcu_ADJ!B17=FALSE,"",Force_1_R1!AB15)</f>
        <v/>
      </c>
      <c r="AA316" s="623"/>
      <c r="AB316" s="623"/>
      <c r="AC316" s="623"/>
      <c r="AD316" s="623"/>
      <c r="AE316" s="623" t="str">
        <f>IF(Calcu_ADJ!B17=FALSE,"",Force_1_R1!AC15)</f>
        <v/>
      </c>
      <c r="AF316" s="623"/>
      <c r="AG316" s="623"/>
      <c r="AH316" s="623"/>
      <c r="AI316" s="623"/>
      <c r="AJ316" s="616" t="str">
        <f>IF(Calcu_ADJ!B17=FALSE,"",AVERAGE(F316:AI316))</f>
        <v/>
      </c>
      <c r="AK316" s="616"/>
      <c r="AL316" s="616"/>
      <c r="AM316" s="616"/>
      <c r="AN316" s="616"/>
      <c r="AO316" s="616" t="str">
        <f>IF(Calcu_ADJ!B17=FALSE,"",STDEV(F316:AI316))</f>
        <v/>
      </c>
      <c r="AP316" s="616"/>
      <c r="AQ316" s="616"/>
      <c r="AR316" s="616"/>
      <c r="AS316" s="616"/>
      <c r="AU316" s="1"/>
      <c r="AV316" s="1"/>
      <c r="AW316" s="1"/>
      <c r="AX316" s="1"/>
      <c r="AY316" s="1"/>
      <c r="AZ316" s="1"/>
      <c r="BA316" s="1"/>
      <c r="BB316" s="1"/>
    </row>
    <row r="317" spans="1:54" s="2" customFormat="1" ht="18.75" customHeight="1">
      <c r="A317" s="7"/>
      <c r="B317" s="616" t="str">
        <f>IF(Calcu_ADJ!B18=FALSE,"",Force_1_R1!E16)</f>
        <v/>
      </c>
      <c r="C317" s="616"/>
      <c r="D317" s="616"/>
      <c r="E317" s="616"/>
      <c r="F317" s="623" t="str">
        <f>IF(Calcu_ADJ!B18=FALSE,"",Force_1_R1!X16)</f>
        <v/>
      </c>
      <c r="G317" s="623"/>
      <c r="H317" s="623"/>
      <c r="I317" s="623"/>
      <c r="J317" s="623"/>
      <c r="K317" s="623" t="str">
        <f>IF(Calcu_ADJ!B18=FALSE,"",Force_1_R1!Y16)</f>
        <v/>
      </c>
      <c r="L317" s="623"/>
      <c r="M317" s="623"/>
      <c r="N317" s="623"/>
      <c r="O317" s="623"/>
      <c r="P317" s="623" t="str">
        <f>IF(Calcu_ADJ!B18=FALSE,"",Force_1_R1!Z16)</f>
        <v/>
      </c>
      <c r="Q317" s="623"/>
      <c r="R317" s="623"/>
      <c r="S317" s="623"/>
      <c r="T317" s="623"/>
      <c r="U317" s="623" t="str">
        <f>IF(Calcu_ADJ!B18=FALSE,"",Force_1_R1!AA16)</f>
        <v/>
      </c>
      <c r="V317" s="623"/>
      <c r="W317" s="623"/>
      <c r="X317" s="623"/>
      <c r="Y317" s="623"/>
      <c r="Z317" s="623" t="str">
        <f>IF(Calcu_ADJ!B18=FALSE,"",Force_1_R1!AB16)</f>
        <v/>
      </c>
      <c r="AA317" s="623"/>
      <c r="AB317" s="623"/>
      <c r="AC317" s="623"/>
      <c r="AD317" s="623"/>
      <c r="AE317" s="623" t="str">
        <f>IF(Calcu_ADJ!B18=FALSE,"",Force_1_R1!AC16)</f>
        <v/>
      </c>
      <c r="AF317" s="623"/>
      <c r="AG317" s="623"/>
      <c r="AH317" s="623"/>
      <c r="AI317" s="623"/>
      <c r="AJ317" s="616" t="str">
        <f>IF(Calcu_ADJ!B18=FALSE,"",AVERAGE(F317:AI317))</f>
        <v/>
      </c>
      <c r="AK317" s="616"/>
      <c r="AL317" s="616"/>
      <c r="AM317" s="616"/>
      <c r="AN317" s="616"/>
      <c r="AO317" s="616" t="str">
        <f>IF(Calcu_ADJ!B18=FALSE,"",STDEV(F317:AI317))</f>
        <v/>
      </c>
      <c r="AP317" s="616"/>
      <c r="AQ317" s="616"/>
      <c r="AR317" s="616"/>
      <c r="AS317" s="616"/>
      <c r="AU317" s="1"/>
      <c r="AV317" s="1"/>
      <c r="AW317" s="1"/>
      <c r="AX317" s="1"/>
      <c r="AY317" s="1"/>
      <c r="AZ317" s="1"/>
      <c r="BA317" s="1"/>
      <c r="BB317" s="1"/>
    </row>
    <row r="318" spans="1:54" s="2" customFormat="1" ht="18.75" customHeight="1">
      <c r="A318" s="7"/>
      <c r="B318" s="616" t="str">
        <f>IF(Calcu_ADJ!B19=FALSE,"",Force_1_R1!E17)</f>
        <v/>
      </c>
      <c r="C318" s="616"/>
      <c r="D318" s="616"/>
      <c r="E318" s="616"/>
      <c r="F318" s="623" t="str">
        <f>IF(Calcu_ADJ!B19=FALSE,"",Force_1_R1!X17)</f>
        <v/>
      </c>
      <c r="G318" s="623"/>
      <c r="H318" s="623"/>
      <c r="I318" s="623"/>
      <c r="J318" s="623"/>
      <c r="K318" s="623" t="str">
        <f>IF(Calcu_ADJ!B19=FALSE,"",Force_1_R1!Y17)</f>
        <v/>
      </c>
      <c r="L318" s="623"/>
      <c r="M318" s="623"/>
      <c r="N318" s="623"/>
      <c r="O318" s="623"/>
      <c r="P318" s="623" t="str">
        <f>IF(Calcu_ADJ!B19=FALSE,"",Force_1_R1!Z17)</f>
        <v/>
      </c>
      <c r="Q318" s="623"/>
      <c r="R318" s="623"/>
      <c r="S318" s="623"/>
      <c r="T318" s="623"/>
      <c r="U318" s="623" t="str">
        <f>IF(Calcu_ADJ!B19=FALSE,"",Force_1_R1!AA17)</f>
        <v/>
      </c>
      <c r="V318" s="623"/>
      <c r="W318" s="623"/>
      <c r="X318" s="623"/>
      <c r="Y318" s="623"/>
      <c r="Z318" s="623" t="str">
        <f>IF(Calcu_ADJ!B19=FALSE,"",Force_1_R1!AB17)</f>
        <v/>
      </c>
      <c r="AA318" s="623"/>
      <c r="AB318" s="623"/>
      <c r="AC318" s="623"/>
      <c r="AD318" s="623"/>
      <c r="AE318" s="623" t="str">
        <f>IF(Calcu_ADJ!B19=FALSE,"",Force_1_R1!AC17)</f>
        <v/>
      </c>
      <c r="AF318" s="623"/>
      <c r="AG318" s="623"/>
      <c r="AH318" s="623"/>
      <c r="AI318" s="623"/>
      <c r="AJ318" s="616" t="str">
        <f>IF(Calcu_ADJ!B19=FALSE,"",AVERAGE(F318:AI318))</f>
        <v/>
      </c>
      <c r="AK318" s="616"/>
      <c r="AL318" s="616"/>
      <c r="AM318" s="616"/>
      <c r="AN318" s="616"/>
      <c r="AO318" s="616" t="str">
        <f>IF(Calcu_ADJ!B19=FALSE,"",STDEV(F318:AI318))</f>
        <v/>
      </c>
      <c r="AP318" s="616"/>
      <c r="AQ318" s="616"/>
      <c r="AR318" s="616"/>
      <c r="AS318" s="616"/>
      <c r="AU318" s="1"/>
      <c r="AV318" s="1"/>
      <c r="AW318" s="1"/>
      <c r="AX318" s="1"/>
      <c r="AY318" s="1"/>
      <c r="AZ318" s="1"/>
      <c r="BA318" s="1"/>
      <c r="BB318" s="1"/>
    </row>
    <row r="319" spans="1:54" s="2" customFormat="1" ht="18.75" customHeight="1">
      <c r="A319" s="7"/>
      <c r="B319" s="616" t="str">
        <f>IF(Calcu_ADJ!B20=FALSE,"",Force_1_R1!E18)</f>
        <v/>
      </c>
      <c r="C319" s="616"/>
      <c r="D319" s="616"/>
      <c r="E319" s="616"/>
      <c r="F319" s="623" t="str">
        <f>IF(Calcu_ADJ!B20=FALSE,"",Force_1_R1!X18)</f>
        <v/>
      </c>
      <c r="G319" s="623"/>
      <c r="H319" s="623"/>
      <c r="I319" s="623"/>
      <c r="J319" s="623"/>
      <c r="K319" s="623" t="str">
        <f>IF(Calcu_ADJ!B20=FALSE,"",Force_1_R1!Y18)</f>
        <v/>
      </c>
      <c r="L319" s="623"/>
      <c r="M319" s="623"/>
      <c r="N319" s="623"/>
      <c r="O319" s="623"/>
      <c r="P319" s="623" t="str">
        <f>IF(Calcu_ADJ!B20=FALSE,"",Force_1_R1!Z18)</f>
        <v/>
      </c>
      <c r="Q319" s="623"/>
      <c r="R319" s="623"/>
      <c r="S319" s="623"/>
      <c r="T319" s="623"/>
      <c r="U319" s="623" t="str">
        <f>IF(Calcu_ADJ!B20=FALSE,"",Force_1_R1!AA18)</f>
        <v/>
      </c>
      <c r="V319" s="623"/>
      <c r="W319" s="623"/>
      <c r="X319" s="623"/>
      <c r="Y319" s="623"/>
      <c r="Z319" s="623" t="str">
        <f>IF(Calcu_ADJ!B20=FALSE,"",Force_1_R1!AB18)</f>
        <v/>
      </c>
      <c r="AA319" s="623"/>
      <c r="AB319" s="623"/>
      <c r="AC319" s="623"/>
      <c r="AD319" s="623"/>
      <c r="AE319" s="623" t="str">
        <f>IF(Calcu_ADJ!B20=FALSE,"",Force_1_R1!AC18)</f>
        <v/>
      </c>
      <c r="AF319" s="623"/>
      <c r="AG319" s="623"/>
      <c r="AH319" s="623"/>
      <c r="AI319" s="623"/>
      <c r="AJ319" s="616" t="str">
        <f>IF(Calcu_ADJ!B20=FALSE,"",AVERAGE(F319:AI319))</f>
        <v/>
      </c>
      <c r="AK319" s="616"/>
      <c r="AL319" s="616"/>
      <c r="AM319" s="616"/>
      <c r="AN319" s="616"/>
      <c r="AO319" s="616" t="str">
        <f>IF(Calcu_ADJ!B20=FALSE,"",STDEV(F319:AI319))</f>
        <v/>
      </c>
      <c r="AP319" s="616"/>
      <c r="AQ319" s="616"/>
      <c r="AR319" s="616"/>
      <c r="AS319" s="616"/>
      <c r="AU319" s="1"/>
      <c r="AV319" s="1"/>
      <c r="AW319" s="1"/>
      <c r="AX319" s="1"/>
      <c r="AY319" s="1"/>
      <c r="AZ319" s="1"/>
      <c r="BA319" s="1"/>
      <c r="BB319" s="1"/>
    </row>
    <row r="320" spans="1:54" s="2" customFormat="1" ht="18.75" customHeight="1">
      <c r="A320" s="7"/>
      <c r="B320" s="616" t="str">
        <f>IF(Calcu_ADJ!B21=FALSE,"",Force_1_R1!E19)</f>
        <v/>
      </c>
      <c r="C320" s="616"/>
      <c r="D320" s="616"/>
      <c r="E320" s="616"/>
      <c r="F320" s="623" t="str">
        <f>IF(Calcu_ADJ!B21=FALSE,"",Force_1_R1!X19)</f>
        <v/>
      </c>
      <c r="G320" s="623"/>
      <c r="H320" s="623"/>
      <c r="I320" s="623"/>
      <c r="J320" s="623"/>
      <c r="K320" s="623" t="str">
        <f>IF(Calcu_ADJ!B21=FALSE,"",Force_1_R1!Y19)</f>
        <v/>
      </c>
      <c r="L320" s="623"/>
      <c r="M320" s="623"/>
      <c r="N320" s="623"/>
      <c r="O320" s="623"/>
      <c r="P320" s="623" t="str">
        <f>IF(Calcu_ADJ!B21=FALSE,"",Force_1_R1!Z19)</f>
        <v/>
      </c>
      <c r="Q320" s="623"/>
      <c r="R320" s="623"/>
      <c r="S320" s="623"/>
      <c r="T320" s="623"/>
      <c r="U320" s="623" t="str">
        <f>IF(Calcu_ADJ!B21=FALSE,"",Force_1_R1!AA19)</f>
        <v/>
      </c>
      <c r="V320" s="623"/>
      <c r="W320" s="623"/>
      <c r="X320" s="623"/>
      <c r="Y320" s="623"/>
      <c r="Z320" s="623" t="str">
        <f>IF(Calcu_ADJ!B21=FALSE,"",Force_1_R1!AB19)</f>
        <v/>
      </c>
      <c r="AA320" s="623"/>
      <c r="AB320" s="623"/>
      <c r="AC320" s="623"/>
      <c r="AD320" s="623"/>
      <c r="AE320" s="623" t="str">
        <f>IF(Calcu_ADJ!B21=FALSE,"",Force_1_R1!AC19)</f>
        <v/>
      </c>
      <c r="AF320" s="623"/>
      <c r="AG320" s="623"/>
      <c r="AH320" s="623"/>
      <c r="AI320" s="623"/>
      <c r="AJ320" s="616" t="str">
        <f>IF(Calcu_ADJ!B21=FALSE,"",AVERAGE(F320:AI320))</f>
        <v/>
      </c>
      <c r="AK320" s="616"/>
      <c r="AL320" s="616"/>
      <c r="AM320" s="616"/>
      <c r="AN320" s="616"/>
      <c r="AO320" s="616" t="str">
        <f>IF(Calcu_ADJ!B21=FALSE,"",STDEV(F320:AI320))</f>
        <v/>
      </c>
      <c r="AP320" s="616"/>
      <c r="AQ320" s="616"/>
      <c r="AR320" s="616"/>
      <c r="AS320" s="616"/>
      <c r="AU320" s="1"/>
      <c r="AV320" s="1"/>
      <c r="AW320" s="1"/>
      <c r="AX320" s="1"/>
      <c r="AY320" s="1"/>
      <c r="AZ320" s="1"/>
      <c r="BA320" s="1"/>
      <c r="BB320" s="1"/>
    </row>
    <row r="321" spans="1:54" s="2" customFormat="1" ht="18.75" customHeight="1">
      <c r="A321" s="7"/>
      <c r="B321" s="616" t="str">
        <f>IF(Calcu_ADJ!B22=FALSE,"",Force_1_R1!E20)</f>
        <v/>
      </c>
      <c r="C321" s="616"/>
      <c r="D321" s="616"/>
      <c r="E321" s="616"/>
      <c r="F321" s="623" t="str">
        <f>IF(Calcu_ADJ!B22=FALSE,"",Force_1_R1!X20)</f>
        <v/>
      </c>
      <c r="G321" s="623"/>
      <c r="H321" s="623"/>
      <c r="I321" s="623"/>
      <c r="J321" s="623"/>
      <c r="K321" s="623" t="str">
        <f>IF(Calcu_ADJ!B22=FALSE,"",Force_1_R1!Y20)</f>
        <v/>
      </c>
      <c r="L321" s="623"/>
      <c r="M321" s="623"/>
      <c r="N321" s="623"/>
      <c r="O321" s="623"/>
      <c r="P321" s="623" t="str">
        <f>IF(Calcu_ADJ!B22=FALSE,"",Force_1_R1!Z20)</f>
        <v/>
      </c>
      <c r="Q321" s="623"/>
      <c r="R321" s="623"/>
      <c r="S321" s="623"/>
      <c r="T321" s="623"/>
      <c r="U321" s="623" t="str">
        <f>IF(Calcu_ADJ!B22=FALSE,"",Force_1_R1!AA20)</f>
        <v/>
      </c>
      <c r="V321" s="623"/>
      <c r="W321" s="623"/>
      <c r="X321" s="623"/>
      <c r="Y321" s="623"/>
      <c r="Z321" s="623" t="str">
        <f>IF(Calcu_ADJ!B22=FALSE,"",Force_1_R1!AB20)</f>
        <v/>
      </c>
      <c r="AA321" s="623"/>
      <c r="AB321" s="623"/>
      <c r="AC321" s="623"/>
      <c r="AD321" s="623"/>
      <c r="AE321" s="623" t="str">
        <f>IF(Calcu_ADJ!B22=FALSE,"",Force_1_R1!AC20)</f>
        <v/>
      </c>
      <c r="AF321" s="623"/>
      <c r="AG321" s="623"/>
      <c r="AH321" s="623"/>
      <c r="AI321" s="623"/>
      <c r="AJ321" s="616" t="str">
        <f>IF(Calcu_ADJ!B22=FALSE,"",AVERAGE(F321:AI321))</f>
        <v/>
      </c>
      <c r="AK321" s="616"/>
      <c r="AL321" s="616"/>
      <c r="AM321" s="616"/>
      <c r="AN321" s="616"/>
      <c r="AO321" s="616" t="str">
        <f>IF(Calcu_ADJ!B22=FALSE,"",STDEV(F321:AI321))</f>
        <v/>
      </c>
      <c r="AP321" s="616"/>
      <c r="AQ321" s="616"/>
      <c r="AR321" s="616"/>
      <c r="AS321" s="616"/>
      <c r="AU321" s="1"/>
      <c r="AV321" s="1"/>
      <c r="AW321" s="1"/>
      <c r="AX321" s="1"/>
      <c r="AY321" s="1"/>
      <c r="AZ321" s="1"/>
      <c r="BA321" s="1"/>
      <c r="BB321" s="1"/>
    </row>
    <row r="322" spans="1:54" s="2" customFormat="1" ht="18.75" customHeight="1">
      <c r="A322" s="7"/>
      <c r="B322" s="616" t="str">
        <f>IF(Calcu_ADJ!B23=FALSE,"",Force_1_R1!E21)</f>
        <v/>
      </c>
      <c r="C322" s="616"/>
      <c r="D322" s="616"/>
      <c r="E322" s="616"/>
      <c r="F322" s="623" t="str">
        <f>IF(Calcu_ADJ!B23=FALSE,"",Force_1_R1!X21)</f>
        <v/>
      </c>
      <c r="G322" s="623"/>
      <c r="H322" s="623"/>
      <c r="I322" s="623"/>
      <c r="J322" s="623"/>
      <c r="K322" s="623" t="str">
        <f>IF(Calcu_ADJ!B23=FALSE,"",Force_1_R1!Y21)</f>
        <v/>
      </c>
      <c r="L322" s="623"/>
      <c r="M322" s="623"/>
      <c r="N322" s="623"/>
      <c r="O322" s="623"/>
      <c r="P322" s="623" t="str">
        <f>IF(Calcu_ADJ!B23=FALSE,"",Force_1_R1!Z21)</f>
        <v/>
      </c>
      <c r="Q322" s="623"/>
      <c r="R322" s="623"/>
      <c r="S322" s="623"/>
      <c r="T322" s="623"/>
      <c r="U322" s="623" t="str">
        <f>IF(Calcu_ADJ!B23=FALSE,"",Force_1_R1!AA21)</f>
        <v/>
      </c>
      <c r="V322" s="623"/>
      <c r="W322" s="623"/>
      <c r="X322" s="623"/>
      <c r="Y322" s="623"/>
      <c r="Z322" s="623" t="str">
        <f>IF(Calcu_ADJ!B23=FALSE,"",Force_1_R1!AB21)</f>
        <v/>
      </c>
      <c r="AA322" s="623"/>
      <c r="AB322" s="623"/>
      <c r="AC322" s="623"/>
      <c r="AD322" s="623"/>
      <c r="AE322" s="623" t="str">
        <f>IF(Calcu_ADJ!B23=FALSE,"",Force_1_R1!AC21)</f>
        <v/>
      </c>
      <c r="AF322" s="623"/>
      <c r="AG322" s="623"/>
      <c r="AH322" s="623"/>
      <c r="AI322" s="623"/>
      <c r="AJ322" s="616" t="str">
        <f>IF(Calcu_ADJ!B23=FALSE,"",AVERAGE(F322:AI322))</f>
        <v/>
      </c>
      <c r="AK322" s="616"/>
      <c r="AL322" s="616"/>
      <c r="AM322" s="616"/>
      <c r="AN322" s="616"/>
      <c r="AO322" s="616" t="str">
        <f>IF(Calcu_ADJ!B23=FALSE,"",STDEV(F322:AI322))</f>
        <v/>
      </c>
      <c r="AP322" s="616"/>
      <c r="AQ322" s="616"/>
      <c r="AR322" s="616"/>
      <c r="AS322" s="616"/>
      <c r="AU322" s="1"/>
      <c r="AV322" s="1"/>
      <c r="AW322" s="1"/>
      <c r="AX322" s="1"/>
      <c r="AY322" s="1"/>
      <c r="AZ322" s="1"/>
      <c r="BA322" s="1"/>
      <c r="BB322" s="1"/>
    </row>
    <row r="323" spans="1:54" s="2" customFormat="1" ht="18.75" customHeight="1">
      <c r="A323" s="7"/>
      <c r="B323" s="616" t="str">
        <f>IF(Calcu_ADJ!B24=FALSE,"",Force_1_R1!E22)</f>
        <v/>
      </c>
      <c r="C323" s="616"/>
      <c r="D323" s="616"/>
      <c r="E323" s="616"/>
      <c r="F323" s="623" t="str">
        <f>IF(Calcu_ADJ!B24=FALSE,"",Force_1_R1!X22)</f>
        <v/>
      </c>
      <c r="G323" s="623"/>
      <c r="H323" s="623"/>
      <c r="I323" s="623"/>
      <c r="J323" s="623"/>
      <c r="K323" s="623" t="str">
        <f>IF(Calcu_ADJ!B24=FALSE,"",Force_1_R1!Y22)</f>
        <v/>
      </c>
      <c r="L323" s="623"/>
      <c r="M323" s="623"/>
      <c r="N323" s="623"/>
      <c r="O323" s="623"/>
      <c r="P323" s="623" t="str">
        <f>IF(Calcu_ADJ!B24=FALSE,"",Force_1_R1!Z22)</f>
        <v/>
      </c>
      <c r="Q323" s="623"/>
      <c r="R323" s="623"/>
      <c r="S323" s="623"/>
      <c r="T323" s="623"/>
      <c r="U323" s="623" t="str">
        <f>IF(Calcu_ADJ!B24=FALSE,"",Force_1_R1!AA22)</f>
        <v/>
      </c>
      <c r="V323" s="623"/>
      <c r="W323" s="623"/>
      <c r="X323" s="623"/>
      <c r="Y323" s="623"/>
      <c r="Z323" s="623" t="str">
        <f>IF(Calcu_ADJ!B24=FALSE,"",Force_1_R1!AB22)</f>
        <v/>
      </c>
      <c r="AA323" s="623"/>
      <c r="AB323" s="623"/>
      <c r="AC323" s="623"/>
      <c r="AD323" s="623"/>
      <c r="AE323" s="623" t="str">
        <f>IF(Calcu_ADJ!B24=FALSE,"",Force_1_R1!AC22)</f>
        <v/>
      </c>
      <c r="AF323" s="623"/>
      <c r="AG323" s="623"/>
      <c r="AH323" s="623"/>
      <c r="AI323" s="623"/>
      <c r="AJ323" s="616" t="str">
        <f>IF(Calcu_ADJ!B24=FALSE,"",AVERAGE(F323:AI323))</f>
        <v/>
      </c>
      <c r="AK323" s="616"/>
      <c r="AL323" s="616"/>
      <c r="AM323" s="616"/>
      <c r="AN323" s="616"/>
      <c r="AO323" s="616" t="str">
        <f>IF(Calcu_ADJ!B24=FALSE,"",STDEV(F323:AI323))</f>
        <v/>
      </c>
      <c r="AP323" s="616"/>
      <c r="AQ323" s="616"/>
      <c r="AR323" s="616"/>
      <c r="AS323" s="616"/>
      <c r="AU323" s="1"/>
      <c r="AV323" s="1"/>
      <c r="AW323" s="1"/>
      <c r="AX323" s="1"/>
      <c r="AY323" s="1"/>
      <c r="AZ323" s="1"/>
      <c r="BA323" s="1"/>
      <c r="BB323" s="1"/>
    </row>
    <row r="324" spans="1:54" s="2" customFormat="1" ht="18.75" customHeight="1">
      <c r="A324" s="7"/>
      <c r="B324" s="616" t="str">
        <f>IF(Calcu_ADJ!B25=FALSE,"",Force_1_R1!E23)</f>
        <v/>
      </c>
      <c r="C324" s="616"/>
      <c r="D324" s="616"/>
      <c r="E324" s="616"/>
      <c r="F324" s="623" t="str">
        <f>IF(Calcu_ADJ!B25=FALSE,"",Force_1_R1!X23)</f>
        <v/>
      </c>
      <c r="G324" s="623"/>
      <c r="H324" s="623"/>
      <c r="I324" s="623"/>
      <c r="J324" s="623"/>
      <c r="K324" s="623" t="str">
        <f>IF(Calcu_ADJ!B25=FALSE,"",Force_1_R1!Y23)</f>
        <v/>
      </c>
      <c r="L324" s="623"/>
      <c r="M324" s="623"/>
      <c r="N324" s="623"/>
      <c r="O324" s="623"/>
      <c r="P324" s="623" t="str">
        <f>IF(Calcu_ADJ!B25=FALSE,"",Force_1_R1!Z23)</f>
        <v/>
      </c>
      <c r="Q324" s="623"/>
      <c r="R324" s="623"/>
      <c r="S324" s="623"/>
      <c r="T324" s="623"/>
      <c r="U324" s="623" t="str">
        <f>IF(Calcu_ADJ!B25=FALSE,"",Force_1_R1!AA23)</f>
        <v/>
      </c>
      <c r="V324" s="623"/>
      <c r="W324" s="623"/>
      <c r="X324" s="623"/>
      <c r="Y324" s="623"/>
      <c r="Z324" s="623" t="str">
        <f>IF(Calcu_ADJ!B25=FALSE,"",Force_1_R1!AB23)</f>
        <v/>
      </c>
      <c r="AA324" s="623"/>
      <c r="AB324" s="623"/>
      <c r="AC324" s="623"/>
      <c r="AD324" s="623"/>
      <c r="AE324" s="623" t="str">
        <f>IF(Calcu_ADJ!B25=FALSE,"",Force_1_R1!AC23)</f>
        <v/>
      </c>
      <c r="AF324" s="623"/>
      <c r="AG324" s="623"/>
      <c r="AH324" s="623"/>
      <c r="AI324" s="623"/>
      <c r="AJ324" s="616" t="str">
        <f>IF(Calcu_ADJ!B25=FALSE,"",AVERAGE(F324:AI324))</f>
        <v/>
      </c>
      <c r="AK324" s="616"/>
      <c r="AL324" s="616"/>
      <c r="AM324" s="616"/>
      <c r="AN324" s="616"/>
      <c r="AO324" s="616" t="str">
        <f>IF(Calcu_ADJ!B25=FALSE,"",STDEV(F324:AI324))</f>
        <v/>
      </c>
      <c r="AP324" s="616"/>
      <c r="AQ324" s="616"/>
      <c r="AR324" s="616"/>
      <c r="AS324" s="616"/>
      <c r="AU324" s="1"/>
      <c r="AV324" s="1"/>
      <c r="AW324" s="1"/>
      <c r="AX324" s="1"/>
      <c r="AY324" s="1"/>
      <c r="AZ324" s="1"/>
      <c r="BA324" s="1"/>
      <c r="BB324" s="1"/>
    </row>
    <row r="325" spans="1:54" s="2" customFormat="1" ht="18.75" customHeight="1">
      <c r="A325" s="7"/>
      <c r="B325" s="616" t="str">
        <f>IF(Calcu_ADJ!B26=FALSE,"",Force_1_R1!E24)</f>
        <v/>
      </c>
      <c r="C325" s="616"/>
      <c r="D325" s="616"/>
      <c r="E325" s="616"/>
      <c r="F325" s="623" t="str">
        <f>IF(Calcu_ADJ!B26=FALSE,"",Force_1_R1!X24)</f>
        <v/>
      </c>
      <c r="G325" s="623"/>
      <c r="H325" s="623"/>
      <c r="I325" s="623"/>
      <c r="J325" s="623"/>
      <c r="K325" s="623" t="str">
        <f>IF(Calcu_ADJ!B26=FALSE,"",Force_1_R1!Y24)</f>
        <v/>
      </c>
      <c r="L325" s="623"/>
      <c r="M325" s="623"/>
      <c r="N325" s="623"/>
      <c r="O325" s="623"/>
      <c r="P325" s="623" t="str">
        <f>IF(Calcu_ADJ!B26=FALSE,"",Force_1_R1!Z24)</f>
        <v/>
      </c>
      <c r="Q325" s="623"/>
      <c r="R325" s="623"/>
      <c r="S325" s="623"/>
      <c r="T325" s="623"/>
      <c r="U325" s="623" t="str">
        <f>IF(Calcu_ADJ!B26=FALSE,"",Force_1_R1!AA24)</f>
        <v/>
      </c>
      <c r="V325" s="623"/>
      <c r="W325" s="623"/>
      <c r="X325" s="623"/>
      <c r="Y325" s="623"/>
      <c r="Z325" s="623" t="str">
        <f>IF(Calcu_ADJ!B26=FALSE,"",Force_1_R1!AB24)</f>
        <v/>
      </c>
      <c r="AA325" s="623"/>
      <c r="AB325" s="623"/>
      <c r="AC325" s="623"/>
      <c r="AD325" s="623"/>
      <c r="AE325" s="623" t="str">
        <f>IF(Calcu_ADJ!B26=FALSE,"",Force_1_R1!AC24)</f>
        <v/>
      </c>
      <c r="AF325" s="623"/>
      <c r="AG325" s="623"/>
      <c r="AH325" s="623"/>
      <c r="AI325" s="623"/>
      <c r="AJ325" s="616" t="str">
        <f>IF(Calcu_ADJ!B26=FALSE,"",AVERAGE(F325:AI325))</f>
        <v/>
      </c>
      <c r="AK325" s="616"/>
      <c r="AL325" s="616"/>
      <c r="AM325" s="616"/>
      <c r="AN325" s="616"/>
      <c r="AO325" s="616" t="str">
        <f>IF(Calcu_ADJ!B26=FALSE,"",STDEV(F325:AI325))</f>
        <v/>
      </c>
      <c r="AP325" s="616"/>
      <c r="AQ325" s="616"/>
      <c r="AR325" s="616"/>
      <c r="AS325" s="616"/>
      <c r="AU325" s="1"/>
      <c r="AV325" s="1"/>
      <c r="AW325" s="1"/>
      <c r="AX325" s="1"/>
      <c r="AY325" s="1"/>
      <c r="AZ325" s="1"/>
      <c r="BA325" s="1"/>
      <c r="BB325" s="1"/>
    </row>
    <row r="326" spans="1:54" ht="18.75" customHeight="1">
      <c r="A326" s="7"/>
      <c r="B326" s="116"/>
      <c r="C326" s="116"/>
      <c r="D326" s="116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9"/>
      <c r="AA326" s="119"/>
      <c r="AB326" s="119"/>
      <c r="AC326" s="119"/>
      <c r="AD326" s="119"/>
      <c r="AE326" s="120"/>
      <c r="AF326" s="120"/>
      <c r="AG326" s="120"/>
      <c r="AH326" s="120"/>
      <c r="AI326" s="120"/>
      <c r="AJ326" s="121"/>
      <c r="AK326" s="121"/>
      <c r="AL326" s="121"/>
      <c r="AM326" s="121"/>
      <c r="AN326" s="121"/>
      <c r="AO326" s="114"/>
      <c r="AP326" s="114"/>
      <c r="AQ326" s="114"/>
      <c r="AR326" s="114"/>
      <c r="AS326" s="114"/>
    </row>
    <row r="327" spans="1:54" ht="18.75" customHeight="1">
      <c r="A327" s="7"/>
      <c r="B327" s="117" t="s">
        <v>467</v>
      </c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4"/>
      <c r="T327" s="4"/>
      <c r="U327" s="4"/>
      <c r="V327" s="4"/>
      <c r="W327" s="4"/>
      <c r="X327" s="4"/>
      <c r="Y327" s="4"/>
      <c r="Z327" s="35"/>
      <c r="AA327" s="35"/>
      <c r="AB327" s="35"/>
      <c r="AC327" s="35"/>
      <c r="AD327" s="35"/>
      <c r="AE327" s="35"/>
      <c r="AF327" s="36"/>
      <c r="AG327" s="36"/>
      <c r="AH327" s="36"/>
      <c r="AI327" s="36"/>
      <c r="AJ327" s="36"/>
      <c r="AK327" s="36"/>
      <c r="AL327" s="15"/>
      <c r="AM327" s="15"/>
      <c r="AN327" s="15"/>
      <c r="AO327" s="15"/>
      <c r="AP327" s="15"/>
      <c r="AQ327" s="15"/>
      <c r="AR327" s="2"/>
      <c r="AS327" s="2"/>
    </row>
    <row r="328" spans="1:54" ht="18.75" customHeight="1">
      <c r="A328" s="7"/>
      <c r="B328" s="624" t="str">
        <f>B305</f>
        <v>실하중
(0)</v>
      </c>
      <c r="C328" s="624"/>
      <c r="D328" s="624"/>
      <c r="E328" s="624"/>
      <c r="F328" s="624" t="str">
        <f>F305</f>
        <v>기 기 지 시 치</v>
      </c>
      <c r="G328" s="624"/>
      <c r="H328" s="624"/>
      <c r="I328" s="624"/>
      <c r="J328" s="624"/>
      <c r="K328" s="624"/>
      <c r="L328" s="624"/>
      <c r="M328" s="624"/>
      <c r="N328" s="624"/>
      <c r="O328" s="624"/>
      <c r="P328" s="624"/>
      <c r="Q328" s="624"/>
      <c r="R328" s="624"/>
      <c r="S328" s="624"/>
      <c r="T328" s="624"/>
      <c r="U328" s="624"/>
      <c r="V328" s="624"/>
      <c r="W328" s="624"/>
      <c r="X328" s="624"/>
      <c r="Y328" s="624"/>
      <c r="Z328" s="624"/>
      <c r="AA328" s="624"/>
      <c r="AB328" s="624"/>
      <c r="AC328" s="624"/>
      <c r="AD328" s="624"/>
      <c r="AE328" s="624"/>
      <c r="AF328" s="624"/>
      <c r="AG328" s="624"/>
      <c r="AH328" s="624"/>
      <c r="AI328" s="624"/>
      <c r="AJ328" s="624" t="s">
        <v>458</v>
      </c>
      <c r="AK328" s="624"/>
      <c r="AL328" s="624"/>
      <c r="AM328" s="624"/>
      <c r="AN328" s="624"/>
      <c r="AO328" s="624" t="s">
        <v>459</v>
      </c>
      <c r="AP328" s="624"/>
      <c r="AQ328" s="624"/>
      <c r="AR328" s="624"/>
      <c r="AS328" s="624"/>
    </row>
    <row r="329" spans="1:54" ht="18.75" customHeight="1">
      <c r="A329" s="7"/>
      <c r="B329" s="624"/>
      <c r="C329" s="624"/>
      <c r="D329" s="624"/>
      <c r="E329" s="624"/>
      <c r="F329" s="624" t="s">
        <v>70</v>
      </c>
      <c r="G329" s="624"/>
      <c r="H329" s="624"/>
      <c r="I329" s="624"/>
      <c r="J329" s="624"/>
      <c r="K329" s="624" t="s">
        <v>71</v>
      </c>
      <c r="L329" s="624"/>
      <c r="M329" s="624"/>
      <c r="N329" s="624"/>
      <c r="O329" s="624"/>
      <c r="P329" s="624" t="s">
        <v>462</v>
      </c>
      <c r="Q329" s="624"/>
      <c r="R329" s="624"/>
      <c r="S329" s="624"/>
      <c r="T329" s="624"/>
      <c r="U329" s="624"/>
      <c r="V329" s="624"/>
      <c r="W329" s="624"/>
      <c r="X329" s="624"/>
      <c r="Y329" s="624"/>
      <c r="Z329" s="624" t="s">
        <v>464</v>
      </c>
      <c r="AA329" s="624"/>
      <c r="AB329" s="624"/>
      <c r="AC329" s="624"/>
      <c r="AD329" s="624"/>
      <c r="AE329" s="624"/>
      <c r="AF329" s="624"/>
      <c r="AG329" s="624"/>
      <c r="AH329" s="624"/>
      <c r="AI329" s="624"/>
      <c r="AJ329" s="624"/>
      <c r="AK329" s="624"/>
      <c r="AL329" s="624"/>
      <c r="AM329" s="624"/>
      <c r="AN329" s="624"/>
      <c r="AO329" s="624"/>
      <c r="AP329" s="624"/>
      <c r="AQ329" s="624"/>
      <c r="AR329" s="624"/>
      <c r="AS329" s="624"/>
    </row>
    <row r="330" spans="1:54" ht="18.75" customHeight="1">
      <c r="A330" s="7"/>
      <c r="B330" s="624"/>
      <c r="C330" s="624"/>
      <c r="D330" s="624"/>
      <c r="E330" s="624"/>
      <c r="F330" s="624"/>
      <c r="G330" s="624"/>
      <c r="H330" s="624"/>
      <c r="I330" s="624"/>
      <c r="J330" s="624"/>
      <c r="K330" s="624"/>
      <c r="L330" s="624"/>
      <c r="M330" s="624"/>
      <c r="N330" s="624"/>
      <c r="O330" s="624"/>
      <c r="P330" s="624" t="s">
        <v>125</v>
      </c>
      <c r="Q330" s="624"/>
      <c r="R330" s="624"/>
      <c r="S330" s="624"/>
      <c r="T330" s="624"/>
      <c r="U330" s="624" t="s">
        <v>128</v>
      </c>
      <c r="V330" s="624"/>
      <c r="W330" s="624"/>
      <c r="X330" s="624"/>
      <c r="Y330" s="624"/>
      <c r="Z330" s="624" t="s">
        <v>465</v>
      </c>
      <c r="AA330" s="624"/>
      <c r="AB330" s="624"/>
      <c r="AC330" s="624"/>
      <c r="AD330" s="624"/>
      <c r="AE330" s="624" t="s">
        <v>128</v>
      </c>
      <c r="AF330" s="624"/>
      <c r="AG330" s="624"/>
      <c r="AH330" s="624"/>
      <c r="AI330" s="624"/>
      <c r="AJ330" s="624"/>
      <c r="AK330" s="624"/>
      <c r="AL330" s="624"/>
      <c r="AM330" s="624"/>
      <c r="AN330" s="624"/>
      <c r="AO330" s="624"/>
      <c r="AP330" s="624"/>
      <c r="AQ330" s="624"/>
      <c r="AR330" s="624"/>
      <c r="AS330" s="624"/>
    </row>
    <row r="331" spans="1:54" ht="18.75" customHeight="1">
      <c r="A331" s="7"/>
      <c r="B331" s="616" t="str">
        <f t="shared" ref="B331:B348" si="11">IF(B308="","",B308)</f>
        <v/>
      </c>
      <c r="C331" s="616"/>
      <c r="D331" s="616"/>
      <c r="E331" s="616"/>
      <c r="F331" s="623" t="str">
        <f t="shared" ref="F331:F348" si="12">IF(B308="","",F308-$F$308)</f>
        <v/>
      </c>
      <c r="G331" s="623"/>
      <c r="H331" s="623"/>
      <c r="I331" s="623"/>
      <c r="J331" s="623"/>
      <c r="K331" s="623" t="str">
        <f t="shared" ref="K331:K348" si="13">IF(B308="","",K308-$K$308)</f>
        <v/>
      </c>
      <c r="L331" s="623"/>
      <c r="M331" s="623"/>
      <c r="N331" s="623"/>
      <c r="O331" s="623"/>
      <c r="P331" s="623" t="str">
        <f t="shared" ref="P331:P348" si="14">IF(OR(B308="",P308="ⅹ"),"",P308-$P$308)</f>
        <v/>
      </c>
      <c r="Q331" s="623"/>
      <c r="R331" s="623"/>
      <c r="S331" s="623"/>
      <c r="T331" s="623"/>
      <c r="U331" s="623" t="str">
        <f t="shared" ref="U331:U348" si="15">IF(OR(B308="",U308="ⅹ"),"",U308-$P$308)</f>
        <v/>
      </c>
      <c r="V331" s="623"/>
      <c r="W331" s="623"/>
      <c r="X331" s="623"/>
      <c r="Y331" s="623"/>
      <c r="Z331" s="623" t="str">
        <f t="shared" ref="Z331:Z348" si="16">IF(OR(B308="",Z308="ⅹ"),"",Z308-$Z$308)</f>
        <v/>
      </c>
      <c r="AA331" s="623"/>
      <c r="AB331" s="623"/>
      <c r="AC331" s="623"/>
      <c r="AD331" s="623"/>
      <c r="AE331" s="623" t="str">
        <f t="shared" ref="AE331:AE348" si="17">IF(OR(B308="",AE308="ⅹ"),"",AE308-$Z$308)</f>
        <v/>
      </c>
      <c r="AF331" s="623"/>
      <c r="AG331" s="623"/>
      <c r="AH331" s="623"/>
      <c r="AI331" s="623"/>
      <c r="AJ331" s="616" t="str">
        <f t="shared" ref="AJ331:AJ348" si="18">IF(B308="","",AVERAGE(F331:T331,Z331))</f>
        <v/>
      </c>
      <c r="AK331" s="616"/>
      <c r="AL331" s="616"/>
      <c r="AM331" s="616"/>
      <c r="AN331" s="616"/>
      <c r="AO331" s="616" t="str">
        <f t="shared" ref="AO331:AO348" si="19">IF(B308="","",STDEV(F331:T331,Z331))</f>
        <v/>
      </c>
      <c r="AP331" s="616"/>
      <c r="AQ331" s="616"/>
      <c r="AR331" s="616"/>
      <c r="AS331" s="616"/>
    </row>
    <row r="332" spans="1:54" ht="18.75" customHeight="1">
      <c r="A332" s="7"/>
      <c r="B332" s="616" t="str">
        <f t="shared" si="11"/>
        <v/>
      </c>
      <c r="C332" s="616"/>
      <c r="D332" s="616"/>
      <c r="E332" s="616"/>
      <c r="F332" s="623" t="str">
        <f t="shared" si="12"/>
        <v/>
      </c>
      <c r="G332" s="623"/>
      <c r="H332" s="623"/>
      <c r="I332" s="623"/>
      <c r="J332" s="623"/>
      <c r="K332" s="623" t="str">
        <f t="shared" si="13"/>
        <v/>
      </c>
      <c r="L332" s="623"/>
      <c r="M332" s="623"/>
      <c r="N332" s="623"/>
      <c r="O332" s="623"/>
      <c r="P332" s="623" t="str">
        <f t="shared" si="14"/>
        <v/>
      </c>
      <c r="Q332" s="623"/>
      <c r="R332" s="623"/>
      <c r="S332" s="623"/>
      <c r="T332" s="623"/>
      <c r="U332" s="623" t="str">
        <f t="shared" si="15"/>
        <v/>
      </c>
      <c r="V332" s="623"/>
      <c r="W332" s="623"/>
      <c r="X332" s="623"/>
      <c r="Y332" s="623"/>
      <c r="Z332" s="623" t="str">
        <f t="shared" si="16"/>
        <v/>
      </c>
      <c r="AA332" s="623"/>
      <c r="AB332" s="623"/>
      <c r="AC332" s="623"/>
      <c r="AD332" s="623"/>
      <c r="AE332" s="623" t="str">
        <f t="shared" si="17"/>
        <v/>
      </c>
      <c r="AF332" s="623"/>
      <c r="AG332" s="623"/>
      <c r="AH332" s="623"/>
      <c r="AI332" s="623"/>
      <c r="AJ332" s="616" t="str">
        <f t="shared" si="18"/>
        <v/>
      </c>
      <c r="AK332" s="616"/>
      <c r="AL332" s="616"/>
      <c r="AM332" s="616"/>
      <c r="AN332" s="616"/>
      <c r="AO332" s="616" t="str">
        <f t="shared" si="19"/>
        <v/>
      </c>
      <c r="AP332" s="616"/>
      <c r="AQ332" s="616"/>
      <c r="AR332" s="616"/>
      <c r="AS332" s="616"/>
    </row>
    <row r="333" spans="1:54" ht="18.75" customHeight="1">
      <c r="A333" s="7"/>
      <c r="B333" s="616" t="str">
        <f t="shared" si="11"/>
        <v/>
      </c>
      <c r="C333" s="616"/>
      <c r="D333" s="616"/>
      <c r="E333" s="616"/>
      <c r="F333" s="623" t="str">
        <f t="shared" si="12"/>
        <v/>
      </c>
      <c r="G333" s="623"/>
      <c r="H333" s="623"/>
      <c r="I333" s="623"/>
      <c r="J333" s="623"/>
      <c r="K333" s="623" t="str">
        <f t="shared" si="13"/>
        <v/>
      </c>
      <c r="L333" s="623"/>
      <c r="M333" s="623"/>
      <c r="N333" s="623"/>
      <c r="O333" s="623"/>
      <c r="P333" s="623" t="str">
        <f t="shared" si="14"/>
        <v/>
      </c>
      <c r="Q333" s="623"/>
      <c r="R333" s="623"/>
      <c r="S333" s="623"/>
      <c r="T333" s="623"/>
      <c r="U333" s="623" t="str">
        <f t="shared" si="15"/>
        <v/>
      </c>
      <c r="V333" s="623"/>
      <c r="W333" s="623"/>
      <c r="X333" s="623"/>
      <c r="Y333" s="623"/>
      <c r="Z333" s="623" t="str">
        <f t="shared" si="16"/>
        <v/>
      </c>
      <c r="AA333" s="623"/>
      <c r="AB333" s="623"/>
      <c r="AC333" s="623"/>
      <c r="AD333" s="623"/>
      <c r="AE333" s="623" t="str">
        <f t="shared" si="17"/>
        <v/>
      </c>
      <c r="AF333" s="623"/>
      <c r="AG333" s="623"/>
      <c r="AH333" s="623"/>
      <c r="AI333" s="623"/>
      <c r="AJ333" s="616" t="str">
        <f t="shared" si="18"/>
        <v/>
      </c>
      <c r="AK333" s="616"/>
      <c r="AL333" s="616"/>
      <c r="AM333" s="616"/>
      <c r="AN333" s="616"/>
      <c r="AO333" s="616" t="str">
        <f t="shared" si="19"/>
        <v/>
      </c>
      <c r="AP333" s="616"/>
      <c r="AQ333" s="616"/>
      <c r="AR333" s="616"/>
      <c r="AS333" s="616"/>
    </row>
    <row r="334" spans="1:54" ht="18.75" customHeight="1">
      <c r="A334" s="7"/>
      <c r="B334" s="616" t="str">
        <f t="shared" si="11"/>
        <v/>
      </c>
      <c r="C334" s="616"/>
      <c r="D334" s="616"/>
      <c r="E334" s="616"/>
      <c r="F334" s="623" t="str">
        <f t="shared" si="12"/>
        <v/>
      </c>
      <c r="G334" s="623"/>
      <c r="H334" s="623"/>
      <c r="I334" s="623"/>
      <c r="J334" s="623"/>
      <c r="K334" s="623" t="str">
        <f t="shared" si="13"/>
        <v/>
      </c>
      <c r="L334" s="623"/>
      <c r="M334" s="623"/>
      <c r="N334" s="623"/>
      <c r="O334" s="623"/>
      <c r="P334" s="623" t="str">
        <f t="shared" si="14"/>
        <v/>
      </c>
      <c r="Q334" s="623"/>
      <c r="R334" s="623"/>
      <c r="S334" s="623"/>
      <c r="T334" s="623"/>
      <c r="U334" s="623" t="str">
        <f t="shared" si="15"/>
        <v/>
      </c>
      <c r="V334" s="623"/>
      <c r="W334" s="623"/>
      <c r="X334" s="623"/>
      <c r="Y334" s="623"/>
      <c r="Z334" s="623" t="str">
        <f t="shared" si="16"/>
        <v/>
      </c>
      <c r="AA334" s="623"/>
      <c r="AB334" s="623"/>
      <c r="AC334" s="623"/>
      <c r="AD334" s="623"/>
      <c r="AE334" s="623" t="str">
        <f t="shared" si="17"/>
        <v/>
      </c>
      <c r="AF334" s="623"/>
      <c r="AG334" s="623"/>
      <c r="AH334" s="623"/>
      <c r="AI334" s="623"/>
      <c r="AJ334" s="616" t="str">
        <f t="shared" si="18"/>
        <v/>
      </c>
      <c r="AK334" s="616"/>
      <c r="AL334" s="616"/>
      <c r="AM334" s="616"/>
      <c r="AN334" s="616"/>
      <c r="AO334" s="616" t="str">
        <f t="shared" si="19"/>
        <v/>
      </c>
      <c r="AP334" s="616"/>
      <c r="AQ334" s="616"/>
      <c r="AR334" s="616"/>
      <c r="AS334" s="616"/>
    </row>
    <row r="335" spans="1:54" ht="18.75" customHeight="1">
      <c r="A335" s="7"/>
      <c r="B335" s="616" t="str">
        <f t="shared" si="11"/>
        <v/>
      </c>
      <c r="C335" s="616"/>
      <c r="D335" s="616"/>
      <c r="E335" s="616"/>
      <c r="F335" s="623" t="str">
        <f t="shared" si="12"/>
        <v/>
      </c>
      <c r="G335" s="623"/>
      <c r="H335" s="623"/>
      <c r="I335" s="623"/>
      <c r="J335" s="623"/>
      <c r="K335" s="623" t="str">
        <f t="shared" si="13"/>
        <v/>
      </c>
      <c r="L335" s="623"/>
      <c r="M335" s="623"/>
      <c r="N335" s="623"/>
      <c r="O335" s="623"/>
      <c r="P335" s="623" t="str">
        <f t="shared" si="14"/>
        <v/>
      </c>
      <c r="Q335" s="623"/>
      <c r="R335" s="623"/>
      <c r="S335" s="623"/>
      <c r="T335" s="623"/>
      <c r="U335" s="623" t="str">
        <f t="shared" si="15"/>
        <v/>
      </c>
      <c r="V335" s="623"/>
      <c r="W335" s="623"/>
      <c r="X335" s="623"/>
      <c r="Y335" s="623"/>
      <c r="Z335" s="623" t="str">
        <f t="shared" si="16"/>
        <v/>
      </c>
      <c r="AA335" s="623"/>
      <c r="AB335" s="623"/>
      <c r="AC335" s="623"/>
      <c r="AD335" s="623"/>
      <c r="AE335" s="623" t="str">
        <f t="shared" si="17"/>
        <v/>
      </c>
      <c r="AF335" s="623"/>
      <c r="AG335" s="623"/>
      <c r="AH335" s="623"/>
      <c r="AI335" s="623"/>
      <c r="AJ335" s="616" t="str">
        <f t="shared" si="18"/>
        <v/>
      </c>
      <c r="AK335" s="616"/>
      <c r="AL335" s="616"/>
      <c r="AM335" s="616"/>
      <c r="AN335" s="616"/>
      <c r="AO335" s="616" t="str">
        <f t="shared" si="19"/>
        <v/>
      </c>
      <c r="AP335" s="616"/>
      <c r="AQ335" s="616"/>
      <c r="AR335" s="616"/>
      <c r="AS335" s="616"/>
    </row>
    <row r="336" spans="1:54" ht="18.75" customHeight="1">
      <c r="A336" s="7"/>
      <c r="B336" s="616" t="str">
        <f t="shared" si="11"/>
        <v/>
      </c>
      <c r="C336" s="616"/>
      <c r="D336" s="616"/>
      <c r="E336" s="616"/>
      <c r="F336" s="623" t="str">
        <f t="shared" si="12"/>
        <v/>
      </c>
      <c r="G336" s="623"/>
      <c r="H336" s="623"/>
      <c r="I336" s="623"/>
      <c r="J336" s="623"/>
      <c r="K336" s="623" t="str">
        <f t="shared" si="13"/>
        <v/>
      </c>
      <c r="L336" s="623"/>
      <c r="M336" s="623"/>
      <c r="N336" s="623"/>
      <c r="O336" s="623"/>
      <c r="P336" s="623" t="str">
        <f t="shared" si="14"/>
        <v/>
      </c>
      <c r="Q336" s="623"/>
      <c r="R336" s="623"/>
      <c r="S336" s="623"/>
      <c r="T336" s="623"/>
      <c r="U336" s="623" t="str">
        <f t="shared" si="15"/>
        <v/>
      </c>
      <c r="V336" s="623"/>
      <c r="W336" s="623"/>
      <c r="X336" s="623"/>
      <c r="Y336" s="623"/>
      <c r="Z336" s="623" t="str">
        <f t="shared" si="16"/>
        <v/>
      </c>
      <c r="AA336" s="623"/>
      <c r="AB336" s="623"/>
      <c r="AC336" s="623"/>
      <c r="AD336" s="623"/>
      <c r="AE336" s="623" t="str">
        <f t="shared" si="17"/>
        <v/>
      </c>
      <c r="AF336" s="623"/>
      <c r="AG336" s="623"/>
      <c r="AH336" s="623"/>
      <c r="AI336" s="623"/>
      <c r="AJ336" s="616" t="str">
        <f t="shared" si="18"/>
        <v/>
      </c>
      <c r="AK336" s="616"/>
      <c r="AL336" s="616"/>
      <c r="AM336" s="616"/>
      <c r="AN336" s="616"/>
      <c r="AO336" s="616" t="str">
        <f t="shared" si="19"/>
        <v/>
      </c>
      <c r="AP336" s="616"/>
      <c r="AQ336" s="616"/>
      <c r="AR336" s="616"/>
      <c r="AS336" s="616"/>
    </row>
    <row r="337" spans="1:46" ht="18.75" customHeight="1">
      <c r="A337" s="7"/>
      <c r="B337" s="616" t="str">
        <f t="shared" si="11"/>
        <v/>
      </c>
      <c r="C337" s="616"/>
      <c r="D337" s="616"/>
      <c r="E337" s="616"/>
      <c r="F337" s="623" t="str">
        <f t="shared" si="12"/>
        <v/>
      </c>
      <c r="G337" s="623"/>
      <c r="H337" s="623"/>
      <c r="I337" s="623"/>
      <c r="J337" s="623"/>
      <c r="K337" s="623" t="str">
        <f t="shared" si="13"/>
        <v/>
      </c>
      <c r="L337" s="623"/>
      <c r="M337" s="623"/>
      <c r="N337" s="623"/>
      <c r="O337" s="623"/>
      <c r="P337" s="623" t="str">
        <f t="shared" si="14"/>
        <v/>
      </c>
      <c r="Q337" s="623"/>
      <c r="R337" s="623"/>
      <c r="S337" s="623"/>
      <c r="T337" s="623"/>
      <c r="U337" s="623" t="str">
        <f t="shared" si="15"/>
        <v/>
      </c>
      <c r="V337" s="623"/>
      <c r="W337" s="623"/>
      <c r="X337" s="623"/>
      <c r="Y337" s="623"/>
      <c r="Z337" s="623" t="str">
        <f t="shared" si="16"/>
        <v/>
      </c>
      <c r="AA337" s="623"/>
      <c r="AB337" s="623"/>
      <c r="AC337" s="623"/>
      <c r="AD337" s="623"/>
      <c r="AE337" s="623" t="str">
        <f t="shared" si="17"/>
        <v/>
      </c>
      <c r="AF337" s="623"/>
      <c r="AG337" s="623"/>
      <c r="AH337" s="623"/>
      <c r="AI337" s="623"/>
      <c r="AJ337" s="616" t="str">
        <f t="shared" si="18"/>
        <v/>
      </c>
      <c r="AK337" s="616"/>
      <c r="AL337" s="616"/>
      <c r="AM337" s="616"/>
      <c r="AN337" s="616"/>
      <c r="AO337" s="616" t="str">
        <f t="shared" si="19"/>
        <v/>
      </c>
      <c r="AP337" s="616"/>
      <c r="AQ337" s="616"/>
      <c r="AR337" s="616"/>
      <c r="AS337" s="616"/>
    </row>
    <row r="338" spans="1:46" ht="18.75" customHeight="1">
      <c r="A338" s="7"/>
      <c r="B338" s="616" t="str">
        <f t="shared" si="11"/>
        <v/>
      </c>
      <c r="C338" s="616"/>
      <c r="D338" s="616"/>
      <c r="E338" s="616"/>
      <c r="F338" s="623" t="str">
        <f t="shared" si="12"/>
        <v/>
      </c>
      <c r="G338" s="623"/>
      <c r="H338" s="623"/>
      <c r="I338" s="623"/>
      <c r="J338" s="623"/>
      <c r="K338" s="623" t="str">
        <f t="shared" si="13"/>
        <v/>
      </c>
      <c r="L338" s="623"/>
      <c r="M338" s="623"/>
      <c r="N338" s="623"/>
      <c r="O338" s="623"/>
      <c r="P338" s="623" t="str">
        <f t="shared" si="14"/>
        <v/>
      </c>
      <c r="Q338" s="623"/>
      <c r="R338" s="623"/>
      <c r="S338" s="623"/>
      <c r="T338" s="623"/>
      <c r="U338" s="623" t="str">
        <f t="shared" si="15"/>
        <v/>
      </c>
      <c r="V338" s="623"/>
      <c r="W338" s="623"/>
      <c r="X338" s="623"/>
      <c r="Y338" s="623"/>
      <c r="Z338" s="623" t="str">
        <f t="shared" si="16"/>
        <v/>
      </c>
      <c r="AA338" s="623"/>
      <c r="AB338" s="623"/>
      <c r="AC338" s="623"/>
      <c r="AD338" s="623"/>
      <c r="AE338" s="623" t="str">
        <f t="shared" si="17"/>
        <v/>
      </c>
      <c r="AF338" s="623"/>
      <c r="AG338" s="623"/>
      <c r="AH338" s="623"/>
      <c r="AI338" s="623"/>
      <c r="AJ338" s="616" t="str">
        <f t="shared" si="18"/>
        <v/>
      </c>
      <c r="AK338" s="616"/>
      <c r="AL338" s="616"/>
      <c r="AM338" s="616"/>
      <c r="AN338" s="616"/>
      <c r="AO338" s="616" t="str">
        <f t="shared" si="19"/>
        <v/>
      </c>
      <c r="AP338" s="616"/>
      <c r="AQ338" s="616"/>
      <c r="AR338" s="616"/>
      <c r="AS338" s="616"/>
      <c r="AT338" s="403"/>
    </row>
    <row r="339" spans="1:46" ht="18.75" customHeight="1">
      <c r="A339" s="7"/>
      <c r="B339" s="616" t="str">
        <f t="shared" si="11"/>
        <v/>
      </c>
      <c r="C339" s="616"/>
      <c r="D339" s="616"/>
      <c r="E339" s="616"/>
      <c r="F339" s="623" t="str">
        <f t="shared" si="12"/>
        <v/>
      </c>
      <c r="G339" s="623"/>
      <c r="H339" s="623"/>
      <c r="I339" s="623"/>
      <c r="J339" s="623"/>
      <c r="K339" s="623" t="str">
        <f t="shared" si="13"/>
        <v/>
      </c>
      <c r="L339" s="623"/>
      <c r="M339" s="623"/>
      <c r="N339" s="623"/>
      <c r="O339" s="623"/>
      <c r="P339" s="623" t="str">
        <f t="shared" si="14"/>
        <v/>
      </c>
      <c r="Q339" s="623"/>
      <c r="R339" s="623"/>
      <c r="S339" s="623"/>
      <c r="T339" s="623"/>
      <c r="U339" s="623" t="str">
        <f t="shared" si="15"/>
        <v/>
      </c>
      <c r="V339" s="623"/>
      <c r="W339" s="623"/>
      <c r="X339" s="623"/>
      <c r="Y339" s="623"/>
      <c r="Z339" s="623" t="str">
        <f t="shared" si="16"/>
        <v/>
      </c>
      <c r="AA339" s="623"/>
      <c r="AB339" s="623"/>
      <c r="AC339" s="623"/>
      <c r="AD339" s="623"/>
      <c r="AE339" s="623" t="str">
        <f t="shared" si="17"/>
        <v/>
      </c>
      <c r="AF339" s="623"/>
      <c r="AG339" s="623"/>
      <c r="AH339" s="623"/>
      <c r="AI339" s="623"/>
      <c r="AJ339" s="616" t="str">
        <f t="shared" si="18"/>
        <v/>
      </c>
      <c r="AK339" s="616"/>
      <c r="AL339" s="616"/>
      <c r="AM339" s="616"/>
      <c r="AN339" s="616"/>
      <c r="AO339" s="616" t="str">
        <f t="shared" si="19"/>
        <v/>
      </c>
      <c r="AP339" s="616"/>
      <c r="AQ339" s="616"/>
      <c r="AR339" s="616"/>
      <c r="AS339" s="616"/>
      <c r="AT339" s="403"/>
    </row>
    <row r="340" spans="1:46" ht="18.75" customHeight="1">
      <c r="A340" s="7"/>
      <c r="B340" s="616" t="str">
        <f t="shared" si="11"/>
        <v/>
      </c>
      <c r="C340" s="616"/>
      <c r="D340" s="616"/>
      <c r="E340" s="616"/>
      <c r="F340" s="623" t="str">
        <f t="shared" si="12"/>
        <v/>
      </c>
      <c r="G340" s="623"/>
      <c r="H340" s="623"/>
      <c r="I340" s="623"/>
      <c r="J340" s="623"/>
      <c r="K340" s="623" t="str">
        <f t="shared" si="13"/>
        <v/>
      </c>
      <c r="L340" s="623"/>
      <c r="M340" s="623"/>
      <c r="N340" s="623"/>
      <c r="O340" s="623"/>
      <c r="P340" s="623" t="str">
        <f t="shared" si="14"/>
        <v/>
      </c>
      <c r="Q340" s="623"/>
      <c r="R340" s="623"/>
      <c r="S340" s="623"/>
      <c r="T340" s="623"/>
      <c r="U340" s="623" t="str">
        <f t="shared" si="15"/>
        <v/>
      </c>
      <c r="V340" s="623"/>
      <c r="W340" s="623"/>
      <c r="X340" s="623"/>
      <c r="Y340" s="623"/>
      <c r="Z340" s="623" t="str">
        <f t="shared" si="16"/>
        <v/>
      </c>
      <c r="AA340" s="623"/>
      <c r="AB340" s="623"/>
      <c r="AC340" s="623"/>
      <c r="AD340" s="623"/>
      <c r="AE340" s="623" t="str">
        <f t="shared" si="17"/>
        <v/>
      </c>
      <c r="AF340" s="623"/>
      <c r="AG340" s="623"/>
      <c r="AH340" s="623"/>
      <c r="AI340" s="623"/>
      <c r="AJ340" s="616" t="str">
        <f t="shared" si="18"/>
        <v/>
      </c>
      <c r="AK340" s="616"/>
      <c r="AL340" s="616"/>
      <c r="AM340" s="616"/>
      <c r="AN340" s="616"/>
      <c r="AO340" s="616" t="str">
        <f t="shared" si="19"/>
        <v/>
      </c>
      <c r="AP340" s="616"/>
      <c r="AQ340" s="616"/>
      <c r="AR340" s="616"/>
      <c r="AS340" s="616"/>
      <c r="AT340" s="403"/>
    </row>
    <row r="341" spans="1:46" ht="18.75" customHeight="1">
      <c r="A341" s="7"/>
      <c r="B341" s="616" t="str">
        <f t="shared" si="11"/>
        <v/>
      </c>
      <c r="C341" s="616"/>
      <c r="D341" s="616"/>
      <c r="E341" s="616"/>
      <c r="F341" s="623" t="str">
        <f t="shared" si="12"/>
        <v/>
      </c>
      <c r="G341" s="623"/>
      <c r="H341" s="623"/>
      <c r="I341" s="623"/>
      <c r="J341" s="623"/>
      <c r="K341" s="623" t="str">
        <f t="shared" si="13"/>
        <v/>
      </c>
      <c r="L341" s="623"/>
      <c r="M341" s="623"/>
      <c r="N341" s="623"/>
      <c r="O341" s="623"/>
      <c r="P341" s="623" t="str">
        <f t="shared" si="14"/>
        <v/>
      </c>
      <c r="Q341" s="623"/>
      <c r="R341" s="623"/>
      <c r="S341" s="623"/>
      <c r="T341" s="623"/>
      <c r="U341" s="623" t="str">
        <f t="shared" si="15"/>
        <v/>
      </c>
      <c r="V341" s="623"/>
      <c r="W341" s="623"/>
      <c r="X341" s="623"/>
      <c r="Y341" s="623"/>
      <c r="Z341" s="623" t="str">
        <f t="shared" si="16"/>
        <v/>
      </c>
      <c r="AA341" s="623"/>
      <c r="AB341" s="623"/>
      <c r="AC341" s="623"/>
      <c r="AD341" s="623"/>
      <c r="AE341" s="623" t="str">
        <f t="shared" si="17"/>
        <v/>
      </c>
      <c r="AF341" s="623"/>
      <c r="AG341" s="623"/>
      <c r="AH341" s="623"/>
      <c r="AI341" s="623"/>
      <c r="AJ341" s="616" t="str">
        <f t="shared" si="18"/>
        <v/>
      </c>
      <c r="AK341" s="616"/>
      <c r="AL341" s="616"/>
      <c r="AM341" s="616"/>
      <c r="AN341" s="616"/>
      <c r="AO341" s="616" t="str">
        <f t="shared" si="19"/>
        <v/>
      </c>
      <c r="AP341" s="616"/>
      <c r="AQ341" s="616"/>
      <c r="AR341" s="616"/>
      <c r="AS341" s="616"/>
      <c r="AT341" s="403"/>
    </row>
    <row r="342" spans="1:46" ht="18.75" customHeight="1">
      <c r="A342" s="7"/>
      <c r="B342" s="616" t="str">
        <f t="shared" si="11"/>
        <v/>
      </c>
      <c r="C342" s="616"/>
      <c r="D342" s="616"/>
      <c r="E342" s="616"/>
      <c r="F342" s="623" t="str">
        <f t="shared" si="12"/>
        <v/>
      </c>
      <c r="G342" s="623"/>
      <c r="H342" s="623"/>
      <c r="I342" s="623"/>
      <c r="J342" s="623"/>
      <c r="K342" s="623" t="str">
        <f t="shared" si="13"/>
        <v/>
      </c>
      <c r="L342" s="623"/>
      <c r="M342" s="623"/>
      <c r="N342" s="623"/>
      <c r="O342" s="623"/>
      <c r="P342" s="623" t="str">
        <f t="shared" si="14"/>
        <v/>
      </c>
      <c r="Q342" s="623"/>
      <c r="R342" s="623"/>
      <c r="S342" s="623"/>
      <c r="T342" s="623"/>
      <c r="U342" s="623" t="str">
        <f t="shared" si="15"/>
        <v/>
      </c>
      <c r="V342" s="623"/>
      <c r="W342" s="623"/>
      <c r="X342" s="623"/>
      <c r="Y342" s="623"/>
      <c r="Z342" s="623" t="str">
        <f t="shared" si="16"/>
        <v/>
      </c>
      <c r="AA342" s="623"/>
      <c r="AB342" s="623"/>
      <c r="AC342" s="623"/>
      <c r="AD342" s="623"/>
      <c r="AE342" s="623" t="str">
        <f t="shared" si="17"/>
        <v/>
      </c>
      <c r="AF342" s="623"/>
      <c r="AG342" s="623"/>
      <c r="AH342" s="623"/>
      <c r="AI342" s="623"/>
      <c r="AJ342" s="616" t="str">
        <f t="shared" si="18"/>
        <v/>
      </c>
      <c r="AK342" s="616"/>
      <c r="AL342" s="616"/>
      <c r="AM342" s="616"/>
      <c r="AN342" s="616"/>
      <c r="AO342" s="616" t="str">
        <f t="shared" si="19"/>
        <v/>
      </c>
      <c r="AP342" s="616"/>
      <c r="AQ342" s="616"/>
      <c r="AR342" s="616"/>
      <c r="AS342" s="616"/>
      <c r="AT342" s="403"/>
    </row>
    <row r="343" spans="1:46" ht="18.75" customHeight="1">
      <c r="A343" s="7"/>
      <c r="B343" s="616" t="str">
        <f t="shared" si="11"/>
        <v/>
      </c>
      <c r="C343" s="616"/>
      <c r="D343" s="616"/>
      <c r="E343" s="616"/>
      <c r="F343" s="623" t="str">
        <f t="shared" si="12"/>
        <v/>
      </c>
      <c r="G343" s="623"/>
      <c r="H343" s="623"/>
      <c r="I343" s="623"/>
      <c r="J343" s="623"/>
      <c r="K343" s="623" t="str">
        <f t="shared" si="13"/>
        <v/>
      </c>
      <c r="L343" s="623"/>
      <c r="M343" s="623"/>
      <c r="N343" s="623"/>
      <c r="O343" s="623"/>
      <c r="P343" s="623" t="str">
        <f t="shared" si="14"/>
        <v/>
      </c>
      <c r="Q343" s="623"/>
      <c r="R343" s="623"/>
      <c r="S343" s="623"/>
      <c r="T343" s="623"/>
      <c r="U343" s="623" t="str">
        <f t="shared" si="15"/>
        <v/>
      </c>
      <c r="V343" s="623"/>
      <c r="W343" s="623"/>
      <c r="X343" s="623"/>
      <c r="Y343" s="623"/>
      <c r="Z343" s="623" t="str">
        <f t="shared" si="16"/>
        <v/>
      </c>
      <c r="AA343" s="623"/>
      <c r="AB343" s="623"/>
      <c r="AC343" s="623"/>
      <c r="AD343" s="623"/>
      <c r="AE343" s="623" t="str">
        <f t="shared" si="17"/>
        <v/>
      </c>
      <c r="AF343" s="623"/>
      <c r="AG343" s="623"/>
      <c r="AH343" s="623"/>
      <c r="AI343" s="623"/>
      <c r="AJ343" s="616" t="str">
        <f t="shared" si="18"/>
        <v/>
      </c>
      <c r="AK343" s="616"/>
      <c r="AL343" s="616"/>
      <c r="AM343" s="616"/>
      <c r="AN343" s="616"/>
      <c r="AO343" s="616" t="str">
        <f t="shared" si="19"/>
        <v/>
      </c>
      <c r="AP343" s="616"/>
      <c r="AQ343" s="616"/>
      <c r="AR343" s="616"/>
      <c r="AS343" s="616"/>
      <c r="AT343" s="403"/>
    </row>
    <row r="344" spans="1:46" ht="18.75" customHeight="1">
      <c r="A344" s="7"/>
      <c r="B344" s="616" t="str">
        <f t="shared" si="11"/>
        <v/>
      </c>
      <c r="C344" s="616"/>
      <c r="D344" s="616"/>
      <c r="E344" s="616"/>
      <c r="F344" s="623" t="str">
        <f t="shared" si="12"/>
        <v/>
      </c>
      <c r="G344" s="623"/>
      <c r="H344" s="623"/>
      <c r="I344" s="623"/>
      <c r="J344" s="623"/>
      <c r="K344" s="623" t="str">
        <f t="shared" si="13"/>
        <v/>
      </c>
      <c r="L344" s="623"/>
      <c r="M344" s="623"/>
      <c r="N344" s="623"/>
      <c r="O344" s="623"/>
      <c r="P344" s="623" t="str">
        <f t="shared" si="14"/>
        <v/>
      </c>
      <c r="Q344" s="623"/>
      <c r="R344" s="623"/>
      <c r="S344" s="623"/>
      <c r="T344" s="623"/>
      <c r="U344" s="623" t="str">
        <f t="shared" si="15"/>
        <v/>
      </c>
      <c r="V344" s="623"/>
      <c r="W344" s="623"/>
      <c r="X344" s="623"/>
      <c r="Y344" s="623"/>
      <c r="Z344" s="623" t="str">
        <f t="shared" si="16"/>
        <v/>
      </c>
      <c r="AA344" s="623"/>
      <c r="AB344" s="623"/>
      <c r="AC344" s="623"/>
      <c r="AD344" s="623"/>
      <c r="AE344" s="623" t="str">
        <f t="shared" si="17"/>
        <v/>
      </c>
      <c r="AF344" s="623"/>
      <c r="AG344" s="623"/>
      <c r="AH344" s="623"/>
      <c r="AI344" s="623"/>
      <c r="AJ344" s="616" t="str">
        <f t="shared" si="18"/>
        <v/>
      </c>
      <c r="AK344" s="616"/>
      <c r="AL344" s="616"/>
      <c r="AM344" s="616"/>
      <c r="AN344" s="616"/>
      <c r="AO344" s="616" t="str">
        <f t="shared" si="19"/>
        <v/>
      </c>
      <c r="AP344" s="616"/>
      <c r="AQ344" s="616"/>
      <c r="AR344" s="616"/>
      <c r="AS344" s="616"/>
      <c r="AT344" s="403"/>
    </row>
    <row r="345" spans="1:46" ht="18.75" customHeight="1">
      <c r="A345" s="7"/>
      <c r="B345" s="616" t="str">
        <f t="shared" si="11"/>
        <v/>
      </c>
      <c r="C345" s="616"/>
      <c r="D345" s="616"/>
      <c r="E345" s="616"/>
      <c r="F345" s="623" t="str">
        <f t="shared" si="12"/>
        <v/>
      </c>
      <c r="G345" s="623"/>
      <c r="H345" s="623"/>
      <c r="I345" s="623"/>
      <c r="J345" s="623"/>
      <c r="K345" s="623" t="str">
        <f t="shared" si="13"/>
        <v/>
      </c>
      <c r="L345" s="623"/>
      <c r="M345" s="623"/>
      <c r="N345" s="623"/>
      <c r="O345" s="623"/>
      <c r="P345" s="623" t="str">
        <f t="shared" si="14"/>
        <v/>
      </c>
      <c r="Q345" s="623"/>
      <c r="R345" s="623"/>
      <c r="S345" s="623"/>
      <c r="T345" s="623"/>
      <c r="U345" s="623" t="str">
        <f t="shared" si="15"/>
        <v/>
      </c>
      <c r="V345" s="623"/>
      <c r="W345" s="623"/>
      <c r="X345" s="623"/>
      <c r="Y345" s="623"/>
      <c r="Z345" s="623" t="str">
        <f t="shared" si="16"/>
        <v/>
      </c>
      <c r="AA345" s="623"/>
      <c r="AB345" s="623"/>
      <c r="AC345" s="623"/>
      <c r="AD345" s="623"/>
      <c r="AE345" s="623" t="str">
        <f t="shared" si="17"/>
        <v/>
      </c>
      <c r="AF345" s="623"/>
      <c r="AG345" s="623"/>
      <c r="AH345" s="623"/>
      <c r="AI345" s="623"/>
      <c r="AJ345" s="616" t="str">
        <f t="shared" si="18"/>
        <v/>
      </c>
      <c r="AK345" s="616"/>
      <c r="AL345" s="616"/>
      <c r="AM345" s="616"/>
      <c r="AN345" s="616"/>
      <c r="AO345" s="616" t="str">
        <f t="shared" si="19"/>
        <v/>
      </c>
      <c r="AP345" s="616"/>
      <c r="AQ345" s="616"/>
      <c r="AR345" s="616"/>
      <c r="AS345" s="616"/>
      <c r="AT345" s="403"/>
    </row>
    <row r="346" spans="1:46" ht="18.75" customHeight="1">
      <c r="A346" s="7"/>
      <c r="B346" s="616" t="str">
        <f t="shared" si="11"/>
        <v/>
      </c>
      <c r="C346" s="616"/>
      <c r="D346" s="616"/>
      <c r="E346" s="616"/>
      <c r="F346" s="623" t="str">
        <f t="shared" si="12"/>
        <v/>
      </c>
      <c r="G346" s="623"/>
      <c r="H346" s="623"/>
      <c r="I346" s="623"/>
      <c r="J346" s="623"/>
      <c r="K346" s="623" t="str">
        <f t="shared" si="13"/>
        <v/>
      </c>
      <c r="L346" s="623"/>
      <c r="M346" s="623"/>
      <c r="N346" s="623"/>
      <c r="O346" s="623"/>
      <c r="P346" s="623" t="str">
        <f t="shared" si="14"/>
        <v/>
      </c>
      <c r="Q346" s="623"/>
      <c r="R346" s="623"/>
      <c r="S346" s="623"/>
      <c r="T346" s="623"/>
      <c r="U346" s="623" t="str">
        <f t="shared" si="15"/>
        <v/>
      </c>
      <c r="V346" s="623"/>
      <c r="W346" s="623"/>
      <c r="X346" s="623"/>
      <c r="Y346" s="623"/>
      <c r="Z346" s="623" t="str">
        <f t="shared" si="16"/>
        <v/>
      </c>
      <c r="AA346" s="623"/>
      <c r="AB346" s="623"/>
      <c r="AC346" s="623"/>
      <c r="AD346" s="623"/>
      <c r="AE346" s="623" t="str">
        <f t="shared" si="17"/>
        <v/>
      </c>
      <c r="AF346" s="623"/>
      <c r="AG346" s="623"/>
      <c r="AH346" s="623"/>
      <c r="AI346" s="623"/>
      <c r="AJ346" s="616" t="str">
        <f t="shared" si="18"/>
        <v/>
      </c>
      <c r="AK346" s="616"/>
      <c r="AL346" s="616"/>
      <c r="AM346" s="616"/>
      <c r="AN346" s="616"/>
      <c r="AO346" s="616" t="str">
        <f t="shared" si="19"/>
        <v/>
      </c>
      <c r="AP346" s="616"/>
      <c r="AQ346" s="616"/>
      <c r="AR346" s="616"/>
      <c r="AS346" s="616"/>
      <c r="AT346" s="403"/>
    </row>
    <row r="347" spans="1:46" ht="18.75" customHeight="1">
      <c r="A347" s="7"/>
      <c r="B347" s="616" t="str">
        <f t="shared" si="11"/>
        <v/>
      </c>
      <c r="C347" s="616"/>
      <c r="D347" s="616"/>
      <c r="E347" s="616"/>
      <c r="F347" s="623" t="str">
        <f t="shared" si="12"/>
        <v/>
      </c>
      <c r="G347" s="623"/>
      <c r="H347" s="623"/>
      <c r="I347" s="623"/>
      <c r="J347" s="623"/>
      <c r="K347" s="623" t="str">
        <f t="shared" si="13"/>
        <v/>
      </c>
      <c r="L347" s="623"/>
      <c r="M347" s="623"/>
      <c r="N347" s="623"/>
      <c r="O347" s="623"/>
      <c r="P347" s="623" t="str">
        <f t="shared" si="14"/>
        <v/>
      </c>
      <c r="Q347" s="623"/>
      <c r="R347" s="623"/>
      <c r="S347" s="623"/>
      <c r="T347" s="623"/>
      <c r="U347" s="623" t="str">
        <f t="shared" si="15"/>
        <v/>
      </c>
      <c r="V347" s="623"/>
      <c r="W347" s="623"/>
      <c r="X347" s="623"/>
      <c r="Y347" s="623"/>
      <c r="Z347" s="623" t="str">
        <f t="shared" si="16"/>
        <v/>
      </c>
      <c r="AA347" s="623"/>
      <c r="AB347" s="623"/>
      <c r="AC347" s="623"/>
      <c r="AD347" s="623"/>
      <c r="AE347" s="623" t="str">
        <f t="shared" si="17"/>
        <v/>
      </c>
      <c r="AF347" s="623"/>
      <c r="AG347" s="623"/>
      <c r="AH347" s="623"/>
      <c r="AI347" s="623"/>
      <c r="AJ347" s="616" t="str">
        <f t="shared" si="18"/>
        <v/>
      </c>
      <c r="AK347" s="616"/>
      <c r="AL347" s="616"/>
      <c r="AM347" s="616"/>
      <c r="AN347" s="616"/>
      <c r="AO347" s="616" t="str">
        <f t="shared" si="19"/>
        <v/>
      </c>
      <c r="AP347" s="616"/>
      <c r="AQ347" s="616"/>
      <c r="AR347" s="616"/>
      <c r="AS347" s="616"/>
      <c r="AT347" s="403"/>
    </row>
    <row r="348" spans="1:46" ht="18.75" customHeight="1">
      <c r="A348" s="7"/>
      <c r="B348" s="616" t="str">
        <f t="shared" si="11"/>
        <v/>
      </c>
      <c r="C348" s="616"/>
      <c r="D348" s="616"/>
      <c r="E348" s="616"/>
      <c r="F348" s="623" t="str">
        <f t="shared" si="12"/>
        <v/>
      </c>
      <c r="G348" s="623"/>
      <c r="H348" s="623"/>
      <c r="I348" s="623"/>
      <c r="J348" s="623"/>
      <c r="K348" s="623" t="str">
        <f t="shared" si="13"/>
        <v/>
      </c>
      <c r="L348" s="623"/>
      <c r="M348" s="623"/>
      <c r="N348" s="623"/>
      <c r="O348" s="623"/>
      <c r="P348" s="623" t="str">
        <f t="shared" si="14"/>
        <v/>
      </c>
      <c r="Q348" s="623"/>
      <c r="R348" s="623"/>
      <c r="S348" s="623"/>
      <c r="T348" s="623"/>
      <c r="U348" s="623" t="str">
        <f t="shared" si="15"/>
        <v/>
      </c>
      <c r="V348" s="623"/>
      <c r="W348" s="623"/>
      <c r="X348" s="623"/>
      <c r="Y348" s="623"/>
      <c r="Z348" s="623" t="str">
        <f t="shared" si="16"/>
        <v/>
      </c>
      <c r="AA348" s="623"/>
      <c r="AB348" s="623"/>
      <c r="AC348" s="623"/>
      <c r="AD348" s="623"/>
      <c r="AE348" s="623" t="str">
        <f t="shared" si="17"/>
        <v/>
      </c>
      <c r="AF348" s="623"/>
      <c r="AG348" s="623"/>
      <c r="AH348" s="623"/>
      <c r="AI348" s="623"/>
      <c r="AJ348" s="616" t="str">
        <f t="shared" si="18"/>
        <v/>
      </c>
      <c r="AK348" s="616"/>
      <c r="AL348" s="616"/>
      <c r="AM348" s="616"/>
      <c r="AN348" s="616"/>
      <c r="AO348" s="616" t="str">
        <f t="shared" si="19"/>
        <v/>
      </c>
      <c r="AP348" s="616"/>
      <c r="AQ348" s="616"/>
      <c r="AR348" s="616"/>
      <c r="AS348" s="616"/>
      <c r="AT348" s="403"/>
    </row>
    <row r="349" spans="1:46" ht="18.75" customHeight="1">
      <c r="A349" s="7"/>
      <c r="B349" s="7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2"/>
      <c r="N349" s="2"/>
      <c r="O349" s="2"/>
      <c r="P349" s="403"/>
      <c r="Q349" s="403"/>
      <c r="R349" s="403"/>
      <c r="S349" s="403"/>
      <c r="T349" s="403"/>
      <c r="U349" s="403"/>
      <c r="V349" s="403"/>
      <c r="W349" s="403"/>
      <c r="X349" s="403"/>
      <c r="Y349" s="2"/>
      <c r="Z349" s="2"/>
      <c r="AA349" s="2"/>
      <c r="AB349" s="2"/>
      <c r="AC349" s="2"/>
      <c r="AD349" s="122"/>
      <c r="AE349" s="122"/>
      <c r="AF349" s="122"/>
      <c r="AG349" s="122"/>
      <c r="AH349" s="122"/>
      <c r="AI349" s="122"/>
      <c r="AJ349" s="122"/>
      <c r="AK349" s="122"/>
      <c r="AL349" s="2"/>
      <c r="AM349" s="2"/>
      <c r="AN349" s="2"/>
      <c r="AO349" s="2"/>
      <c r="AP349" s="6"/>
      <c r="AQ349" s="6"/>
      <c r="AR349" s="6"/>
      <c r="AS349" s="6"/>
      <c r="AT349" s="403"/>
    </row>
    <row r="350" spans="1:46" s="2" customFormat="1" ht="18.75" customHeight="1">
      <c r="A350" s="7"/>
      <c r="B350" s="125" t="s">
        <v>468</v>
      </c>
      <c r="C350" s="4"/>
      <c r="D350" s="4"/>
      <c r="E350" s="4"/>
      <c r="F350" s="4"/>
      <c r="G350" s="4"/>
      <c r="H350" s="4"/>
      <c r="I350" s="4"/>
      <c r="J350" s="4"/>
      <c r="S350" s="4"/>
      <c r="AB350" s="35"/>
      <c r="AK350" s="36"/>
      <c r="AT350" s="403"/>
    </row>
    <row r="351" spans="1:46" ht="18.75" customHeight="1">
      <c r="A351" s="7"/>
      <c r="B351" s="617" t="str">
        <f>B305</f>
        <v>실하중
(0)</v>
      </c>
      <c r="C351" s="618"/>
      <c r="D351" s="618"/>
      <c r="E351" s="618"/>
      <c r="F351" s="618"/>
      <c r="G351" s="618"/>
      <c r="H351" s="618"/>
      <c r="I351" s="619"/>
      <c r="J351" s="617" t="s">
        <v>469</v>
      </c>
      <c r="K351" s="618"/>
      <c r="L351" s="618"/>
      <c r="M351" s="618"/>
      <c r="N351" s="618"/>
      <c r="O351" s="618"/>
      <c r="P351" s="618"/>
      <c r="Q351" s="618"/>
      <c r="R351" s="619"/>
      <c r="S351" s="617" t="s">
        <v>470</v>
      </c>
      <c r="T351" s="618"/>
      <c r="U351" s="618"/>
      <c r="V351" s="618"/>
      <c r="W351" s="618"/>
      <c r="X351" s="618"/>
      <c r="Y351" s="618"/>
      <c r="Z351" s="618"/>
      <c r="AA351" s="619"/>
      <c r="AB351" s="617" t="s">
        <v>471</v>
      </c>
      <c r="AC351" s="618"/>
      <c r="AD351" s="618"/>
      <c r="AE351" s="618"/>
      <c r="AF351" s="618"/>
      <c r="AG351" s="618"/>
      <c r="AH351" s="618"/>
      <c r="AI351" s="618"/>
      <c r="AJ351" s="619"/>
      <c r="AK351" s="617" t="s">
        <v>472</v>
      </c>
      <c r="AL351" s="618"/>
      <c r="AM351" s="618"/>
      <c r="AN351" s="618"/>
      <c r="AO351" s="618"/>
      <c r="AP351" s="618"/>
      <c r="AQ351" s="618"/>
      <c r="AR351" s="618"/>
      <c r="AS351" s="619"/>
      <c r="AT351" s="403"/>
    </row>
    <row r="352" spans="1:46" ht="18.75" customHeight="1">
      <c r="A352" s="7"/>
      <c r="B352" s="620"/>
      <c r="C352" s="621"/>
      <c r="D352" s="621"/>
      <c r="E352" s="621"/>
      <c r="F352" s="621"/>
      <c r="G352" s="621"/>
      <c r="H352" s="621"/>
      <c r="I352" s="622"/>
      <c r="J352" s="620"/>
      <c r="K352" s="621"/>
      <c r="L352" s="621"/>
      <c r="M352" s="621"/>
      <c r="N352" s="621"/>
      <c r="O352" s="621"/>
      <c r="P352" s="621"/>
      <c r="Q352" s="621"/>
      <c r="R352" s="622"/>
      <c r="S352" s="620"/>
      <c r="T352" s="621"/>
      <c r="U352" s="621"/>
      <c r="V352" s="621"/>
      <c r="W352" s="621"/>
      <c r="X352" s="621"/>
      <c r="Y352" s="621"/>
      <c r="Z352" s="621"/>
      <c r="AA352" s="622"/>
      <c r="AB352" s="620"/>
      <c r="AC352" s="621"/>
      <c r="AD352" s="621"/>
      <c r="AE352" s="621"/>
      <c r="AF352" s="621"/>
      <c r="AG352" s="621"/>
      <c r="AH352" s="621"/>
      <c r="AI352" s="621"/>
      <c r="AJ352" s="622"/>
      <c r="AK352" s="620"/>
      <c r="AL352" s="621"/>
      <c r="AM352" s="621"/>
      <c r="AN352" s="621"/>
      <c r="AO352" s="621"/>
      <c r="AP352" s="621"/>
      <c r="AQ352" s="621"/>
      <c r="AR352" s="621"/>
      <c r="AS352" s="622"/>
      <c r="AT352" s="403"/>
    </row>
    <row r="353" spans="1:46" ht="18.75" customHeight="1">
      <c r="A353" s="7"/>
      <c r="B353" s="616" t="str">
        <f>IF(Calcu_ADJ!B9=FALSE,"",B308)</f>
        <v/>
      </c>
      <c r="C353" s="616"/>
      <c r="D353" s="616"/>
      <c r="E353" s="616"/>
      <c r="F353" s="616"/>
      <c r="G353" s="616"/>
      <c r="H353" s="616"/>
      <c r="I353" s="616"/>
      <c r="J353" s="616" t="str">
        <f>IF(Calcu_ADJ!B9=FALSE,"",AJ331)</f>
        <v/>
      </c>
      <c r="K353" s="616"/>
      <c r="L353" s="616"/>
      <c r="M353" s="616"/>
      <c r="N353" s="616"/>
      <c r="O353" s="616"/>
      <c r="P353" s="616"/>
      <c r="Q353" s="616"/>
      <c r="R353" s="616"/>
      <c r="S353" s="616" t="str">
        <f>IF(Calcu_ADJ!B9=FALSE,"",Calcu_ADJ!Y31)</f>
        <v/>
      </c>
      <c r="T353" s="616"/>
      <c r="U353" s="616"/>
      <c r="V353" s="616"/>
      <c r="W353" s="616"/>
      <c r="X353" s="616"/>
      <c r="Y353" s="616"/>
      <c r="Z353" s="616"/>
      <c r="AA353" s="616"/>
      <c r="AB353" s="616" t="str">
        <f>IF(Calcu_ADJ!B9=FALSE,"",S353-J353)</f>
        <v/>
      </c>
      <c r="AC353" s="616"/>
      <c r="AD353" s="616"/>
      <c r="AE353" s="616"/>
      <c r="AF353" s="616"/>
      <c r="AG353" s="616"/>
      <c r="AH353" s="616"/>
      <c r="AI353" s="616"/>
      <c r="AJ353" s="616"/>
      <c r="AK353" s="616">
        <v>0</v>
      </c>
      <c r="AL353" s="616"/>
      <c r="AM353" s="616"/>
      <c r="AN353" s="616"/>
      <c r="AO353" s="616"/>
      <c r="AP353" s="616"/>
      <c r="AQ353" s="616"/>
      <c r="AR353" s="616"/>
      <c r="AS353" s="616"/>
      <c r="AT353" s="403"/>
    </row>
    <row r="354" spans="1:46" ht="18.75" customHeight="1">
      <c r="A354" s="7"/>
      <c r="B354" s="616" t="str">
        <f>IF(Calcu_ADJ!B10=FALSE,"",B309)</f>
        <v/>
      </c>
      <c r="C354" s="616"/>
      <c r="D354" s="616"/>
      <c r="E354" s="616"/>
      <c r="F354" s="616"/>
      <c r="G354" s="616"/>
      <c r="H354" s="616"/>
      <c r="I354" s="616"/>
      <c r="J354" s="616" t="str">
        <f>IF(Calcu_ADJ!B10=FALSE,"",AJ332)</f>
        <v/>
      </c>
      <c r="K354" s="616"/>
      <c r="L354" s="616"/>
      <c r="M354" s="616"/>
      <c r="N354" s="616"/>
      <c r="O354" s="616"/>
      <c r="P354" s="616"/>
      <c r="Q354" s="616"/>
      <c r="R354" s="616"/>
      <c r="S354" s="616" t="str">
        <f>IF(Calcu_ADJ!B10=FALSE,"",Calcu_ADJ!Y32)</f>
        <v/>
      </c>
      <c r="T354" s="616"/>
      <c r="U354" s="616"/>
      <c r="V354" s="616"/>
      <c r="W354" s="616"/>
      <c r="X354" s="616"/>
      <c r="Y354" s="616"/>
      <c r="Z354" s="616"/>
      <c r="AA354" s="616"/>
      <c r="AB354" s="616" t="str">
        <f>IF(Calcu_ADJ!B10=FALSE,"",S354-J354)</f>
        <v/>
      </c>
      <c r="AC354" s="616"/>
      <c r="AD354" s="616"/>
      <c r="AE354" s="616"/>
      <c r="AF354" s="616"/>
      <c r="AG354" s="616"/>
      <c r="AH354" s="616"/>
      <c r="AI354" s="616"/>
      <c r="AJ354" s="616"/>
      <c r="AK354" s="616" t="str">
        <f>IF(Calcu_ADJ!B10=FALSE,"",((J354-S354)/J354)*100)</f>
        <v/>
      </c>
      <c r="AL354" s="616"/>
      <c r="AM354" s="616"/>
      <c r="AN354" s="616"/>
      <c r="AO354" s="616"/>
      <c r="AP354" s="616"/>
      <c r="AQ354" s="616"/>
      <c r="AR354" s="616"/>
      <c r="AS354" s="616"/>
      <c r="AT354" s="403"/>
    </row>
    <row r="355" spans="1:46" ht="18.75" customHeight="1">
      <c r="A355" s="7"/>
      <c r="B355" s="616" t="str">
        <f>IF(Calcu_ADJ!B11=FALSE,"",B310)</f>
        <v/>
      </c>
      <c r="C355" s="616"/>
      <c r="D355" s="616"/>
      <c r="E355" s="616"/>
      <c r="F355" s="616"/>
      <c r="G355" s="616"/>
      <c r="H355" s="616"/>
      <c r="I355" s="616"/>
      <c r="J355" s="616" t="str">
        <f>IF(Calcu_ADJ!B11=FALSE,"",AJ333)</f>
        <v/>
      </c>
      <c r="K355" s="616"/>
      <c r="L355" s="616"/>
      <c r="M355" s="616"/>
      <c r="N355" s="616"/>
      <c r="O355" s="616"/>
      <c r="P355" s="616"/>
      <c r="Q355" s="616"/>
      <c r="R355" s="616"/>
      <c r="S355" s="616" t="str">
        <f>IF(Calcu_ADJ!B11=FALSE,"",Calcu_ADJ!Y33)</f>
        <v/>
      </c>
      <c r="T355" s="616"/>
      <c r="U355" s="616"/>
      <c r="V355" s="616"/>
      <c r="W355" s="616"/>
      <c r="X355" s="616"/>
      <c r="Y355" s="616"/>
      <c r="Z355" s="616"/>
      <c r="AA355" s="616"/>
      <c r="AB355" s="616" t="str">
        <f>IF(Calcu_ADJ!B11=FALSE,"",S355-J355)</f>
        <v/>
      </c>
      <c r="AC355" s="616"/>
      <c r="AD355" s="616"/>
      <c r="AE355" s="616"/>
      <c r="AF355" s="616"/>
      <c r="AG355" s="616"/>
      <c r="AH355" s="616"/>
      <c r="AI355" s="616"/>
      <c r="AJ355" s="616"/>
      <c r="AK355" s="616" t="str">
        <f>IF(Calcu_ADJ!B11=FALSE,"",((J355-S355)/J355)*100)</f>
        <v/>
      </c>
      <c r="AL355" s="616"/>
      <c r="AM355" s="616"/>
      <c r="AN355" s="616"/>
      <c r="AO355" s="616"/>
      <c r="AP355" s="616"/>
      <c r="AQ355" s="616"/>
      <c r="AR355" s="616"/>
      <c r="AS355" s="616"/>
      <c r="AT355" s="403"/>
    </row>
    <row r="356" spans="1:46" ht="18.75" customHeight="1">
      <c r="A356" s="7"/>
      <c r="B356" s="616" t="str">
        <f>IF(Calcu_ADJ!B12=FALSE,"",B311)</f>
        <v/>
      </c>
      <c r="C356" s="616"/>
      <c r="D356" s="616"/>
      <c r="E356" s="616"/>
      <c r="F356" s="616"/>
      <c r="G356" s="616"/>
      <c r="H356" s="616"/>
      <c r="I356" s="616"/>
      <c r="J356" s="616" t="str">
        <f>IF(Calcu_ADJ!B12=FALSE,"",AJ334)</f>
        <v/>
      </c>
      <c r="K356" s="616"/>
      <c r="L356" s="616"/>
      <c r="M356" s="616"/>
      <c r="N356" s="616"/>
      <c r="O356" s="616"/>
      <c r="P356" s="616"/>
      <c r="Q356" s="616"/>
      <c r="R356" s="616"/>
      <c r="S356" s="616" t="str">
        <f>IF(Calcu_ADJ!B12=FALSE,"",Calcu_ADJ!Y34)</f>
        <v/>
      </c>
      <c r="T356" s="616"/>
      <c r="U356" s="616"/>
      <c r="V356" s="616"/>
      <c r="W356" s="616"/>
      <c r="X356" s="616"/>
      <c r="Y356" s="616"/>
      <c r="Z356" s="616"/>
      <c r="AA356" s="616"/>
      <c r="AB356" s="616" t="str">
        <f>IF(Calcu_ADJ!B12=FALSE,"",S356-J356)</f>
        <v/>
      </c>
      <c r="AC356" s="616"/>
      <c r="AD356" s="616"/>
      <c r="AE356" s="616"/>
      <c r="AF356" s="616"/>
      <c r="AG356" s="616"/>
      <c r="AH356" s="616"/>
      <c r="AI356" s="616"/>
      <c r="AJ356" s="616"/>
      <c r="AK356" s="616" t="str">
        <f>IF(Calcu_ADJ!B12=FALSE,"",((J356-S356)/J356)*100)</f>
        <v/>
      </c>
      <c r="AL356" s="616"/>
      <c r="AM356" s="616"/>
      <c r="AN356" s="616"/>
      <c r="AO356" s="616"/>
      <c r="AP356" s="616"/>
      <c r="AQ356" s="616"/>
      <c r="AR356" s="616"/>
      <c r="AS356" s="616"/>
      <c r="AT356" s="403"/>
    </row>
    <row r="357" spans="1:46" ht="18.75" customHeight="1">
      <c r="A357" s="7"/>
      <c r="B357" s="616" t="str">
        <f>IF(Calcu_ADJ!B13=FALSE,"",B312)</f>
        <v/>
      </c>
      <c r="C357" s="616"/>
      <c r="D357" s="616"/>
      <c r="E357" s="616"/>
      <c r="F357" s="616"/>
      <c r="G357" s="616"/>
      <c r="H357" s="616"/>
      <c r="I357" s="616"/>
      <c r="J357" s="616" t="str">
        <f>IF(Calcu_ADJ!B13=FALSE,"",AJ335)</f>
        <v/>
      </c>
      <c r="K357" s="616"/>
      <c r="L357" s="616"/>
      <c r="M357" s="616"/>
      <c r="N357" s="616"/>
      <c r="O357" s="616"/>
      <c r="P357" s="616"/>
      <c r="Q357" s="616"/>
      <c r="R357" s="616"/>
      <c r="S357" s="616" t="str">
        <f>IF(Calcu_ADJ!B13=FALSE,"",Calcu_ADJ!Y35)</f>
        <v/>
      </c>
      <c r="T357" s="616"/>
      <c r="U357" s="616"/>
      <c r="V357" s="616"/>
      <c r="W357" s="616"/>
      <c r="X357" s="616"/>
      <c r="Y357" s="616"/>
      <c r="Z357" s="616"/>
      <c r="AA357" s="616"/>
      <c r="AB357" s="616" t="str">
        <f>IF(Calcu_ADJ!B13=FALSE,"",S357-J357)</f>
        <v/>
      </c>
      <c r="AC357" s="616"/>
      <c r="AD357" s="616"/>
      <c r="AE357" s="616"/>
      <c r="AF357" s="616"/>
      <c r="AG357" s="616"/>
      <c r="AH357" s="616"/>
      <c r="AI357" s="616"/>
      <c r="AJ357" s="616"/>
      <c r="AK357" s="616" t="str">
        <f>IF(Calcu_ADJ!B13=FALSE,"",((J357-S357)/J357)*100)</f>
        <v/>
      </c>
      <c r="AL357" s="616"/>
      <c r="AM357" s="616"/>
      <c r="AN357" s="616"/>
      <c r="AO357" s="616"/>
      <c r="AP357" s="616"/>
      <c r="AQ357" s="616"/>
      <c r="AR357" s="616"/>
      <c r="AS357" s="616"/>
      <c r="AT357" s="403"/>
    </row>
    <row r="358" spans="1:46" ht="18.75" customHeight="1">
      <c r="A358" s="7"/>
      <c r="B358" s="616" t="str">
        <f>IF(Calcu_ADJ!B14=FALSE,"",B313)</f>
        <v/>
      </c>
      <c r="C358" s="616"/>
      <c r="D358" s="616"/>
      <c r="E358" s="616"/>
      <c r="F358" s="616"/>
      <c r="G358" s="616"/>
      <c r="H358" s="616"/>
      <c r="I358" s="616"/>
      <c r="J358" s="616" t="str">
        <f>IF(Calcu_ADJ!B14=FALSE,"",AJ336)</f>
        <v/>
      </c>
      <c r="K358" s="616"/>
      <c r="L358" s="616"/>
      <c r="M358" s="616"/>
      <c r="N358" s="616"/>
      <c r="O358" s="616"/>
      <c r="P358" s="616"/>
      <c r="Q358" s="616"/>
      <c r="R358" s="616"/>
      <c r="S358" s="616" t="str">
        <f>IF(Calcu_ADJ!B14=FALSE,"",Calcu_ADJ!Y36)</f>
        <v/>
      </c>
      <c r="T358" s="616"/>
      <c r="U358" s="616"/>
      <c r="V358" s="616"/>
      <c r="W358" s="616"/>
      <c r="X358" s="616"/>
      <c r="Y358" s="616"/>
      <c r="Z358" s="616"/>
      <c r="AA358" s="616"/>
      <c r="AB358" s="616" t="str">
        <f>IF(Calcu_ADJ!B14=FALSE,"",S358-J358)</f>
        <v/>
      </c>
      <c r="AC358" s="616"/>
      <c r="AD358" s="616"/>
      <c r="AE358" s="616"/>
      <c r="AF358" s="616"/>
      <c r="AG358" s="616"/>
      <c r="AH358" s="616"/>
      <c r="AI358" s="616"/>
      <c r="AJ358" s="616"/>
      <c r="AK358" s="616" t="str">
        <f>IF(Calcu_ADJ!B14=FALSE,"",((J358-S358)/J358)*100)</f>
        <v/>
      </c>
      <c r="AL358" s="616"/>
      <c r="AM358" s="616"/>
      <c r="AN358" s="616"/>
      <c r="AO358" s="616"/>
      <c r="AP358" s="616"/>
      <c r="AQ358" s="616"/>
      <c r="AR358" s="616"/>
      <c r="AS358" s="616"/>
      <c r="AT358" s="403"/>
    </row>
    <row r="359" spans="1:46" ht="18.75" customHeight="1">
      <c r="A359" s="7"/>
      <c r="B359" s="616" t="str">
        <f>IF(Calcu_ADJ!B15=FALSE,"",B314)</f>
        <v/>
      </c>
      <c r="C359" s="616"/>
      <c r="D359" s="616"/>
      <c r="E359" s="616"/>
      <c r="F359" s="616"/>
      <c r="G359" s="616"/>
      <c r="H359" s="616"/>
      <c r="I359" s="616"/>
      <c r="J359" s="616" t="str">
        <f>IF(Calcu_ADJ!B15=FALSE,"",AJ337)</f>
        <v/>
      </c>
      <c r="K359" s="616"/>
      <c r="L359" s="616"/>
      <c r="M359" s="616"/>
      <c r="N359" s="616"/>
      <c r="O359" s="616"/>
      <c r="P359" s="616"/>
      <c r="Q359" s="616"/>
      <c r="R359" s="616"/>
      <c r="S359" s="616" t="str">
        <f>IF(Calcu_ADJ!B15=FALSE,"",Calcu_ADJ!Y37)</f>
        <v/>
      </c>
      <c r="T359" s="616"/>
      <c r="U359" s="616"/>
      <c r="V359" s="616"/>
      <c r="W359" s="616"/>
      <c r="X359" s="616"/>
      <c r="Y359" s="616"/>
      <c r="Z359" s="616"/>
      <c r="AA359" s="616"/>
      <c r="AB359" s="616" t="str">
        <f>IF(Calcu_ADJ!B15=FALSE,"",S359-J359)</f>
        <v/>
      </c>
      <c r="AC359" s="616"/>
      <c r="AD359" s="616"/>
      <c r="AE359" s="616"/>
      <c r="AF359" s="616"/>
      <c r="AG359" s="616"/>
      <c r="AH359" s="616"/>
      <c r="AI359" s="616"/>
      <c r="AJ359" s="616"/>
      <c r="AK359" s="616" t="str">
        <f>IF(Calcu_ADJ!B15=FALSE,"",((J359-S359)/J359)*100)</f>
        <v/>
      </c>
      <c r="AL359" s="616"/>
      <c r="AM359" s="616"/>
      <c r="AN359" s="616"/>
      <c r="AO359" s="616"/>
      <c r="AP359" s="616"/>
      <c r="AQ359" s="616"/>
      <c r="AR359" s="616"/>
      <c r="AS359" s="616"/>
      <c r="AT359" s="403"/>
    </row>
    <row r="360" spans="1:46" ht="18.75" customHeight="1">
      <c r="A360" s="7"/>
      <c r="B360" s="616" t="str">
        <f>IF(Calcu_ADJ!B16=FALSE,"",B315)</f>
        <v/>
      </c>
      <c r="C360" s="616"/>
      <c r="D360" s="616"/>
      <c r="E360" s="616"/>
      <c r="F360" s="616"/>
      <c r="G360" s="616"/>
      <c r="H360" s="616"/>
      <c r="I360" s="616"/>
      <c r="J360" s="616" t="str">
        <f>IF(Calcu_ADJ!B16=FALSE,"",AJ338)</f>
        <v/>
      </c>
      <c r="K360" s="616"/>
      <c r="L360" s="616"/>
      <c r="M360" s="616"/>
      <c r="N360" s="616"/>
      <c r="O360" s="616"/>
      <c r="P360" s="616"/>
      <c r="Q360" s="616"/>
      <c r="R360" s="616"/>
      <c r="S360" s="616" t="str">
        <f>IF(Calcu_ADJ!B16=FALSE,"",Calcu_ADJ!Y38)</f>
        <v/>
      </c>
      <c r="T360" s="616"/>
      <c r="U360" s="616"/>
      <c r="V360" s="616"/>
      <c r="W360" s="616"/>
      <c r="X360" s="616"/>
      <c r="Y360" s="616"/>
      <c r="Z360" s="616"/>
      <c r="AA360" s="616"/>
      <c r="AB360" s="616" t="str">
        <f>IF(Calcu_ADJ!B16=FALSE,"",S360-J360)</f>
        <v/>
      </c>
      <c r="AC360" s="616"/>
      <c r="AD360" s="616"/>
      <c r="AE360" s="616"/>
      <c r="AF360" s="616"/>
      <c r="AG360" s="616"/>
      <c r="AH360" s="616"/>
      <c r="AI360" s="616"/>
      <c r="AJ360" s="616"/>
      <c r="AK360" s="616" t="str">
        <f>IF(Calcu_ADJ!B16=FALSE,"",((J360-S360)/J360)*100)</f>
        <v/>
      </c>
      <c r="AL360" s="616"/>
      <c r="AM360" s="616"/>
      <c r="AN360" s="616"/>
      <c r="AO360" s="616"/>
      <c r="AP360" s="616"/>
      <c r="AQ360" s="616"/>
      <c r="AR360" s="616"/>
      <c r="AS360" s="616"/>
      <c r="AT360" s="403"/>
    </row>
    <row r="361" spans="1:46" ht="18.75" customHeight="1">
      <c r="A361" s="7"/>
      <c r="B361" s="616" t="str">
        <f>IF(Calcu_ADJ!B17=FALSE,"",B316)</f>
        <v/>
      </c>
      <c r="C361" s="616"/>
      <c r="D361" s="616"/>
      <c r="E361" s="616"/>
      <c r="F361" s="616"/>
      <c r="G361" s="616"/>
      <c r="H361" s="616"/>
      <c r="I361" s="616"/>
      <c r="J361" s="616" t="str">
        <f>IF(Calcu_ADJ!B17=FALSE,"",AJ339)</f>
        <v/>
      </c>
      <c r="K361" s="616"/>
      <c r="L361" s="616"/>
      <c r="M361" s="616"/>
      <c r="N361" s="616"/>
      <c r="O361" s="616"/>
      <c r="P361" s="616"/>
      <c r="Q361" s="616"/>
      <c r="R361" s="616"/>
      <c r="S361" s="616" t="str">
        <f>IF(Calcu_ADJ!B17=FALSE,"",Calcu_ADJ!Y39)</f>
        <v/>
      </c>
      <c r="T361" s="616"/>
      <c r="U361" s="616"/>
      <c r="V361" s="616"/>
      <c r="W361" s="616"/>
      <c r="X361" s="616"/>
      <c r="Y361" s="616"/>
      <c r="Z361" s="616"/>
      <c r="AA361" s="616"/>
      <c r="AB361" s="616" t="str">
        <f>IF(Calcu_ADJ!B17=FALSE,"",S361-J361)</f>
        <v/>
      </c>
      <c r="AC361" s="616"/>
      <c r="AD361" s="616"/>
      <c r="AE361" s="616"/>
      <c r="AF361" s="616"/>
      <c r="AG361" s="616"/>
      <c r="AH361" s="616"/>
      <c r="AI361" s="616"/>
      <c r="AJ361" s="616"/>
      <c r="AK361" s="616" t="str">
        <f>IF(Calcu_ADJ!B17=FALSE,"",((J361-S361)/J361)*100)</f>
        <v/>
      </c>
      <c r="AL361" s="616"/>
      <c r="AM361" s="616"/>
      <c r="AN361" s="616"/>
      <c r="AO361" s="616"/>
      <c r="AP361" s="616"/>
      <c r="AQ361" s="616"/>
      <c r="AR361" s="616"/>
      <c r="AS361" s="616"/>
      <c r="AT361" s="403"/>
    </row>
    <row r="362" spans="1:46" ht="18.75" customHeight="1">
      <c r="A362" s="7"/>
      <c r="B362" s="616" t="str">
        <f>IF(Calcu_ADJ!B18=FALSE,"",B317)</f>
        <v/>
      </c>
      <c r="C362" s="616"/>
      <c r="D362" s="616"/>
      <c r="E362" s="616"/>
      <c r="F362" s="616"/>
      <c r="G362" s="616"/>
      <c r="H362" s="616"/>
      <c r="I362" s="616"/>
      <c r="J362" s="616" t="str">
        <f>IF(Calcu_ADJ!B18=FALSE,"",AJ340)</f>
        <v/>
      </c>
      <c r="K362" s="616"/>
      <c r="L362" s="616"/>
      <c r="M362" s="616"/>
      <c r="N362" s="616"/>
      <c r="O362" s="616"/>
      <c r="P362" s="616"/>
      <c r="Q362" s="616"/>
      <c r="R362" s="616"/>
      <c r="S362" s="616" t="str">
        <f>IF(Calcu_ADJ!B18=FALSE,"",Calcu_ADJ!Y40)</f>
        <v/>
      </c>
      <c r="T362" s="616"/>
      <c r="U362" s="616"/>
      <c r="V362" s="616"/>
      <c r="W362" s="616"/>
      <c r="X362" s="616"/>
      <c r="Y362" s="616"/>
      <c r="Z362" s="616"/>
      <c r="AA362" s="616"/>
      <c r="AB362" s="616" t="str">
        <f>IF(Calcu_ADJ!B18=FALSE,"",S362-J362)</f>
        <v/>
      </c>
      <c r="AC362" s="616"/>
      <c r="AD362" s="616"/>
      <c r="AE362" s="616"/>
      <c r="AF362" s="616"/>
      <c r="AG362" s="616"/>
      <c r="AH362" s="616"/>
      <c r="AI362" s="616"/>
      <c r="AJ362" s="616"/>
      <c r="AK362" s="616" t="str">
        <f>IF(Calcu_ADJ!B18=FALSE,"",((J362-S362)/J362)*100)</f>
        <v/>
      </c>
      <c r="AL362" s="616"/>
      <c r="AM362" s="616"/>
      <c r="AN362" s="616"/>
      <c r="AO362" s="616"/>
      <c r="AP362" s="616"/>
      <c r="AQ362" s="616"/>
      <c r="AR362" s="616"/>
      <c r="AS362" s="616"/>
      <c r="AT362" s="403"/>
    </row>
    <row r="363" spans="1:46" ht="18.75" customHeight="1">
      <c r="A363" s="7"/>
      <c r="B363" s="616" t="str">
        <f>IF(Calcu_ADJ!B19=FALSE,"",B318)</f>
        <v/>
      </c>
      <c r="C363" s="616"/>
      <c r="D363" s="616"/>
      <c r="E363" s="616"/>
      <c r="F363" s="616"/>
      <c r="G363" s="616"/>
      <c r="H363" s="616"/>
      <c r="I363" s="616"/>
      <c r="J363" s="616" t="str">
        <f>IF(Calcu_ADJ!B19=FALSE,"",AJ341)</f>
        <v/>
      </c>
      <c r="K363" s="616"/>
      <c r="L363" s="616"/>
      <c r="M363" s="616"/>
      <c r="N363" s="616"/>
      <c r="O363" s="616"/>
      <c r="P363" s="616"/>
      <c r="Q363" s="616"/>
      <c r="R363" s="616"/>
      <c r="S363" s="616" t="str">
        <f>IF(Calcu_ADJ!B19=FALSE,"",Calcu_ADJ!Y41)</f>
        <v/>
      </c>
      <c r="T363" s="616"/>
      <c r="U363" s="616"/>
      <c r="V363" s="616"/>
      <c r="W363" s="616"/>
      <c r="X363" s="616"/>
      <c r="Y363" s="616"/>
      <c r="Z363" s="616"/>
      <c r="AA363" s="616"/>
      <c r="AB363" s="616" t="str">
        <f>IF(Calcu_ADJ!B19=FALSE,"",S363-J363)</f>
        <v/>
      </c>
      <c r="AC363" s="616"/>
      <c r="AD363" s="616"/>
      <c r="AE363" s="616"/>
      <c r="AF363" s="616"/>
      <c r="AG363" s="616"/>
      <c r="AH363" s="616"/>
      <c r="AI363" s="616"/>
      <c r="AJ363" s="616"/>
      <c r="AK363" s="616" t="str">
        <f>IF(Calcu_ADJ!B19=FALSE,"",((J363-S363)/J363)*100)</f>
        <v/>
      </c>
      <c r="AL363" s="616"/>
      <c r="AM363" s="616"/>
      <c r="AN363" s="616"/>
      <c r="AO363" s="616"/>
      <c r="AP363" s="616"/>
      <c r="AQ363" s="616"/>
      <c r="AR363" s="616"/>
      <c r="AS363" s="616"/>
      <c r="AT363" s="403"/>
    </row>
    <row r="364" spans="1:46" ht="18.75" customHeight="1">
      <c r="A364" s="7"/>
      <c r="B364" s="616" t="str">
        <f>IF(Calcu_ADJ!B20=FALSE,"",B319)</f>
        <v/>
      </c>
      <c r="C364" s="616"/>
      <c r="D364" s="616"/>
      <c r="E364" s="616"/>
      <c r="F364" s="616"/>
      <c r="G364" s="616"/>
      <c r="H364" s="616"/>
      <c r="I364" s="616"/>
      <c r="J364" s="616" t="str">
        <f>IF(Calcu_ADJ!B20=FALSE,"",AJ342)</f>
        <v/>
      </c>
      <c r="K364" s="616"/>
      <c r="L364" s="616"/>
      <c r="M364" s="616"/>
      <c r="N364" s="616"/>
      <c r="O364" s="616"/>
      <c r="P364" s="616"/>
      <c r="Q364" s="616"/>
      <c r="R364" s="616"/>
      <c r="S364" s="616" t="str">
        <f>IF(Calcu_ADJ!B20=FALSE,"",Calcu_ADJ!Y42)</f>
        <v/>
      </c>
      <c r="T364" s="616"/>
      <c r="U364" s="616"/>
      <c r="V364" s="616"/>
      <c r="W364" s="616"/>
      <c r="X364" s="616"/>
      <c r="Y364" s="616"/>
      <c r="Z364" s="616"/>
      <c r="AA364" s="616"/>
      <c r="AB364" s="616" t="str">
        <f>IF(Calcu_ADJ!B20=FALSE,"",S364-J364)</f>
        <v/>
      </c>
      <c r="AC364" s="616"/>
      <c r="AD364" s="616"/>
      <c r="AE364" s="616"/>
      <c r="AF364" s="616"/>
      <c r="AG364" s="616"/>
      <c r="AH364" s="616"/>
      <c r="AI364" s="616"/>
      <c r="AJ364" s="616"/>
      <c r="AK364" s="616" t="str">
        <f>IF(Calcu_ADJ!B20=FALSE,"",((J364-S364)/J364)*100)</f>
        <v/>
      </c>
      <c r="AL364" s="616"/>
      <c r="AM364" s="616"/>
      <c r="AN364" s="616"/>
      <c r="AO364" s="616"/>
      <c r="AP364" s="616"/>
      <c r="AQ364" s="616"/>
      <c r="AR364" s="616"/>
      <c r="AS364" s="616"/>
      <c r="AT364" s="403"/>
    </row>
    <row r="365" spans="1:46" ht="18.75" customHeight="1">
      <c r="A365" s="7"/>
      <c r="B365" s="616" t="str">
        <f>IF(Calcu_ADJ!B21=FALSE,"",B320)</f>
        <v/>
      </c>
      <c r="C365" s="616"/>
      <c r="D365" s="616"/>
      <c r="E365" s="616"/>
      <c r="F365" s="616"/>
      <c r="G365" s="616"/>
      <c r="H365" s="616"/>
      <c r="I365" s="616"/>
      <c r="J365" s="616" t="str">
        <f>IF(Calcu_ADJ!B21=FALSE,"",AJ343)</f>
        <v/>
      </c>
      <c r="K365" s="616"/>
      <c r="L365" s="616"/>
      <c r="M365" s="616"/>
      <c r="N365" s="616"/>
      <c r="O365" s="616"/>
      <c r="P365" s="616"/>
      <c r="Q365" s="616"/>
      <c r="R365" s="616"/>
      <c r="S365" s="616" t="str">
        <f>IF(Calcu_ADJ!B21=FALSE,"",Calcu_ADJ!Y43)</f>
        <v/>
      </c>
      <c r="T365" s="616"/>
      <c r="U365" s="616"/>
      <c r="V365" s="616"/>
      <c r="W365" s="616"/>
      <c r="X365" s="616"/>
      <c r="Y365" s="616"/>
      <c r="Z365" s="616"/>
      <c r="AA365" s="616"/>
      <c r="AB365" s="616" t="str">
        <f>IF(Calcu_ADJ!B21=FALSE,"",S365-J365)</f>
        <v/>
      </c>
      <c r="AC365" s="616"/>
      <c r="AD365" s="616"/>
      <c r="AE365" s="616"/>
      <c r="AF365" s="616"/>
      <c r="AG365" s="616"/>
      <c r="AH365" s="616"/>
      <c r="AI365" s="616"/>
      <c r="AJ365" s="616"/>
      <c r="AK365" s="616" t="str">
        <f>IF(Calcu_ADJ!B21=FALSE,"",((J365-S365)/J365)*100)</f>
        <v/>
      </c>
      <c r="AL365" s="616"/>
      <c r="AM365" s="616"/>
      <c r="AN365" s="616"/>
      <c r="AO365" s="616"/>
      <c r="AP365" s="616"/>
      <c r="AQ365" s="616"/>
      <c r="AR365" s="616"/>
      <c r="AS365" s="616"/>
      <c r="AT365" s="403"/>
    </row>
    <row r="366" spans="1:46" ht="18.75" customHeight="1">
      <c r="A366" s="7"/>
      <c r="B366" s="616" t="str">
        <f>IF(Calcu_ADJ!B22=FALSE,"",B321)</f>
        <v/>
      </c>
      <c r="C366" s="616"/>
      <c r="D366" s="616"/>
      <c r="E366" s="616"/>
      <c r="F366" s="616"/>
      <c r="G366" s="616"/>
      <c r="H366" s="616"/>
      <c r="I366" s="616"/>
      <c r="J366" s="616" t="str">
        <f>IF(Calcu_ADJ!B22=FALSE,"",AJ344)</f>
        <v/>
      </c>
      <c r="K366" s="616"/>
      <c r="L366" s="616"/>
      <c r="M366" s="616"/>
      <c r="N366" s="616"/>
      <c r="O366" s="616"/>
      <c r="P366" s="616"/>
      <c r="Q366" s="616"/>
      <c r="R366" s="616"/>
      <c r="S366" s="616" t="str">
        <f>IF(Calcu_ADJ!B22=FALSE,"",Calcu_ADJ!Y44)</f>
        <v/>
      </c>
      <c r="T366" s="616"/>
      <c r="U366" s="616"/>
      <c r="V366" s="616"/>
      <c r="W366" s="616"/>
      <c r="X366" s="616"/>
      <c r="Y366" s="616"/>
      <c r="Z366" s="616"/>
      <c r="AA366" s="616"/>
      <c r="AB366" s="616" t="str">
        <f>IF(Calcu_ADJ!B22=FALSE,"",S366-J366)</f>
        <v/>
      </c>
      <c r="AC366" s="616"/>
      <c r="AD366" s="616"/>
      <c r="AE366" s="616"/>
      <c r="AF366" s="616"/>
      <c r="AG366" s="616"/>
      <c r="AH366" s="616"/>
      <c r="AI366" s="616"/>
      <c r="AJ366" s="616"/>
      <c r="AK366" s="616" t="str">
        <f>IF(Calcu_ADJ!B22=FALSE,"",((J366-S366)/J366)*100)</f>
        <v/>
      </c>
      <c r="AL366" s="616"/>
      <c r="AM366" s="616"/>
      <c r="AN366" s="616"/>
      <c r="AO366" s="616"/>
      <c r="AP366" s="616"/>
      <c r="AQ366" s="616"/>
      <c r="AR366" s="616"/>
      <c r="AS366" s="616"/>
      <c r="AT366" s="403"/>
    </row>
    <row r="367" spans="1:46" ht="18.75" customHeight="1">
      <c r="A367" s="7"/>
      <c r="B367" s="616" t="str">
        <f>IF(Calcu_ADJ!B23=FALSE,"",B322)</f>
        <v/>
      </c>
      <c r="C367" s="616"/>
      <c r="D367" s="616"/>
      <c r="E367" s="616"/>
      <c r="F367" s="616"/>
      <c r="G367" s="616"/>
      <c r="H367" s="616"/>
      <c r="I367" s="616"/>
      <c r="J367" s="616" t="str">
        <f>IF(Calcu_ADJ!B23=FALSE,"",AJ345)</f>
        <v/>
      </c>
      <c r="K367" s="616"/>
      <c r="L367" s="616"/>
      <c r="M367" s="616"/>
      <c r="N367" s="616"/>
      <c r="O367" s="616"/>
      <c r="P367" s="616"/>
      <c r="Q367" s="616"/>
      <c r="R367" s="616"/>
      <c r="S367" s="616" t="str">
        <f>IF(Calcu_ADJ!B23=FALSE,"",Calcu_ADJ!Y45)</f>
        <v/>
      </c>
      <c r="T367" s="616"/>
      <c r="U367" s="616"/>
      <c r="V367" s="616"/>
      <c r="W367" s="616"/>
      <c r="X367" s="616"/>
      <c r="Y367" s="616"/>
      <c r="Z367" s="616"/>
      <c r="AA367" s="616"/>
      <c r="AB367" s="616" t="str">
        <f>IF(Calcu_ADJ!B23=FALSE,"",S367-J367)</f>
        <v/>
      </c>
      <c r="AC367" s="616"/>
      <c r="AD367" s="616"/>
      <c r="AE367" s="616"/>
      <c r="AF367" s="616"/>
      <c r="AG367" s="616"/>
      <c r="AH367" s="616"/>
      <c r="AI367" s="616"/>
      <c r="AJ367" s="616"/>
      <c r="AK367" s="616" t="str">
        <f>IF(Calcu_ADJ!B23=FALSE,"",((J367-S367)/J367)*100)</f>
        <v/>
      </c>
      <c r="AL367" s="616"/>
      <c r="AM367" s="616"/>
      <c r="AN367" s="616"/>
      <c r="AO367" s="616"/>
      <c r="AP367" s="616"/>
      <c r="AQ367" s="616"/>
      <c r="AR367" s="616"/>
      <c r="AS367" s="616"/>
      <c r="AT367" s="403"/>
    </row>
    <row r="368" spans="1:46" ht="18.75" customHeight="1">
      <c r="A368" s="7"/>
      <c r="B368" s="616" t="str">
        <f>IF(Calcu_ADJ!B24=FALSE,"",B323)</f>
        <v/>
      </c>
      <c r="C368" s="616"/>
      <c r="D368" s="616"/>
      <c r="E368" s="616"/>
      <c r="F368" s="616"/>
      <c r="G368" s="616"/>
      <c r="H368" s="616"/>
      <c r="I368" s="616"/>
      <c r="J368" s="616" t="str">
        <f>IF(Calcu_ADJ!B24=FALSE,"",AJ346)</f>
        <v/>
      </c>
      <c r="K368" s="616"/>
      <c r="L368" s="616"/>
      <c r="M368" s="616"/>
      <c r="N368" s="616"/>
      <c r="O368" s="616"/>
      <c r="P368" s="616"/>
      <c r="Q368" s="616"/>
      <c r="R368" s="616"/>
      <c r="S368" s="616" t="str">
        <f>IF(Calcu_ADJ!B24=FALSE,"",Calcu_ADJ!Y46)</f>
        <v/>
      </c>
      <c r="T368" s="616"/>
      <c r="U368" s="616"/>
      <c r="V368" s="616"/>
      <c r="W368" s="616"/>
      <c r="X368" s="616"/>
      <c r="Y368" s="616"/>
      <c r="Z368" s="616"/>
      <c r="AA368" s="616"/>
      <c r="AB368" s="616" t="str">
        <f>IF(Calcu_ADJ!B24=FALSE,"",S368-J368)</f>
        <v/>
      </c>
      <c r="AC368" s="616"/>
      <c r="AD368" s="616"/>
      <c r="AE368" s="616"/>
      <c r="AF368" s="616"/>
      <c r="AG368" s="616"/>
      <c r="AH368" s="616"/>
      <c r="AI368" s="616"/>
      <c r="AJ368" s="616"/>
      <c r="AK368" s="616" t="str">
        <f>IF(Calcu_ADJ!B24=FALSE,"",((J368-S368)/J368)*100)</f>
        <v/>
      </c>
      <c r="AL368" s="616"/>
      <c r="AM368" s="616"/>
      <c r="AN368" s="616"/>
      <c r="AO368" s="616"/>
      <c r="AP368" s="616"/>
      <c r="AQ368" s="616"/>
      <c r="AR368" s="616"/>
      <c r="AS368" s="616"/>
      <c r="AT368" s="403"/>
    </row>
    <row r="369" spans="1:46" ht="18.75" customHeight="1">
      <c r="A369" s="7"/>
      <c r="B369" s="616" t="str">
        <f>IF(Calcu_ADJ!B25=FALSE,"",B324)</f>
        <v/>
      </c>
      <c r="C369" s="616"/>
      <c r="D369" s="616"/>
      <c r="E369" s="616"/>
      <c r="F369" s="616"/>
      <c r="G369" s="616"/>
      <c r="H369" s="616"/>
      <c r="I369" s="616"/>
      <c r="J369" s="616" t="str">
        <f>IF(Calcu_ADJ!B25=FALSE,"",AJ347)</f>
        <v/>
      </c>
      <c r="K369" s="616"/>
      <c r="L369" s="616"/>
      <c r="M369" s="616"/>
      <c r="N369" s="616"/>
      <c r="O369" s="616"/>
      <c r="P369" s="616"/>
      <c r="Q369" s="616"/>
      <c r="R369" s="616"/>
      <c r="S369" s="616" t="str">
        <f>IF(Calcu_ADJ!B25=FALSE,"",Calcu_ADJ!Y47)</f>
        <v/>
      </c>
      <c r="T369" s="616"/>
      <c r="U369" s="616"/>
      <c r="V369" s="616"/>
      <c r="W369" s="616"/>
      <c r="X369" s="616"/>
      <c r="Y369" s="616"/>
      <c r="Z369" s="616"/>
      <c r="AA369" s="616"/>
      <c r="AB369" s="616" t="str">
        <f>IF(Calcu_ADJ!B25=FALSE,"",S369-J369)</f>
        <v/>
      </c>
      <c r="AC369" s="616"/>
      <c r="AD369" s="616"/>
      <c r="AE369" s="616"/>
      <c r="AF369" s="616"/>
      <c r="AG369" s="616"/>
      <c r="AH369" s="616"/>
      <c r="AI369" s="616"/>
      <c r="AJ369" s="616"/>
      <c r="AK369" s="616" t="str">
        <f>IF(Calcu_ADJ!B25=FALSE,"",((J369-S369)/J369)*100)</f>
        <v/>
      </c>
      <c r="AL369" s="616"/>
      <c r="AM369" s="616"/>
      <c r="AN369" s="616"/>
      <c r="AO369" s="616"/>
      <c r="AP369" s="616"/>
      <c r="AQ369" s="616"/>
      <c r="AR369" s="616"/>
      <c r="AS369" s="616"/>
      <c r="AT369" s="403"/>
    </row>
    <row r="370" spans="1:46" ht="18.75" customHeight="1">
      <c r="A370" s="7"/>
      <c r="B370" s="616" t="str">
        <f>IF(Calcu_ADJ!B26=FALSE,"",B325)</f>
        <v/>
      </c>
      <c r="C370" s="616"/>
      <c r="D370" s="616"/>
      <c r="E370" s="616"/>
      <c r="F370" s="616"/>
      <c r="G370" s="616"/>
      <c r="H370" s="616"/>
      <c r="I370" s="616"/>
      <c r="J370" s="616" t="str">
        <f>IF(Calcu_ADJ!B26=FALSE,"",AJ348)</f>
        <v/>
      </c>
      <c r="K370" s="616"/>
      <c r="L370" s="616"/>
      <c r="M370" s="616"/>
      <c r="N370" s="616"/>
      <c r="O370" s="616"/>
      <c r="P370" s="616"/>
      <c r="Q370" s="616"/>
      <c r="R370" s="616"/>
      <c r="S370" s="616" t="str">
        <f>IF(Calcu_ADJ!B26=FALSE,"",Calcu_ADJ!Y48)</f>
        <v/>
      </c>
      <c r="T370" s="616"/>
      <c r="U370" s="616"/>
      <c r="V370" s="616"/>
      <c r="W370" s="616"/>
      <c r="X370" s="616"/>
      <c r="Y370" s="616"/>
      <c r="Z370" s="616"/>
      <c r="AA370" s="616"/>
      <c r="AB370" s="616" t="str">
        <f>IF(Calcu_ADJ!B26=FALSE,"",S370-J370)</f>
        <v/>
      </c>
      <c r="AC370" s="616"/>
      <c r="AD370" s="616"/>
      <c r="AE370" s="616"/>
      <c r="AF370" s="616"/>
      <c r="AG370" s="616"/>
      <c r="AH370" s="616"/>
      <c r="AI370" s="616"/>
      <c r="AJ370" s="616"/>
      <c r="AK370" s="616" t="str">
        <f>IF(Calcu_ADJ!B26=FALSE,"",((J370-S370)/J370)*100)</f>
        <v/>
      </c>
      <c r="AL370" s="616"/>
      <c r="AM370" s="616"/>
      <c r="AN370" s="616"/>
      <c r="AO370" s="616"/>
      <c r="AP370" s="616"/>
      <c r="AQ370" s="616"/>
      <c r="AR370" s="616"/>
      <c r="AS370" s="616"/>
      <c r="AT370" s="403"/>
    </row>
    <row r="371" spans="1:46" ht="18.75" customHeight="1">
      <c r="A371" s="7"/>
      <c r="B371" s="60" t="s">
        <v>473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35"/>
      <c r="AA371" s="35"/>
      <c r="AB371" s="35"/>
      <c r="AC371" s="35"/>
      <c r="AD371" s="35"/>
      <c r="AE371" s="35"/>
      <c r="AF371" s="36"/>
      <c r="AG371" s="36"/>
      <c r="AH371" s="36"/>
      <c r="AI371" s="36"/>
      <c r="AJ371" s="36"/>
      <c r="AK371" s="36"/>
      <c r="AL371" s="2"/>
      <c r="AM371" s="2"/>
      <c r="AN371" s="2"/>
      <c r="AO371" s="2"/>
      <c r="AP371" s="6"/>
      <c r="AQ371" s="6"/>
      <c r="AR371" s="6"/>
      <c r="AS371" s="6"/>
      <c r="AT371" s="403"/>
    </row>
    <row r="372" spans="1:46" ht="18.75" customHeight="1">
      <c r="A372" s="7"/>
      <c r="B372" s="6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35"/>
      <c r="AA372" s="35"/>
      <c r="AB372" s="35"/>
      <c r="AC372" s="35"/>
      <c r="AD372" s="35"/>
      <c r="AE372" s="35"/>
      <c r="AF372" s="36"/>
      <c r="AG372" s="36"/>
      <c r="AH372" s="36"/>
      <c r="AI372" s="36"/>
      <c r="AJ372" s="36"/>
      <c r="AK372" s="36"/>
      <c r="AL372" s="2"/>
      <c r="AM372" s="2"/>
      <c r="AN372" s="2"/>
      <c r="AO372" s="2"/>
      <c r="AP372" s="6"/>
      <c r="AQ372" s="6"/>
      <c r="AR372" s="6"/>
      <c r="AS372" s="6"/>
      <c r="AT372" s="403"/>
    </row>
    <row r="373" spans="1:46" ht="18.75" customHeight="1">
      <c r="A373" s="7"/>
      <c r="B373" s="125" t="s">
        <v>474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35"/>
      <c r="AA373" s="35"/>
      <c r="AB373" s="35"/>
      <c r="AC373" s="35"/>
      <c r="AD373" s="35"/>
      <c r="AE373" s="35"/>
      <c r="AF373" s="36"/>
      <c r="AG373" s="36"/>
      <c r="AH373" s="36"/>
      <c r="AI373" s="36"/>
      <c r="AJ373" s="36"/>
      <c r="AK373" s="36"/>
      <c r="AL373" s="2"/>
      <c r="AM373" s="2"/>
      <c r="AN373" s="2"/>
      <c r="AO373" s="2"/>
      <c r="AP373" s="6"/>
      <c r="AQ373" s="6"/>
      <c r="AR373" s="6"/>
      <c r="AS373" s="6"/>
      <c r="AT373" s="403"/>
    </row>
    <row r="374" spans="1:46" ht="18.75" customHeight="1">
      <c r="A374" s="7"/>
      <c r="B374" s="614" t="str">
        <f>B305</f>
        <v>실하중
(0)</v>
      </c>
      <c r="C374" s="613"/>
      <c r="D374" s="613"/>
      <c r="E374" s="613"/>
      <c r="F374" s="613"/>
      <c r="G374" s="613"/>
      <c r="H374" s="615" t="s">
        <v>475</v>
      </c>
      <c r="I374" s="615"/>
      <c r="J374" s="615"/>
      <c r="K374" s="615"/>
      <c r="L374" s="615"/>
      <c r="M374" s="615"/>
      <c r="N374" s="613" t="s">
        <v>476</v>
      </c>
      <c r="O374" s="613"/>
      <c r="P374" s="613"/>
      <c r="Q374" s="613"/>
      <c r="R374" s="613"/>
      <c r="S374" s="613"/>
      <c r="T374" s="613"/>
      <c r="U374" s="613" t="s">
        <v>477</v>
      </c>
      <c r="V374" s="613"/>
      <c r="W374" s="613"/>
      <c r="X374" s="613"/>
      <c r="Y374" s="613"/>
      <c r="Z374" s="613"/>
      <c r="AA374" s="613"/>
      <c r="AB374" s="613" t="s">
        <v>478</v>
      </c>
      <c r="AC374" s="613"/>
      <c r="AD374" s="613"/>
      <c r="AE374" s="613"/>
      <c r="AF374" s="613"/>
      <c r="AG374" s="613"/>
      <c r="AH374" s="613" t="s">
        <v>479</v>
      </c>
      <c r="AI374" s="613"/>
      <c r="AJ374" s="613"/>
      <c r="AK374" s="613"/>
      <c r="AL374" s="613"/>
      <c r="AM374" s="613"/>
      <c r="AN374" s="613" t="s">
        <v>480</v>
      </c>
      <c r="AO374" s="613"/>
      <c r="AP374" s="613"/>
      <c r="AQ374" s="613"/>
      <c r="AR374" s="613"/>
      <c r="AS374" s="613"/>
      <c r="AT374" s="403"/>
    </row>
    <row r="375" spans="1:46" ht="18.75" customHeight="1">
      <c r="A375" s="7"/>
      <c r="B375" s="613"/>
      <c r="C375" s="613"/>
      <c r="D375" s="613"/>
      <c r="E375" s="613"/>
      <c r="F375" s="613"/>
      <c r="G375" s="613"/>
      <c r="H375" s="615"/>
      <c r="I375" s="615"/>
      <c r="J375" s="615"/>
      <c r="K375" s="615"/>
      <c r="L375" s="615"/>
      <c r="M375" s="615"/>
      <c r="N375" s="613"/>
      <c r="O375" s="613"/>
      <c r="P375" s="613"/>
      <c r="Q375" s="613"/>
      <c r="R375" s="613"/>
      <c r="S375" s="613"/>
      <c r="T375" s="613"/>
      <c r="U375" s="613"/>
      <c r="V375" s="613"/>
      <c r="W375" s="613"/>
      <c r="X375" s="613"/>
      <c r="Y375" s="613"/>
      <c r="Z375" s="613"/>
      <c r="AA375" s="613"/>
      <c r="AB375" s="613"/>
      <c r="AC375" s="613"/>
      <c r="AD375" s="613"/>
      <c r="AE375" s="613"/>
      <c r="AF375" s="613"/>
      <c r="AG375" s="613"/>
      <c r="AH375" s="613"/>
      <c r="AI375" s="613"/>
      <c r="AJ375" s="613"/>
      <c r="AK375" s="613"/>
      <c r="AL375" s="613"/>
      <c r="AM375" s="613"/>
      <c r="AN375" s="613"/>
      <c r="AO375" s="613"/>
      <c r="AP375" s="613"/>
      <c r="AQ375" s="613"/>
      <c r="AR375" s="613"/>
      <c r="AS375" s="613"/>
      <c r="AT375" s="403"/>
    </row>
    <row r="376" spans="1:46" ht="18.75" customHeight="1">
      <c r="A376" s="7"/>
      <c r="B376" s="613"/>
      <c r="C376" s="613"/>
      <c r="D376" s="613"/>
      <c r="E376" s="613"/>
      <c r="F376" s="613"/>
      <c r="G376" s="613"/>
      <c r="H376" s="615"/>
      <c r="I376" s="615"/>
      <c r="J376" s="615"/>
      <c r="K376" s="615"/>
      <c r="L376" s="615"/>
      <c r="M376" s="615"/>
      <c r="N376" s="613"/>
      <c r="O376" s="613"/>
      <c r="P376" s="613"/>
      <c r="Q376" s="613"/>
      <c r="R376" s="613"/>
      <c r="S376" s="613"/>
      <c r="T376" s="613"/>
      <c r="U376" s="613"/>
      <c r="V376" s="613"/>
      <c r="W376" s="613"/>
      <c r="X376" s="613"/>
      <c r="Y376" s="613"/>
      <c r="Z376" s="613"/>
      <c r="AA376" s="613"/>
      <c r="AB376" s="613"/>
      <c r="AC376" s="613"/>
      <c r="AD376" s="613"/>
      <c r="AE376" s="613"/>
      <c r="AF376" s="613"/>
      <c r="AG376" s="613"/>
      <c r="AH376" s="613"/>
      <c r="AI376" s="613"/>
      <c r="AJ376" s="613"/>
      <c r="AK376" s="613"/>
      <c r="AL376" s="613"/>
      <c r="AM376" s="613"/>
      <c r="AN376" s="613"/>
      <c r="AO376" s="613"/>
      <c r="AP376" s="613"/>
      <c r="AQ376" s="613"/>
      <c r="AR376" s="613"/>
      <c r="AS376" s="613"/>
      <c r="AT376" s="403"/>
    </row>
    <row r="377" spans="1:46" ht="18.75" customHeight="1">
      <c r="A377" s="7"/>
      <c r="B377" s="611" t="str">
        <f>IF(Calcu_ADJ!C9=FALSE,"",B308)</f>
        <v/>
      </c>
      <c r="C377" s="611"/>
      <c r="D377" s="611"/>
      <c r="E377" s="611"/>
      <c r="F377" s="611"/>
      <c r="G377" s="611"/>
      <c r="H377" s="612" t="str">
        <f>Calcu_ADJ!C53</f>
        <v>-</v>
      </c>
      <c r="I377" s="612"/>
      <c r="J377" s="612"/>
      <c r="K377" s="612"/>
      <c r="L377" s="612"/>
      <c r="M377" s="612"/>
      <c r="N377" s="612" t="str">
        <f>Calcu_ADJ!D53</f>
        <v>-</v>
      </c>
      <c r="O377" s="612"/>
      <c r="P377" s="612"/>
      <c r="Q377" s="612"/>
      <c r="R377" s="612"/>
      <c r="S377" s="612"/>
      <c r="T377" s="612"/>
      <c r="U377" s="612" t="str">
        <f>Calcu_ADJ!E53</f>
        <v>-</v>
      </c>
      <c r="V377" s="612"/>
      <c r="W377" s="612"/>
      <c r="X377" s="612"/>
      <c r="Y377" s="612"/>
      <c r="Z377" s="612"/>
      <c r="AA377" s="612"/>
      <c r="AB377" s="612" t="str">
        <f>Calcu_ADJ!F53</f>
        <v>-</v>
      </c>
      <c r="AC377" s="612"/>
      <c r="AD377" s="612"/>
      <c r="AE377" s="612"/>
      <c r="AF377" s="612"/>
      <c r="AG377" s="612"/>
      <c r="AH377" s="612" t="str">
        <f>Calcu_ADJ!G53</f>
        <v>-</v>
      </c>
      <c r="AI377" s="612"/>
      <c r="AJ377" s="612"/>
      <c r="AK377" s="612"/>
      <c r="AL377" s="612"/>
      <c r="AM377" s="612"/>
      <c r="AN377" s="610" t="str">
        <f>Calcu_ADJ!H53</f>
        <v>-</v>
      </c>
      <c r="AO377" s="610"/>
      <c r="AP377" s="610"/>
      <c r="AQ377" s="610"/>
      <c r="AR377" s="610"/>
      <c r="AS377" s="610"/>
      <c r="AT377" s="403"/>
    </row>
    <row r="378" spans="1:46" ht="18.75" customHeight="1">
      <c r="A378" s="7"/>
      <c r="B378" s="611" t="str">
        <f>IF(Calcu_ADJ!C10=FALSE,"",B309)</f>
        <v/>
      </c>
      <c r="C378" s="611"/>
      <c r="D378" s="611"/>
      <c r="E378" s="611"/>
      <c r="F378" s="611"/>
      <c r="G378" s="611"/>
      <c r="H378" s="612" t="str">
        <f>Calcu_ADJ!C54</f>
        <v/>
      </c>
      <c r="I378" s="612"/>
      <c r="J378" s="612"/>
      <c r="K378" s="612"/>
      <c r="L378" s="612"/>
      <c r="M378" s="612"/>
      <c r="N378" s="612" t="str">
        <f>Calcu_ADJ!D54</f>
        <v/>
      </c>
      <c r="O378" s="612"/>
      <c r="P378" s="612"/>
      <c r="Q378" s="612"/>
      <c r="R378" s="612"/>
      <c r="S378" s="612"/>
      <c r="T378" s="612"/>
      <c r="U378" s="612" t="str">
        <f>Calcu_ADJ!E54</f>
        <v/>
      </c>
      <c r="V378" s="612"/>
      <c r="W378" s="612"/>
      <c r="X378" s="612"/>
      <c r="Y378" s="612"/>
      <c r="Z378" s="612"/>
      <c r="AA378" s="612"/>
      <c r="AB378" s="612" t="str">
        <f>Calcu_ADJ!F54</f>
        <v/>
      </c>
      <c r="AC378" s="612"/>
      <c r="AD378" s="612"/>
      <c r="AE378" s="612"/>
      <c r="AF378" s="612"/>
      <c r="AG378" s="612"/>
      <c r="AH378" s="612" t="e">
        <f ca="1">Calcu_ADJ!G54</f>
        <v>#VALUE!</v>
      </c>
      <c r="AI378" s="612"/>
      <c r="AJ378" s="612"/>
      <c r="AK378" s="612"/>
      <c r="AL378" s="612"/>
      <c r="AM378" s="612"/>
      <c r="AN378" s="610" t="str">
        <f>Calcu_ADJ!H54</f>
        <v/>
      </c>
      <c r="AO378" s="610"/>
      <c r="AP378" s="610"/>
      <c r="AQ378" s="610"/>
      <c r="AR378" s="610"/>
      <c r="AS378" s="610"/>
      <c r="AT378" s="403"/>
    </row>
    <row r="379" spans="1:46" ht="18.75" customHeight="1">
      <c r="A379" s="7"/>
      <c r="B379" s="611" t="str">
        <f>IF(Calcu_ADJ!C11=FALSE,"",B310)</f>
        <v/>
      </c>
      <c r="C379" s="611"/>
      <c r="D379" s="611"/>
      <c r="E379" s="611"/>
      <c r="F379" s="611"/>
      <c r="G379" s="611"/>
      <c r="H379" s="612" t="str">
        <f>Calcu_ADJ!C55</f>
        <v/>
      </c>
      <c r="I379" s="612"/>
      <c r="J379" s="612"/>
      <c r="K379" s="612"/>
      <c r="L379" s="612"/>
      <c r="M379" s="612"/>
      <c r="N379" s="612" t="str">
        <f>Calcu_ADJ!D55</f>
        <v/>
      </c>
      <c r="O379" s="612"/>
      <c r="P379" s="612"/>
      <c r="Q379" s="612"/>
      <c r="R379" s="612"/>
      <c r="S379" s="612"/>
      <c r="T379" s="612"/>
      <c r="U379" s="612" t="str">
        <f>Calcu_ADJ!E55</f>
        <v/>
      </c>
      <c r="V379" s="612"/>
      <c r="W379" s="612"/>
      <c r="X379" s="612"/>
      <c r="Y379" s="612"/>
      <c r="Z379" s="612"/>
      <c r="AA379" s="612"/>
      <c r="AB379" s="612" t="str">
        <f>Calcu_ADJ!F55</f>
        <v/>
      </c>
      <c r="AC379" s="612"/>
      <c r="AD379" s="612"/>
      <c r="AE379" s="612"/>
      <c r="AF379" s="612"/>
      <c r="AG379" s="612"/>
      <c r="AH379" s="612" t="e">
        <f ca="1">Calcu_ADJ!G55</f>
        <v>#VALUE!</v>
      </c>
      <c r="AI379" s="612"/>
      <c r="AJ379" s="612"/>
      <c r="AK379" s="612"/>
      <c r="AL379" s="612"/>
      <c r="AM379" s="612"/>
      <c r="AN379" s="610" t="str">
        <f>Calcu_ADJ!H55</f>
        <v/>
      </c>
      <c r="AO379" s="610"/>
      <c r="AP379" s="610"/>
      <c r="AQ379" s="610"/>
      <c r="AR379" s="610"/>
      <c r="AS379" s="610"/>
      <c r="AT379" s="403"/>
    </row>
    <row r="380" spans="1:46" ht="18.75" customHeight="1">
      <c r="A380" s="7"/>
      <c r="B380" s="611" t="str">
        <f>IF(Calcu_ADJ!C12=FALSE,"",B311)</f>
        <v/>
      </c>
      <c r="C380" s="611"/>
      <c r="D380" s="611"/>
      <c r="E380" s="611"/>
      <c r="F380" s="611"/>
      <c r="G380" s="611"/>
      <c r="H380" s="612" t="str">
        <f>Calcu_ADJ!C56</f>
        <v/>
      </c>
      <c r="I380" s="612"/>
      <c r="J380" s="612"/>
      <c r="K380" s="612"/>
      <c r="L380" s="612"/>
      <c r="M380" s="612"/>
      <c r="N380" s="612" t="str">
        <f>Calcu_ADJ!D56</f>
        <v/>
      </c>
      <c r="O380" s="612"/>
      <c r="P380" s="612"/>
      <c r="Q380" s="612"/>
      <c r="R380" s="612"/>
      <c r="S380" s="612"/>
      <c r="T380" s="612"/>
      <c r="U380" s="612" t="str">
        <f>Calcu_ADJ!E56</f>
        <v/>
      </c>
      <c r="V380" s="612"/>
      <c r="W380" s="612"/>
      <c r="X380" s="612"/>
      <c r="Y380" s="612"/>
      <c r="Z380" s="612"/>
      <c r="AA380" s="612"/>
      <c r="AB380" s="612" t="str">
        <f>Calcu_ADJ!F56</f>
        <v/>
      </c>
      <c r="AC380" s="612"/>
      <c r="AD380" s="612"/>
      <c r="AE380" s="612"/>
      <c r="AF380" s="612"/>
      <c r="AG380" s="612"/>
      <c r="AH380" s="612" t="e">
        <f ca="1">Calcu_ADJ!G56</f>
        <v>#VALUE!</v>
      </c>
      <c r="AI380" s="612"/>
      <c r="AJ380" s="612"/>
      <c r="AK380" s="612"/>
      <c r="AL380" s="612"/>
      <c r="AM380" s="612"/>
      <c r="AN380" s="610" t="str">
        <f>Calcu_ADJ!H56</f>
        <v/>
      </c>
      <c r="AO380" s="610"/>
      <c r="AP380" s="610"/>
      <c r="AQ380" s="610"/>
      <c r="AR380" s="610"/>
      <c r="AS380" s="610"/>
      <c r="AT380" s="403"/>
    </row>
    <row r="381" spans="1:46" ht="18.75" customHeight="1">
      <c r="A381" s="7"/>
      <c r="B381" s="611" t="str">
        <f>IF(Calcu_ADJ!C13=FALSE,"",B312)</f>
        <v/>
      </c>
      <c r="C381" s="611"/>
      <c r="D381" s="611"/>
      <c r="E381" s="611"/>
      <c r="F381" s="611"/>
      <c r="G381" s="611"/>
      <c r="H381" s="612" t="str">
        <f>Calcu_ADJ!C57</f>
        <v/>
      </c>
      <c r="I381" s="612"/>
      <c r="J381" s="612"/>
      <c r="K381" s="612"/>
      <c r="L381" s="612"/>
      <c r="M381" s="612"/>
      <c r="N381" s="612" t="str">
        <f>Calcu_ADJ!D57</f>
        <v/>
      </c>
      <c r="O381" s="612"/>
      <c r="P381" s="612"/>
      <c r="Q381" s="612"/>
      <c r="R381" s="612"/>
      <c r="S381" s="612"/>
      <c r="T381" s="612"/>
      <c r="U381" s="612" t="str">
        <f>Calcu_ADJ!E57</f>
        <v/>
      </c>
      <c r="V381" s="612"/>
      <c r="W381" s="612"/>
      <c r="X381" s="612"/>
      <c r="Y381" s="612"/>
      <c r="Z381" s="612"/>
      <c r="AA381" s="612"/>
      <c r="AB381" s="612" t="str">
        <f>Calcu_ADJ!F57</f>
        <v/>
      </c>
      <c r="AC381" s="612"/>
      <c r="AD381" s="612"/>
      <c r="AE381" s="612"/>
      <c r="AF381" s="612"/>
      <c r="AG381" s="612"/>
      <c r="AH381" s="612" t="e">
        <f ca="1">Calcu_ADJ!G57</f>
        <v>#VALUE!</v>
      </c>
      <c r="AI381" s="612"/>
      <c r="AJ381" s="612"/>
      <c r="AK381" s="612"/>
      <c r="AL381" s="612"/>
      <c r="AM381" s="612"/>
      <c r="AN381" s="610" t="str">
        <f>Calcu_ADJ!H57</f>
        <v/>
      </c>
      <c r="AO381" s="610"/>
      <c r="AP381" s="610"/>
      <c r="AQ381" s="610"/>
      <c r="AR381" s="610"/>
      <c r="AS381" s="610"/>
      <c r="AT381" s="403"/>
    </row>
    <row r="382" spans="1:46" ht="18.75" customHeight="1">
      <c r="A382" s="7"/>
      <c r="B382" s="611" t="str">
        <f>IF(Calcu_ADJ!C14=FALSE,"",B313)</f>
        <v/>
      </c>
      <c r="C382" s="611"/>
      <c r="D382" s="611"/>
      <c r="E382" s="611"/>
      <c r="F382" s="611"/>
      <c r="G382" s="611"/>
      <c r="H382" s="612" t="str">
        <f>Calcu_ADJ!C58</f>
        <v/>
      </c>
      <c r="I382" s="612"/>
      <c r="J382" s="612"/>
      <c r="K382" s="612"/>
      <c r="L382" s="612"/>
      <c r="M382" s="612"/>
      <c r="N382" s="612" t="str">
        <f>Calcu_ADJ!D58</f>
        <v/>
      </c>
      <c r="O382" s="612"/>
      <c r="P382" s="612"/>
      <c r="Q382" s="612"/>
      <c r="R382" s="612"/>
      <c r="S382" s="612"/>
      <c r="T382" s="612"/>
      <c r="U382" s="612" t="str">
        <f>Calcu_ADJ!E58</f>
        <v/>
      </c>
      <c r="V382" s="612"/>
      <c r="W382" s="612"/>
      <c r="X382" s="612"/>
      <c r="Y382" s="612"/>
      <c r="Z382" s="612"/>
      <c r="AA382" s="612"/>
      <c r="AB382" s="612" t="str">
        <f>Calcu_ADJ!F58</f>
        <v/>
      </c>
      <c r="AC382" s="612"/>
      <c r="AD382" s="612"/>
      <c r="AE382" s="612"/>
      <c r="AF382" s="612"/>
      <c r="AG382" s="612"/>
      <c r="AH382" s="612" t="e">
        <f ca="1">Calcu_ADJ!G58</f>
        <v>#VALUE!</v>
      </c>
      <c r="AI382" s="612"/>
      <c r="AJ382" s="612"/>
      <c r="AK382" s="612"/>
      <c r="AL382" s="612"/>
      <c r="AM382" s="612"/>
      <c r="AN382" s="610" t="str">
        <f>Calcu_ADJ!H58</f>
        <v/>
      </c>
      <c r="AO382" s="610"/>
      <c r="AP382" s="610"/>
      <c r="AQ382" s="610"/>
      <c r="AR382" s="610"/>
      <c r="AS382" s="610"/>
      <c r="AT382" s="403"/>
    </row>
    <row r="383" spans="1:46" ht="18.75" customHeight="1">
      <c r="A383" s="7"/>
      <c r="B383" s="611" t="str">
        <f>IF(Calcu_ADJ!C15=FALSE,"",B314)</f>
        <v/>
      </c>
      <c r="C383" s="611"/>
      <c r="D383" s="611"/>
      <c r="E383" s="611"/>
      <c r="F383" s="611"/>
      <c r="G383" s="611"/>
      <c r="H383" s="612" t="str">
        <f>Calcu_ADJ!C59</f>
        <v/>
      </c>
      <c r="I383" s="612"/>
      <c r="J383" s="612"/>
      <c r="K383" s="612"/>
      <c r="L383" s="612"/>
      <c r="M383" s="612"/>
      <c r="N383" s="612" t="str">
        <f>Calcu_ADJ!D59</f>
        <v/>
      </c>
      <c r="O383" s="612"/>
      <c r="P383" s="612"/>
      <c r="Q383" s="612"/>
      <c r="R383" s="612"/>
      <c r="S383" s="612"/>
      <c r="T383" s="612"/>
      <c r="U383" s="612" t="str">
        <f>Calcu_ADJ!E59</f>
        <v/>
      </c>
      <c r="V383" s="612"/>
      <c r="W383" s="612"/>
      <c r="X383" s="612"/>
      <c r="Y383" s="612"/>
      <c r="Z383" s="612"/>
      <c r="AA383" s="612"/>
      <c r="AB383" s="612" t="str">
        <f>Calcu_ADJ!F59</f>
        <v/>
      </c>
      <c r="AC383" s="612"/>
      <c r="AD383" s="612"/>
      <c r="AE383" s="612"/>
      <c r="AF383" s="612"/>
      <c r="AG383" s="612"/>
      <c r="AH383" s="612" t="e">
        <f ca="1">Calcu_ADJ!G59</f>
        <v>#VALUE!</v>
      </c>
      <c r="AI383" s="612"/>
      <c r="AJ383" s="612"/>
      <c r="AK383" s="612"/>
      <c r="AL383" s="612"/>
      <c r="AM383" s="612"/>
      <c r="AN383" s="610" t="str">
        <f>Calcu_ADJ!H59</f>
        <v/>
      </c>
      <c r="AO383" s="610"/>
      <c r="AP383" s="610"/>
      <c r="AQ383" s="610"/>
      <c r="AR383" s="610"/>
      <c r="AS383" s="610"/>
      <c r="AT383" s="403"/>
    </row>
    <row r="384" spans="1:46" ht="18.75" customHeight="1">
      <c r="A384" s="7"/>
      <c r="B384" s="611" t="str">
        <f>IF(Calcu_ADJ!C16=FALSE,"",B315)</f>
        <v/>
      </c>
      <c r="C384" s="611"/>
      <c r="D384" s="611"/>
      <c r="E384" s="611"/>
      <c r="F384" s="611"/>
      <c r="G384" s="611"/>
      <c r="H384" s="612" t="str">
        <f>Calcu_ADJ!C60</f>
        <v/>
      </c>
      <c r="I384" s="612"/>
      <c r="J384" s="612"/>
      <c r="K384" s="612"/>
      <c r="L384" s="612"/>
      <c r="M384" s="612"/>
      <c r="N384" s="612" t="str">
        <f>Calcu_ADJ!D60</f>
        <v/>
      </c>
      <c r="O384" s="612"/>
      <c r="P384" s="612"/>
      <c r="Q384" s="612"/>
      <c r="R384" s="612"/>
      <c r="S384" s="612"/>
      <c r="T384" s="612"/>
      <c r="U384" s="612" t="str">
        <f>Calcu_ADJ!E60</f>
        <v/>
      </c>
      <c r="V384" s="612"/>
      <c r="W384" s="612"/>
      <c r="X384" s="612"/>
      <c r="Y384" s="612"/>
      <c r="Z384" s="612"/>
      <c r="AA384" s="612"/>
      <c r="AB384" s="612" t="str">
        <f>Calcu_ADJ!F60</f>
        <v/>
      </c>
      <c r="AC384" s="612"/>
      <c r="AD384" s="612"/>
      <c r="AE384" s="612"/>
      <c r="AF384" s="612"/>
      <c r="AG384" s="612"/>
      <c r="AH384" s="612" t="e">
        <f ca="1">Calcu_ADJ!G60</f>
        <v>#VALUE!</v>
      </c>
      <c r="AI384" s="612"/>
      <c r="AJ384" s="612"/>
      <c r="AK384" s="612"/>
      <c r="AL384" s="612"/>
      <c r="AM384" s="612"/>
      <c r="AN384" s="610" t="str">
        <f>Calcu_ADJ!H60</f>
        <v/>
      </c>
      <c r="AO384" s="610"/>
      <c r="AP384" s="610"/>
      <c r="AQ384" s="610"/>
      <c r="AR384" s="610"/>
      <c r="AS384" s="610"/>
      <c r="AT384" s="403"/>
    </row>
    <row r="385" spans="1:46" ht="18.75" customHeight="1">
      <c r="A385" s="7"/>
      <c r="B385" s="611" t="str">
        <f>IF(Calcu_ADJ!C17=FALSE,"",B316)</f>
        <v/>
      </c>
      <c r="C385" s="611"/>
      <c r="D385" s="611"/>
      <c r="E385" s="611"/>
      <c r="F385" s="611"/>
      <c r="G385" s="611"/>
      <c r="H385" s="612" t="str">
        <f>Calcu_ADJ!C61</f>
        <v/>
      </c>
      <c r="I385" s="612"/>
      <c r="J385" s="612"/>
      <c r="K385" s="612"/>
      <c r="L385" s="612"/>
      <c r="M385" s="612"/>
      <c r="N385" s="612" t="str">
        <f>Calcu_ADJ!D61</f>
        <v/>
      </c>
      <c r="O385" s="612"/>
      <c r="P385" s="612"/>
      <c r="Q385" s="612"/>
      <c r="R385" s="612"/>
      <c r="S385" s="612"/>
      <c r="T385" s="612"/>
      <c r="U385" s="612" t="str">
        <f>Calcu_ADJ!E61</f>
        <v/>
      </c>
      <c r="V385" s="612"/>
      <c r="W385" s="612"/>
      <c r="X385" s="612"/>
      <c r="Y385" s="612"/>
      <c r="Z385" s="612"/>
      <c r="AA385" s="612"/>
      <c r="AB385" s="612" t="str">
        <f>Calcu_ADJ!F61</f>
        <v/>
      </c>
      <c r="AC385" s="612"/>
      <c r="AD385" s="612"/>
      <c r="AE385" s="612"/>
      <c r="AF385" s="612"/>
      <c r="AG385" s="612"/>
      <c r="AH385" s="612" t="e">
        <f ca="1">Calcu_ADJ!G61</f>
        <v>#VALUE!</v>
      </c>
      <c r="AI385" s="612"/>
      <c r="AJ385" s="612"/>
      <c r="AK385" s="612"/>
      <c r="AL385" s="612"/>
      <c r="AM385" s="612"/>
      <c r="AN385" s="610" t="str">
        <f>Calcu_ADJ!H61</f>
        <v/>
      </c>
      <c r="AO385" s="610"/>
      <c r="AP385" s="610"/>
      <c r="AQ385" s="610"/>
      <c r="AR385" s="610"/>
      <c r="AS385" s="610"/>
      <c r="AT385" s="403"/>
    </row>
    <row r="386" spans="1:46" ht="18.75" customHeight="1">
      <c r="A386" s="7"/>
      <c r="B386" s="611" t="str">
        <f>IF(Calcu_ADJ!C18=FALSE,"",B317)</f>
        <v/>
      </c>
      <c r="C386" s="611"/>
      <c r="D386" s="611"/>
      <c r="E386" s="611"/>
      <c r="F386" s="611"/>
      <c r="G386" s="611"/>
      <c r="H386" s="612" t="str">
        <f>Calcu_ADJ!C62</f>
        <v/>
      </c>
      <c r="I386" s="612"/>
      <c r="J386" s="612"/>
      <c r="K386" s="612"/>
      <c r="L386" s="612"/>
      <c r="M386" s="612"/>
      <c r="N386" s="612" t="str">
        <f>Calcu_ADJ!D62</f>
        <v/>
      </c>
      <c r="O386" s="612"/>
      <c r="P386" s="612"/>
      <c r="Q386" s="612"/>
      <c r="R386" s="612"/>
      <c r="S386" s="612"/>
      <c r="T386" s="612"/>
      <c r="U386" s="612" t="str">
        <f>Calcu_ADJ!E62</f>
        <v/>
      </c>
      <c r="V386" s="612"/>
      <c r="W386" s="612"/>
      <c r="X386" s="612"/>
      <c r="Y386" s="612"/>
      <c r="Z386" s="612"/>
      <c r="AA386" s="612"/>
      <c r="AB386" s="612" t="str">
        <f>Calcu_ADJ!F62</f>
        <v/>
      </c>
      <c r="AC386" s="612"/>
      <c r="AD386" s="612"/>
      <c r="AE386" s="612"/>
      <c r="AF386" s="612"/>
      <c r="AG386" s="612"/>
      <c r="AH386" s="612" t="e">
        <f ca="1">Calcu_ADJ!G62</f>
        <v>#VALUE!</v>
      </c>
      <c r="AI386" s="612"/>
      <c r="AJ386" s="612"/>
      <c r="AK386" s="612"/>
      <c r="AL386" s="612"/>
      <c r="AM386" s="612"/>
      <c r="AN386" s="610" t="str">
        <f>Calcu_ADJ!H62</f>
        <v/>
      </c>
      <c r="AO386" s="610"/>
      <c r="AP386" s="610"/>
      <c r="AQ386" s="610"/>
      <c r="AR386" s="610"/>
      <c r="AS386" s="610"/>
      <c r="AT386" s="403"/>
    </row>
    <row r="387" spans="1:46" ht="18.75" customHeight="1">
      <c r="A387" s="7"/>
      <c r="B387" s="611" t="str">
        <f>IF(Calcu_ADJ!C19=FALSE,"",B318)</f>
        <v/>
      </c>
      <c r="C387" s="611"/>
      <c r="D387" s="611"/>
      <c r="E387" s="611"/>
      <c r="F387" s="611"/>
      <c r="G387" s="611"/>
      <c r="H387" s="612" t="str">
        <f>Calcu_ADJ!C63</f>
        <v/>
      </c>
      <c r="I387" s="612"/>
      <c r="J387" s="612"/>
      <c r="K387" s="612"/>
      <c r="L387" s="612"/>
      <c r="M387" s="612"/>
      <c r="N387" s="612" t="str">
        <f>Calcu_ADJ!D63</f>
        <v/>
      </c>
      <c r="O387" s="612"/>
      <c r="P387" s="612"/>
      <c r="Q387" s="612"/>
      <c r="R387" s="612"/>
      <c r="S387" s="612"/>
      <c r="T387" s="612"/>
      <c r="U387" s="612" t="str">
        <f>Calcu_ADJ!E63</f>
        <v/>
      </c>
      <c r="V387" s="612"/>
      <c r="W387" s="612"/>
      <c r="X387" s="612"/>
      <c r="Y387" s="612"/>
      <c r="Z387" s="612"/>
      <c r="AA387" s="612"/>
      <c r="AB387" s="612" t="str">
        <f>Calcu_ADJ!F63</f>
        <v/>
      </c>
      <c r="AC387" s="612"/>
      <c r="AD387" s="612"/>
      <c r="AE387" s="612"/>
      <c r="AF387" s="612"/>
      <c r="AG387" s="612"/>
      <c r="AH387" s="612" t="e">
        <f ca="1">Calcu_ADJ!G63</f>
        <v>#VALUE!</v>
      </c>
      <c r="AI387" s="612"/>
      <c r="AJ387" s="612"/>
      <c r="AK387" s="612"/>
      <c r="AL387" s="612"/>
      <c r="AM387" s="612"/>
      <c r="AN387" s="610" t="str">
        <f>Calcu_ADJ!H63</f>
        <v/>
      </c>
      <c r="AO387" s="610"/>
      <c r="AP387" s="610"/>
      <c r="AQ387" s="610"/>
      <c r="AR387" s="610"/>
      <c r="AS387" s="610"/>
      <c r="AT387" s="403"/>
    </row>
    <row r="388" spans="1:46" ht="18.75" customHeight="1">
      <c r="A388" s="7"/>
      <c r="B388" s="611" t="str">
        <f>IF(Calcu_ADJ!C20=FALSE,"",B319)</f>
        <v/>
      </c>
      <c r="C388" s="611"/>
      <c r="D388" s="611"/>
      <c r="E388" s="611"/>
      <c r="F388" s="611"/>
      <c r="G388" s="611"/>
      <c r="H388" s="612" t="str">
        <f>Calcu_ADJ!C64</f>
        <v/>
      </c>
      <c r="I388" s="612"/>
      <c r="J388" s="612"/>
      <c r="K388" s="612"/>
      <c r="L388" s="612"/>
      <c r="M388" s="612"/>
      <c r="N388" s="612" t="str">
        <f>Calcu_ADJ!D64</f>
        <v/>
      </c>
      <c r="O388" s="612"/>
      <c r="P388" s="612"/>
      <c r="Q388" s="612"/>
      <c r="R388" s="612"/>
      <c r="S388" s="612"/>
      <c r="T388" s="612"/>
      <c r="U388" s="612" t="str">
        <f>Calcu_ADJ!E64</f>
        <v/>
      </c>
      <c r="V388" s="612"/>
      <c r="W388" s="612"/>
      <c r="X388" s="612"/>
      <c r="Y388" s="612"/>
      <c r="Z388" s="612"/>
      <c r="AA388" s="612"/>
      <c r="AB388" s="612" t="str">
        <f>Calcu_ADJ!F64</f>
        <v/>
      </c>
      <c r="AC388" s="612"/>
      <c r="AD388" s="612"/>
      <c r="AE388" s="612"/>
      <c r="AF388" s="612"/>
      <c r="AG388" s="612"/>
      <c r="AH388" s="612" t="e">
        <f ca="1">Calcu_ADJ!G64</f>
        <v>#VALUE!</v>
      </c>
      <c r="AI388" s="612"/>
      <c r="AJ388" s="612"/>
      <c r="AK388" s="612"/>
      <c r="AL388" s="612"/>
      <c r="AM388" s="612"/>
      <c r="AN388" s="610" t="str">
        <f>Calcu_ADJ!H64</f>
        <v/>
      </c>
      <c r="AO388" s="610"/>
      <c r="AP388" s="610"/>
      <c r="AQ388" s="610"/>
      <c r="AR388" s="610"/>
      <c r="AS388" s="610"/>
      <c r="AT388" s="403"/>
    </row>
    <row r="389" spans="1:46" ht="18.75" customHeight="1">
      <c r="A389" s="7"/>
      <c r="B389" s="611" t="str">
        <f>IF(Calcu_ADJ!C21=FALSE,"",B320)</f>
        <v/>
      </c>
      <c r="C389" s="611"/>
      <c r="D389" s="611"/>
      <c r="E389" s="611"/>
      <c r="F389" s="611"/>
      <c r="G389" s="611"/>
      <c r="H389" s="612" t="str">
        <f>Calcu_ADJ!C65</f>
        <v/>
      </c>
      <c r="I389" s="612"/>
      <c r="J389" s="612"/>
      <c r="K389" s="612"/>
      <c r="L389" s="612"/>
      <c r="M389" s="612"/>
      <c r="N389" s="612" t="str">
        <f>Calcu_ADJ!D65</f>
        <v/>
      </c>
      <c r="O389" s="612"/>
      <c r="P389" s="612"/>
      <c r="Q389" s="612"/>
      <c r="R389" s="612"/>
      <c r="S389" s="612"/>
      <c r="T389" s="612"/>
      <c r="U389" s="612" t="str">
        <f>Calcu_ADJ!E65</f>
        <v/>
      </c>
      <c r="V389" s="612"/>
      <c r="W389" s="612"/>
      <c r="X389" s="612"/>
      <c r="Y389" s="612"/>
      <c r="Z389" s="612"/>
      <c r="AA389" s="612"/>
      <c r="AB389" s="612" t="str">
        <f>Calcu_ADJ!F65</f>
        <v/>
      </c>
      <c r="AC389" s="612"/>
      <c r="AD389" s="612"/>
      <c r="AE389" s="612"/>
      <c r="AF389" s="612"/>
      <c r="AG389" s="612"/>
      <c r="AH389" s="612" t="e">
        <f ca="1">Calcu_ADJ!G65</f>
        <v>#VALUE!</v>
      </c>
      <c r="AI389" s="612"/>
      <c r="AJ389" s="612"/>
      <c r="AK389" s="612"/>
      <c r="AL389" s="612"/>
      <c r="AM389" s="612"/>
      <c r="AN389" s="610" t="str">
        <f>Calcu_ADJ!H65</f>
        <v/>
      </c>
      <c r="AO389" s="610"/>
      <c r="AP389" s="610"/>
      <c r="AQ389" s="610"/>
      <c r="AR389" s="610"/>
      <c r="AS389" s="610"/>
      <c r="AT389" s="403"/>
    </row>
    <row r="390" spans="1:46" ht="18.75" customHeight="1">
      <c r="A390" s="7"/>
      <c r="B390" s="611" t="str">
        <f>IF(Calcu_ADJ!C22=FALSE,"",B321)</f>
        <v/>
      </c>
      <c r="C390" s="611"/>
      <c r="D390" s="611"/>
      <c r="E390" s="611"/>
      <c r="F390" s="611"/>
      <c r="G390" s="611"/>
      <c r="H390" s="612" t="str">
        <f>Calcu_ADJ!C66</f>
        <v/>
      </c>
      <c r="I390" s="612"/>
      <c r="J390" s="612"/>
      <c r="K390" s="612"/>
      <c r="L390" s="612"/>
      <c r="M390" s="612"/>
      <c r="N390" s="612" t="str">
        <f>Calcu_ADJ!D66</f>
        <v/>
      </c>
      <c r="O390" s="612"/>
      <c r="P390" s="612"/>
      <c r="Q390" s="612"/>
      <c r="R390" s="612"/>
      <c r="S390" s="612"/>
      <c r="T390" s="612"/>
      <c r="U390" s="612" t="str">
        <f>Calcu_ADJ!E66</f>
        <v/>
      </c>
      <c r="V390" s="612"/>
      <c r="W390" s="612"/>
      <c r="X390" s="612"/>
      <c r="Y390" s="612"/>
      <c r="Z390" s="612"/>
      <c r="AA390" s="612"/>
      <c r="AB390" s="612" t="str">
        <f>Calcu_ADJ!F66</f>
        <v/>
      </c>
      <c r="AC390" s="612"/>
      <c r="AD390" s="612"/>
      <c r="AE390" s="612"/>
      <c r="AF390" s="612"/>
      <c r="AG390" s="612"/>
      <c r="AH390" s="612" t="e">
        <f ca="1">Calcu_ADJ!G66</f>
        <v>#VALUE!</v>
      </c>
      <c r="AI390" s="612"/>
      <c r="AJ390" s="612"/>
      <c r="AK390" s="612"/>
      <c r="AL390" s="612"/>
      <c r="AM390" s="612"/>
      <c r="AN390" s="610" t="str">
        <f>Calcu_ADJ!H66</f>
        <v/>
      </c>
      <c r="AO390" s="610"/>
      <c r="AP390" s="610"/>
      <c r="AQ390" s="610"/>
      <c r="AR390" s="610"/>
      <c r="AS390" s="610"/>
      <c r="AT390" s="403"/>
    </row>
    <row r="391" spans="1:46" ht="18.75" customHeight="1">
      <c r="A391" s="7"/>
      <c r="B391" s="611" t="str">
        <f>IF(Calcu_ADJ!C23=FALSE,"",B322)</f>
        <v/>
      </c>
      <c r="C391" s="611"/>
      <c r="D391" s="611"/>
      <c r="E391" s="611"/>
      <c r="F391" s="611"/>
      <c r="G391" s="611"/>
      <c r="H391" s="612" t="str">
        <f>Calcu_ADJ!C67</f>
        <v/>
      </c>
      <c r="I391" s="612"/>
      <c r="J391" s="612"/>
      <c r="K391" s="612"/>
      <c r="L391" s="612"/>
      <c r="M391" s="612"/>
      <c r="N391" s="612" t="str">
        <f>Calcu_ADJ!D67</f>
        <v/>
      </c>
      <c r="O391" s="612"/>
      <c r="P391" s="612"/>
      <c r="Q391" s="612"/>
      <c r="R391" s="612"/>
      <c r="S391" s="612"/>
      <c r="T391" s="612"/>
      <c r="U391" s="612" t="str">
        <f>Calcu_ADJ!E67</f>
        <v/>
      </c>
      <c r="V391" s="612"/>
      <c r="W391" s="612"/>
      <c r="X391" s="612"/>
      <c r="Y391" s="612"/>
      <c r="Z391" s="612"/>
      <c r="AA391" s="612"/>
      <c r="AB391" s="612" t="str">
        <f>Calcu_ADJ!F67</f>
        <v/>
      </c>
      <c r="AC391" s="612"/>
      <c r="AD391" s="612"/>
      <c r="AE391" s="612"/>
      <c r="AF391" s="612"/>
      <c r="AG391" s="612"/>
      <c r="AH391" s="612" t="e">
        <f ca="1">Calcu_ADJ!G67</f>
        <v>#VALUE!</v>
      </c>
      <c r="AI391" s="612"/>
      <c r="AJ391" s="612"/>
      <c r="AK391" s="612"/>
      <c r="AL391" s="612"/>
      <c r="AM391" s="612"/>
      <c r="AN391" s="610" t="str">
        <f>Calcu_ADJ!H67</f>
        <v/>
      </c>
      <c r="AO391" s="610"/>
      <c r="AP391" s="610"/>
      <c r="AQ391" s="610"/>
      <c r="AR391" s="610"/>
      <c r="AS391" s="610"/>
      <c r="AT391" s="403"/>
    </row>
    <row r="392" spans="1:46" ht="18.75" customHeight="1">
      <c r="A392" s="7"/>
      <c r="B392" s="611" t="str">
        <f>IF(Calcu_ADJ!C24=FALSE,"",B323)</f>
        <v/>
      </c>
      <c r="C392" s="611"/>
      <c r="D392" s="611"/>
      <c r="E392" s="611"/>
      <c r="F392" s="611"/>
      <c r="G392" s="611"/>
      <c r="H392" s="612" t="str">
        <f>Calcu_ADJ!C68</f>
        <v/>
      </c>
      <c r="I392" s="612"/>
      <c r="J392" s="612"/>
      <c r="K392" s="612"/>
      <c r="L392" s="612"/>
      <c r="M392" s="612"/>
      <c r="N392" s="612" t="str">
        <f>Calcu_ADJ!D68</f>
        <v/>
      </c>
      <c r="O392" s="612"/>
      <c r="P392" s="612"/>
      <c r="Q392" s="612"/>
      <c r="R392" s="612"/>
      <c r="S392" s="612"/>
      <c r="T392" s="612"/>
      <c r="U392" s="612" t="str">
        <f>Calcu_ADJ!E68</f>
        <v/>
      </c>
      <c r="V392" s="612"/>
      <c r="W392" s="612"/>
      <c r="X392" s="612"/>
      <c r="Y392" s="612"/>
      <c r="Z392" s="612"/>
      <c r="AA392" s="612"/>
      <c r="AB392" s="612" t="str">
        <f>Calcu_ADJ!F68</f>
        <v/>
      </c>
      <c r="AC392" s="612"/>
      <c r="AD392" s="612"/>
      <c r="AE392" s="612"/>
      <c r="AF392" s="612"/>
      <c r="AG392" s="612"/>
      <c r="AH392" s="612" t="e">
        <f ca="1">Calcu_ADJ!G68</f>
        <v>#VALUE!</v>
      </c>
      <c r="AI392" s="612"/>
      <c r="AJ392" s="612"/>
      <c r="AK392" s="612"/>
      <c r="AL392" s="612"/>
      <c r="AM392" s="612"/>
      <c r="AN392" s="610" t="str">
        <f>Calcu_ADJ!H68</f>
        <v/>
      </c>
      <c r="AO392" s="610"/>
      <c r="AP392" s="610"/>
      <c r="AQ392" s="610"/>
      <c r="AR392" s="610"/>
      <c r="AS392" s="610"/>
      <c r="AT392" s="403"/>
    </row>
    <row r="393" spans="1:46" ht="18.75" customHeight="1">
      <c r="A393" s="7"/>
      <c r="B393" s="611" t="str">
        <f>IF(Calcu_ADJ!C25=FALSE,"",B324)</f>
        <v/>
      </c>
      <c r="C393" s="611"/>
      <c r="D393" s="611"/>
      <c r="E393" s="611"/>
      <c r="F393" s="611"/>
      <c r="G393" s="611"/>
      <c r="H393" s="612" t="str">
        <f>Calcu_ADJ!C69</f>
        <v/>
      </c>
      <c r="I393" s="612"/>
      <c r="J393" s="612"/>
      <c r="K393" s="612"/>
      <c r="L393" s="612"/>
      <c r="M393" s="612"/>
      <c r="N393" s="612" t="str">
        <f>Calcu_ADJ!D69</f>
        <v/>
      </c>
      <c r="O393" s="612"/>
      <c r="P393" s="612"/>
      <c r="Q393" s="612"/>
      <c r="R393" s="612"/>
      <c r="S393" s="612"/>
      <c r="T393" s="612"/>
      <c r="U393" s="612" t="str">
        <f>Calcu_ADJ!E69</f>
        <v/>
      </c>
      <c r="V393" s="612"/>
      <c r="W393" s="612"/>
      <c r="X393" s="612"/>
      <c r="Y393" s="612"/>
      <c r="Z393" s="612"/>
      <c r="AA393" s="612"/>
      <c r="AB393" s="612" t="str">
        <f>Calcu_ADJ!F69</f>
        <v/>
      </c>
      <c r="AC393" s="612"/>
      <c r="AD393" s="612"/>
      <c r="AE393" s="612"/>
      <c r="AF393" s="612"/>
      <c r="AG393" s="612"/>
      <c r="AH393" s="612" t="e">
        <f ca="1">Calcu_ADJ!G69</f>
        <v>#VALUE!</v>
      </c>
      <c r="AI393" s="612"/>
      <c r="AJ393" s="612"/>
      <c r="AK393" s="612"/>
      <c r="AL393" s="612"/>
      <c r="AM393" s="612"/>
      <c r="AN393" s="610" t="str">
        <f>Calcu_ADJ!H69</f>
        <v/>
      </c>
      <c r="AO393" s="610"/>
      <c r="AP393" s="610"/>
      <c r="AQ393" s="610"/>
      <c r="AR393" s="610"/>
      <c r="AS393" s="610"/>
      <c r="AT393" s="403"/>
    </row>
    <row r="394" spans="1:46" ht="18.75" customHeight="1">
      <c r="A394" s="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35"/>
      <c r="AA394" s="35"/>
      <c r="AB394" s="35"/>
      <c r="AC394" s="35"/>
      <c r="AD394" s="35"/>
      <c r="AE394" s="35"/>
      <c r="AF394" s="36"/>
      <c r="AG394" s="36"/>
      <c r="AH394" s="36"/>
      <c r="AI394" s="36"/>
      <c r="AJ394" s="36"/>
      <c r="AK394" s="36"/>
      <c r="AL394" s="2"/>
      <c r="AM394" s="2"/>
      <c r="AN394" s="2"/>
      <c r="AO394" s="2"/>
      <c r="AP394" s="6"/>
      <c r="AQ394" s="6"/>
      <c r="AR394" s="6"/>
      <c r="AS394" s="6"/>
      <c r="AT394" s="403"/>
    </row>
    <row r="395" spans="1:46" ht="18.75" customHeight="1">
      <c r="A395" s="7"/>
      <c r="B395" s="609" t="str">
        <f>B374</f>
        <v>실하중
(0)</v>
      </c>
      <c r="C395" s="608"/>
      <c r="D395" s="608"/>
      <c r="E395" s="608"/>
      <c r="F395" s="608"/>
      <c r="G395" s="608"/>
      <c r="H395" s="608" t="s">
        <v>481</v>
      </c>
      <c r="I395" s="608"/>
      <c r="J395" s="608"/>
      <c r="K395" s="608"/>
      <c r="L395" s="608"/>
      <c r="M395" s="608"/>
      <c r="N395" s="608" t="s">
        <v>482</v>
      </c>
      <c r="O395" s="608"/>
      <c r="P395" s="608"/>
      <c r="Q395" s="608"/>
      <c r="R395" s="608"/>
      <c r="S395" s="608"/>
      <c r="T395" s="608"/>
      <c r="U395" s="608" t="s">
        <v>136</v>
      </c>
      <c r="V395" s="608"/>
      <c r="W395" s="608"/>
      <c r="X395" s="608"/>
      <c r="Y395" s="608"/>
      <c r="Z395" s="608"/>
      <c r="AA395" s="608"/>
      <c r="AB395" s="608" t="s">
        <v>483</v>
      </c>
      <c r="AC395" s="608"/>
      <c r="AD395" s="608"/>
      <c r="AE395" s="608"/>
      <c r="AF395" s="608"/>
      <c r="AG395" s="608"/>
      <c r="AH395" s="608" t="s">
        <v>484</v>
      </c>
      <c r="AI395" s="608"/>
      <c r="AJ395" s="608"/>
      <c r="AK395" s="608"/>
      <c r="AL395" s="608"/>
      <c r="AM395" s="608"/>
      <c r="AN395" s="608" t="s">
        <v>133</v>
      </c>
      <c r="AO395" s="608"/>
      <c r="AP395" s="608"/>
      <c r="AQ395" s="608"/>
      <c r="AR395" s="608"/>
      <c r="AS395" s="608"/>
      <c r="AT395" s="403"/>
    </row>
    <row r="396" spans="1:46" ht="18.75" customHeight="1">
      <c r="A396" s="7"/>
      <c r="B396" s="608"/>
      <c r="C396" s="608"/>
      <c r="D396" s="608"/>
      <c r="E396" s="608"/>
      <c r="F396" s="608"/>
      <c r="G396" s="608"/>
      <c r="H396" s="608"/>
      <c r="I396" s="608"/>
      <c r="J396" s="608"/>
      <c r="K396" s="608"/>
      <c r="L396" s="608"/>
      <c r="M396" s="608"/>
      <c r="N396" s="608"/>
      <c r="O396" s="608"/>
      <c r="P396" s="608"/>
      <c r="Q396" s="608"/>
      <c r="R396" s="608"/>
      <c r="S396" s="608"/>
      <c r="T396" s="608"/>
      <c r="U396" s="608"/>
      <c r="V396" s="608"/>
      <c r="W396" s="608"/>
      <c r="X396" s="608"/>
      <c r="Y396" s="608"/>
      <c r="Z396" s="608"/>
      <c r="AA396" s="608"/>
      <c r="AB396" s="608"/>
      <c r="AC396" s="608"/>
      <c r="AD396" s="608"/>
      <c r="AE396" s="608"/>
      <c r="AF396" s="608"/>
      <c r="AG396" s="608"/>
      <c r="AH396" s="608"/>
      <c r="AI396" s="608"/>
      <c r="AJ396" s="608"/>
      <c r="AK396" s="608"/>
      <c r="AL396" s="608"/>
      <c r="AM396" s="608"/>
      <c r="AN396" s="608"/>
      <c r="AO396" s="608"/>
      <c r="AP396" s="608"/>
      <c r="AQ396" s="608"/>
      <c r="AR396" s="608"/>
      <c r="AS396" s="608"/>
      <c r="AT396" s="403"/>
    </row>
    <row r="397" spans="1:46" ht="18.75" customHeight="1">
      <c r="A397" s="7"/>
      <c r="B397" s="608"/>
      <c r="C397" s="608"/>
      <c r="D397" s="608"/>
      <c r="E397" s="608"/>
      <c r="F397" s="608"/>
      <c r="G397" s="608"/>
      <c r="H397" s="608"/>
      <c r="I397" s="608"/>
      <c r="J397" s="608"/>
      <c r="K397" s="608"/>
      <c r="L397" s="608"/>
      <c r="M397" s="608"/>
      <c r="N397" s="608"/>
      <c r="O397" s="608"/>
      <c r="P397" s="608"/>
      <c r="Q397" s="608"/>
      <c r="R397" s="608"/>
      <c r="S397" s="608"/>
      <c r="T397" s="608"/>
      <c r="U397" s="608"/>
      <c r="V397" s="608"/>
      <c r="W397" s="608"/>
      <c r="X397" s="608"/>
      <c r="Y397" s="608"/>
      <c r="Z397" s="608"/>
      <c r="AA397" s="608"/>
      <c r="AB397" s="608"/>
      <c r="AC397" s="608"/>
      <c r="AD397" s="608"/>
      <c r="AE397" s="608"/>
      <c r="AF397" s="608"/>
      <c r="AG397" s="608"/>
      <c r="AH397" s="608"/>
      <c r="AI397" s="608"/>
      <c r="AJ397" s="608"/>
      <c r="AK397" s="608"/>
      <c r="AL397" s="608"/>
      <c r="AM397" s="608"/>
      <c r="AN397" s="608"/>
      <c r="AO397" s="608"/>
      <c r="AP397" s="608"/>
      <c r="AQ397" s="608"/>
      <c r="AR397" s="608"/>
      <c r="AS397" s="608"/>
      <c r="AT397" s="403"/>
    </row>
    <row r="398" spans="1:46" ht="18.75" customHeight="1">
      <c r="A398" s="7"/>
      <c r="B398" s="606" t="str">
        <f t="shared" ref="B398:B414" si="20">B377</f>
        <v/>
      </c>
      <c r="C398" s="606"/>
      <c r="D398" s="606"/>
      <c r="E398" s="606"/>
      <c r="F398" s="606"/>
      <c r="G398" s="606"/>
      <c r="H398" s="606" t="str">
        <f>Calcu_ADJ!I53</f>
        <v>-</v>
      </c>
      <c r="I398" s="606"/>
      <c r="J398" s="606"/>
      <c r="K398" s="606"/>
      <c r="L398" s="606"/>
      <c r="M398" s="606"/>
      <c r="N398" s="606" t="str">
        <f>Calcu_ADJ!J53</f>
        <v>-</v>
      </c>
      <c r="O398" s="606"/>
      <c r="P398" s="606"/>
      <c r="Q398" s="606"/>
      <c r="R398" s="606"/>
      <c r="S398" s="606"/>
      <c r="T398" s="606"/>
      <c r="U398" s="606" t="str">
        <f>Calcu_ADJ!K53</f>
        <v>-</v>
      </c>
      <c r="V398" s="606"/>
      <c r="W398" s="606"/>
      <c r="X398" s="606"/>
      <c r="Y398" s="606"/>
      <c r="Z398" s="606"/>
      <c r="AA398" s="606"/>
      <c r="AB398" s="606" t="str">
        <f>Calcu_ADJ!L53</f>
        <v>-</v>
      </c>
      <c r="AC398" s="606"/>
      <c r="AD398" s="606"/>
      <c r="AE398" s="606"/>
      <c r="AF398" s="606"/>
      <c r="AG398" s="606"/>
      <c r="AH398" s="606" t="str">
        <f>Calcu_ADJ!R53</f>
        <v>-</v>
      </c>
      <c r="AI398" s="606"/>
      <c r="AJ398" s="606"/>
      <c r="AK398" s="606"/>
      <c r="AL398" s="606"/>
      <c r="AM398" s="606"/>
      <c r="AN398" s="605">
        <v>0</v>
      </c>
      <c r="AO398" s="605"/>
      <c r="AP398" s="605"/>
      <c r="AQ398" s="605"/>
      <c r="AR398" s="605"/>
      <c r="AS398" s="605"/>
      <c r="AT398" s="403"/>
    </row>
    <row r="399" spans="1:46" ht="18.75" customHeight="1">
      <c r="A399" s="7"/>
      <c r="B399" s="606" t="str">
        <f t="shared" si="20"/>
        <v/>
      </c>
      <c r="C399" s="606"/>
      <c r="D399" s="606"/>
      <c r="E399" s="606"/>
      <c r="F399" s="606"/>
      <c r="G399" s="606"/>
      <c r="H399" s="607" t="str">
        <f>Calcu_ADJ!I54</f>
        <v/>
      </c>
      <c r="I399" s="607"/>
      <c r="J399" s="607"/>
      <c r="K399" s="607"/>
      <c r="L399" s="607"/>
      <c r="M399" s="607"/>
      <c r="N399" s="607" t="str">
        <f>Calcu_ADJ!J54</f>
        <v/>
      </c>
      <c r="O399" s="607"/>
      <c r="P399" s="607"/>
      <c r="Q399" s="607"/>
      <c r="R399" s="607"/>
      <c r="S399" s="607"/>
      <c r="T399" s="607"/>
      <c r="U399" s="607" t="str">
        <f>Calcu_ADJ!K54</f>
        <v/>
      </c>
      <c r="V399" s="607"/>
      <c r="W399" s="607"/>
      <c r="X399" s="607"/>
      <c r="Y399" s="607"/>
      <c r="Z399" s="607"/>
      <c r="AA399" s="607"/>
      <c r="AB399" s="607" t="str">
        <f>Calcu_ADJ!L54</f>
        <v/>
      </c>
      <c r="AC399" s="607"/>
      <c r="AD399" s="607"/>
      <c r="AE399" s="607"/>
      <c r="AF399" s="607"/>
      <c r="AG399" s="607"/>
      <c r="AH399" s="607" t="str">
        <f>Calcu_ADJ!R54</f>
        <v/>
      </c>
      <c r="AI399" s="607"/>
      <c r="AJ399" s="607"/>
      <c r="AK399" s="607"/>
      <c r="AL399" s="607"/>
      <c r="AM399" s="607"/>
      <c r="AN399" s="605" t="str">
        <f>IF(Calcu_ADJ!C10=FALSE,"",B399*AH399/100)</f>
        <v/>
      </c>
      <c r="AO399" s="605"/>
      <c r="AP399" s="605"/>
      <c r="AQ399" s="605"/>
      <c r="AR399" s="605"/>
      <c r="AS399" s="605"/>
      <c r="AT399" s="403"/>
    </row>
    <row r="400" spans="1:46" ht="18.75" customHeight="1">
      <c r="A400" s="7"/>
      <c r="B400" s="606" t="str">
        <f t="shared" si="20"/>
        <v/>
      </c>
      <c r="C400" s="606"/>
      <c r="D400" s="606"/>
      <c r="E400" s="606"/>
      <c r="F400" s="606"/>
      <c r="G400" s="606"/>
      <c r="H400" s="607" t="str">
        <f>Calcu_ADJ!I55</f>
        <v/>
      </c>
      <c r="I400" s="607"/>
      <c r="J400" s="607"/>
      <c r="K400" s="607"/>
      <c r="L400" s="607"/>
      <c r="M400" s="607"/>
      <c r="N400" s="607" t="str">
        <f>Calcu_ADJ!J55</f>
        <v/>
      </c>
      <c r="O400" s="607"/>
      <c r="P400" s="607"/>
      <c r="Q400" s="607"/>
      <c r="R400" s="607"/>
      <c r="S400" s="607"/>
      <c r="T400" s="607"/>
      <c r="U400" s="607" t="str">
        <f>Calcu_ADJ!K55</f>
        <v/>
      </c>
      <c r="V400" s="607"/>
      <c r="W400" s="607"/>
      <c r="X400" s="607"/>
      <c r="Y400" s="607"/>
      <c r="Z400" s="607"/>
      <c r="AA400" s="607"/>
      <c r="AB400" s="607" t="str">
        <f>Calcu_ADJ!L55</f>
        <v/>
      </c>
      <c r="AC400" s="607"/>
      <c r="AD400" s="607"/>
      <c r="AE400" s="607"/>
      <c r="AF400" s="607"/>
      <c r="AG400" s="607"/>
      <c r="AH400" s="607" t="str">
        <f>Calcu_ADJ!R55</f>
        <v/>
      </c>
      <c r="AI400" s="607"/>
      <c r="AJ400" s="607"/>
      <c r="AK400" s="607"/>
      <c r="AL400" s="607"/>
      <c r="AM400" s="607"/>
      <c r="AN400" s="605" t="str">
        <f>IF(Calcu_ADJ!C11=FALSE,"",B400*AH400/100)</f>
        <v/>
      </c>
      <c r="AO400" s="605"/>
      <c r="AP400" s="605"/>
      <c r="AQ400" s="605"/>
      <c r="AR400" s="605"/>
      <c r="AS400" s="605"/>
      <c r="AT400" s="403"/>
    </row>
    <row r="401" spans="1:46" ht="18.75" customHeight="1">
      <c r="A401" s="7"/>
      <c r="B401" s="606" t="str">
        <f t="shared" si="20"/>
        <v/>
      </c>
      <c r="C401" s="606"/>
      <c r="D401" s="606"/>
      <c r="E401" s="606"/>
      <c r="F401" s="606"/>
      <c r="G401" s="606"/>
      <c r="H401" s="607" t="str">
        <f>Calcu_ADJ!I56</f>
        <v/>
      </c>
      <c r="I401" s="607"/>
      <c r="J401" s="607"/>
      <c r="K401" s="607"/>
      <c r="L401" s="607"/>
      <c r="M401" s="607"/>
      <c r="N401" s="607" t="str">
        <f>Calcu_ADJ!J56</f>
        <v/>
      </c>
      <c r="O401" s="607"/>
      <c r="P401" s="607"/>
      <c r="Q401" s="607"/>
      <c r="R401" s="607"/>
      <c r="S401" s="607"/>
      <c r="T401" s="607"/>
      <c r="U401" s="607" t="str">
        <f>Calcu_ADJ!K56</f>
        <v/>
      </c>
      <c r="V401" s="607"/>
      <c r="W401" s="607"/>
      <c r="X401" s="607"/>
      <c r="Y401" s="607"/>
      <c r="Z401" s="607"/>
      <c r="AA401" s="607"/>
      <c r="AB401" s="607" t="str">
        <f>Calcu_ADJ!L56</f>
        <v/>
      </c>
      <c r="AC401" s="607"/>
      <c r="AD401" s="607"/>
      <c r="AE401" s="607"/>
      <c r="AF401" s="607"/>
      <c r="AG401" s="607"/>
      <c r="AH401" s="607" t="str">
        <f>Calcu_ADJ!R56</f>
        <v/>
      </c>
      <c r="AI401" s="607"/>
      <c r="AJ401" s="607"/>
      <c r="AK401" s="607"/>
      <c r="AL401" s="607"/>
      <c r="AM401" s="607"/>
      <c r="AN401" s="605" t="str">
        <f>IF(Calcu_ADJ!C12=FALSE,"",B401*AH401/100)</f>
        <v/>
      </c>
      <c r="AO401" s="605"/>
      <c r="AP401" s="605"/>
      <c r="AQ401" s="605"/>
      <c r="AR401" s="605"/>
      <c r="AS401" s="605"/>
      <c r="AT401" s="403"/>
    </row>
    <row r="402" spans="1:46" ht="18.75" customHeight="1">
      <c r="A402" s="7"/>
      <c r="B402" s="606" t="str">
        <f t="shared" si="20"/>
        <v/>
      </c>
      <c r="C402" s="606"/>
      <c r="D402" s="606"/>
      <c r="E402" s="606"/>
      <c r="F402" s="606"/>
      <c r="G402" s="606"/>
      <c r="H402" s="607" t="str">
        <f>Calcu_ADJ!I57</f>
        <v/>
      </c>
      <c r="I402" s="607"/>
      <c r="J402" s="607"/>
      <c r="K402" s="607"/>
      <c r="L402" s="607"/>
      <c r="M402" s="607"/>
      <c r="N402" s="607" t="str">
        <f>Calcu_ADJ!J57</f>
        <v/>
      </c>
      <c r="O402" s="607"/>
      <c r="P402" s="607"/>
      <c r="Q402" s="607"/>
      <c r="R402" s="607"/>
      <c r="S402" s="607"/>
      <c r="T402" s="607"/>
      <c r="U402" s="607" t="str">
        <f>Calcu_ADJ!K57</f>
        <v/>
      </c>
      <c r="V402" s="607"/>
      <c r="W402" s="607"/>
      <c r="X402" s="607"/>
      <c r="Y402" s="607"/>
      <c r="Z402" s="607"/>
      <c r="AA402" s="607"/>
      <c r="AB402" s="607" t="str">
        <f>Calcu_ADJ!L57</f>
        <v/>
      </c>
      <c r="AC402" s="607"/>
      <c r="AD402" s="607"/>
      <c r="AE402" s="607"/>
      <c r="AF402" s="607"/>
      <c r="AG402" s="607"/>
      <c r="AH402" s="607" t="str">
        <f>Calcu_ADJ!R57</f>
        <v/>
      </c>
      <c r="AI402" s="607"/>
      <c r="AJ402" s="607"/>
      <c r="AK402" s="607"/>
      <c r="AL402" s="607"/>
      <c r="AM402" s="607"/>
      <c r="AN402" s="605" t="str">
        <f>IF(Calcu_ADJ!C13=FALSE,"",B402*AH402/100)</f>
        <v/>
      </c>
      <c r="AO402" s="605"/>
      <c r="AP402" s="605"/>
      <c r="AQ402" s="605"/>
      <c r="AR402" s="605"/>
      <c r="AS402" s="605"/>
      <c r="AT402" s="403"/>
    </row>
    <row r="403" spans="1:46" ht="18.75" customHeight="1">
      <c r="A403" s="7"/>
      <c r="B403" s="606" t="str">
        <f t="shared" si="20"/>
        <v/>
      </c>
      <c r="C403" s="606"/>
      <c r="D403" s="606"/>
      <c r="E403" s="606"/>
      <c r="F403" s="606"/>
      <c r="G403" s="606"/>
      <c r="H403" s="607" t="str">
        <f>Calcu_ADJ!I58</f>
        <v/>
      </c>
      <c r="I403" s="607"/>
      <c r="J403" s="607"/>
      <c r="K403" s="607"/>
      <c r="L403" s="607"/>
      <c r="M403" s="607"/>
      <c r="N403" s="607" t="str">
        <f>Calcu_ADJ!J58</f>
        <v/>
      </c>
      <c r="O403" s="607"/>
      <c r="P403" s="607"/>
      <c r="Q403" s="607"/>
      <c r="R403" s="607"/>
      <c r="S403" s="607"/>
      <c r="T403" s="607"/>
      <c r="U403" s="607" t="str">
        <f>Calcu_ADJ!K58</f>
        <v/>
      </c>
      <c r="V403" s="607"/>
      <c r="W403" s="607"/>
      <c r="X403" s="607"/>
      <c r="Y403" s="607"/>
      <c r="Z403" s="607"/>
      <c r="AA403" s="607"/>
      <c r="AB403" s="607" t="str">
        <f>Calcu_ADJ!L58</f>
        <v/>
      </c>
      <c r="AC403" s="607"/>
      <c r="AD403" s="607"/>
      <c r="AE403" s="607"/>
      <c r="AF403" s="607"/>
      <c r="AG403" s="607"/>
      <c r="AH403" s="607" t="str">
        <f>Calcu_ADJ!R58</f>
        <v/>
      </c>
      <c r="AI403" s="607"/>
      <c r="AJ403" s="607"/>
      <c r="AK403" s="607"/>
      <c r="AL403" s="607"/>
      <c r="AM403" s="607"/>
      <c r="AN403" s="605" t="str">
        <f>IF(Calcu_ADJ!C14=FALSE,"",B403*AH403/100)</f>
        <v/>
      </c>
      <c r="AO403" s="605"/>
      <c r="AP403" s="605"/>
      <c r="AQ403" s="605"/>
      <c r="AR403" s="605"/>
      <c r="AS403" s="605"/>
      <c r="AT403" s="403"/>
    </row>
    <row r="404" spans="1:46" ht="18.75" customHeight="1">
      <c r="A404" s="7"/>
      <c r="B404" s="606" t="str">
        <f t="shared" si="20"/>
        <v/>
      </c>
      <c r="C404" s="606"/>
      <c r="D404" s="606"/>
      <c r="E404" s="606"/>
      <c r="F404" s="606"/>
      <c r="G404" s="606"/>
      <c r="H404" s="607" t="str">
        <f>Calcu_ADJ!I59</f>
        <v/>
      </c>
      <c r="I404" s="607"/>
      <c r="J404" s="607"/>
      <c r="K404" s="607"/>
      <c r="L404" s="607"/>
      <c r="M404" s="607"/>
      <c r="N404" s="607" t="str">
        <f>Calcu_ADJ!J59</f>
        <v/>
      </c>
      <c r="O404" s="607"/>
      <c r="P404" s="607"/>
      <c r="Q404" s="607"/>
      <c r="R404" s="607"/>
      <c r="S404" s="607"/>
      <c r="T404" s="607"/>
      <c r="U404" s="607" t="str">
        <f>Calcu_ADJ!K59</f>
        <v/>
      </c>
      <c r="V404" s="607"/>
      <c r="W404" s="607"/>
      <c r="X404" s="607"/>
      <c r="Y404" s="607"/>
      <c r="Z404" s="607"/>
      <c r="AA404" s="607"/>
      <c r="AB404" s="607" t="str">
        <f>Calcu_ADJ!L59</f>
        <v/>
      </c>
      <c r="AC404" s="607"/>
      <c r="AD404" s="607"/>
      <c r="AE404" s="607"/>
      <c r="AF404" s="607"/>
      <c r="AG404" s="607"/>
      <c r="AH404" s="607" t="str">
        <f>Calcu_ADJ!R59</f>
        <v/>
      </c>
      <c r="AI404" s="607"/>
      <c r="AJ404" s="607"/>
      <c r="AK404" s="607"/>
      <c r="AL404" s="607"/>
      <c r="AM404" s="607"/>
      <c r="AN404" s="605" t="str">
        <f>IF(Calcu_ADJ!C15=FALSE,"",B404*AH404/100)</f>
        <v/>
      </c>
      <c r="AO404" s="605"/>
      <c r="AP404" s="605"/>
      <c r="AQ404" s="605"/>
      <c r="AR404" s="605"/>
      <c r="AS404" s="605"/>
      <c r="AT404" s="403"/>
    </row>
    <row r="405" spans="1:46" ht="18.75" customHeight="1">
      <c r="A405" s="7"/>
      <c r="B405" s="606" t="str">
        <f t="shared" si="20"/>
        <v/>
      </c>
      <c r="C405" s="606"/>
      <c r="D405" s="606"/>
      <c r="E405" s="606"/>
      <c r="F405" s="606"/>
      <c r="G405" s="606"/>
      <c r="H405" s="607" t="str">
        <f>Calcu_ADJ!I60</f>
        <v/>
      </c>
      <c r="I405" s="607"/>
      <c r="J405" s="607"/>
      <c r="K405" s="607"/>
      <c r="L405" s="607"/>
      <c r="M405" s="607"/>
      <c r="N405" s="607" t="str">
        <f>Calcu_ADJ!J60</f>
        <v/>
      </c>
      <c r="O405" s="607"/>
      <c r="P405" s="607"/>
      <c r="Q405" s="607"/>
      <c r="R405" s="607"/>
      <c r="S405" s="607"/>
      <c r="T405" s="607"/>
      <c r="U405" s="607" t="str">
        <f>Calcu_ADJ!K60</f>
        <v/>
      </c>
      <c r="V405" s="607"/>
      <c r="W405" s="607"/>
      <c r="X405" s="607"/>
      <c r="Y405" s="607"/>
      <c r="Z405" s="607"/>
      <c r="AA405" s="607"/>
      <c r="AB405" s="607" t="str">
        <f>Calcu_ADJ!L60</f>
        <v/>
      </c>
      <c r="AC405" s="607"/>
      <c r="AD405" s="607"/>
      <c r="AE405" s="607"/>
      <c r="AF405" s="607"/>
      <c r="AG405" s="607"/>
      <c r="AH405" s="607" t="str">
        <f>Calcu_ADJ!R60</f>
        <v/>
      </c>
      <c r="AI405" s="607"/>
      <c r="AJ405" s="607"/>
      <c r="AK405" s="607"/>
      <c r="AL405" s="607"/>
      <c r="AM405" s="607"/>
      <c r="AN405" s="605" t="str">
        <f>IF(Calcu_ADJ!C16=FALSE,"",B405*AH405/100)</f>
        <v/>
      </c>
      <c r="AO405" s="605"/>
      <c r="AP405" s="605"/>
      <c r="AQ405" s="605"/>
      <c r="AR405" s="605"/>
      <c r="AS405" s="605"/>
      <c r="AT405" s="403"/>
    </row>
    <row r="406" spans="1:46" ht="18.75" customHeight="1">
      <c r="A406" s="7"/>
      <c r="B406" s="606" t="str">
        <f t="shared" si="20"/>
        <v/>
      </c>
      <c r="C406" s="606"/>
      <c r="D406" s="606"/>
      <c r="E406" s="606"/>
      <c r="F406" s="606"/>
      <c r="G406" s="606"/>
      <c r="H406" s="607" t="str">
        <f>Calcu_ADJ!I61</f>
        <v/>
      </c>
      <c r="I406" s="607"/>
      <c r="J406" s="607"/>
      <c r="K406" s="607"/>
      <c r="L406" s="607"/>
      <c r="M406" s="607"/>
      <c r="N406" s="607" t="str">
        <f>Calcu_ADJ!J61</f>
        <v/>
      </c>
      <c r="O406" s="607"/>
      <c r="P406" s="607"/>
      <c r="Q406" s="607"/>
      <c r="R406" s="607"/>
      <c r="S406" s="607"/>
      <c r="T406" s="607"/>
      <c r="U406" s="607" t="str">
        <f>Calcu_ADJ!K61</f>
        <v/>
      </c>
      <c r="V406" s="607"/>
      <c r="W406" s="607"/>
      <c r="X406" s="607"/>
      <c r="Y406" s="607"/>
      <c r="Z406" s="607"/>
      <c r="AA406" s="607"/>
      <c r="AB406" s="607" t="str">
        <f>Calcu_ADJ!L61</f>
        <v/>
      </c>
      <c r="AC406" s="607"/>
      <c r="AD406" s="607"/>
      <c r="AE406" s="607"/>
      <c r="AF406" s="607"/>
      <c r="AG406" s="607"/>
      <c r="AH406" s="607" t="str">
        <f>Calcu_ADJ!R61</f>
        <v/>
      </c>
      <c r="AI406" s="607"/>
      <c r="AJ406" s="607"/>
      <c r="AK406" s="607"/>
      <c r="AL406" s="607"/>
      <c r="AM406" s="607"/>
      <c r="AN406" s="605" t="str">
        <f>IF(Calcu_ADJ!C17=FALSE,"",B406*AH406/100)</f>
        <v/>
      </c>
      <c r="AO406" s="605"/>
      <c r="AP406" s="605"/>
      <c r="AQ406" s="605"/>
      <c r="AR406" s="605"/>
      <c r="AS406" s="605"/>
      <c r="AT406" s="403"/>
    </row>
    <row r="407" spans="1:46" ht="18.75" customHeight="1">
      <c r="A407" s="7"/>
      <c r="B407" s="606" t="str">
        <f t="shared" si="20"/>
        <v/>
      </c>
      <c r="C407" s="606"/>
      <c r="D407" s="606"/>
      <c r="E407" s="606"/>
      <c r="F407" s="606"/>
      <c r="G407" s="606"/>
      <c r="H407" s="607" t="str">
        <f>Calcu_ADJ!I62</f>
        <v/>
      </c>
      <c r="I407" s="607"/>
      <c r="J407" s="607"/>
      <c r="K407" s="607"/>
      <c r="L407" s="607"/>
      <c r="M407" s="607"/>
      <c r="N407" s="607" t="str">
        <f>Calcu_ADJ!J62</f>
        <v/>
      </c>
      <c r="O407" s="607"/>
      <c r="P407" s="607"/>
      <c r="Q407" s="607"/>
      <c r="R407" s="607"/>
      <c r="S407" s="607"/>
      <c r="T407" s="607"/>
      <c r="U407" s="607" t="str">
        <f>Calcu_ADJ!K62</f>
        <v/>
      </c>
      <c r="V407" s="607"/>
      <c r="W407" s="607"/>
      <c r="X407" s="607"/>
      <c r="Y407" s="607"/>
      <c r="Z407" s="607"/>
      <c r="AA407" s="607"/>
      <c r="AB407" s="607" t="str">
        <f>Calcu_ADJ!L62</f>
        <v/>
      </c>
      <c r="AC407" s="607"/>
      <c r="AD407" s="607"/>
      <c r="AE407" s="607"/>
      <c r="AF407" s="607"/>
      <c r="AG407" s="607"/>
      <c r="AH407" s="607" t="str">
        <f>Calcu_ADJ!R62</f>
        <v/>
      </c>
      <c r="AI407" s="607"/>
      <c r="AJ407" s="607"/>
      <c r="AK407" s="607"/>
      <c r="AL407" s="607"/>
      <c r="AM407" s="607"/>
      <c r="AN407" s="605" t="str">
        <f>IF(Calcu_ADJ!C18=FALSE,"",B407*AH407/100)</f>
        <v/>
      </c>
      <c r="AO407" s="605"/>
      <c r="AP407" s="605"/>
      <c r="AQ407" s="605"/>
      <c r="AR407" s="605"/>
      <c r="AS407" s="605"/>
      <c r="AT407" s="403"/>
    </row>
    <row r="408" spans="1:46" ht="18.75" customHeight="1">
      <c r="A408" s="7"/>
      <c r="B408" s="606" t="str">
        <f t="shared" si="20"/>
        <v/>
      </c>
      <c r="C408" s="606"/>
      <c r="D408" s="606"/>
      <c r="E408" s="606"/>
      <c r="F408" s="606"/>
      <c r="G408" s="606"/>
      <c r="H408" s="607" t="str">
        <f>Calcu_ADJ!I63</f>
        <v/>
      </c>
      <c r="I408" s="607"/>
      <c r="J408" s="607"/>
      <c r="K408" s="607"/>
      <c r="L408" s="607"/>
      <c r="M408" s="607"/>
      <c r="N408" s="607" t="str">
        <f>Calcu_ADJ!J63</f>
        <v/>
      </c>
      <c r="O408" s="607"/>
      <c r="P408" s="607"/>
      <c r="Q408" s="607"/>
      <c r="R408" s="607"/>
      <c r="S408" s="607"/>
      <c r="T408" s="607"/>
      <c r="U408" s="607" t="str">
        <f>Calcu_ADJ!K63</f>
        <v/>
      </c>
      <c r="V408" s="607"/>
      <c r="W408" s="607"/>
      <c r="X408" s="607"/>
      <c r="Y408" s="607"/>
      <c r="Z408" s="607"/>
      <c r="AA408" s="607"/>
      <c r="AB408" s="607" t="str">
        <f>Calcu_ADJ!L63</f>
        <v/>
      </c>
      <c r="AC408" s="607"/>
      <c r="AD408" s="607"/>
      <c r="AE408" s="607"/>
      <c r="AF408" s="607"/>
      <c r="AG408" s="607"/>
      <c r="AH408" s="607" t="str">
        <f>Calcu_ADJ!R63</f>
        <v/>
      </c>
      <c r="AI408" s="607"/>
      <c r="AJ408" s="607"/>
      <c r="AK408" s="607"/>
      <c r="AL408" s="607"/>
      <c r="AM408" s="607"/>
      <c r="AN408" s="605" t="str">
        <f>IF(Calcu_ADJ!C19=FALSE,"",B408*AH408/100)</f>
        <v/>
      </c>
      <c r="AO408" s="605"/>
      <c r="AP408" s="605"/>
      <c r="AQ408" s="605"/>
      <c r="AR408" s="605"/>
      <c r="AS408" s="605"/>
      <c r="AT408" s="403"/>
    </row>
    <row r="409" spans="1:46" ht="18.75" customHeight="1">
      <c r="A409" s="7"/>
      <c r="B409" s="606" t="str">
        <f t="shared" si="20"/>
        <v/>
      </c>
      <c r="C409" s="606"/>
      <c r="D409" s="606"/>
      <c r="E409" s="606"/>
      <c r="F409" s="606"/>
      <c r="G409" s="606"/>
      <c r="H409" s="607" t="str">
        <f>Calcu_ADJ!I64</f>
        <v/>
      </c>
      <c r="I409" s="607"/>
      <c r="J409" s="607"/>
      <c r="K409" s="607"/>
      <c r="L409" s="607"/>
      <c r="M409" s="607"/>
      <c r="N409" s="607" t="str">
        <f>Calcu_ADJ!J64</f>
        <v/>
      </c>
      <c r="O409" s="607"/>
      <c r="P409" s="607"/>
      <c r="Q409" s="607"/>
      <c r="R409" s="607"/>
      <c r="S409" s="607"/>
      <c r="T409" s="607"/>
      <c r="U409" s="607" t="str">
        <f>Calcu_ADJ!K64</f>
        <v/>
      </c>
      <c r="V409" s="607"/>
      <c r="W409" s="607"/>
      <c r="X409" s="607"/>
      <c r="Y409" s="607"/>
      <c r="Z409" s="607"/>
      <c r="AA409" s="607"/>
      <c r="AB409" s="607" t="str">
        <f>Calcu_ADJ!L64</f>
        <v/>
      </c>
      <c r="AC409" s="607"/>
      <c r="AD409" s="607"/>
      <c r="AE409" s="607"/>
      <c r="AF409" s="607"/>
      <c r="AG409" s="607"/>
      <c r="AH409" s="607" t="str">
        <f>Calcu_ADJ!R64</f>
        <v/>
      </c>
      <c r="AI409" s="607"/>
      <c r="AJ409" s="607"/>
      <c r="AK409" s="607"/>
      <c r="AL409" s="607"/>
      <c r="AM409" s="607"/>
      <c r="AN409" s="605" t="str">
        <f>IF(Calcu_ADJ!C20=FALSE,"",B409*AH409/100)</f>
        <v/>
      </c>
      <c r="AO409" s="605"/>
      <c r="AP409" s="605"/>
      <c r="AQ409" s="605"/>
      <c r="AR409" s="605"/>
      <c r="AS409" s="605"/>
      <c r="AT409" s="403"/>
    </row>
    <row r="410" spans="1:46" ht="18.75" customHeight="1">
      <c r="A410" s="7"/>
      <c r="B410" s="606" t="str">
        <f t="shared" si="20"/>
        <v/>
      </c>
      <c r="C410" s="606"/>
      <c r="D410" s="606"/>
      <c r="E410" s="606"/>
      <c r="F410" s="606"/>
      <c r="G410" s="606"/>
      <c r="H410" s="607" t="str">
        <f>Calcu_ADJ!I65</f>
        <v/>
      </c>
      <c r="I410" s="607"/>
      <c r="J410" s="607"/>
      <c r="K410" s="607"/>
      <c r="L410" s="607"/>
      <c r="M410" s="607"/>
      <c r="N410" s="607" t="str">
        <f>Calcu_ADJ!J65</f>
        <v/>
      </c>
      <c r="O410" s="607"/>
      <c r="P410" s="607"/>
      <c r="Q410" s="607"/>
      <c r="R410" s="607"/>
      <c r="S410" s="607"/>
      <c r="T410" s="607"/>
      <c r="U410" s="607" t="str">
        <f>Calcu_ADJ!K65</f>
        <v/>
      </c>
      <c r="V410" s="607"/>
      <c r="W410" s="607"/>
      <c r="X410" s="607"/>
      <c r="Y410" s="607"/>
      <c r="Z410" s="607"/>
      <c r="AA410" s="607"/>
      <c r="AB410" s="607" t="str">
        <f>Calcu_ADJ!L65</f>
        <v/>
      </c>
      <c r="AC410" s="607"/>
      <c r="AD410" s="607"/>
      <c r="AE410" s="607"/>
      <c r="AF410" s="607"/>
      <c r="AG410" s="607"/>
      <c r="AH410" s="607" t="str">
        <f>Calcu_ADJ!R65</f>
        <v/>
      </c>
      <c r="AI410" s="607"/>
      <c r="AJ410" s="607"/>
      <c r="AK410" s="607"/>
      <c r="AL410" s="607"/>
      <c r="AM410" s="607"/>
      <c r="AN410" s="605" t="str">
        <f>IF(Calcu_ADJ!C21=FALSE,"",B410*AH410/100)</f>
        <v/>
      </c>
      <c r="AO410" s="605"/>
      <c r="AP410" s="605"/>
      <c r="AQ410" s="605"/>
      <c r="AR410" s="605"/>
      <c r="AS410" s="605"/>
      <c r="AT410" s="403"/>
    </row>
    <row r="411" spans="1:46" ht="18.75" customHeight="1">
      <c r="A411" s="7"/>
      <c r="B411" s="606" t="str">
        <f t="shared" si="20"/>
        <v/>
      </c>
      <c r="C411" s="606"/>
      <c r="D411" s="606"/>
      <c r="E411" s="606"/>
      <c r="F411" s="606"/>
      <c r="G411" s="606"/>
      <c r="H411" s="607" t="str">
        <f>Calcu_ADJ!I66</f>
        <v/>
      </c>
      <c r="I411" s="607"/>
      <c r="J411" s="607"/>
      <c r="K411" s="607"/>
      <c r="L411" s="607"/>
      <c r="M411" s="607"/>
      <c r="N411" s="607" t="str">
        <f>Calcu_ADJ!J66</f>
        <v/>
      </c>
      <c r="O411" s="607"/>
      <c r="P411" s="607"/>
      <c r="Q411" s="607"/>
      <c r="R411" s="607"/>
      <c r="S411" s="607"/>
      <c r="T411" s="607"/>
      <c r="U411" s="607" t="str">
        <f>Calcu_ADJ!K66</f>
        <v/>
      </c>
      <c r="V411" s="607"/>
      <c r="W411" s="607"/>
      <c r="X411" s="607"/>
      <c r="Y411" s="607"/>
      <c r="Z411" s="607"/>
      <c r="AA411" s="607"/>
      <c r="AB411" s="607" t="str">
        <f>Calcu_ADJ!L66</f>
        <v/>
      </c>
      <c r="AC411" s="607"/>
      <c r="AD411" s="607"/>
      <c r="AE411" s="607"/>
      <c r="AF411" s="607"/>
      <c r="AG411" s="607"/>
      <c r="AH411" s="607" t="str">
        <f>Calcu_ADJ!R66</f>
        <v/>
      </c>
      <c r="AI411" s="607"/>
      <c r="AJ411" s="607"/>
      <c r="AK411" s="607"/>
      <c r="AL411" s="607"/>
      <c r="AM411" s="607"/>
      <c r="AN411" s="605" t="str">
        <f>IF(Calcu_ADJ!C22=FALSE,"",B411*AH411/100)</f>
        <v/>
      </c>
      <c r="AO411" s="605"/>
      <c r="AP411" s="605"/>
      <c r="AQ411" s="605"/>
      <c r="AR411" s="605"/>
      <c r="AS411" s="605"/>
      <c r="AT411" s="403"/>
    </row>
    <row r="412" spans="1:46" ht="18.75" customHeight="1">
      <c r="A412" s="7"/>
      <c r="B412" s="606" t="str">
        <f t="shared" si="20"/>
        <v/>
      </c>
      <c r="C412" s="606"/>
      <c r="D412" s="606"/>
      <c r="E412" s="606"/>
      <c r="F412" s="606"/>
      <c r="G412" s="606"/>
      <c r="H412" s="607" t="str">
        <f>Calcu_ADJ!I67</f>
        <v/>
      </c>
      <c r="I412" s="607"/>
      <c r="J412" s="607"/>
      <c r="K412" s="607"/>
      <c r="L412" s="607"/>
      <c r="M412" s="607"/>
      <c r="N412" s="607" t="str">
        <f>Calcu_ADJ!J67</f>
        <v/>
      </c>
      <c r="O412" s="607"/>
      <c r="P412" s="607"/>
      <c r="Q412" s="607"/>
      <c r="R412" s="607"/>
      <c r="S412" s="607"/>
      <c r="T412" s="607"/>
      <c r="U412" s="607" t="str">
        <f>Calcu_ADJ!K67</f>
        <v/>
      </c>
      <c r="V412" s="607"/>
      <c r="W412" s="607"/>
      <c r="X412" s="607"/>
      <c r="Y412" s="607"/>
      <c r="Z412" s="607"/>
      <c r="AA412" s="607"/>
      <c r="AB412" s="607" t="str">
        <f>Calcu_ADJ!L67</f>
        <v/>
      </c>
      <c r="AC412" s="607"/>
      <c r="AD412" s="607"/>
      <c r="AE412" s="607"/>
      <c r="AF412" s="607"/>
      <c r="AG412" s="607"/>
      <c r="AH412" s="607" t="str">
        <f>Calcu_ADJ!R67</f>
        <v/>
      </c>
      <c r="AI412" s="607"/>
      <c r="AJ412" s="607"/>
      <c r="AK412" s="607"/>
      <c r="AL412" s="607"/>
      <c r="AM412" s="607"/>
      <c r="AN412" s="605" t="str">
        <f>IF(Calcu_ADJ!C23=FALSE,"",B412*AH412/100)</f>
        <v/>
      </c>
      <c r="AO412" s="605"/>
      <c r="AP412" s="605"/>
      <c r="AQ412" s="605"/>
      <c r="AR412" s="605"/>
      <c r="AS412" s="605"/>
      <c r="AT412" s="403"/>
    </row>
    <row r="413" spans="1:46" ht="18.75" customHeight="1">
      <c r="A413" s="7"/>
      <c r="B413" s="606" t="str">
        <f t="shared" si="20"/>
        <v/>
      </c>
      <c r="C413" s="606"/>
      <c r="D413" s="606"/>
      <c r="E413" s="606"/>
      <c r="F413" s="606"/>
      <c r="G413" s="606"/>
      <c r="H413" s="607" t="str">
        <f>Calcu_ADJ!I68</f>
        <v/>
      </c>
      <c r="I413" s="607"/>
      <c r="J413" s="607"/>
      <c r="K413" s="607"/>
      <c r="L413" s="607"/>
      <c r="M413" s="607"/>
      <c r="N413" s="607" t="str">
        <f>Calcu_ADJ!J68</f>
        <v/>
      </c>
      <c r="O413" s="607"/>
      <c r="P413" s="607"/>
      <c r="Q413" s="607"/>
      <c r="R413" s="607"/>
      <c r="S413" s="607"/>
      <c r="T413" s="607"/>
      <c r="U413" s="607" t="str">
        <f>Calcu_ADJ!K68</f>
        <v/>
      </c>
      <c r="V413" s="607"/>
      <c r="W413" s="607"/>
      <c r="X413" s="607"/>
      <c r="Y413" s="607"/>
      <c r="Z413" s="607"/>
      <c r="AA413" s="607"/>
      <c r="AB413" s="607" t="str">
        <f>Calcu_ADJ!L68</f>
        <v/>
      </c>
      <c r="AC413" s="607"/>
      <c r="AD413" s="607"/>
      <c r="AE413" s="607"/>
      <c r="AF413" s="607"/>
      <c r="AG413" s="607"/>
      <c r="AH413" s="607" t="str">
        <f>Calcu_ADJ!R68</f>
        <v/>
      </c>
      <c r="AI413" s="607"/>
      <c r="AJ413" s="607"/>
      <c r="AK413" s="607"/>
      <c r="AL413" s="607"/>
      <c r="AM413" s="607"/>
      <c r="AN413" s="605" t="str">
        <f>IF(Calcu_ADJ!C24=FALSE,"",B413*AH413/100)</f>
        <v/>
      </c>
      <c r="AO413" s="605"/>
      <c r="AP413" s="605"/>
      <c r="AQ413" s="605"/>
      <c r="AR413" s="605"/>
      <c r="AS413" s="605"/>
      <c r="AT413" s="403"/>
    </row>
    <row r="414" spans="1:46" ht="18.75" customHeight="1">
      <c r="A414" s="7"/>
      <c r="B414" s="606" t="str">
        <f t="shared" si="20"/>
        <v/>
      </c>
      <c r="C414" s="606"/>
      <c r="D414" s="606"/>
      <c r="E414" s="606"/>
      <c r="F414" s="606"/>
      <c r="G414" s="606"/>
      <c r="H414" s="607" t="str">
        <f>Calcu_ADJ!I69</f>
        <v/>
      </c>
      <c r="I414" s="607"/>
      <c r="J414" s="607"/>
      <c r="K414" s="607"/>
      <c r="L414" s="607"/>
      <c r="M414" s="607"/>
      <c r="N414" s="607" t="str">
        <f>Calcu_ADJ!J69</f>
        <v/>
      </c>
      <c r="O414" s="607"/>
      <c r="P414" s="607"/>
      <c r="Q414" s="607"/>
      <c r="R414" s="607"/>
      <c r="S414" s="607"/>
      <c r="T414" s="607"/>
      <c r="U414" s="607" t="str">
        <f>Calcu_ADJ!K69</f>
        <v/>
      </c>
      <c r="V414" s="607"/>
      <c r="W414" s="607"/>
      <c r="X414" s="607"/>
      <c r="Y414" s="607"/>
      <c r="Z414" s="607"/>
      <c r="AA414" s="607"/>
      <c r="AB414" s="607" t="str">
        <f>Calcu_ADJ!L69</f>
        <v/>
      </c>
      <c r="AC414" s="607"/>
      <c r="AD414" s="607"/>
      <c r="AE414" s="607"/>
      <c r="AF414" s="607"/>
      <c r="AG414" s="607"/>
      <c r="AH414" s="607" t="str">
        <f>Calcu_ADJ!R69</f>
        <v/>
      </c>
      <c r="AI414" s="607"/>
      <c r="AJ414" s="607"/>
      <c r="AK414" s="607"/>
      <c r="AL414" s="607"/>
      <c r="AM414" s="607"/>
      <c r="AN414" s="605" t="str">
        <f>IF(Calcu_ADJ!C25=FALSE,"",B414*AH414/100)</f>
        <v/>
      </c>
      <c r="AO414" s="605"/>
      <c r="AP414" s="605"/>
      <c r="AQ414" s="605"/>
      <c r="AR414" s="605"/>
      <c r="AS414" s="605"/>
      <c r="AT414" s="403"/>
    </row>
    <row r="415" spans="1:46" ht="18.75" customHeight="1">
      <c r="A415" s="7"/>
      <c r="B415" s="123"/>
      <c r="C415" s="123"/>
      <c r="D415" s="123"/>
      <c r="E415" s="123"/>
      <c r="F415" s="123"/>
      <c r="G415" s="123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2"/>
      <c r="AO415" s="72"/>
      <c r="AP415" s="72"/>
      <c r="AQ415" s="72"/>
      <c r="AR415" s="72"/>
      <c r="AS415" s="72"/>
      <c r="AT415" s="403"/>
    </row>
    <row r="416" spans="1:46" ht="18.75" customHeight="1">
      <c r="A416" s="7" t="s">
        <v>499</v>
      </c>
      <c r="C416" s="401"/>
      <c r="D416" s="401"/>
      <c r="E416" s="40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54" ht="18.75" customHeight="1">
      <c r="A417" s="109"/>
      <c r="B417" s="576"/>
      <c r="C417" s="577"/>
      <c r="D417" s="592"/>
      <c r="E417" s="592"/>
      <c r="F417" s="592"/>
      <c r="G417" s="592"/>
      <c r="H417" s="592"/>
      <c r="I417" s="592"/>
      <c r="J417" s="592">
        <v>1</v>
      </c>
      <c r="K417" s="592"/>
      <c r="L417" s="592"/>
      <c r="M417" s="592"/>
      <c r="N417" s="592"/>
      <c r="O417" s="592"/>
      <c r="P417" s="592"/>
      <c r="Q417" s="592">
        <v>2</v>
      </c>
      <c r="R417" s="592"/>
      <c r="S417" s="592"/>
      <c r="T417" s="592"/>
      <c r="U417" s="592"/>
      <c r="V417" s="592"/>
      <c r="W417" s="592"/>
      <c r="X417" s="592">
        <v>3</v>
      </c>
      <c r="Y417" s="592"/>
      <c r="Z417" s="592"/>
      <c r="AA417" s="592"/>
      <c r="AB417" s="592"/>
      <c r="AC417" s="592">
        <v>4</v>
      </c>
      <c r="AD417" s="592"/>
      <c r="AE417" s="592"/>
      <c r="AF417" s="592"/>
      <c r="AG417" s="592"/>
      <c r="AH417" s="592">
        <v>5</v>
      </c>
      <c r="AI417" s="592"/>
      <c r="AJ417" s="592"/>
      <c r="AK417" s="592"/>
      <c r="AL417" s="592"/>
      <c r="AM417" s="592"/>
      <c r="AN417" s="592"/>
      <c r="AO417" s="592"/>
      <c r="AP417" s="592">
        <v>6</v>
      </c>
      <c r="AQ417" s="592"/>
      <c r="AR417" s="592"/>
      <c r="AS417" s="592"/>
    </row>
    <row r="418" spans="1:54" ht="18.75" customHeight="1">
      <c r="A418" s="109"/>
      <c r="B418" s="576"/>
      <c r="C418" s="577"/>
      <c r="D418" s="603" t="s">
        <v>500</v>
      </c>
      <c r="E418" s="603"/>
      <c r="F418" s="603"/>
      <c r="G418" s="603"/>
      <c r="H418" s="603"/>
      <c r="I418" s="603"/>
      <c r="J418" s="603" t="s">
        <v>501</v>
      </c>
      <c r="K418" s="603"/>
      <c r="L418" s="603"/>
      <c r="M418" s="603"/>
      <c r="N418" s="603"/>
      <c r="O418" s="603"/>
      <c r="P418" s="603"/>
      <c r="Q418" s="603" t="s">
        <v>502</v>
      </c>
      <c r="R418" s="603"/>
      <c r="S418" s="603"/>
      <c r="T418" s="603"/>
      <c r="U418" s="603"/>
      <c r="V418" s="603"/>
      <c r="W418" s="603"/>
      <c r="X418" s="603" t="s">
        <v>503</v>
      </c>
      <c r="Y418" s="603"/>
      <c r="Z418" s="603"/>
      <c r="AA418" s="603"/>
      <c r="AB418" s="603"/>
      <c r="AC418" s="603" t="s">
        <v>504</v>
      </c>
      <c r="AD418" s="603"/>
      <c r="AE418" s="603"/>
      <c r="AF418" s="603"/>
      <c r="AG418" s="603"/>
      <c r="AH418" s="603" t="s">
        <v>505</v>
      </c>
      <c r="AI418" s="603"/>
      <c r="AJ418" s="603"/>
      <c r="AK418" s="603"/>
      <c r="AL418" s="603"/>
      <c r="AM418" s="603"/>
      <c r="AN418" s="603"/>
      <c r="AO418" s="603"/>
      <c r="AP418" s="603" t="s">
        <v>506</v>
      </c>
      <c r="AQ418" s="603"/>
      <c r="AR418" s="603"/>
      <c r="AS418" s="603"/>
    </row>
    <row r="419" spans="1:54" ht="18.75" customHeight="1">
      <c r="A419" s="109"/>
      <c r="B419" s="576"/>
      <c r="C419" s="577"/>
      <c r="D419" s="604" t="s">
        <v>134</v>
      </c>
      <c r="E419" s="604"/>
      <c r="F419" s="604"/>
      <c r="G419" s="604"/>
      <c r="H419" s="604"/>
      <c r="I419" s="604"/>
      <c r="J419" s="602" t="s">
        <v>507</v>
      </c>
      <c r="K419" s="602"/>
      <c r="L419" s="602"/>
      <c r="M419" s="602"/>
      <c r="N419" s="602"/>
      <c r="O419" s="602"/>
      <c r="P419" s="602"/>
      <c r="Q419" s="602" t="s">
        <v>135</v>
      </c>
      <c r="R419" s="602"/>
      <c r="S419" s="602"/>
      <c r="T419" s="602"/>
      <c r="U419" s="602"/>
      <c r="V419" s="602"/>
      <c r="W419" s="602"/>
      <c r="X419" s="602"/>
      <c r="Y419" s="602"/>
      <c r="Z419" s="602"/>
      <c r="AA419" s="602"/>
      <c r="AB419" s="602"/>
      <c r="AC419" s="602" t="s">
        <v>508</v>
      </c>
      <c r="AD419" s="602"/>
      <c r="AE419" s="602"/>
      <c r="AF419" s="602"/>
      <c r="AG419" s="602"/>
      <c r="AH419" s="602" t="s">
        <v>509</v>
      </c>
      <c r="AI419" s="602"/>
      <c r="AJ419" s="602"/>
      <c r="AK419" s="602"/>
      <c r="AL419" s="602"/>
      <c r="AM419" s="602"/>
      <c r="AN419" s="602"/>
      <c r="AO419" s="602"/>
      <c r="AP419" s="602"/>
      <c r="AQ419" s="602"/>
      <c r="AR419" s="602"/>
      <c r="AS419" s="602"/>
    </row>
    <row r="420" spans="1:54" ht="18.75" customHeight="1">
      <c r="A420" s="109"/>
      <c r="B420" s="592" t="s">
        <v>510</v>
      </c>
      <c r="C420" s="592"/>
      <c r="D420" s="596" t="s">
        <v>487</v>
      </c>
      <c r="E420" s="596"/>
      <c r="F420" s="596"/>
      <c r="G420" s="596"/>
      <c r="H420" s="596"/>
      <c r="I420" s="596"/>
      <c r="J420" s="588">
        <v>0</v>
      </c>
      <c r="K420" s="588"/>
      <c r="L420" s="588"/>
      <c r="M420" s="588"/>
      <c r="N420" s="588"/>
      <c r="O420" s="588"/>
      <c r="P420" s="588"/>
      <c r="Q420" s="572" t="str">
        <f>Calcu_ADJ!C54</f>
        <v/>
      </c>
      <c r="R420" s="573"/>
      <c r="S420" s="573"/>
      <c r="T420" s="573"/>
      <c r="U420" s="573"/>
      <c r="V420" s="573"/>
      <c r="W420" s="574"/>
      <c r="X420" s="575" t="s">
        <v>747</v>
      </c>
      <c r="Y420" s="575"/>
      <c r="Z420" s="575"/>
      <c r="AA420" s="575"/>
      <c r="AB420" s="575"/>
      <c r="AC420" s="588">
        <v>1</v>
      </c>
      <c r="AD420" s="588"/>
      <c r="AE420" s="588"/>
      <c r="AF420" s="588"/>
      <c r="AG420" s="588"/>
      <c r="AH420" s="572" t="e">
        <f t="shared" ref="AH420:AH428" si="21">Q420*AC420</f>
        <v>#VALUE!</v>
      </c>
      <c r="AI420" s="573"/>
      <c r="AJ420" s="573"/>
      <c r="AK420" s="573"/>
      <c r="AL420" s="573"/>
      <c r="AM420" s="573"/>
      <c r="AN420" s="573"/>
      <c r="AO420" s="574"/>
      <c r="AP420" s="575" t="s">
        <v>69</v>
      </c>
      <c r="AQ420" s="575"/>
      <c r="AR420" s="575"/>
      <c r="AS420" s="575"/>
    </row>
    <row r="421" spans="1:54" s="62" customFormat="1" ht="18.75" customHeight="1">
      <c r="A421" s="110"/>
      <c r="B421" s="597" t="s">
        <v>511</v>
      </c>
      <c r="C421" s="597"/>
      <c r="D421" s="598" t="s">
        <v>512</v>
      </c>
      <c r="E421" s="598"/>
      <c r="F421" s="598"/>
      <c r="G421" s="598"/>
      <c r="H421" s="598"/>
      <c r="I421" s="598"/>
      <c r="J421" s="575" t="str">
        <f>AJ332</f>
        <v/>
      </c>
      <c r="K421" s="575"/>
      <c r="L421" s="575"/>
      <c r="M421" s="575"/>
      <c r="N421" s="575"/>
      <c r="O421" s="575"/>
      <c r="P421" s="575"/>
      <c r="Q421" s="599" t="str">
        <f>Calcu_ADJ!D54</f>
        <v/>
      </c>
      <c r="R421" s="600"/>
      <c r="S421" s="600"/>
      <c r="T421" s="600"/>
      <c r="U421" s="600"/>
      <c r="V421" s="600"/>
      <c r="W421" s="601"/>
      <c r="X421" s="575" t="s">
        <v>749</v>
      </c>
      <c r="Y421" s="575"/>
      <c r="Z421" s="575"/>
      <c r="AA421" s="575"/>
      <c r="AB421" s="575"/>
      <c r="AC421" s="575">
        <v>1</v>
      </c>
      <c r="AD421" s="575"/>
      <c r="AE421" s="575"/>
      <c r="AF421" s="575"/>
      <c r="AG421" s="575"/>
      <c r="AH421" s="599" t="e">
        <f t="shared" si="21"/>
        <v>#VALUE!</v>
      </c>
      <c r="AI421" s="600"/>
      <c r="AJ421" s="600"/>
      <c r="AK421" s="600"/>
      <c r="AL421" s="600"/>
      <c r="AM421" s="600"/>
      <c r="AN421" s="600"/>
      <c r="AO421" s="601"/>
      <c r="AP421" s="575">
        <v>2</v>
      </c>
      <c r="AQ421" s="575"/>
      <c r="AR421" s="575"/>
      <c r="AS421" s="575"/>
      <c r="AT421" s="61"/>
    </row>
    <row r="422" spans="1:54" ht="18.75" customHeight="1">
      <c r="A422" s="109"/>
      <c r="B422" s="592" t="s">
        <v>513</v>
      </c>
      <c r="C422" s="592"/>
      <c r="D422" s="596" t="s">
        <v>138</v>
      </c>
      <c r="E422" s="596"/>
      <c r="F422" s="596"/>
      <c r="G422" s="596"/>
      <c r="H422" s="596"/>
      <c r="I422" s="596"/>
      <c r="J422" s="588">
        <v>0</v>
      </c>
      <c r="K422" s="588"/>
      <c r="L422" s="588"/>
      <c r="M422" s="588"/>
      <c r="N422" s="588"/>
      <c r="O422" s="588"/>
      <c r="P422" s="588"/>
      <c r="Q422" s="572" t="str">
        <f>Calcu_ADJ!E54</f>
        <v/>
      </c>
      <c r="R422" s="573"/>
      <c r="S422" s="573"/>
      <c r="T422" s="573"/>
      <c r="U422" s="573"/>
      <c r="V422" s="573"/>
      <c r="W422" s="574"/>
      <c r="X422" s="575" t="s">
        <v>750</v>
      </c>
      <c r="Y422" s="575"/>
      <c r="Z422" s="575"/>
      <c r="AA422" s="575"/>
      <c r="AB422" s="575"/>
      <c r="AC422" s="588">
        <v>1</v>
      </c>
      <c r="AD422" s="588"/>
      <c r="AE422" s="588"/>
      <c r="AF422" s="588"/>
      <c r="AG422" s="588"/>
      <c r="AH422" s="572" t="e">
        <f t="shared" si="21"/>
        <v>#VALUE!</v>
      </c>
      <c r="AI422" s="573"/>
      <c r="AJ422" s="573"/>
      <c r="AK422" s="573"/>
      <c r="AL422" s="573"/>
      <c r="AM422" s="573"/>
      <c r="AN422" s="573"/>
      <c r="AO422" s="574"/>
      <c r="AP422" s="575">
        <v>1</v>
      </c>
      <c r="AQ422" s="575"/>
      <c r="AR422" s="575"/>
      <c r="AS422" s="575"/>
    </row>
    <row r="423" spans="1:54" ht="18.75" customHeight="1">
      <c r="A423" s="109"/>
      <c r="B423" s="592" t="s">
        <v>515</v>
      </c>
      <c r="C423" s="592"/>
      <c r="D423" s="593" t="s">
        <v>490</v>
      </c>
      <c r="E423" s="594"/>
      <c r="F423" s="594"/>
      <c r="G423" s="594"/>
      <c r="H423" s="594"/>
      <c r="I423" s="595"/>
      <c r="J423" s="588">
        <v>0</v>
      </c>
      <c r="K423" s="588"/>
      <c r="L423" s="588"/>
      <c r="M423" s="588"/>
      <c r="N423" s="588"/>
      <c r="O423" s="588"/>
      <c r="P423" s="588"/>
      <c r="Q423" s="572" t="str">
        <f>Calcu_ADJ!F54</f>
        <v/>
      </c>
      <c r="R423" s="573"/>
      <c r="S423" s="573"/>
      <c r="T423" s="573"/>
      <c r="U423" s="573"/>
      <c r="V423" s="573"/>
      <c r="W423" s="574"/>
      <c r="X423" s="575" t="s">
        <v>751</v>
      </c>
      <c r="Y423" s="575"/>
      <c r="Z423" s="575"/>
      <c r="AA423" s="575"/>
      <c r="AB423" s="575"/>
      <c r="AC423" s="588">
        <v>1</v>
      </c>
      <c r="AD423" s="588"/>
      <c r="AE423" s="588"/>
      <c r="AF423" s="588"/>
      <c r="AG423" s="588"/>
      <c r="AH423" s="572" t="e">
        <f t="shared" si="21"/>
        <v>#VALUE!</v>
      </c>
      <c r="AI423" s="573"/>
      <c r="AJ423" s="573"/>
      <c r="AK423" s="573"/>
      <c r="AL423" s="573"/>
      <c r="AM423" s="573"/>
      <c r="AN423" s="573"/>
      <c r="AO423" s="574"/>
      <c r="AP423" s="575" t="s">
        <v>517</v>
      </c>
      <c r="AQ423" s="575"/>
      <c r="AR423" s="575"/>
      <c r="AS423" s="575"/>
    </row>
    <row r="424" spans="1:54" s="2" customFormat="1" ht="18.75" customHeight="1">
      <c r="A424" s="109"/>
      <c r="B424" s="592" t="s">
        <v>518</v>
      </c>
      <c r="C424" s="592"/>
      <c r="D424" s="578" t="s">
        <v>139</v>
      </c>
      <c r="E424" s="579"/>
      <c r="F424" s="579"/>
      <c r="G424" s="579"/>
      <c r="H424" s="579"/>
      <c r="I424" s="580"/>
      <c r="J424" s="588">
        <v>0</v>
      </c>
      <c r="K424" s="588"/>
      <c r="L424" s="588"/>
      <c r="M424" s="588"/>
      <c r="N424" s="588"/>
      <c r="O424" s="588"/>
      <c r="P424" s="588"/>
      <c r="Q424" s="572" t="e">
        <f ca="1">Calcu_ADJ!G54</f>
        <v>#VALUE!</v>
      </c>
      <c r="R424" s="573"/>
      <c r="S424" s="573"/>
      <c r="T424" s="573"/>
      <c r="U424" s="573"/>
      <c r="V424" s="573"/>
      <c r="W424" s="574"/>
      <c r="X424" s="575" t="s">
        <v>752</v>
      </c>
      <c r="Y424" s="575"/>
      <c r="Z424" s="575"/>
      <c r="AA424" s="575"/>
      <c r="AB424" s="575"/>
      <c r="AC424" s="588">
        <v>1</v>
      </c>
      <c r="AD424" s="588"/>
      <c r="AE424" s="588"/>
      <c r="AF424" s="588"/>
      <c r="AG424" s="588"/>
      <c r="AH424" s="572" t="e">
        <f t="shared" ca="1" si="21"/>
        <v>#VALUE!</v>
      </c>
      <c r="AI424" s="573"/>
      <c r="AJ424" s="573"/>
      <c r="AK424" s="573"/>
      <c r="AL424" s="573"/>
      <c r="AM424" s="573"/>
      <c r="AN424" s="573"/>
      <c r="AO424" s="574"/>
      <c r="AP424" s="575" t="s">
        <v>753</v>
      </c>
      <c r="AQ424" s="575"/>
      <c r="AR424" s="575"/>
      <c r="AS424" s="575"/>
      <c r="AU424" s="1"/>
      <c r="AV424" s="1"/>
      <c r="AW424" s="1"/>
      <c r="AX424" s="1"/>
      <c r="AY424" s="1"/>
      <c r="AZ424" s="1"/>
      <c r="BA424" s="1"/>
      <c r="BB424" s="1"/>
    </row>
    <row r="425" spans="1:54" s="2" customFormat="1" ht="18.75" customHeight="1">
      <c r="A425" s="109"/>
      <c r="B425" s="592" t="s">
        <v>328</v>
      </c>
      <c r="C425" s="592"/>
      <c r="D425" s="578" t="s">
        <v>493</v>
      </c>
      <c r="E425" s="579"/>
      <c r="F425" s="579"/>
      <c r="G425" s="579"/>
      <c r="H425" s="579"/>
      <c r="I425" s="580"/>
      <c r="J425" s="588">
        <v>0</v>
      </c>
      <c r="K425" s="588"/>
      <c r="L425" s="588"/>
      <c r="M425" s="588"/>
      <c r="N425" s="588"/>
      <c r="O425" s="588"/>
      <c r="P425" s="588"/>
      <c r="Q425" s="572" t="str">
        <f>Calcu_ADJ!H54</f>
        <v/>
      </c>
      <c r="R425" s="573"/>
      <c r="S425" s="573"/>
      <c r="T425" s="573"/>
      <c r="U425" s="573"/>
      <c r="V425" s="573"/>
      <c r="W425" s="574"/>
      <c r="X425" s="575" t="s">
        <v>752</v>
      </c>
      <c r="Y425" s="575"/>
      <c r="Z425" s="575"/>
      <c r="AA425" s="575"/>
      <c r="AB425" s="575"/>
      <c r="AC425" s="588">
        <v>1</v>
      </c>
      <c r="AD425" s="588"/>
      <c r="AE425" s="588"/>
      <c r="AF425" s="588"/>
      <c r="AG425" s="588"/>
      <c r="AH425" s="572" t="e">
        <f t="shared" si="21"/>
        <v>#VALUE!</v>
      </c>
      <c r="AI425" s="573"/>
      <c r="AJ425" s="573"/>
      <c r="AK425" s="573"/>
      <c r="AL425" s="573"/>
      <c r="AM425" s="573"/>
      <c r="AN425" s="573"/>
      <c r="AO425" s="574"/>
      <c r="AP425" s="575" t="s">
        <v>517</v>
      </c>
      <c r="AQ425" s="575"/>
      <c r="AR425" s="575"/>
      <c r="AS425" s="575"/>
      <c r="AU425" s="1"/>
      <c r="AV425" s="1"/>
      <c r="AW425" s="1"/>
      <c r="AX425" s="1"/>
      <c r="AY425" s="1"/>
      <c r="AZ425" s="1"/>
      <c r="BA425" s="1"/>
      <c r="BB425" s="1"/>
    </row>
    <row r="426" spans="1:54" s="2" customFormat="1" ht="18.75" customHeight="1">
      <c r="A426" s="109"/>
      <c r="B426" s="592" t="s">
        <v>520</v>
      </c>
      <c r="C426" s="592"/>
      <c r="D426" s="578" t="s">
        <v>140</v>
      </c>
      <c r="E426" s="579"/>
      <c r="F426" s="579"/>
      <c r="G426" s="579"/>
      <c r="H426" s="579"/>
      <c r="I426" s="580"/>
      <c r="J426" s="588">
        <v>0</v>
      </c>
      <c r="K426" s="588"/>
      <c r="L426" s="588"/>
      <c r="M426" s="588"/>
      <c r="N426" s="588"/>
      <c r="O426" s="588"/>
      <c r="P426" s="588"/>
      <c r="Q426" s="572" t="str">
        <f>Calcu_ADJ!I54</f>
        <v/>
      </c>
      <c r="R426" s="573"/>
      <c r="S426" s="573"/>
      <c r="T426" s="573"/>
      <c r="U426" s="573"/>
      <c r="V426" s="573"/>
      <c r="W426" s="574"/>
      <c r="X426" s="575" t="s">
        <v>754</v>
      </c>
      <c r="Y426" s="575"/>
      <c r="Z426" s="575"/>
      <c r="AA426" s="575"/>
      <c r="AB426" s="575"/>
      <c r="AC426" s="588">
        <v>1</v>
      </c>
      <c r="AD426" s="588"/>
      <c r="AE426" s="588"/>
      <c r="AF426" s="588"/>
      <c r="AG426" s="588"/>
      <c r="AH426" s="572" t="e">
        <f t="shared" si="21"/>
        <v>#VALUE!</v>
      </c>
      <c r="AI426" s="573"/>
      <c r="AJ426" s="573"/>
      <c r="AK426" s="573"/>
      <c r="AL426" s="573"/>
      <c r="AM426" s="573"/>
      <c r="AN426" s="573"/>
      <c r="AO426" s="574"/>
      <c r="AP426" s="575" t="s">
        <v>517</v>
      </c>
      <c r="AQ426" s="575"/>
      <c r="AR426" s="575"/>
      <c r="AS426" s="575"/>
      <c r="AU426" s="1"/>
      <c r="AV426" s="1"/>
      <c r="AW426" s="1"/>
      <c r="AX426" s="1"/>
      <c r="AY426" s="1"/>
      <c r="AZ426" s="1"/>
      <c r="BA426" s="1"/>
      <c r="BB426" s="1"/>
    </row>
    <row r="427" spans="1:54" s="2" customFormat="1" ht="18.75" customHeight="1">
      <c r="A427" s="109"/>
      <c r="B427" s="576" t="s">
        <v>521</v>
      </c>
      <c r="C427" s="577"/>
      <c r="D427" s="578" t="s">
        <v>141</v>
      </c>
      <c r="E427" s="579"/>
      <c r="F427" s="579"/>
      <c r="G427" s="579"/>
      <c r="H427" s="579"/>
      <c r="I427" s="580"/>
      <c r="J427" s="584">
        <v>0</v>
      </c>
      <c r="K427" s="585"/>
      <c r="L427" s="585"/>
      <c r="M427" s="585"/>
      <c r="N427" s="585"/>
      <c r="O427" s="585"/>
      <c r="P427" s="586"/>
      <c r="Q427" s="572" t="str">
        <f>Calcu_ADJ!J54</f>
        <v/>
      </c>
      <c r="R427" s="573"/>
      <c r="S427" s="573"/>
      <c r="T427" s="573"/>
      <c r="U427" s="573"/>
      <c r="V427" s="573"/>
      <c r="W427" s="574"/>
      <c r="X427" s="589" t="s">
        <v>748</v>
      </c>
      <c r="Y427" s="590"/>
      <c r="Z427" s="590"/>
      <c r="AA427" s="590"/>
      <c r="AB427" s="591"/>
      <c r="AC427" s="584">
        <v>1</v>
      </c>
      <c r="AD427" s="585"/>
      <c r="AE427" s="585"/>
      <c r="AF427" s="585"/>
      <c r="AG427" s="586"/>
      <c r="AH427" s="572" t="e">
        <f t="shared" si="21"/>
        <v>#VALUE!</v>
      </c>
      <c r="AI427" s="573"/>
      <c r="AJ427" s="573"/>
      <c r="AK427" s="573"/>
      <c r="AL427" s="573"/>
      <c r="AM427" s="573"/>
      <c r="AN427" s="573"/>
      <c r="AO427" s="574"/>
      <c r="AP427" s="575" t="s">
        <v>517</v>
      </c>
      <c r="AQ427" s="575"/>
      <c r="AR427" s="575"/>
      <c r="AS427" s="575"/>
      <c r="AU427" s="1"/>
      <c r="AV427" s="1"/>
      <c r="AW427" s="1"/>
      <c r="AX427" s="1"/>
      <c r="AY427" s="1"/>
      <c r="AZ427" s="1"/>
      <c r="BA427" s="1"/>
      <c r="BB427" s="1"/>
    </row>
    <row r="428" spans="1:54" s="2" customFormat="1" ht="18.75" customHeight="1">
      <c r="A428" s="109"/>
      <c r="B428" s="576" t="s">
        <v>522</v>
      </c>
      <c r="C428" s="577"/>
      <c r="D428" s="578" t="s">
        <v>142</v>
      </c>
      <c r="E428" s="579"/>
      <c r="F428" s="579"/>
      <c r="G428" s="579"/>
      <c r="H428" s="579"/>
      <c r="I428" s="580"/>
      <c r="J428" s="584">
        <v>0</v>
      </c>
      <c r="K428" s="585"/>
      <c r="L428" s="585"/>
      <c r="M428" s="585"/>
      <c r="N428" s="585"/>
      <c r="O428" s="585"/>
      <c r="P428" s="586"/>
      <c r="Q428" s="572" t="str">
        <f>Calcu_ADJ!K54</f>
        <v/>
      </c>
      <c r="R428" s="573"/>
      <c r="S428" s="573"/>
      <c r="T428" s="573"/>
      <c r="U428" s="573"/>
      <c r="V428" s="573"/>
      <c r="W428" s="574"/>
      <c r="X428" s="589" t="s">
        <v>748</v>
      </c>
      <c r="Y428" s="590"/>
      <c r="Z428" s="590"/>
      <c r="AA428" s="590"/>
      <c r="AB428" s="591"/>
      <c r="AC428" s="584">
        <v>1</v>
      </c>
      <c r="AD428" s="585"/>
      <c r="AE428" s="585"/>
      <c r="AF428" s="585"/>
      <c r="AG428" s="586"/>
      <c r="AH428" s="572" t="e">
        <f t="shared" si="21"/>
        <v>#VALUE!</v>
      </c>
      <c r="AI428" s="573"/>
      <c r="AJ428" s="573"/>
      <c r="AK428" s="573"/>
      <c r="AL428" s="573"/>
      <c r="AM428" s="573"/>
      <c r="AN428" s="573"/>
      <c r="AO428" s="574"/>
      <c r="AP428" s="575" t="s">
        <v>69</v>
      </c>
      <c r="AQ428" s="575"/>
      <c r="AR428" s="575"/>
      <c r="AS428" s="575"/>
      <c r="AU428" s="1"/>
      <c r="AV428" s="1"/>
      <c r="AW428" s="1"/>
      <c r="AX428" s="1"/>
      <c r="AY428" s="1"/>
      <c r="AZ428" s="1"/>
      <c r="BA428" s="1"/>
      <c r="BB428" s="1"/>
    </row>
    <row r="429" spans="1:54" s="2" customFormat="1" ht="18.75" customHeight="1">
      <c r="A429" s="109"/>
      <c r="B429" s="576" t="s">
        <v>524</v>
      </c>
      <c r="C429" s="577"/>
      <c r="D429" s="578" t="s">
        <v>486</v>
      </c>
      <c r="E429" s="579"/>
      <c r="F429" s="579"/>
      <c r="G429" s="579"/>
      <c r="H429" s="579"/>
      <c r="I429" s="580"/>
      <c r="J429" s="581" t="str">
        <f>J421</f>
        <v/>
      </c>
      <c r="K429" s="582"/>
      <c r="L429" s="582"/>
      <c r="M429" s="582"/>
      <c r="N429" s="582"/>
      <c r="O429" s="582"/>
      <c r="P429" s="583"/>
      <c r="Q429" s="584" t="s">
        <v>525</v>
      </c>
      <c r="R429" s="585"/>
      <c r="S429" s="585"/>
      <c r="T429" s="585"/>
      <c r="U429" s="585"/>
      <c r="V429" s="585"/>
      <c r="W429" s="586"/>
      <c r="X429" s="584" t="s">
        <v>525</v>
      </c>
      <c r="Y429" s="585"/>
      <c r="Z429" s="585"/>
      <c r="AA429" s="585"/>
      <c r="AB429" s="586"/>
      <c r="AC429" s="584" t="s">
        <v>525</v>
      </c>
      <c r="AD429" s="585"/>
      <c r="AE429" s="585"/>
      <c r="AF429" s="585"/>
      <c r="AG429" s="586"/>
      <c r="AH429" s="572" t="e">
        <f>SQRT(SUMSQ(AH420:AO428))</f>
        <v>#VALUE!</v>
      </c>
      <c r="AI429" s="573"/>
      <c r="AJ429" s="573"/>
      <c r="AK429" s="573"/>
      <c r="AL429" s="573"/>
      <c r="AM429" s="573"/>
      <c r="AN429" s="573"/>
      <c r="AO429" s="574"/>
      <c r="AP429" s="587" t="e">
        <f>ROUNDDOWN(AH429^4/(AH421^4/AP421+AH422^4/AP422),0)</f>
        <v>#VALUE!</v>
      </c>
      <c r="AQ429" s="588"/>
      <c r="AR429" s="588"/>
      <c r="AS429" s="588"/>
      <c r="AU429" s="1"/>
      <c r="AV429" s="1"/>
      <c r="AW429" s="1"/>
      <c r="AX429" s="1"/>
      <c r="AY429" s="1"/>
      <c r="AZ429" s="1"/>
      <c r="BA429" s="1"/>
      <c r="BB429" s="1"/>
    </row>
    <row r="430" spans="1:54" s="2" customFormat="1" ht="18.75" customHeight="1">
      <c r="A430" s="109"/>
      <c r="C430" s="401"/>
      <c r="D430" s="401"/>
      <c r="E430" s="401"/>
      <c r="AU430" s="1"/>
      <c r="AV430" s="1"/>
      <c r="AW430" s="1"/>
      <c r="AX430" s="1"/>
      <c r="AY430" s="1"/>
      <c r="AZ430" s="1"/>
      <c r="BA430" s="1"/>
      <c r="BB430" s="1"/>
    </row>
    <row r="431" spans="1:54" ht="18.75" customHeight="1">
      <c r="A431" s="7" t="s">
        <v>592</v>
      </c>
      <c r="C431" s="401"/>
      <c r="D431" s="401"/>
      <c r="E431" s="40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54" ht="18.75" customHeight="1">
      <c r="B432" s="404" t="s">
        <v>612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54" ht="18.75" customHeight="1">
      <c r="B433" s="2"/>
      <c r="C433" s="3"/>
      <c r="D433" s="2"/>
      <c r="E433" s="2"/>
      <c r="F433" s="2"/>
      <c r="G433" s="5" t="s">
        <v>593</v>
      </c>
      <c r="H433" s="567" t="str">
        <f ca="1">Calcu_ADJ!Q54</f>
        <v/>
      </c>
      <c r="I433" s="567"/>
      <c r="J433" s="403" t="s">
        <v>538</v>
      </c>
      <c r="K433" s="568" t="e">
        <f>AH429</f>
        <v>#VALUE!</v>
      </c>
      <c r="L433" s="568"/>
      <c r="M433" s="568"/>
      <c r="N433" s="568"/>
      <c r="O433" s="568"/>
      <c r="P433" s="27" t="s">
        <v>533</v>
      </c>
      <c r="Q433" s="568" t="e">
        <f ca="1">K433*H433</f>
        <v>#VALUE!</v>
      </c>
      <c r="R433" s="568"/>
      <c r="S433" s="568"/>
      <c r="T433" s="568"/>
      <c r="U433" s="24" t="s">
        <v>594</v>
      </c>
      <c r="V433" s="569" t="e">
        <f ca="1">Q433*10</f>
        <v>#VALUE!</v>
      </c>
      <c r="W433" s="569"/>
      <c r="X433" s="16" t="s">
        <v>595</v>
      </c>
      <c r="Y433" s="570" t="s">
        <v>596</v>
      </c>
      <c r="Z433" s="571"/>
      <c r="AA433" s="24"/>
      <c r="AB433" s="24"/>
      <c r="AC433" s="24"/>
      <c r="AD433" s="404"/>
      <c r="AE433" s="404"/>
      <c r="AF433" s="404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T433" s="1"/>
    </row>
    <row r="434" spans="1:54" ht="18.75" customHeight="1">
      <c r="B434" s="2"/>
      <c r="C434" s="2"/>
      <c r="D434" s="3"/>
      <c r="E434" s="2"/>
      <c r="F434" s="2"/>
      <c r="G434" s="2"/>
      <c r="H434" s="5"/>
      <c r="I434" s="2"/>
      <c r="J434" s="403"/>
      <c r="K434" s="403"/>
      <c r="L434" s="2"/>
      <c r="M434" s="44"/>
      <c r="N434" s="44"/>
      <c r="O434" s="44"/>
      <c r="P434" s="44"/>
      <c r="Q434" s="44"/>
      <c r="R434" s="27"/>
      <c r="S434" s="28"/>
      <c r="T434" s="28"/>
      <c r="U434" s="28"/>
      <c r="V434" s="28"/>
      <c r="W434" s="24"/>
      <c r="X434" s="405"/>
      <c r="Y434" s="405"/>
      <c r="Z434" s="16"/>
      <c r="AA434" s="406"/>
      <c r="AB434" s="402"/>
      <c r="AC434" s="24"/>
      <c r="AD434" s="24"/>
      <c r="AE434" s="24"/>
      <c r="AF434" s="404"/>
      <c r="AG434" s="404"/>
      <c r="AH434" s="404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54" ht="18.75" customHeight="1">
      <c r="A435" s="7" t="s">
        <v>76</v>
      </c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2"/>
      <c r="AH435" s="40"/>
      <c r="AI435" s="40"/>
      <c r="AJ435" s="40"/>
      <c r="AK435" s="40"/>
      <c r="AL435" s="40"/>
      <c r="AM435" s="40"/>
      <c r="AN435" s="2"/>
      <c r="AO435" s="2"/>
      <c r="AP435" s="2"/>
      <c r="AQ435" s="2"/>
      <c r="AR435" s="2"/>
      <c r="AS435" s="2"/>
    </row>
    <row r="436" spans="1:54" ht="18.75" customHeight="1">
      <c r="B436" s="40" t="s">
        <v>615</v>
      </c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565" t="str">
        <f ca="1">TEXT(J429,Calcu_ADJ!AE75)</f>
        <v/>
      </c>
      <c r="U436" s="565"/>
      <c r="V436" s="565"/>
      <c r="W436" s="565"/>
      <c r="X436" s="40" t="s">
        <v>613</v>
      </c>
      <c r="Y436" s="40"/>
      <c r="Z436" s="40"/>
      <c r="AA436" s="40"/>
      <c r="AB436" s="40"/>
      <c r="AC436" s="40"/>
      <c r="AD436" s="40"/>
      <c r="AE436" s="2"/>
      <c r="AF436" s="40"/>
      <c r="AG436" s="40"/>
      <c r="AH436" s="40"/>
      <c r="AI436" s="565" t="str">
        <f ca="1">H433</f>
        <v/>
      </c>
      <c r="AJ436" s="565"/>
      <c r="AK436" s="40" t="s">
        <v>614</v>
      </c>
      <c r="AL436" s="2"/>
      <c r="AN436" s="2"/>
      <c r="AO436" s="2"/>
      <c r="AP436" s="2"/>
      <c r="AQ436" s="2"/>
      <c r="AR436" s="2"/>
      <c r="AS436" s="2"/>
    </row>
    <row r="437" spans="1:54" ht="18.75" customHeight="1">
      <c r="B437" s="40" t="s">
        <v>616</v>
      </c>
      <c r="C437" s="40"/>
      <c r="D437" s="40"/>
      <c r="E437" s="40"/>
      <c r="F437" s="40"/>
      <c r="G437" s="40"/>
      <c r="H437" s="565" t="e">
        <f ca="1">TEXT(T436*Q433%,Calcu_ADJ!AE75)</f>
        <v>#VALUE!</v>
      </c>
      <c r="I437" s="565"/>
      <c r="J437" s="565"/>
      <c r="K437" s="565"/>
      <c r="L437" s="40" t="s">
        <v>617</v>
      </c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2"/>
      <c r="AO437" s="2"/>
      <c r="AP437" s="2"/>
      <c r="AQ437" s="2"/>
      <c r="AR437" s="2"/>
      <c r="AS437" s="2"/>
    </row>
    <row r="438" spans="1:54" ht="18.75" customHeight="1">
      <c r="B438" s="40"/>
      <c r="C438" s="137" t="s">
        <v>618</v>
      </c>
      <c r="D438" s="565" t="str">
        <f ca="1">T436</f>
        <v/>
      </c>
      <c r="E438" s="565"/>
      <c r="F438" s="565"/>
      <c r="G438" s="565"/>
      <c r="H438" s="40" t="s">
        <v>619</v>
      </c>
      <c r="I438" s="565" t="e">
        <f ca="1">H437</f>
        <v>#VALUE!</v>
      </c>
      <c r="J438" s="565"/>
      <c r="K438" s="565"/>
      <c r="L438" s="565"/>
      <c r="M438" s="40" t="s">
        <v>620</v>
      </c>
      <c r="O438" s="40"/>
      <c r="P438" s="40"/>
      <c r="Q438" s="40"/>
      <c r="R438" s="40"/>
      <c r="S438" s="40"/>
      <c r="T438" s="40"/>
      <c r="U438" s="40"/>
      <c r="V438" s="40"/>
      <c r="W438" s="2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2"/>
      <c r="AM438" s="2"/>
      <c r="AN438" s="2"/>
      <c r="AO438" s="2"/>
      <c r="AP438" s="2"/>
      <c r="AQ438" s="2"/>
      <c r="AR438" s="2"/>
      <c r="AT438" s="1"/>
    </row>
    <row r="439" spans="1:54" s="2" customFormat="1" ht="18.75" customHeight="1">
      <c r="B439" s="40"/>
      <c r="C439" s="40"/>
      <c r="D439" s="40"/>
      <c r="E439" s="5"/>
      <c r="F439" s="566"/>
      <c r="G439" s="566"/>
      <c r="H439" s="566"/>
      <c r="I439" s="566"/>
      <c r="J439" s="40"/>
      <c r="K439" s="40"/>
      <c r="L439" s="40"/>
      <c r="M439" s="40"/>
      <c r="N439" s="40"/>
      <c r="O439" s="40"/>
      <c r="P439" s="40"/>
      <c r="Q439" s="40"/>
      <c r="R439" s="40"/>
      <c r="S439" s="41"/>
      <c r="T439" s="40"/>
      <c r="U439" s="40"/>
      <c r="V439" s="40"/>
      <c r="W439" s="40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40"/>
      <c r="AU439" s="1"/>
      <c r="AV439" s="1"/>
      <c r="AW439" s="1"/>
      <c r="AX439" s="1"/>
      <c r="AY439" s="1"/>
      <c r="AZ439" s="1"/>
      <c r="BA439" s="1"/>
      <c r="BB439" s="1"/>
    </row>
    <row r="443" spans="1:54" ht="18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54" ht="31.5">
      <c r="A444" s="108" t="s">
        <v>764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54" ht="18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54" ht="18.75" customHeight="1">
      <c r="A446" s="7" t="s">
        <v>450</v>
      </c>
      <c r="C446" s="419"/>
      <c r="D446" s="419"/>
      <c r="E446" s="419"/>
      <c r="F446" s="419"/>
      <c r="G446" s="419"/>
      <c r="H446" s="419"/>
      <c r="I446" s="419"/>
      <c r="J446" s="419"/>
      <c r="K446" s="419"/>
      <c r="L446" s="419"/>
      <c r="M446" s="419"/>
      <c r="N446" s="419"/>
      <c r="O446" s="419"/>
      <c r="P446" s="419"/>
      <c r="Q446" s="419"/>
      <c r="R446" s="419"/>
      <c r="S446" s="419"/>
      <c r="T446" s="419"/>
      <c r="U446" s="419"/>
      <c r="V446" s="419"/>
      <c r="W446" s="419"/>
      <c r="X446" s="419"/>
      <c r="Y446" s="419"/>
      <c r="Z446" s="419"/>
      <c r="AA446" s="419"/>
      <c r="AB446" s="419"/>
      <c r="AC446" s="419"/>
      <c r="AD446" s="419"/>
      <c r="AE446" s="419"/>
      <c r="AF446" s="419"/>
      <c r="AG446" s="419"/>
      <c r="AH446" s="419"/>
      <c r="AI446" s="419"/>
      <c r="AJ446" s="419"/>
      <c r="AK446" s="419"/>
      <c r="AL446" s="419"/>
      <c r="AM446" s="419"/>
      <c r="AN446" s="419"/>
      <c r="AO446" s="419"/>
      <c r="AP446" s="419"/>
      <c r="AQ446" s="419"/>
      <c r="AR446" s="419"/>
      <c r="AS446" s="419"/>
      <c r="AT446" s="419"/>
    </row>
    <row r="447" spans="1:54" ht="18.75" customHeight="1">
      <c r="A447" s="7"/>
      <c r="B447" s="7" t="s">
        <v>451</v>
      </c>
      <c r="C447" s="419"/>
      <c r="D447" s="419"/>
      <c r="E447" s="419"/>
      <c r="F447" s="419"/>
      <c r="G447" s="419"/>
      <c r="H447" s="419"/>
      <c r="I447" s="419"/>
      <c r="J447" s="419"/>
      <c r="K447" s="419"/>
      <c r="L447" s="419"/>
      <c r="M447" s="2"/>
      <c r="N447" s="2"/>
      <c r="O447" s="2"/>
      <c r="P447" s="419"/>
      <c r="Q447" s="419"/>
      <c r="R447" s="419"/>
      <c r="S447" s="419"/>
      <c r="T447" s="419"/>
      <c r="U447" s="419"/>
      <c r="V447" s="419"/>
      <c r="W447" s="419"/>
      <c r="X447" s="419"/>
      <c r="Y447" s="2"/>
      <c r="Z447" s="2"/>
      <c r="AA447" s="2"/>
      <c r="AB447" s="2"/>
      <c r="AC447" s="2"/>
      <c r="AD447" s="2"/>
      <c r="AE447" s="635"/>
      <c r="AF447" s="635"/>
      <c r="AG447" s="635"/>
      <c r="AH447" s="635"/>
      <c r="AI447" s="635"/>
      <c r="AJ447" s="635"/>
      <c r="AK447" s="635"/>
      <c r="AL447" s="2"/>
      <c r="AM447" s="2"/>
      <c r="AN447" s="2"/>
      <c r="AO447" s="2"/>
      <c r="AP447" s="2"/>
      <c r="AQ447" s="2"/>
      <c r="AR447" s="2"/>
      <c r="AS447" s="2"/>
      <c r="AT447" s="419"/>
    </row>
    <row r="448" spans="1:54" ht="18.75" customHeight="1">
      <c r="A448" s="7"/>
      <c r="B448" s="636" t="str">
        <f>RAWDATA!B82</f>
        <v>실하중
(0)</v>
      </c>
      <c r="C448" s="637"/>
      <c r="D448" s="637"/>
      <c r="E448" s="637"/>
      <c r="F448" s="637"/>
      <c r="G448" s="638"/>
      <c r="H448" s="642" t="str">
        <f>RAWDATA!C82</f>
        <v>기 기 지 시 치</v>
      </c>
      <c r="I448" s="643"/>
      <c r="J448" s="643"/>
      <c r="K448" s="643"/>
      <c r="L448" s="643"/>
      <c r="M448" s="643"/>
      <c r="N448" s="643"/>
      <c r="O448" s="643"/>
      <c r="P448" s="643"/>
      <c r="Q448" s="643"/>
      <c r="R448" s="643"/>
      <c r="S448" s="643"/>
      <c r="T448" s="643"/>
      <c r="U448" s="643"/>
      <c r="V448" s="643"/>
      <c r="W448" s="643"/>
      <c r="X448" s="643"/>
      <c r="Y448" s="643"/>
      <c r="Z448" s="624" t="s">
        <v>452</v>
      </c>
      <c r="AA448" s="624"/>
      <c r="AB448" s="624"/>
      <c r="AC448" s="624"/>
      <c r="AD448" s="624"/>
      <c r="AE448" s="624"/>
      <c r="AF448" s="624" t="s">
        <v>453</v>
      </c>
      <c r="AG448" s="624"/>
      <c r="AH448" s="624"/>
      <c r="AI448" s="624"/>
      <c r="AJ448" s="624"/>
      <c r="AK448" s="624"/>
      <c r="AL448" s="29"/>
      <c r="AM448" s="14"/>
      <c r="AN448" s="14"/>
      <c r="AO448" s="14"/>
      <c r="AP448" s="14"/>
      <c r="AQ448" s="14"/>
      <c r="AR448" s="2"/>
      <c r="AS448" s="2"/>
    </row>
    <row r="449" spans="1:46" ht="18.75" customHeight="1">
      <c r="A449" s="7"/>
      <c r="B449" s="639"/>
      <c r="C449" s="640"/>
      <c r="D449" s="640"/>
      <c r="E449" s="640"/>
      <c r="F449" s="640"/>
      <c r="G449" s="641"/>
      <c r="H449" s="642" t="s">
        <v>6</v>
      </c>
      <c r="I449" s="643"/>
      <c r="J449" s="643"/>
      <c r="K449" s="643"/>
      <c r="L449" s="643"/>
      <c r="M449" s="644"/>
      <c r="N449" s="642" t="s">
        <v>119</v>
      </c>
      <c r="O449" s="643"/>
      <c r="P449" s="643"/>
      <c r="Q449" s="643"/>
      <c r="R449" s="643"/>
      <c r="S449" s="644"/>
      <c r="T449" s="642" t="s">
        <v>120</v>
      </c>
      <c r="U449" s="643"/>
      <c r="V449" s="643"/>
      <c r="W449" s="643"/>
      <c r="X449" s="643"/>
      <c r="Y449" s="643"/>
      <c r="Z449" s="624"/>
      <c r="AA449" s="624"/>
      <c r="AB449" s="624"/>
      <c r="AC449" s="624"/>
      <c r="AD449" s="624"/>
      <c r="AE449" s="624"/>
      <c r="AF449" s="624"/>
      <c r="AG449" s="624"/>
      <c r="AH449" s="624"/>
      <c r="AI449" s="624"/>
      <c r="AJ449" s="624"/>
      <c r="AK449" s="624"/>
      <c r="AL449" s="29"/>
      <c r="AM449" s="14"/>
      <c r="AN449" s="14"/>
      <c r="AO449" s="14"/>
      <c r="AP449" s="14"/>
      <c r="AQ449" s="14"/>
      <c r="AR449" s="2"/>
      <c r="AS449" s="2"/>
    </row>
    <row r="450" spans="1:46" ht="18.75" customHeight="1">
      <c r="A450" s="7"/>
      <c r="B450" s="627">
        <f>Force_1_R2!C4</f>
        <v>0</v>
      </c>
      <c r="C450" s="628"/>
      <c r="D450" s="628"/>
      <c r="E450" s="628"/>
      <c r="F450" s="628"/>
      <c r="G450" s="629"/>
      <c r="H450" s="627">
        <f>Force_1_R2!Q4</f>
        <v>0</v>
      </c>
      <c r="I450" s="628"/>
      <c r="J450" s="628"/>
      <c r="K450" s="628"/>
      <c r="L450" s="628"/>
      <c r="M450" s="629"/>
      <c r="N450" s="627">
        <f>Force_1_R2!R4</f>
        <v>0</v>
      </c>
      <c r="O450" s="628"/>
      <c r="P450" s="628"/>
      <c r="Q450" s="628"/>
      <c r="R450" s="628"/>
      <c r="S450" s="629"/>
      <c r="T450" s="627">
        <f>Force_1_R2!S4</f>
        <v>0</v>
      </c>
      <c r="U450" s="628"/>
      <c r="V450" s="628"/>
      <c r="W450" s="628"/>
      <c r="X450" s="628"/>
      <c r="Y450" s="628"/>
      <c r="Z450" s="616">
        <f>AVERAGE(H450:Y450)</f>
        <v>0</v>
      </c>
      <c r="AA450" s="616"/>
      <c r="AB450" s="616"/>
      <c r="AC450" s="616"/>
      <c r="AD450" s="616"/>
      <c r="AE450" s="616"/>
      <c r="AF450" s="616">
        <f>STDEV(H450:Y450)</f>
        <v>0</v>
      </c>
      <c r="AG450" s="616"/>
      <c r="AH450" s="616"/>
      <c r="AI450" s="616"/>
      <c r="AJ450" s="616"/>
      <c r="AK450" s="616"/>
      <c r="AL450" s="30"/>
      <c r="AM450" s="15"/>
      <c r="AN450" s="15"/>
      <c r="AO450" s="15"/>
      <c r="AP450" s="15"/>
      <c r="AQ450" s="15"/>
      <c r="AR450" s="2"/>
      <c r="AS450" s="2"/>
    </row>
    <row r="451" spans="1:46" ht="18.75" customHeight="1">
      <c r="A451" s="7"/>
      <c r="B451" s="627">
        <f>Force_1_R2!C5</f>
        <v>0</v>
      </c>
      <c r="C451" s="628"/>
      <c r="D451" s="628"/>
      <c r="E451" s="628"/>
      <c r="F451" s="628"/>
      <c r="G451" s="629"/>
      <c r="H451" s="627">
        <f>Force_1_R2!Q5</f>
        <v>0</v>
      </c>
      <c r="I451" s="628"/>
      <c r="J451" s="628"/>
      <c r="K451" s="628"/>
      <c r="L451" s="628"/>
      <c r="M451" s="629"/>
      <c r="N451" s="627">
        <f>Force_1_R2!R5</f>
        <v>0</v>
      </c>
      <c r="O451" s="628"/>
      <c r="P451" s="628"/>
      <c r="Q451" s="628"/>
      <c r="R451" s="628"/>
      <c r="S451" s="629"/>
      <c r="T451" s="627">
        <f>Force_1_R2!S5</f>
        <v>0</v>
      </c>
      <c r="U451" s="628"/>
      <c r="V451" s="628"/>
      <c r="W451" s="628"/>
      <c r="X451" s="628"/>
      <c r="Y451" s="628"/>
      <c r="Z451" s="616">
        <f>AVERAGE(H451:Y451)</f>
        <v>0</v>
      </c>
      <c r="AA451" s="616"/>
      <c r="AB451" s="616"/>
      <c r="AC451" s="616"/>
      <c r="AD451" s="616"/>
      <c r="AE451" s="616"/>
      <c r="AF451" s="616">
        <f>STDEV(H451:Y451)</f>
        <v>0</v>
      </c>
      <c r="AG451" s="616"/>
      <c r="AH451" s="616"/>
      <c r="AI451" s="616"/>
      <c r="AJ451" s="616"/>
      <c r="AK451" s="616"/>
      <c r="AL451" s="30"/>
      <c r="AM451" s="15"/>
      <c r="AN451" s="15"/>
      <c r="AO451" s="15"/>
      <c r="AP451" s="15"/>
      <c r="AQ451" s="15"/>
      <c r="AR451" s="2"/>
      <c r="AS451" s="2"/>
    </row>
    <row r="452" spans="1:46" ht="18.75" customHeight="1">
      <c r="A452" s="7"/>
      <c r="B452" s="627">
        <f>Force_1_R2!C6</f>
        <v>0</v>
      </c>
      <c r="C452" s="628"/>
      <c r="D452" s="628"/>
      <c r="E452" s="628"/>
      <c r="F452" s="628"/>
      <c r="G452" s="629"/>
      <c r="H452" s="627">
        <f>Force_1_R2!Q6</f>
        <v>0</v>
      </c>
      <c r="I452" s="628"/>
      <c r="J452" s="628"/>
      <c r="K452" s="628"/>
      <c r="L452" s="628"/>
      <c r="M452" s="629"/>
      <c r="N452" s="627">
        <f>Force_1_R2!R6</f>
        <v>0</v>
      </c>
      <c r="O452" s="628"/>
      <c r="P452" s="628"/>
      <c r="Q452" s="628"/>
      <c r="R452" s="628"/>
      <c r="S452" s="629"/>
      <c r="T452" s="627">
        <f>Force_1_R2!S6</f>
        <v>0</v>
      </c>
      <c r="U452" s="628"/>
      <c r="V452" s="628"/>
      <c r="W452" s="628"/>
      <c r="X452" s="628"/>
      <c r="Y452" s="628"/>
      <c r="Z452" s="616">
        <f>AVERAGE(H452:Y452)</f>
        <v>0</v>
      </c>
      <c r="AA452" s="616"/>
      <c r="AB452" s="616"/>
      <c r="AC452" s="616"/>
      <c r="AD452" s="616"/>
      <c r="AE452" s="616"/>
      <c r="AF452" s="616">
        <f>STDEV(H452:Y452)</f>
        <v>0</v>
      </c>
      <c r="AG452" s="616"/>
      <c r="AH452" s="616"/>
      <c r="AI452" s="616"/>
      <c r="AJ452" s="616"/>
      <c r="AK452" s="616"/>
      <c r="AL452" s="30"/>
      <c r="AM452" s="15"/>
      <c r="AN452" s="15"/>
      <c r="AO452" s="15"/>
      <c r="AP452" s="15"/>
      <c r="AQ452" s="15"/>
      <c r="AR452" s="2"/>
      <c r="AS452" s="2"/>
    </row>
    <row r="453" spans="1:46" s="2" customFormat="1" ht="18.75" customHeight="1">
      <c r="A453" s="7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2"/>
      <c r="AA453" s="112"/>
      <c r="AB453" s="112"/>
      <c r="AC453" s="112"/>
      <c r="AD453" s="112"/>
      <c r="AE453" s="112"/>
      <c r="AF453" s="113"/>
      <c r="AG453" s="113"/>
      <c r="AH453" s="113"/>
      <c r="AI453" s="113"/>
      <c r="AJ453" s="113"/>
      <c r="AK453" s="113"/>
      <c r="AL453" s="15"/>
      <c r="AM453" s="15"/>
      <c r="AN453" s="15"/>
      <c r="AO453" s="15"/>
      <c r="AP453" s="15"/>
      <c r="AQ453" s="15"/>
    </row>
    <row r="454" spans="1:46" ht="18.75" customHeight="1">
      <c r="A454" s="7"/>
      <c r="B454" s="7" t="s">
        <v>457</v>
      </c>
      <c r="C454" s="419"/>
      <c r="D454" s="419"/>
      <c r="E454" s="419"/>
      <c r="F454" s="419"/>
      <c r="G454" s="419"/>
      <c r="H454" s="419"/>
      <c r="I454" s="419"/>
      <c r="J454" s="419"/>
      <c r="K454" s="419"/>
      <c r="L454" s="419"/>
      <c r="M454" s="2"/>
      <c r="N454" s="2"/>
      <c r="O454" s="2"/>
      <c r="P454" s="419"/>
      <c r="Q454" s="419"/>
      <c r="R454" s="419"/>
      <c r="S454" s="419"/>
      <c r="T454" s="419"/>
      <c r="U454" s="419"/>
      <c r="V454" s="419"/>
      <c r="W454" s="419"/>
      <c r="X454" s="419"/>
      <c r="Y454" s="2"/>
      <c r="Z454" s="2"/>
      <c r="AA454" s="2"/>
      <c r="AB454" s="2"/>
      <c r="AC454" s="2"/>
      <c r="AD454" s="122"/>
      <c r="AE454" s="122"/>
      <c r="AF454" s="122"/>
      <c r="AG454" s="122"/>
      <c r="AH454" s="122"/>
      <c r="AI454" s="122"/>
      <c r="AJ454" s="122"/>
      <c r="AK454" s="122"/>
      <c r="AL454" s="2"/>
      <c r="AM454" s="2"/>
      <c r="AN454" s="2"/>
      <c r="AO454" s="2"/>
      <c r="AP454" s="2"/>
      <c r="AQ454" s="2"/>
      <c r="AR454" s="2"/>
      <c r="AS454" s="2"/>
      <c r="AT454" s="419"/>
    </row>
    <row r="455" spans="1:46" ht="18.75" customHeight="1">
      <c r="A455" s="7"/>
      <c r="B455" s="624" t="str">
        <f>RAWDATA!B89</f>
        <v>실하중
(0)</v>
      </c>
      <c r="C455" s="624"/>
      <c r="D455" s="624"/>
      <c r="E455" s="624"/>
      <c r="F455" s="624" t="str">
        <f>RAWDATA!C89</f>
        <v>기 기 지 시 치</v>
      </c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24"/>
      <c r="AB455" s="624"/>
      <c r="AC455" s="624"/>
      <c r="AD455" s="624"/>
      <c r="AE455" s="624"/>
      <c r="AF455" s="624"/>
      <c r="AG455" s="624"/>
      <c r="AH455" s="624"/>
      <c r="AI455" s="624"/>
      <c r="AJ455" s="624" t="s">
        <v>458</v>
      </c>
      <c r="AK455" s="624"/>
      <c r="AL455" s="624"/>
      <c r="AM455" s="624"/>
      <c r="AN455" s="624"/>
      <c r="AO455" s="624" t="s">
        <v>459</v>
      </c>
      <c r="AP455" s="624"/>
      <c r="AQ455" s="624"/>
      <c r="AR455" s="624"/>
      <c r="AS455" s="624"/>
    </row>
    <row r="456" spans="1:46" ht="18.75" customHeight="1">
      <c r="A456" s="7"/>
      <c r="B456" s="624"/>
      <c r="C456" s="624"/>
      <c r="D456" s="624"/>
      <c r="E456" s="624"/>
      <c r="F456" s="624" t="s">
        <v>70</v>
      </c>
      <c r="G456" s="624"/>
      <c r="H456" s="624"/>
      <c r="I456" s="624"/>
      <c r="J456" s="624"/>
      <c r="K456" s="624" t="s">
        <v>71</v>
      </c>
      <c r="L456" s="624"/>
      <c r="M456" s="624"/>
      <c r="N456" s="624"/>
      <c r="O456" s="624"/>
      <c r="P456" s="624" t="s">
        <v>462</v>
      </c>
      <c r="Q456" s="624"/>
      <c r="R456" s="624"/>
      <c r="S456" s="624"/>
      <c r="T456" s="624"/>
      <c r="U456" s="624"/>
      <c r="V456" s="624"/>
      <c r="W456" s="624"/>
      <c r="X456" s="624"/>
      <c r="Y456" s="624"/>
      <c r="Z456" s="624" t="s">
        <v>464</v>
      </c>
      <c r="AA456" s="624"/>
      <c r="AB456" s="624"/>
      <c r="AC456" s="624"/>
      <c r="AD456" s="624"/>
      <c r="AE456" s="624"/>
      <c r="AF456" s="624"/>
      <c r="AG456" s="624"/>
      <c r="AH456" s="624"/>
      <c r="AI456" s="624"/>
      <c r="AJ456" s="624"/>
      <c r="AK456" s="624"/>
      <c r="AL456" s="624"/>
      <c r="AM456" s="624"/>
      <c r="AN456" s="624"/>
      <c r="AO456" s="624"/>
      <c r="AP456" s="624"/>
      <c r="AQ456" s="624"/>
      <c r="AR456" s="624"/>
      <c r="AS456" s="624"/>
    </row>
    <row r="457" spans="1:46" ht="18.75" customHeight="1">
      <c r="A457" s="7"/>
      <c r="B457" s="624"/>
      <c r="C457" s="624"/>
      <c r="D457" s="624"/>
      <c r="E457" s="624"/>
      <c r="F457" s="624"/>
      <c r="G457" s="624"/>
      <c r="H457" s="624"/>
      <c r="I457" s="624"/>
      <c r="J457" s="624"/>
      <c r="K457" s="624"/>
      <c r="L457" s="624"/>
      <c r="M457" s="624"/>
      <c r="N457" s="624"/>
      <c r="O457" s="624"/>
      <c r="P457" s="624" t="s">
        <v>47</v>
      </c>
      <c r="Q457" s="624"/>
      <c r="R457" s="624"/>
      <c r="S457" s="624"/>
      <c r="T457" s="624"/>
      <c r="U457" s="624" t="s">
        <v>126</v>
      </c>
      <c r="V457" s="624"/>
      <c r="W457" s="624"/>
      <c r="X457" s="624"/>
      <c r="Y457" s="624"/>
      <c r="Z457" s="624" t="s">
        <v>47</v>
      </c>
      <c r="AA457" s="624"/>
      <c r="AB457" s="624"/>
      <c r="AC457" s="624"/>
      <c r="AD457" s="624"/>
      <c r="AE457" s="624" t="s">
        <v>126</v>
      </c>
      <c r="AF457" s="624"/>
      <c r="AG457" s="624"/>
      <c r="AH457" s="624"/>
      <c r="AI457" s="624"/>
      <c r="AJ457" s="624"/>
      <c r="AK457" s="624"/>
      <c r="AL457" s="624"/>
      <c r="AM457" s="624"/>
      <c r="AN457" s="624"/>
      <c r="AO457" s="624"/>
      <c r="AP457" s="624"/>
      <c r="AQ457" s="624"/>
      <c r="AR457" s="624"/>
      <c r="AS457" s="624"/>
    </row>
    <row r="458" spans="1:46" ht="18.75" customHeight="1">
      <c r="A458" s="7"/>
      <c r="B458" s="616" t="str">
        <f>IF(Calcu!B154=FALSE,"",Force_1_R2!E7)</f>
        <v/>
      </c>
      <c r="C458" s="616"/>
      <c r="D458" s="616"/>
      <c r="E458" s="616"/>
      <c r="F458" s="623" t="str">
        <f>IF(Calcu!B154=FALSE,"",Force_1_R2!Q7)</f>
        <v/>
      </c>
      <c r="G458" s="623"/>
      <c r="H458" s="623"/>
      <c r="I458" s="623"/>
      <c r="J458" s="623"/>
      <c r="K458" s="623" t="str">
        <f>IF(Calcu!B154=FALSE,"",Force_1_R2!R7)</f>
        <v/>
      </c>
      <c r="L458" s="623"/>
      <c r="M458" s="623"/>
      <c r="N458" s="623"/>
      <c r="O458" s="623"/>
      <c r="P458" s="623" t="str">
        <f>IF(Calcu!B154=FALSE,"",Force_1_R2!S7)</f>
        <v/>
      </c>
      <c r="Q458" s="623"/>
      <c r="R458" s="623"/>
      <c r="S458" s="623"/>
      <c r="T458" s="623"/>
      <c r="U458" s="623" t="str">
        <f>IF(Calcu!B154=FALSE,"",Force_1_R2!T7)</f>
        <v/>
      </c>
      <c r="V458" s="623"/>
      <c r="W458" s="623"/>
      <c r="X458" s="623"/>
      <c r="Y458" s="623"/>
      <c r="Z458" s="623" t="str">
        <f>IF(Calcu!B154=FALSE,"",Force_1_R2!U7)</f>
        <v/>
      </c>
      <c r="AA458" s="623"/>
      <c r="AB458" s="623"/>
      <c r="AC458" s="623"/>
      <c r="AD458" s="623"/>
      <c r="AE458" s="623" t="str">
        <f>IF(Calcu!B154=FALSE,"",Force_1_R2!V7)</f>
        <v/>
      </c>
      <c r="AF458" s="623"/>
      <c r="AG458" s="623"/>
      <c r="AH458" s="623"/>
      <c r="AI458" s="623"/>
      <c r="AJ458" s="616" t="str">
        <f>IF(Calcu!B154=FALSE,"",AVERAGE(F458:AI458))</f>
        <v/>
      </c>
      <c r="AK458" s="616"/>
      <c r="AL458" s="616"/>
      <c r="AM458" s="616"/>
      <c r="AN458" s="616"/>
      <c r="AO458" s="616" t="str">
        <f>IF(Calcu!B154=FALSE,"",STDEV(F458:AI458))</f>
        <v/>
      </c>
      <c r="AP458" s="616"/>
      <c r="AQ458" s="616"/>
      <c r="AR458" s="616"/>
      <c r="AS458" s="616"/>
    </row>
    <row r="459" spans="1:46" ht="18.75" customHeight="1">
      <c r="A459" s="7"/>
      <c r="B459" s="616" t="str">
        <f>IF(Calcu!B155=FALSE,"",Force_1_R2!E8)</f>
        <v/>
      </c>
      <c r="C459" s="616"/>
      <c r="D459" s="616"/>
      <c r="E459" s="616"/>
      <c r="F459" s="623" t="str">
        <f>IF(Calcu!B155=FALSE,"",Force_1_R2!Q8)</f>
        <v/>
      </c>
      <c r="G459" s="623"/>
      <c r="H459" s="623"/>
      <c r="I459" s="623"/>
      <c r="J459" s="623"/>
      <c r="K459" s="623" t="str">
        <f>IF(Calcu!B155=FALSE,"",Force_1_R2!R8)</f>
        <v/>
      </c>
      <c r="L459" s="623"/>
      <c r="M459" s="623"/>
      <c r="N459" s="623"/>
      <c r="O459" s="623"/>
      <c r="P459" s="623" t="str">
        <f>IF(Calcu!B155=FALSE,"",Force_1_R2!S8)</f>
        <v/>
      </c>
      <c r="Q459" s="623"/>
      <c r="R459" s="623"/>
      <c r="S459" s="623"/>
      <c r="T459" s="623"/>
      <c r="U459" s="623" t="str">
        <f>IF(Calcu!B155=FALSE,"",Force_1_R2!T8)</f>
        <v/>
      </c>
      <c r="V459" s="623"/>
      <c r="W459" s="623"/>
      <c r="X459" s="623"/>
      <c r="Y459" s="623"/>
      <c r="Z459" s="623" t="str">
        <f>IF(Calcu!B155=FALSE,"",Force_1_R2!U8)</f>
        <v/>
      </c>
      <c r="AA459" s="623"/>
      <c r="AB459" s="623"/>
      <c r="AC459" s="623"/>
      <c r="AD459" s="623"/>
      <c r="AE459" s="623" t="str">
        <f>IF(Calcu!B155=FALSE,"",Force_1_R2!V8)</f>
        <v/>
      </c>
      <c r="AF459" s="623"/>
      <c r="AG459" s="623"/>
      <c r="AH459" s="623"/>
      <c r="AI459" s="623"/>
      <c r="AJ459" s="616" t="str">
        <f>IF(Calcu!B155=FALSE,"",AVERAGE(F459:AI459))</f>
        <v/>
      </c>
      <c r="AK459" s="616"/>
      <c r="AL459" s="616"/>
      <c r="AM459" s="616"/>
      <c r="AN459" s="616"/>
      <c r="AO459" s="616" t="str">
        <f>IF(Calcu!B155=FALSE,"",STDEV(F459:AI459))</f>
        <v/>
      </c>
      <c r="AP459" s="616"/>
      <c r="AQ459" s="616"/>
      <c r="AR459" s="616"/>
      <c r="AS459" s="616"/>
    </row>
    <row r="460" spans="1:46" ht="18.75" customHeight="1">
      <c r="A460" s="7"/>
      <c r="B460" s="616" t="str">
        <f>IF(Calcu!B156=FALSE,"",Force_1_R2!E9)</f>
        <v/>
      </c>
      <c r="C460" s="616"/>
      <c r="D460" s="616"/>
      <c r="E460" s="616"/>
      <c r="F460" s="623" t="str">
        <f>IF(Calcu!B156=FALSE,"",Force_1_R2!Q9)</f>
        <v/>
      </c>
      <c r="G460" s="623"/>
      <c r="H460" s="623"/>
      <c r="I460" s="623"/>
      <c r="J460" s="623"/>
      <c r="K460" s="623" t="str">
        <f>IF(Calcu!B156=FALSE,"",Force_1_R2!R9)</f>
        <v/>
      </c>
      <c r="L460" s="623"/>
      <c r="M460" s="623"/>
      <c r="N460" s="623"/>
      <c r="O460" s="623"/>
      <c r="P460" s="623" t="str">
        <f>IF(Calcu!B156=FALSE,"",Force_1_R2!S9)</f>
        <v/>
      </c>
      <c r="Q460" s="623"/>
      <c r="R460" s="623"/>
      <c r="S460" s="623"/>
      <c r="T460" s="623"/>
      <c r="U460" s="623" t="str">
        <f>IF(Calcu!B156=FALSE,"",Force_1_R2!T9)</f>
        <v/>
      </c>
      <c r="V460" s="623"/>
      <c r="W460" s="623"/>
      <c r="X460" s="623"/>
      <c r="Y460" s="623"/>
      <c r="Z460" s="623" t="str">
        <f>IF(Calcu!B156=FALSE,"",Force_1_R2!U9)</f>
        <v/>
      </c>
      <c r="AA460" s="623"/>
      <c r="AB460" s="623"/>
      <c r="AC460" s="623"/>
      <c r="AD460" s="623"/>
      <c r="AE460" s="623" t="str">
        <f>IF(Calcu!B156=FALSE,"",Force_1_R2!V9)</f>
        <v/>
      </c>
      <c r="AF460" s="623"/>
      <c r="AG460" s="623"/>
      <c r="AH460" s="623"/>
      <c r="AI460" s="623"/>
      <c r="AJ460" s="616" t="str">
        <f>IF(Calcu!B156=FALSE,"",AVERAGE(F460:AI460))</f>
        <v/>
      </c>
      <c r="AK460" s="616"/>
      <c r="AL460" s="616"/>
      <c r="AM460" s="616"/>
      <c r="AN460" s="616"/>
      <c r="AO460" s="616" t="str">
        <f>IF(Calcu!B156=FALSE,"",STDEV(F460:AI460))</f>
        <v/>
      </c>
      <c r="AP460" s="616"/>
      <c r="AQ460" s="616"/>
      <c r="AR460" s="616"/>
      <c r="AS460" s="616"/>
    </row>
    <row r="461" spans="1:46" ht="18.75" customHeight="1">
      <c r="A461" s="7"/>
      <c r="B461" s="616" t="str">
        <f>IF(Calcu!B157=FALSE,"",Force_1_R2!E10)</f>
        <v/>
      </c>
      <c r="C461" s="616"/>
      <c r="D461" s="616"/>
      <c r="E461" s="616"/>
      <c r="F461" s="623" t="str">
        <f>IF(Calcu!B157=FALSE,"",Force_1_R2!Q10)</f>
        <v/>
      </c>
      <c r="G461" s="623"/>
      <c r="H461" s="623"/>
      <c r="I461" s="623"/>
      <c r="J461" s="623"/>
      <c r="K461" s="623" t="str">
        <f>IF(Calcu!B157=FALSE,"",Force_1_R2!R10)</f>
        <v/>
      </c>
      <c r="L461" s="623"/>
      <c r="M461" s="623"/>
      <c r="N461" s="623"/>
      <c r="O461" s="623"/>
      <c r="P461" s="623" t="str">
        <f>IF(Calcu!B157=FALSE,"",Force_1_R2!S10)</f>
        <v/>
      </c>
      <c r="Q461" s="623"/>
      <c r="R461" s="623"/>
      <c r="S461" s="623"/>
      <c r="T461" s="623"/>
      <c r="U461" s="623" t="str">
        <f>IF(Calcu!B157=FALSE,"",Force_1_R2!T10)</f>
        <v/>
      </c>
      <c r="V461" s="623"/>
      <c r="W461" s="623"/>
      <c r="X461" s="623"/>
      <c r="Y461" s="623"/>
      <c r="Z461" s="623" t="str">
        <f>IF(Calcu!B157=FALSE,"",Force_1_R2!U10)</f>
        <v/>
      </c>
      <c r="AA461" s="623"/>
      <c r="AB461" s="623"/>
      <c r="AC461" s="623"/>
      <c r="AD461" s="623"/>
      <c r="AE461" s="623" t="str">
        <f>IF(Calcu!B157=FALSE,"",Force_1_R2!V10)</f>
        <v/>
      </c>
      <c r="AF461" s="623"/>
      <c r="AG461" s="623"/>
      <c r="AH461" s="623"/>
      <c r="AI461" s="623"/>
      <c r="AJ461" s="616" t="str">
        <f>IF(Calcu!B157=FALSE,"",AVERAGE(F461:AI461))</f>
        <v/>
      </c>
      <c r="AK461" s="616"/>
      <c r="AL461" s="616"/>
      <c r="AM461" s="616"/>
      <c r="AN461" s="616"/>
      <c r="AO461" s="616" t="str">
        <f>IF(Calcu!B157=FALSE,"",STDEV(F461:AI461))</f>
        <v/>
      </c>
      <c r="AP461" s="616"/>
      <c r="AQ461" s="616"/>
      <c r="AR461" s="616"/>
      <c r="AS461" s="616"/>
    </row>
    <row r="462" spans="1:46" ht="18.75" customHeight="1">
      <c r="A462" s="7"/>
      <c r="B462" s="616" t="str">
        <f>IF(Calcu!B158=FALSE,"",Force_1_R2!E11)</f>
        <v/>
      </c>
      <c r="C462" s="616"/>
      <c r="D462" s="616"/>
      <c r="E462" s="616"/>
      <c r="F462" s="623" t="str">
        <f>IF(Calcu!B158=FALSE,"",Force_1_R2!Q11)</f>
        <v/>
      </c>
      <c r="G462" s="623"/>
      <c r="H462" s="623"/>
      <c r="I462" s="623"/>
      <c r="J462" s="623"/>
      <c r="K462" s="623" t="str">
        <f>IF(Calcu!B158=FALSE,"",Force_1_R2!R11)</f>
        <v/>
      </c>
      <c r="L462" s="623"/>
      <c r="M462" s="623"/>
      <c r="N462" s="623"/>
      <c r="O462" s="623"/>
      <c r="P462" s="623" t="str">
        <f>IF(Calcu!B158=FALSE,"",Force_1_R2!S11)</f>
        <v/>
      </c>
      <c r="Q462" s="623"/>
      <c r="R462" s="623"/>
      <c r="S462" s="623"/>
      <c r="T462" s="623"/>
      <c r="U462" s="623" t="str">
        <f>IF(Calcu!B158=FALSE,"",Force_1_R2!T11)</f>
        <v/>
      </c>
      <c r="V462" s="623"/>
      <c r="W462" s="623"/>
      <c r="X462" s="623"/>
      <c r="Y462" s="623"/>
      <c r="Z462" s="623" t="str">
        <f>IF(Calcu!B158=FALSE,"",Force_1_R2!U11)</f>
        <v/>
      </c>
      <c r="AA462" s="623"/>
      <c r="AB462" s="623"/>
      <c r="AC462" s="623"/>
      <c r="AD462" s="623"/>
      <c r="AE462" s="623" t="str">
        <f>IF(Calcu!B158=FALSE,"",Force_1_R2!V11)</f>
        <v/>
      </c>
      <c r="AF462" s="623"/>
      <c r="AG462" s="623"/>
      <c r="AH462" s="623"/>
      <c r="AI462" s="623"/>
      <c r="AJ462" s="616" t="str">
        <f>IF(Calcu!B158=FALSE,"",AVERAGE(F462:AI462))</f>
        <v/>
      </c>
      <c r="AK462" s="616"/>
      <c r="AL462" s="616"/>
      <c r="AM462" s="616"/>
      <c r="AN462" s="616"/>
      <c r="AO462" s="616" t="str">
        <f>IF(Calcu!B158=FALSE,"",STDEV(F462:AI462))</f>
        <v/>
      </c>
      <c r="AP462" s="616"/>
      <c r="AQ462" s="616"/>
      <c r="AR462" s="616"/>
      <c r="AS462" s="616"/>
    </row>
    <row r="463" spans="1:46" ht="18.75" customHeight="1">
      <c r="A463" s="7"/>
      <c r="B463" s="616" t="str">
        <f>IF(Calcu!B159=FALSE,"",Force_1_R2!E12)</f>
        <v/>
      </c>
      <c r="C463" s="616"/>
      <c r="D463" s="616"/>
      <c r="E463" s="616"/>
      <c r="F463" s="623" t="str">
        <f>IF(Calcu!B159=FALSE,"",Force_1_R2!Q12)</f>
        <v/>
      </c>
      <c r="G463" s="623"/>
      <c r="H463" s="623"/>
      <c r="I463" s="623"/>
      <c r="J463" s="623"/>
      <c r="K463" s="623" t="str">
        <f>IF(Calcu!B159=FALSE,"",Force_1_R2!R12)</f>
        <v/>
      </c>
      <c r="L463" s="623"/>
      <c r="M463" s="623"/>
      <c r="N463" s="623"/>
      <c r="O463" s="623"/>
      <c r="P463" s="623" t="str">
        <f>IF(Calcu!B159=FALSE,"",Force_1_R2!S12)</f>
        <v/>
      </c>
      <c r="Q463" s="623"/>
      <c r="R463" s="623"/>
      <c r="S463" s="623"/>
      <c r="T463" s="623"/>
      <c r="U463" s="623" t="str">
        <f>IF(Calcu!B159=FALSE,"",Force_1_R2!T12)</f>
        <v/>
      </c>
      <c r="V463" s="623"/>
      <c r="W463" s="623"/>
      <c r="X463" s="623"/>
      <c r="Y463" s="623"/>
      <c r="Z463" s="623" t="str">
        <f>IF(Calcu!B159=FALSE,"",Force_1_R2!U12)</f>
        <v/>
      </c>
      <c r="AA463" s="623"/>
      <c r="AB463" s="623"/>
      <c r="AC463" s="623"/>
      <c r="AD463" s="623"/>
      <c r="AE463" s="623" t="str">
        <f>IF(Calcu!B159=FALSE,"",Force_1_R2!V12)</f>
        <v/>
      </c>
      <c r="AF463" s="623"/>
      <c r="AG463" s="623"/>
      <c r="AH463" s="623"/>
      <c r="AI463" s="623"/>
      <c r="AJ463" s="616" t="str">
        <f>IF(Calcu!B159=FALSE,"",AVERAGE(F463:AI463))</f>
        <v/>
      </c>
      <c r="AK463" s="616"/>
      <c r="AL463" s="616"/>
      <c r="AM463" s="616"/>
      <c r="AN463" s="616"/>
      <c r="AO463" s="616" t="str">
        <f>IF(Calcu!B159=FALSE,"",STDEV(F463:AI463))</f>
        <v/>
      </c>
      <c r="AP463" s="616"/>
      <c r="AQ463" s="616"/>
      <c r="AR463" s="616"/>
      <c r="AS463" s="616"/>
    </row>
    <row r="464" spans="1:46" ht="18.75" customHeight="1">
      <c r="A464" s="7"/>
      <c r="B464" s="616" t="str">
        <f>IF(Calcu!B160=FALSE,"",Force_1_R2!E13)</f>
        <v/>
      </c>
      <c r="C464" s="616"/>
      <c r="D464" s="616"/>
      <c r="E464" s="616"/>
      <c r="F464" s="623" t="str">
        <f>IF(Calcu!B160=FALSE,"",Force_1_R2!Q13)</f>
        <v/>
      </c>
      <c r="G464" s="623"/>
      <c r="H464" s="623"/>
      <c r="I464" s="623"/>
      <c r="J464" s="623"/>
      <c r="K464" s="623" t="str">
        <f>IF(Calcu!B160=FALSE,"",Force_1_R2!R13)</f>
        <v/>
      </c>
      <c r="L464" s="623"/>
      <c r="M464" s="623"/>
      <c r="N464" s="623"/>
      <c r="O464" s="623"/>
      <c r="P464" s="623" t="str">
        <f>IF(Calcu!B160=FALSE,"",Force_1_R2!S13)</f>
        <v/>
      </c>
      <c r="Q464" s="623"/>
      <c r="R464" s="623"/>
      <c r="S464" s="623"/>
      <c r="T464" s="623"/>
      <c r="U464" s="623" t="str">
        <f>IF(Calcu!B160=FALSE,"",Force_1_R2!T13)</f>
        <v/>
      </c>
      <c r="V464" s="623"/>
      <c r="W464" s="623"/>
      <c r="X464" s="623"/>
      <c r="Y464" s="623"/>
      <c r="Z464" s="623" t="str">
        <f>IF(Calcu!B160=FALSE,"",Force_1_R2!U13)</f>
        <v/>
      </c>
      <c r="AA464" s="623"/>
      <c r="AB464" s="623"/>
      <c r="AC464" s="623"/>
      <c r="AD464" s="623"/>
      <c r="AE464" s="623" t="str">
        <f>IF(Calcu!B160=FALSE,"",Force_1_R2!V13)</f>
        <v/>
      </c>
      <c r="AF464" s="623"/>
      <c r="AG464" s="623"/>
      <c r="AH464" s="623"/>
      <c r="AI464" s="623"/>
      <c r="AJ464" s="616" t="str">
        <f>IF(Calcu!B160=FALSE,"",AVERAGE(F464:AI464))</f>
        <v/>
      </c>
      <c r="AK464" s="616"/>
      <c r="AL464" s="616"/>
      <c r="AM464" s="616"/>
      <c r="AN464" s="616"/>
      <c r="AO464" s="616" t="str">
        <f>IF(Calcu!B160=FALSE,"",STDEV(F464:AI464))</f>
        <v/>
      </c>
      <c r="AP464" s="616"/>
      <c r="AQ464" s="616"/>
      <c r="AR464" s="616"/>
      <c r="AS464" s="616"/>
    </row>
    <row r="465" spans="1:45" ht="18.75" customHeight="1">
      <c r="A465" s="7"/>
      <c r="B465" s="616" t="str">
        <f>IF(Calcu!B161=FALSE,"",Force_1_R2!E14)</f>
        <v/>
      </c>
      <c r="C465" s="616"/>
      <c r="D465" s="616"/>
      <c r="E465" s="616"/>
      <c r="F465" s="623" t="str">
        <f>IF(Calcu!B161=FALSE,"",Force_1_R2!Q14)</f>
        <v/>
      </c>
      <c r="G465" s="623"/>
      <c r="H465" s="623"/>
      <c r="I465" s="623"/>
      <c r="J465" s="623"/>
      <c r="K465" s="623" t="str">
        <f>IF(Calcu!B161=FALSE,"",Force_1_R2!R14)</f>
        <v/>
      </c>
      <c r="L465" s="623"/>
      <c r="M465" s="623"/>
      <c r="N465" s="623"/>
      <c r="O465" s="623"/>
      <c r="P465" s="623" t="str">
        <f>IF(Calcu!B161=FALSE,"",Force_1_R2!S14)</f>
        <v/>
      </c>
      <c r="Q465" s="623"/>
      <c r="R465" s="623"/>
      <c r="S465" s="623"/>
      <c r="T465" s="623"/>
      <c r="U465" s="623" t="str">
        <f>IF(Calcu!B161=FALSE,"",Force_1_R2!T14)</f>
        <v/>
      </c>
      <c r="V465" s="623"/>
      <c r="W465" s="623"/>
      <c r="X465" s="623"/>
      <c r="Y465" s="623"/>
      <c r="Z465" s="623" t="str">
        <f>IF(Calcu!B161=FALSE,"",Force_1_R2!U14)</f>
        <v/>
      </c>
      <c r="AA465" s="623"/>
      <c r="AB465" s="623"/>
      <c r="AC465" s="623"/>
      <c r="AD465" s="623"/>
      <c r="AE465" s="623" t="str">
        <f>IF(Calcu!B161=FALSE,"",Force_1_R2!V14)</f>
        <v/>
      </c>
      <c r="AF465" s="623"/>
      <c r="AG465" s="623"/>
      <c r="AH465" s="623"/>
      <c r="AI465" s="623"/>
      <c r="AJ465" s="616" t="str">
        <f>IF(Calcu!B161=FALSE,"",AVERAGE(F465:AI465))</f>
        <v/>
      </c>
      <c r="AK465" s="616"/>
      <c r="AL465" s="616"/>
      <c r="AM465" s="616"/>
      <c r="AN465" s="616"/>
      <c r="AO465" s="616" t="str">
        <f>IF(Calcu!B161=FALSE,"",STDEV(F465:AI465))</f>
        <v/>
      </c>
      <c r="AP465" s="616"/>
      <c r="AQ465" s="616"/>
      <c r="AR465" s="616"/>
      <c r="AS465" s="616"/>
    </row>
    <row r="466" spans="1:45" ht="18.75" customHeight="1">
      <c r="A466" s="7"/>
      <c r="B466" s="616" t="str">
        <f>IF(Calcu!B162=FALSE,"",Force_1_R2!E15)</f>
        <v/>
      </c>
      <c r="C466" s="616"/>
      <c r="D466" s="616"/>
      <c r="E466" s="616"/>
      <c r="F466" s="623" t="str">
        <f>IF(Calcu!B162=FALSE,"",Force_1_R2!Q15)</f>
        <v/>
      </c>
      <c r="G466" s="623"/>
      <c r="H466" s="623"/>
      <c r="I466" s="623"/>
      <c r="J466" s="623"/>
      <c r="K466" s="623" t="str">
        <f>IF(Calcu!B162=FALSE,"",Force_1_R2!R15)</f>
        <v/>
      </c>
      <c r="L466" s="623"/>
      <c r="M466" s="623"/>
      <c r="N466" s="623"/>
      <c r="O466" s="623"/>
      <c r="P466" s="623" t="str">
        <f>IF(Calcu!B162=FALSE,"",Force_1_R2!S15)</f>
        <v/>
      </c>
      <c r="Q466" s="623"/>
      <c r="R466" s="623"/>
      <c r="S466" s="623"/>
      <c r="T466" s="623"/>
      <c r="U466" s="623" t="str">
        <f>IF(Calcu!B162=FALSE,"",Force_1_R2!T15)</f>
        <v/>
      </c>
      <c r="V466" s="623"/>
      <c r="W466" s="623"/>
      <c r="X466" s="623"/>
      <c r="Y466" s="623"/>
      <c r="Z466" s="623" t="str">
        <f>IF(Calcu!B162=FALSE,"",Force_1_R2!U15)</f>
        <v/>
      </c>
      <c r="AA466" s="623"/>
      <c r="AB466" s="623"/>
      <c r="AC466" s="623"/>
      <c r="AD466" s="623"/>
      <c r="AE466" s="623" t="str">
        <f>IF(Calcu!B162=FALSE,"",Force_1_R2!V15)</f>
        <v/>
      </c>
      <c r="AF466" s="623"/>
      <c r="AG466" s="623"/>
      <c r="AH466" s="623"/>
      <c r="AI466" s="623"/>
      <c r="AJ466" s="616" t="str">
        <f>IF(Calcu!B162=FALSE,"",AVERAGE(F466:AI466))</f>
        <v/>
      </c>
      <c r="AK466" s="616"/>
      <c r="AL466" s="616"/>
      <c r="AM466" s="616"/>
      <c r="AN466" s="616"/>
      <c r="AO466" s="616" t="str">
        <f>IF(Calcu!B162=FALSE,"",STDEV(F466:AI466))</f>
        <v/>
      </c>
      <c r="AP466" s="616"/>
      <c r="AQ466" s="616"/>
      <c r="AR466" s="616"/>
      <c r="AS466" s="616"/>
    </row>
    <row r="467" spans="1:45" ht="18.75" customHeight="1">
      <c r="A467" s="7"/>
      <c r="B467" s="616" t="str">
        <f>IF(Calcu!B163=FALSE,"",Force_1_R2!E16)</f>
        <v/>
      </c>
      <c r="C467" s="616"/>
      <c r="D467" s="616"/>
      <c r="E467" s="616"/>
      <c r="F467" s="623" t="str">
        <f>IF(Calcu!B163=FALSE,"",Force_1_R2!Q16)</f>
        <v/>
      </c>
      <c r="G467" s="623"/>
      <c r="H467" s="623"/>
      <c r="I467" s="623"/>
      <c r="J467" s="623"/>
      <c r="K467" s="623" t="str">
        <f>IF(Calcu!B163=FALSE,"",Force_1_R2!R16)</f>
        <v/>
      </c>
      <c r="L467" s="623"/>
      <c r="M467" s="623"/>
      <c r="N467" s="623"/>
      <c r="O467" s="623"/>
      <c r="P467" s="623" t="str">
        <f>IF(Calcu!B163=FALSE,"",Force_1_R2!S16)</f>
        <v/>
      </c>
      <c r="Q467" s="623"/>
      <c r="R467" s="623"/>
      <c r="S467" s="623"/>
      <c r="T467" s="623"/>
      <c r="U467" s="623" t="str">
        <f>IF(Calcu!B163=FALSE,"",Force_1_R2!T16)</f>
        <v/>
      </c>
      <c r="V467" s="623"/>
      <c r="W467" s="623"/>
      <c r="X467" s="623"/>
      <c r="Y467" s="623"/>
      <c r="Z467" s="623" t="str">
        <f>IF(Calcu!B163=FALSE,"",Force_1_R2!U16)</f>
        <v/>
      </c>
      <c r="AA467" s="623"/>
      <c r="AB467" s="623"/>
      <c r="AC467" s="623"/>
      <c r="AD467" s="623"/>
      <c r="AE467" s="623" t="str">
        <f>IF(Calcu!B163=FALSE,"",Force_1_R2!V16)</f>
        <v/>
      </c>
      <c r="AF467" s="623"/>
      <c r="AG467" s="623"/>
      <c r="AH467" s="623"/>
      <c r="AI467" s="623"/>
      <c r="AJ467" s="616" t="str">
        <f>IF(Calcu!B163=FALSE,"",AVERAGE(F467:AI467))</f>
        <v/>
      </c>
      <c r="AK467" s="616"/>
      <c r="AL467" s="616"/>
      <c r="AM467" s="616"/>
      <c r="AN467" s="616"/>
      <c r="AO467" s="616" t="str">
        <f>IF(Calcu!B163=FALSE,"",STDEV(F467:AI467))</f>
        <v/>
      </c>
      <c r="AP467" s="616"/>
      <c r="AQ467" s="616"/>
      <c r="AR467" s="616"/>
      <c r="AS467" s="616"/>
    </row>
    <row r="468" spans="1:45" ht="18.75" customHeight="1">
      <c r="A468" s="7"/>
      <c r="B468" s="616" t="str">
        <f>IF(Calcu!B164=FALSE,"",Force_1_R2!E17)</f>
        <v/>
      </c>
      <c r="C468" s="616"/>
      <c r="D468" s="616"/>
      <c r="E468" s="616"/>
      <c r="F468" s="623" t="str">
        <f>IF(Calcu!B164=FALSE,"",Force_1_R2!Q17)</f>
        <v/>
      </c>
      <c r="G468" s="623"/>
      <c r="H468" s="623"/>
      <c r="I468" s="623"/>
      <c r="J468" s="623"/>
      <c r="K468" s="623" t="str">
        <f>IF(Calcu!B164=FALSE,"",Force_1_R2!R17)</f>
        <v/>
      </c>
      <c r="L468" s="623"/>
      <c r="M468" s="623"/>
      <c r="N468" s="623"/>
      <c r="O468" s="623"/>
      <c r="P468" s="623" t="str">
        <f>IF(Calcu!B164=FALSE,"",Force_1_R2!S17)</f>
        <v/>
      </c>
      <c r="Q468" s="623"/>
      <c r="R468" s="623"/>
      <c r="S468" s="623"/>
      <c r="T468" s="623"/>
      <c r="U468" s="623" t="str">
        <f>IF(Calcu!B164=FALSE,"",Force_1_R2!T17)</f>
        <v/>
      </c>
      <c r="V468" s="623"/>
      <c r="W468" s="623"/>
      <c r="X468" s="623"/>
      <c r="Y468" s="623"/>
      <c r="Z468" s="623" t="str">
        <f>IF(Calcu!B164=FALSE,"",Force_1_R2!U17)</f>
        <v/>
      </c>
      <c r="AA468" s="623"/>
      <c r="AB468" s="623"/>
      <c r="AC468" s="623"/>
      <c r="AD468" s="623"/>
      <c r="AE468" s="623" t="str">
        <f>IF(Calcu!B164=FALSE,"",Force_1_R2!V17)</f>
        <v/>
      </c>
      <c r="AF468" s="623"/>
      <c r="AG468" s="623"/>
      <c r="AH468" s="623"/>
      <c r="AI468" s="623"/>
      <c r="AJ468" s="616" t="str">
        <f>IF(Calcu!B164=FALSE,"",AVERAGE(F468:AI468))</f>
        <v/>
      </c>
      <c r="AK468" s="616"/>
      <c r="AL468" s="616"/>
      <c r="AM468" s="616"/>
      <c r="AN468" s="616"/>
      <c r="AO468" s="616" t="str">
        <f>IF(Calcu!B164=FALSE,"",STDEV(F468:AI468))</f>
        <v/>
      </c>
      <c r="AP468" s="616"/>
      <c r="AQ468" s="616"/>
      <c r="AR468" s="616"/>
      <c r="AS468" s="616"/>
    </row>
    <row r="469" spans="1:45" ht="18.75" customHeight="1">
      <c r="A469" s="7"/>
      <c r="B469" s="616" t="str">
        <f>IF(Calcu!B165=FALSE,"",Force_1_R2!E18)</f>
        <v/>
      </c>
      <c r="C469" s="616"/>
      <c r="D469" s="616"/>
      <c r="E469" s="616"/>
      <c r="F469" s="623" t="str">
        <f>IF(Calcu!B165=FALSE,"",Force_1_R2!Q18)</f>
        <v/>
      </c>
      <c r="G469" s="623"/>
      <c r="H469" s="623"/>
      <c r="I469" s="623"/>
      <c r="J469" s="623"/>
      <c r="K469" s="623" t="str">
        <f>IF(Calcu!B165=FALSE,"",Force_1_R2!R18)</f>
        <v/>
      </c>
      <c r="L469" s="623"/>
      <c r="M469" s="623"/>
      <c r="N469" s="623"/>
      <c r="O469" s="623"/>
      <c r="P469" s="623" t="str">
        <f>IF(Calcu!B165=FALSE,"",Force_1_R2!S18)</f>
        <v/>
      </c>
      <c r="Q469" s="623"/>
      <c r="R469" s="623"/>
      <c r="S469" s="623"/>
      <c r="T469" s="623"/>
      <c r="U469" s="623" t="str">
        <f>IF(Calcu!B165=FALSE,"",Force_1_R2!T18)</f>
        <v/>
      </c>
      <c r="V469" s="623"/>
      <c r="W469" s="623"/>
      <c r="X469" s="623"/>
      <c r="Y469" s="623"/>
      <c r="Z469" s="623" t="str">
        <f>IF(Calcu!B165=FALSE,"",Force_1_R2!U18)</f>
        <v/>
      </c>
      <c r="AA469" s="623"/>
      <c r="AB469" s="623"/>
      <c r="AC469" s="623"/>
      <c r="AD469" s="623"/>
      <c r="AE469" s="623" t="str">
        <f>IF(Calcu!B165=FALSE,"",Force_1_R2!V18)</f>
        <v/>
      </c>
      <c r="AF469" s="623"/>
      <c r="AG469" s="623"/>
      <c r="AH469" s="623"/>
      <c r="AI469" s="623"/>
      <c r="AJ469" s="616" t="str">
        <f>IF(Calcu!B165=FALSE,"",AVERAGE(F469:AI469))</f>
        <v/>
      </c>
      <c r="AK469" s="616"/>
      <c r="AL469" s="616"/>
      <c r="AM469" s="616"/>
      <c r="AN469" s="616"/>
      <c r="AO469" s="616" t="str">
        <f>IF(Calcu!B165=FALSE,"",STDEV(F469:AI469))</f>
        <v/>
      </c>
      <c r="AP469" s="616"/>
      <c r="AQ469" s="616"/>
      <c r="AR469" s="616"/>
      <c r="AS469" s="616"/>
    </row>
    <row r="470" spans="1:45" ht="18.75" customHeight="1">
      <c r="A470" s="7"/>
      <c r="B470" s="616" t="str">
        <f>IF(Calcu!B166=FALSE,"",Force_1_R2!E19)</f>
        <v/>
      </c>
      <c r="C470" s="616"/>
      <c r="D470" s="616"/>
      <c r="E470" s="616"/>
      <c r="F470" s="623" t="str">
        <f>IF(Calcu!B166=FALSE,"",Force_1_R2!Q19)</f>
        <v/>
      </c>
      <c r="G470" s="623"/>
      <c r="H470" s="623"/>
      <c r="I470" s="623"/>
      <c r="J470" s="623"/>
      <c r="K470" s="623" t="str">
        <f>IF(Calcu!B166=FALSE,"",Force_1_R2!R19)</f>
        <v/>
      </c>
      <c r="L470" s="623"/>
      <c r="M470" s="623"/>
      <c r="N470" s="623"/>
      <c r="O470" s="623"/>
      <c r="P470" s="623" t="str">
        <f>IF(Calcu!B166=FALSE,"",Force_1_R2!S19)</f>
        <v/>
      </c>
      <c r="Q470" s="623"/>
      <c r="R470" s="623"/>
      <c r="S470" s="623"/>
      <c r="T470" s="623"/>
      <c r="U470" s="623" t="str">
        <f>IF(Calcu!B166=FALSE,"",Force_1_R2!T19)</f>
        <v/>
      </c>
      <c r="V470" s="623"/>
      <c r="W470" s="623"/>
      <c r="X470" s="623"/>
      <c r="Y470" s="623"/>
      <c r="Z470" s="623" t="str">
        <f>IF(Calcu!B166=FALSE,"",Force_1_R2!U19)</f>
        <v/>
      </c>
      <c r="AA470" s="623"/>
      <c r="AB470" s="623"/>
      <c r="AC470" s="623"/>
      <c r="AD470" s="623"/>
      <c r="AE470" s="623" t="str">
        <f>IF(Calcu!B166=FALSE,"",Force_1_R2!V19)</f>
        <v/>
      </c>
      <c r="AF470" s="623"/>
      <c r="AG470" s="623"/>
      <c r="AH470" s="623"/>
      <c r="AI470" s="623"/>
      <c r="AJ470" s="616" t="str">
        <f>IF(Calcu!B166=FALSE,"",AVERAGE(F470:AI470))</f>
        <v/>
      </c>
      <c r="AK470" s="616"/>
      <c r="AL470" s="616"/>
      <c r="AM470" s="616"/>
      <c r="AN470" s="616"/>
      <c r="AO470" s="616" t="str">
        <f>IF(Calcu!B166=FALSE,"",STDEV(F470:AI470))</f>
        <v/>
      </c>
      <c r="AP470" s="616"/>
      <c r="AQ470" s="616"/>
      <c r="AR470" s="616"/>
      <c r="AS470" s="616"/>
    </row>
    <row r="471" spans="1:45" ht="18.75" customHeight="1">
      <c r="A471" s="7"/>
      <c r="B471" s="616" t="str">
        <f>IF(Calcu!B167=FALSE,"",Force_1_R2!E20)</f>
        <v/>
      </c>
      <c r="C471" s="616"/>
      <c r="D471" s="616"/>
      <c r="E471" s="616"/>
      <c r="F471" s="623" t="str">
        <f>IF(Calcu!B167=FALSE,"",Force_1_R2!Q20)</f>
        <v/>
      </c>
      <c r="G471" s="623"/>
      <c r="H471" s="623"/>
      <c r="I471" s="623"/>
      <c r="J471" s="623"/>
      <c r="K471" s="623" t="str">
        <f>IF(Calcu!B167=FALSE,"",Force_1_R2!R20)</f>
        <v/>
      </c>
      <c r="L471" s="623"/>
      <c r="M471" s="623"/>
      <c r="N471" s="623"/>
      <c r="O471" s="623"/>
      <c r="P471" s="623" t="str">
        <f>IF(Calcu!B167=FALSE,"",Force_1_R2!S20)</f>
        <v/>
      </c>
      <c r="Q471" s="623"/>
      <c r="R471" s="623"/>
      <c r="S471" s="623"/>
      <c r="T471" s="623"/>
      <c r="U471" s="623" t="str">
        <f>IF(Calcu!B167=FALSE,"",Force_1_R2!T20)</f>
        <v/>
      </c>
      <c r="V471" s="623"/>
      <c r="W471" s="623"/>
      <c r="X471" s="623"/>
      <c r="Y471" s="623"/>
      <c r="Z471" s="623" t="str">
        <f>IF(Calcu!B167=FALSE,"",Force_1_R2!U20)</f>
        <v/>
      </c>
      <c r="AA471" s="623"/>
      <c r="AB471" s="623"/>
      <c r="AC471" s="623"/>
      <c r="AD471" s="623"/>
      <c r="AE471" s="623" t="str">
        <f>IF(Calcu!B167=FALSE,"",Force_1_R2!V20)</f>
        <v/>
      </c>
      <c r="AF471" s="623"/>
      <c r="AG471" s="623"/>
      <c r="AH471" s="623"/>
      <c r="AI471" s="623"/>
      <c r="AJ471" s="616" t="str">
        <f>IF(Calcu!B167=FALSE,"",AVERAGE(F471:AI471))</f>
        <v/>
      </c>
      <c r="AK471" s="616"/>
      <c r="AL471" s="616"/>
      <c r="AM471" s="616"/>
      <c r="AN471" s="616"/>
      <c r="AO471" s="616" t="str">
        <f>IF(Calcu!B167=FALSE,"",STDEV(F471:AI471))</f>
        <v/>
      </c>
      <c r="AP471" s="616"/>
      <c r="AQ471" s="616"/>
      <c r="AR471" s="616"/>
      <c r="AS471" s="616"/>
    </row>
    <row r="472" spans="1:45" ht="18.75" customHeight="1">
      <c r="A472" s="7"/>
      <c r="B472" s="616" t="str">
        <f>IF(Calcu!B168=FALSE,"",Force_1_R2!E21)</f>
        <v/>
      </c>
      <c r="C472" s="616"/>
      <c r="D472" s="616"/>
      <c r="E472" s="616"/>
      <c r="F472" s="623" t="str">
        <f>IF(Calcu!B168=FALSE,"",Force_1_R2!Q21)</f>
        <v/>
      </c>
      <c r="G472" s="623"/>
      <c r="H472" s="623"/>
      <c r="I472" s="623"/>
      <c r="J472" s="623"/>
      <c r="K472" s="623" t="str">
        <f>IF(Calcu!B168=FALSE,"",Force_1_R2!R21)</f>
        <v/>
      </c>
      <c r="L472" s="623"/>
      <c r="M472" s="623"/>
      <c r="N472" s="623"/>
      <c r="O472" s="623"/>
      <c r="P472" s="623" t="str">
        <f>IF(Calcu!B168=FALSE,"",Force_1_R2!S21)</f>
        <v/>
      </c>
      <c r="Q472" s="623"/>
      <c r="R472" s="623"/>
      <c r="S472" s="623"/>
      <c r="T472" s="623"/>
      <c r="U472" s="623" t="str">
        <f>IF(Calcu!B168=FALSE,"",Force_1_R2!T21)</f>
        <v/>
      </c>
      <c r="V472" s="623"/>
      <c r="W472" s="623"/>
      <c r="X472" s="623"/>
      <c r="Y472" s="623"/>
      <c r="Z472" s="623" t="str">
        <f>IF(Calcu!B168=FALSE,"",Force_1_R2!U21)</f>
        <v/>
      </c>
      <c r="AA472" s="623"/>
      <c r="AB472" s="623"/>
      <c r="AC472" s="623"/>
      <c r="AD472" s="623"/>
      <c r="AE472" s="623" t="str">
        <f>IF(Calcu!B168=FALSE,"",Force_1_R2!V21)</f>
        <v/>
      </c>
      <c r="AF472" s="623"/>
      <c r="AG472" s="623"/>
      <c r="AH472" s="623"/>
      <c r="AI472" s="623"/>
      <c r="AJ472" s="616" t="str">
        <f>IF(Calcu!B168=FALSE,"",AVERAGE(F472:AI472))</f>
        <v/>
      </c>
      <c r="AK472" s="616"/>
      <c r="AL472" s="616"/>
      <c r="AM472" s="616"/>
      <c r="AN472" s="616"/>
      <c r="AO472" s="616" t="str">
        <f>IF(Calcu!B168=FALSE,"",STDEV(F472:AI472))</f>
        <v/>
      </c>
      <c r="AP472" s="616"/>
      <c r="AQ472" s="616"/>
      <c r="AR472" s="616"/>
      <c r="AS472" s="616"/>
    </row>
    <row r="473" spans="1:45" ht="18.75" customHeight="1">
      <c r="A473" s="7"/>
      <c r="B473" s="616" t="str">
        <f>IF(Calcu!B169=FALSE,"",Force_1_R2!E22)</f>
        <v/>
      </c>
      <c r="C473" s="616"/>
      <c r="D473" s="616"/>
      <c r="E473" s="616"/>
      <c r="F473" s="623" t="str">
        <f>IF(Calcu!B169=FALSE,"",Force_1_R2!Q22)</f>
        <v/>
      </c>
      <c r="G473" s="623"/>
      <c r="H473" s="623"/>
      <c r="I473" s="623"/>
      <c r="J473" s="623"/>
      <c r="K473" s="623" t="str">
        <f>IF(Calcu!B169=FALSE,"",Force_1_R2!R22)</f>
        <v/>
      </c>
      <c r="L473" s="623"/>
      <c r="M473" s="623"/>
      <c r="N473" s="623"/>
      <c r="O473" s="623"/>
      <c r="P473" s="623" t="str">
        <f>IF(Calcu!B169=FALSE,"",Force_1_R2!S22)</f>
        <v/>
      </c>
      <c r="Q473" s="623"/>
      <c r="R473" s="623"/>
      <c r="S473" s="623"/>
      <c r="T473" s="623"/>
      <c r="U473" s="623" t="str">
        <f>IF(Calcu!B169=FALSE,"",Force_1_R2!T22)</f>
        <v/>
      </c>
      <c r="V473" s="623"/>
      <c r="W473" s="623"/>
      <c r="X473" s="623"/>
      <c r="Y473" s="623"/>
      <c r="Z473" s="623" t="str">
        <f>IF(Calcu!B169=FALSE,"",Force_1_R2!U22)</f>
        <v/>
      </c>
      <c r="AA473" s="623"/>
      <c r="AB473" s="623"/>
      <c r="AC473" s="623"/>
      <c r="AD473" s="623"/>
      <c r="AE473" s="623" t="str">
        <f>IF(Calcu!B169=FALSE,"",Force_1_R2!V22)</f>
        <v/>
      </c>
      <c r="AF473" s="623"/>
      <c r="AG473" s="623"/>
      <c r="AH473" s="623"/>
      <c r="AI473" s="623"/>
      <c r="AJ473" s="616" t="str">
        <f>IF(Calcu!B169=FALSE,"",AVERAGE(F473:AI473))</f>
        <v/>
      </c>
      <c r="AK473" s="616"/>
      <c r="AL473" s="616"/>
      <c r="AM473" s="616"/>
      <c r="AN473" s="616"/>
      <c r="AO473" s="616" t="str">
        <f>IF(Calcu!B169=FALSE,"",STDEV(F473:AI473))</f>
        <v/>
      </c>
      <c r="AP473" s="616"/>
      <c r="AQ473" s="616"/>
      <c r="AR473" s="616"/>
      <c r="AS473" s="616"/>
    </row>
    <row r="474" spans="1:45" ht="18.75" customHeight="1">
      <c r="A474" s="7"/>
      <c r="B474" s="616" t="str">
        <f>IF(Calcu!B170=FALSE,"",Force_1_R2!E23)</f>
        <v/>
      </c>
      <c r="C474" s="616"/>
      <c r="D474" s="616"/>
      <c r="E474" s="616"/>
      <c r="F474" s="623" t="str">
        <f>IF(Calcu!B170=FALSE,"",Force_1_R2!Q23)</f>
        <v/>
      </c>
      <c r="G474" s="623"/>
      <c r="H474" s="623"/>
      <c r="I474" s="623"/>
      <c r="J474" s="623"/>
      <c r="K474" s="623" t="str">
        <f>IF(Calcu!B170=FALSE,"",Force_1_R2!R23)</f>
        <v/>
      </c>
      <c r="L474" s="623"/>
      <c r="M474" s="623"/>
      <c r="N474" s="623"/>
      <c r="O474" s="623"/>
      <c r="P474" s="623" t="str">
        <f>IF(Calcu!B170=FALSE,"",Force_1_R2!S23)</f>
        <v/>
      </c>
      <c r="Q474" s="623"/>
      <c r="R474" s="623"/>
      <c r="S474" s="623"/>
      <c r="T474" s="623"/>
      <c r="U474" s="623" t="str">
        <f>IF(Calcu!B170=FALSE,"",Force_1_R2!T23)</f>
        <v/>
      </c>
      <c r="V474" s="623"/>
      <c r="W474" s="623"/>
      <c r="X474" s="623"/>
      <c r="Y474" s="623"/>
      <c r="Z474" s="623" t="str">
        <f>IF(Calcu!B170=FALSE,"",Force_1_R2!U23)</f>
        <v/>
      </c>
      <c r="AA474" s="623"/>
      <c r="AB474" s="623"/>
      <c r="AC474" s="623"/>
      <c r="AD474" s="623"/>
      <c r="AE474" s="623" t="str">
        <f>IF(Calcu!B170=FALSE,"",Force_1_R2!V23)</f>
        <v/>
      </c>
      <c r="AF474" s="623"/>
      <c r="AG474" s="623"/>
      <c r="AH474" s="623"/>
      <c r="AI474" s="623"/>
      <c r="AJ474" s="616" t="str">
        <f>IF(Calcu!B170=FALSE,"",AVERAGE(F474:AI474))</f>
        <v/>
      </c>
      <c r="AK474" s="616"/>
      <c r="AL474" s="616"/>
      <c r="AM474" s="616"/>
      <c r="AN474" s="616"/>
      <c r="AO474" s="616" t="str">
        <f>IF(Calcu!B170=FALSE,"",STDEV(F474:AI474))</f>
        <v/>
      </c>
      <c r="AP474" s="616"/>
      <c r="AQ474" s="616"/>
      <c r="AR474" s="616"/>
      <c r="AS474" s="616"/>
    </row>
    <row r="475" spans="1:45" ht="18.75" customHeight="1">
      <c r="A475" s="7"/>
      <c r="B475" s="616" t="str">
        <f>IF(Calcu!B171=FALSE,"",Force_1_R2!E24)</f>
        <v/>
      </c>
      <c r="C475" s="616"/>
      <c r="D475" s="616"/>
      <c r="E475" s="616"/>
      <c r="F475" s="623" t="str">
        <f>IF(Calcu!B171=FALSE,"",Force_1_R2!Q24)</f>
        <v/>
      </c>
      <c r="G475" s="623"/>
      <c r="H475" s="623"/>
      <c r="I475" s="623"/>
      <c r="J475" s="623"/>
      <c r="K475" s="623" t="str">
        <f>IF(Calcu!B171=FALSE,"",Force_1_R2!R24)</f>
        <v/>
      </c>
      <c r="L475" s="623"/>
      <c r="M475" s="623"/>
      <c r="N475" s="623"/>
      <c r="O475" s="623"/>
      <c r="P475" s="623" t="str">
        <f>IF(Calcu!B171=FALSE,"",Force_1_R2!S24)</f>
        <v/>
      </c>
      <c r="Q475" s="623"/>
      <c r="R475" s="623"/>
      <c r="S475" s="623"/>
      <c r="T475" s="623"/>
      <c r="U475" s="623" t="str">
        <f>IF(Calcu!B171=FALSE,"",Force_1_R2!T24)</f>
        <v/>
      </c>
      <c r="V475" s="623"/>
      <c r="W475" s="623"/>
      <c r="X475" s="623"/>
      <c r="Y475" s="623"/>
      <c r="Z475" s="623" t="str">
        <f>IF(Calcu!B171=FALSE,"",Force_1_R2!U24)</f>
        <v/>
      </c>
      <c r="AA475" s="623"/>
      <c r="AB475" s="623"/>
      <c r="AC475" s="623"/>
      <c r="AD475" s="623"/>
      <c r="AE475" s="623" t="str">
        <f>IF(Calcu!B171=FALSE,"",Force_1_R2!V24)</f>
        <v/>
      </c>
      <c r="AF475" s="623"/>
      <c r="AG475" s="623"/>
      <c r="AH475" s="623"/>
      <c r="AI475" s="623"/>
      <c r="AJ475" s="616" t="str">
        <f>IF(Calcu!B171=FALSE,"",AVERAGE(F475:AI475))</f>
        <v/>
      </c>
      <c r="AK475" s="616"/>
      <c r="AL475" s="616"/>
      <c r="AM475" s="616"/>
      <c r="AN475" s="616"/>
      <c r="AO475" s="616" t="str">
        <f>IF(Calcu!B171=FALSE,"",STDEV(F475:AI475))</f>
        <v/>
      </c>
      <c r="AP475" s="616"/>
      <c r="AQ475" s="616"/>
      <c r="AR475" s="616"/>
      <c r="AS475" s="616"/>
    </row>
    <row r="476" spans="1:45" ht="18.75" customHeight="1">
      <c r="A476" s="7"/>
      <c r="B476" s="116"/>
      <c r="C476" s="116"/>
      <c r="D476" s="116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9"/>
      <c r="AA476" s="119"/>
      <c r="AB476" s="119"/>
      <c r="AC476" s="119"/>
      <c r="AD476" s="119"/>
      <c r="AE476" s="120"/>
      <c r="AF476" s="120"/>
      <c r="AG476" s="120"/>
      <c r="AH476" s="120"/>
      <c r="AI476" s="120"/>
      <c r="AJ476" s="121"/>
      <c r="AK476" s="121"/>
      <c r="AL476" s="121"/>
      <c r="AM476" s="121"/>
      <c r="AN476" s="121"/>
      <c r="AO476" s="114"/>
      <c r="AP476" s="114"/>
      <c r="AQ476" s="114"/>
      <c r="AR476" s="114"/>
      <c r="AS476" s="114"/>
    </row>
    <row r="477" spans="1:45" ht="18.75" customHeight="1">
      <c r="A477" s="7"/>
      <c r="B477" s="117" t="s">
        <v>467</v>
      </c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4"/>
      <c r="T477" s="4"/>
      <c r="U477" s="4"/>
      <c r="V477" s="4"/>
      <c r="W477" s="4"/>
      <c r="X477" s="4"/>
      <c r="Y477" s="4"/>
      <c r="Z477" s="35"/>
      <c r="AA477" s="35"/>
      <c r="AB477" s="35"/>
      <c r="AC477" s="35"/>
      <c r="AD477" s="35"/>
      <c r="AE477" s="35"/>
      <c r="AF477" s="36"/>
      <c r="AG477" s="36"/>
      <c r="AH477" s="36"/>
      <c r="AI477" s="36"/>
      <c r="AJ477" s="36"/>
      <c r="AK477" s="36"/>
      <c r="AL477" s="15"/>
      <c r="AM477" s="15"/>
      <c r="AN477" s="15"/>
      <c r="AO477" s="15"/>
      <c r="AP477" s="15"/>
      <c r="AQ477" s="15"/>
      <c r="AR477" s="2"/>
      <c r="AS477" s="2"/>
    </row>
    <row r="478" spans="1:45" ht="18.75" customHeight="1">
      <c r="A478" s="7"/>
      <c r="B478" s="624" t="str">
        <f>B455</f>
        <v>실하중
(0)</v>
      </c>
      <c r="C478" s="624"/>
      <c r="D478" s="624"/>
      <c r="E478" s="624"/>
      <c r="F478" s="624" t="str">
        <f>F455</f>
        <v>기 기 지 시 치</v>
      </c>
      <c r="G478" s="624"/>
      <c r="H478" s="624"/>
      <c r="I478" s="624"/>
      <c r="J478" s="624"/>
      <c r="K478" s="624"/>
      <c r="L478" s="624"/>
      <c r="M478" s="624"/>
      <c r="N478" s="624"/>
      <c r="O478" s="624"/>
      <c r="P478" s="624"/>
      <c r="Q478" s="624"/>
      <c r="R478" s="624"/>
      <c r="S478" s="624"/>
      <c r="T478" s="624"/>
      <c r="U478" s="624"/>
      <c r="V478" s="624"/>
      <c r="W478" s="624"/>
      <c r="X478" s="624"/>
      <c r="Y478" s="624"/>
      <c r="Z478" s="624"/>
      <c r="AA478" s="624"/>
      <c r="AB478" s="624"/>
      <c r="AC478" s="624"/>
      <c r="AD478" s="624"/>
      <c r="AE478" s="624"/>
      <c r="AF478" s="624"/>
      <c r="AG478" s="624"/>
      <c r="AH478" s="624"/>
      <c r="AI478" s="624"/>
      <c r="AJ478" s="624" t="s">
        <v>458</v>
      </c>
      <c r="AK478" s="624"/>
      <c r="AL478" s="624"/>
      <c r="AM478" s="624"/>
      <c r="AN478" s="624"/>
      <c r="AO478" s="624" t="s">
        <v>459</v>
      </c>
      <c r="AP478" s="624"/>
      <c r="AQ478" s="624"/>
      <c r="AR478" s="624"/>
      <c r="AS478" s="624"/>
    </row>
    <row r="479" spans="1:45" ht="18.75" customHeight="1">
      <c r="A479" s="7"/>
      <c r="B479" s="624"/>
      <c r="C479" s="624"/>
      <c r="D479" s="624"/>
      <c r="E479" s="624"/>
      <c r="F479" s="624" t="s">
        <v>70</v>
      </c>
      <c r="G479" s="624"/>
      <c r="H479" s="624"/>
      <c r="I479" s="624"/>
      <c r="J479" s="624"/>
      <c r="K479" s="624" t="s">
        <v>71</v>
      </c>
      <c r="L479" s="624"/>
      <c r="M479" s="624"/>
      <c r="N479" s="624"/>
      <c r="O479" s="624"/>
      <c r="P479" s="624" t="s">
        <v>462</v>
      </c>
      <c r="Q479" s="624"/>
      <c r="R479" s="624"/>
      <c r="S479" s="624"/>
      <c r="T479" s="624"/>
      <c r="U479" s="624"/>
      <c r="V479" s="624"/>
      <c r="W479" s="624"/>
      <c r="X479" s="624"/>
      <c r="Y479" s="624"/>
      <c r="Z479" s="624" t="s">
        <v>464</v>
      </c>
      <c r="AA479" s="624"/>
      <c r="AB479" s="624"/>
      <c r="AC479" s="624"/>
      <c r="AD479" s="624"/>
      <c r="AE479" s="624"/>
      <c r="AF479" s="624"/>
      <c r="AG479" s="624"/>
      <c r="AH479" s="624"/>
      <c r="AI479" s="624"/>
      <c r="AJ479" s="624"/>
      <c r="AK479" s="624"/>
      <c r="AL479" s="624"/>
      <c r="AM479" s="624"/>
      <c r="AN479" s="624"/>
      <c r="AO479" s="624"/>
      <c r="AP479" s="624"/>
      <c r="AQ479" s="624"/>
      <c r="AR479" s="624"/>
      <c r="AS479" s="624"/>
    </row>
    <row r="480" spans="1:45" ht="18.75" customHeight="1">
      <c r="A480" s="7"/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 t="s">
        <v>47</v>
      </c>
      <c r="Q480" s="624"/>
      <c r="R480" s="624"/>
      <c r="S480" s="624"/>
      <c r="T480" s="624"/>
      <c r="U480" s="624" t="s">
        <v>126</v>
      </c>
      <c r="V480" s="624"/>
      <c r="W480" s="624"/>
      <c r="X480" s="624"/>
      <c r="Y480" s="624"/>
      <c r="Z480" s="624" t="s">
        <v>47</v>
      </c>
      <c r="AA480" s="624"/>
      <c r="AB480" s="624"/>
      <c r="AC480" s="624"/>
      <c r="AD480" s="624"/>
      <c r="AE480" s="624" t="s">
        <v>126</v>
      </c>
      <c r="AF480" s="624"/>
      <c r="AG480" s="624"/>
      <c r="AH480" s="624"/>
      <c r="AI480" s="624"/>
      <c r="AJ480" s="624"/>
      <c r="AK480" s="624"/>
      <c r="AL480" s="624"/>
      <c r="AM480" s="624"/>
      <c r="AN480" s="624"/>
      <c r="AO480" s="624"/>
      <c r="AP480" s="624"/>
      <c r="AQ480" s="624"/>
      <c r="AR480" s="624"/>
      <c r="AS480" s="624"/>
    </row>
    <row r="481" spans="1:46" ht="18.75" customHeight="1">
      <c r="A481" s="7"/>
      <c r="B481" s="616" t="str">
        <f t="shared" ref="B481:B498" si="22">IF(B458="","",B458)</f>
        <v/>
      </c>
      <c r="C481" s="616"/>
      <c r="D481" s="616"/>
      <c r="E481" s="616"/>
      <c r="F481" s="623" t="str">
        <f t="shared" ref="F481:F498" si="23">IF(B458="","",F458-$F$458)</f>
        <v/>
      </c>
      <c r="G481" s="623"/>
      <c r="H481" s="623"/>
      <c r="I481" s="623"/>
      <c r="J481" s="623"/>
      <c r="K481" s="623" t="str">
        <f t="shared" ref="K481:K498" si="24">IF(B458="","",K458-$K$458)</f>
        <v/>
      </c>
      <c r="L481" s="623"/>
      <c r="M481" s="623"/>
      <c r="N481" s="623"/>
      <c r="O481" s="623"/>
      <c r="P481" s="623" t="str">
        <f t="shared" ref="P481:P498" si="25">IF(OR(B458="",P458="ⅹ"),"",P458-$P$458)</f>
        <v/>
      </c>
      <c r="Q481" s="623"/>
      <c r="R481" s="623"/>
      <c r="S481" s="623"/>
      <c r="T481" s="623"/>
      <c r="U481" s="623" t="str">
        <f t="shared" ref="U481:U498" si="26">IF(OR(B458="",U458="ⅹ"),"",U458-$P$458)</f>
        <v/>
      </c>
      <c r="V481" s="623"/>
      <c r="W481" s="623"/>
      <c r="X481" s="623"/>
      <c r="Y481" s="623"/>
      <c r="Z481" s="623" t="str">
        <f t="shared" ref="Z481:Z498" si="27">IF(OR(B458="",Z458="ⅹ"),"",Z458-$Z$458)</f>
        <v/>
      </c>
      <c r="AA481" s="623"/>
      <c r="AB481" s="623"/>
      <c r="AC481" s="623"/>
      <c r="AD481" s="623"/>
      <c r="AE481" s="623" t="str">
        <f t="shared" ref="AE481:AE498" si="28">IF(OR(B458="",AE458="ⅹ"),"",AE458-$Z$458)</f>
        <v/>
      </c>
      <c r="AF481" s="623"/>
      <c r="AG481" s="623"/>
      <c r="AH481" s="623"/>
      <c r="AI481" s="623"/>
      <c r="AJ481" s="616" t="str">
        <f t="shared" ref="AJ481:AJ498" si="29">IF(B458="","",AVERAGE(F481:T481,Z481))</f>
        <v/>
      </c>
      <c r="AK481" s="616"/>
      <c r="AL481" s="616"/>
      <c r="AM481" s="616"/>
      <c r="AN481" s="616"/>
      <c r="AO481" s="616" t="str">
        <f t="shared" ref="AO481:AO498" si="30">IF(B458="","",STDEV(F481:T481,Z481))</f>
        <v/>
      </c>
      <c r="AP481" s="616"/>
      <c r="AQ481" s="616"/>
      <c r="AR481" s="616"/>
      <c r="AS481" s="616"/>
    </row>
    <row r="482" spans="1:46" ht="18.75" customHeight="1">
      <c r="A482" s="7"/>
      <c r="B482" s="616" t="str">
        <f t="shared" si="22"/>
        <v/>
      </c>
      <c r="C482" s="616"/>
      <c r="D482" s="616"/>
      <c r="E482" s="616"/>
      <c r="F482" s="623" t="str">
        <f t="shared" si="23"/>
        <v/>
      </c>
      <c r="G482" s="623"/>
      <c r="H482" s="623"/>
      <c r="I482" s="623"/>
      <c r="J482" s="623"/>
      <c r="K482" s="623" t="str">
        <f t="shared" si="24"/>
        <v/>
      </c>
      <c r="L482" s="623"/>
      <c r="M482" s="623"/>
      <c r="N482" s="623"/>
      <c r="O482" s="623"/>
      <c r="P482" s="623" t="str">
        <f t="shared" si="25"/>
        <v/>
      </c>
      <c r="Q482" s="623"/>
      <c r="R482" s="623"/>
      <c r="S482" s="623"/>
      <c r="T482" s="623"/>
      <c r="U482" s="623" t="str">
        <f t="shared" si="26"/>
        <v/>
      </c>
      <c r="V482" s="623"/>
      <c r="W482" s="623"/>
      <c r="X482" s="623"/>
      <c r="Y482" s="623"/>
      <c r="Z482" s="623" t="str">
        <f t="shared" si="27"/>
        <v/>
      </c>
      <c r="AA482" s="623"/>
      <c r="AB482" s="623"/>
      <c r="AC482" s="623"/>
      <c r="AD482" s="623"/>
      <c r="AE482" s="623" t="str">
        <f t="shared" si="28"/>
        <v/>
      </c>
      <c r="AF482" s="623"/>
      <c r="AG482" s="623"/>
      <c r="AH482" s="623"/>
      <c r="AI482" s="623"/>
      <c r="AJ482" s="616" t="str">
        <f t="shared" si="29"/>
        <v/>
      </c>
      <c r="AK482" s="616"/>
      <c r="AL482" s="616"/>
      <c r="AM482" s="616"/>
      <c r="AN482" s="616"/>
      <c r="AO482" s="616" t="str">
        <f t="shared" si="30"/>
        <v/>
      </c>
      <c r="AP482" s="616"/>
      <c r="AQ482" s="616"/>
      <c r="AR482" s="616"/>
      <c r="AS482" s="616"/>
    </row>
    <row r="483" spans="1:46" ht="18.75" customHeight="1">
      <c r="A483" s="7"/>
      <c r="B483" s="616" t="str">
        <f t="shared" si="22"/>
        <v/>
      </c>
      <c r="C483" s="616"/>
      <c r="D483" s="616"/>
      <c r="E483" s="616"/>
      <c r="F483" s="623" t="str">
        <f t="shared" si="23"/>
        <v/>
      </c>
      <c r="G483" s="623"/>
      <c r="H483" s="623"/>
      <c r="I483" s="623"/>
      <c r="J483" s="623"/>
      <c r="K483" s="623" t="str">
        <f t="shared" si="24"/>
        <v/>
      </c>
      <c r="L483" s="623"/>
      <c r="M483" s="623"/>
      <c r="N483" s="623"/>
      <c r="O483" s="623"/>
      <c r="P483" s="623" t="str">
        <f t="shared" si="25"/>
        <v/>
      </c>
      <c r="Q483" s="623"/>
      <c r="R483" s="623"/>
      <c r="S483" s="623"/>
      <c r="T483" s="623"/>
      <c r="U483" s="623" t="str">
        <f t="shared" si="26"/>
        <v/>
      </c>
      <c r="V483" s="623"/>
      <c r="W483" s="623"/>
      <c r="X483" s="623"/>
      <c r="Y483" s="623"/>
      <c r="Z483" s="623" t="str">
        <f t="shared" si="27"/>
        <v/>
      </c>
      <c r="AA483" s="623"/>
      <c r="AB483" s="623"/>
      <c r="AC483" s="623"/>
      <c r="AD483" s="623"/>
      <c r="AE483" s="623" t="str">
        <f t="shared" si="28"/>
        <v/>
      </c>
      <c r="AF483" s="623"/>
      <c r="AG483" s="623"/>
      <c r="AH483" s="623"/>
      <c r="AI483" s="623"/>
      <c r="AJ483" s="616" t="str">
        <f t="shared" si="29"/>
        <v/>
      </c>
      <c r="AK483" s="616"/>
      <c r="AL483" s="616"/>
      <c r="AM483" s="616"/>
      <c r="AN483" s="616"/>
      <c r="AO483" s="616" t="str">
        <f t="shared" si="30"/>
        <v/>
      </c>
      <c r="AP483" s="616"/>
      <c r="AQ483" s="616"/>
      <c r="AR483" s="616"/>
      <c r="AS483" s="616"/>
    </row>
    <row r="484" spans="1:46" ht="18.75" customHeight="1">
      <c r="A484" s="7"/>
      <c r="B484" s="616" t="str">
        <f t="shared" si="22"/>
        <v/>
      </c>
      <c r="C484" s="616"/>
      <c r="D484" s="616"/>
      <c r="E484" s="616"/>
      <c r="F484" s="623" t="str">
        <f t="shared" si="23"/>
        <v/>
      </c>
      <c r="G484" s="623"/>
      <c r="H484" s="623"/>
      <c r="I484" s="623"/>
      <c r="J484" s="623"/>
      <c r="K484" s="623" t="str">
        <f t="shared" si="24"/>
        <v/>
      </c>
      <c r="L484" s="623"/>
      <c r="M484" s="623"/>
      <c r="N484" s="623"/>
      <c r="O484" s="623"/>
      <c r="P484" s="623" t="str">
        <f t="shared" si="25"/>
        <v/>
      </c>
      <c r="Q484" s="623"/>
      <c r="R484" s="623"/>
      <c r="S484" s="623"/>
      <c r="T484" s="623"/>
      <c r="U484" s="623" t="str">
        <f t="shared" si="26"/>
        <v/>
      </c>
      <c r="V484" s="623"/>
      <c r="W484" s="623"/>
      <c r="X484" s="623"/>
      <c r="Y484" s="623"/>
      <c r="Z484" s="623" t="str">
        <f t="shared" si="27"/>
        <v/>
      </c>
      <c r="AA484" s="623"/>
      <c r="AB484" s="623"/>
      <c r="AC484" s="623"/>
      <c r="AD484" s="623"/>
      <c r="AE484" s="623" t="str">
        <f t="shared" si="28"/>
        <v/>
      </c>
      <c r="AF484" s="623"/>
      <c r="AG484" s="623"/>
      <c r="AH484" s="623"/>
      <c r="AI484" s="623"/>
      <c r="AJ484" s="616" t="str">
        <f t="shared" si="29"/>
        <v/>
      </c>
      <c r="AK484" s="616"/>
      <c r="AL484" s="616"/>
      <c r="AM484" s="616"/>
      <c r="AN484" s="616"/>
      <c r="AO484" s="616" t="str">
        <f t="shared" si="30"/>
        <v/>
      </c>
      <c r="AP484" s="616"/>
      <c r="AQ484" s="616"/>
      <c r="AR484" s="616"/>
      <c r="AS484" s="616"/>
    </row>
    <row r="485" spans="1:46" ht="18.75" customHeight="1">
      <c r="A485" s="7"/>
      <c r="B485" s="616" t="str">
        <f t="shared" si="22"/>
        <v/>
      </c>
      <c r="C485" s="616"/>
      <c r="D485" s="616"/>
      <c r="E485" s="616"/>
      <c r="F485" s="623" t="str">
        <f t="shared" si="23"/>
        <v/>
      </c>
      <c r="G485" s="623"/>
      <c r="H485" s="623"/>
      <c r="I485" s="623"/>
      <c r="J485" s="623"/>
      <c r="K485" s="623" t="str">
        <f t="shared" si="24"/>
        <v/>
      </c>
      <c r="L485" s="623"/>
      <c r="M485" s="623"/>
      <c r="N485" s="623"/>
      <c r="O485" s="623"/>
      <c r="P485" s="623" t="str">
        <f t="shared" si="25"/>
        <v/>
      </c>
      <c r="Q485" s="623"/>
      <c r="R485" s="623"/>
      <c r="S485" s="623"/>
      <c r="T485" s="623"/>
      <c r="U485" s="623" t="str">
        <f t="shared" si="26"/>
        <v/>
      </c>
      <c r="V485" s="623"/>
      <c r="W485" s="623"/>
      <c r="X485" s="623"/>
      <c r="Y485" s="623"/>
      <c r="Z485" s="623" t="str">
        <f t="shared" si="27"/>
        <v/>
      </c>
      <c r="AA485" s="623"/>
      <c r="AB485" s="623"/>
      <c r="AC485" s="623"/>
      <c r="AD485" s="623"/>
      <c r="AE485" s="623" t="str">
        <f t="shared" si="28"/>
        <v/>
      </c>
      <c r="AF485" s="623"/>
      <c r="AG485" s="623"/>
      <c r="AH485" s="623"/>
      <c r="AI485" s="623"/>
      <c r="AJ485" s="616" t="str">
        <f t="shared" si="29"/>
        <v/>
      </c>
      <c r="AK485" s="616"/>
      <c r="AL485" s="616"/>
      <c r="AM485" s="616"/>
      <c r="AN485" s="616"/>
      <c r="AO485" s="616" t="str">
        <f t="shared" si="30"/>
        <v/>
      </c>
      <c r="AP485" s="616"/>
      <c r="AQ485" s="616"/>
      <c r="AR485" s="616"/>
      <c r="AS485" s="616"/>
    </row>
    <row r="486" spans="1:46" ht="18.75" customHeight="1">
      <c r="A486" s="7"/>
      <c r="B486" s="616" t="str">
        <f t="shared" si="22"/>
        <v/>
      </c>
      <c r="C486" s="616"/>
      <c r="D486" s="616"/>
      <c r="E486" s="616"/>
      <c r="F486" s="623" t="str">
        <f t="shared" si="23"/>
        <v/>
      </c>
      <c r="G486" s="623"/>
      <c r="H486" s="623"/>
      <c r="I486" s="623"/>
      <c r="J486" s="623"/>
      <c r="K486" s="623" t="str">
        <f t="shared" si="24"/>
        <v/>
      </c>
      <c r="L486" s="623"/>
      <c r="M486" s="623"/>
      <c r="N486" s="623"/>
      <c r="O486" s="623"/>
      <c r="P486" s="623" t="str">
        <f t="shared" si="25"/>
        <v/>
      </c>
      <c r="Q486" s="623"/>
      <c r="R486" s="623"/>
      <c r="S486" s="623"/>
      <c r="T486" s="623"/>
      <c r="U486" s="623" t="str">
        <f t="shared" si="26"/>
        <v/>
      </c>
      <c r="V486" s="623"/>
      <c r="W486" s="623"/>
      <c r="X486" s="623"/>
      <c r="Y486" s="623"/>
      <c r="Z486" s="623" t="str">
        <f t="shared" si="27"/>
        <v/>
      </c>
      <c r="AA486" s="623"/>
      <c r="AB486" s="623"/>
      <c r="AC486" s="623"/>
      <c r="AD486" s="623"/>
      <c r="AE486" s="623" t="str">
        <f t="shared" si="28"/>
        <v/>
      </c>
      <c r="AF486" s="623"/>
      <c r="AG486" s="623"/>
      <c r="AH486" s="623"/>
      <c r="AI486" s="623"/>
      <c r="AJ486" s="616" t="str">
        <f t="shared" si="29"/>
        <v/>
      </c>
      <c r="AK486" s="616"/>
      <c r="AL486" s="616"/>
      <c r="AM486" s="616"/>
      <c r="AN486" s="616"/>
      <c r="AO486" s="616" t="str">
        <f t="shared" si="30"/>
        <v/>
      </c>
      <c r="AP486" s="616"/>
      <c r="AQ486" s="616"/>
      <c r="AR486" s="616"/>
      <c r="AS486" s="616"/>
    </row>
    <row r="487" spans="1:46" ht="18.75" customHeight="1">
      <c r="A487" s="7"/>
      <c r="B487" s="616" t="str">
        <f t="shared" si="22"/>
        <v/>
      </c>
      <c r="C487" s="616"/>
      <c r="D487" s="616"/>
      <c r="E487" s="616"/>
      <c r="F487" s="623" t="str">
        <f t="shared" si="23"/>
        <v/>
      </c>
      <c r="G487" s="623"/>
      <c r="H487" s="623"/>
      <c r="I487" s="623"/>
      <c r="J487" s="623"/>
      <c r="K487" s="623" t="str">
        <f t="shared" si="24"/>
        <v/>
      </c>
      <c r="L487" s="623"/>
      <c r="M487" s="623"/>
      <c r="N487" s="623"/>
      <c r="O487" s="623"/>
      <c r="P487" s="623" t="str">
        <f t="shared" si="25"/>
        <v/>
      </c>
      <c r="Q487" s="623"/>
      <c r="R487" s="623"/>
      <c r="S487" s="623"/>
      <c r="T487" s="623"/>
      <c r="U487" s="623" t="str">
        <f t="shared" si="26"/>
        <v/>
      </c>
      <c r="V487" s="623"/>
      <c r="W487" s="623"/>
      <c r="X487" s="623"/>
      <c r="Y487" s="623"/>
      <c r="Z487" s="623" t="str">
        <f t="shared" si="27"/>
        <v/>
      </c>
      <c r="AA487" s="623"/>
      <c r="AB487" s="623"/>
      <c r="AC487" s="623"/>
      <c r="AD487" s="623"/>
      <c r="AE487" s="623" t="str">
        <f t="shared" si="28"/>
        <v/>
      </c>
      <c r="AF487" s="623"/>
      <c r="AG487" s="623"/>
      <c r="AH487" s="623"/>
      <c r="AI487" s="623"/>
      <c r="AJ487" s="616" t="str">
        <f t="shared" si="29"/>
        <v/>
      </c>
      <c r="AK487" s="616"/>
      <c r="AL487" s="616"/>
      <c r="AM487" s="616"/>
      <c r="AN487" s="616"/>
      <c r="AO487" s="616" t="str">
        <f t="shared" si="30"/>
        <v/>
      </c>
      <c r="AP487" s="616"/>
      <c r="AQ487" s="616"/>
      <c r="AR487" s="616"/>
      <c r="AS487" s="616"/>
    </row>
    <row r="488" spans="1:46" ht="18.75" customHeight="1">
      <c r="A488" s="7"/>
      <c r="B488" s="616" t="str">
        <f t="shared" si="22"/>
        <v/>
      </c>
      <c r="C488" s="616"/>
      <c r="D488" s="616"/>
      <c r="E488" s="616"/>
      <c r="F488" s="623" t="str">
        <f t="shared" si="23"/>
        <v/>
      </c>
      <c r="G488" s="623"/>
      <c r="H488" s="623"/>
      <c r="I488" s="623"/>
      <c r="J488" s="623"/>
      <c r="K488" s="623" t="str">
        <f t="shared" si="24"/>
        <v/>
      </c>
      <c r="L488" s="623"/>
      <c r="M488" s="623"/>
      <c r="N488" s="623"/>
      <c r="O488" s="623"/>
      <c r="P488" s="623" t="str">
        <f t="shared" si="25"/>
        <v/>
      </c>
      <c r="Q488" s="623"/>
      <c r="R488" s="623"/>
      <c r="S488" s="623"/>
      <c r="T488" s="623"/>
      <c r="U488" s="623" t="str">
        <f t="shared" si="26"/>
        <v/>
      </c>
      <c r="V488" s="623"/>
      <c r="W488" s="623"/>
      <c r="X488" s="623"/>
      <c r="Y488" s="623"/>
      <c r="Z488" s="623" t="str">
        <f t="shared" si="27"/>
        <v/>
      </c>
      <c r="AA488" s="623"/>
      <c r="AB488" s="623"/>
      <c r="AC488" s="623"/>
      <c r="AD488" s="623"/>
      <c r="AE488" s="623" t="str">
        <f t="shared" si="28"/>
        <v/>
      </c>
      <c r="AF488" s="623"/>
      <c r="AG488" s="623"/>
      <c r="AH488" s="623"/>
      <c r="AI488" s="623"/>
      <c r="AJ488" s="616" t="str">
        <f t="shared" si="29"/>
        <v/>
      </c>
      <c r="AK488" s="616"/>
      <c r="AL488" s="616"/>
      <c r="AM488" s="616"/>
      <c r="AN488" s="616"/>
      <c r="AO488" s="616" t="str">
        <f t="shared" si="30"/>
        <v/>
      </c>
      <c r="AP488" s="616"/>
      <c r="AQ488" s="616"/>
      <c r="AR488" s="616"/>
      <c r="AS488" s="616"/>
      <c r="AT488" s="419"/>
    </row>
    <row r="489" spans="1:46" ht="18.75" customHeight="1">
      <c r="A489" s="7"/>
      <c r="B489" s="616" t="str">
        <f t="shared" si="22"/>
        <v/>
      </c>
      <c r="C489" s="616"/>
      <c r="D489" s="616"/>
      <c r="E489" s="616"/>
      <c r="F489" s="623" t="str">
        <f t="shared" si="23"/>
        <v/>
      </c>
      <c r="G489" s="623"/>
      <c r="H489" s="623"/>
      <c r="I489" s="623"/>
      <c r="J489" s="623"/>
      <c r="K489" s="623" t="str">
        <f t="shared" si="24"/>
        <v/>
      </c>
      <c r="L489" s="623"/>
      <c r="M489" s="623"/>
      <c r="N489" s="623"/>
      <c r="O489" s="623"/>
      <c r="P489" s="623" t="str">
        <f t="shared" si="25"/>
        <v/>
      </c>
      <c r="Q489" s="623"/>
      <c r="R489" s="623"/>
      <c r="S489" s="623"/>
      <c r="T489" s="623"/>
      <c r="U489" s="623" t="str">
        <f t="shared" si="26"/>
        <v/>
      </c>
      <c r="V489" s="623"/>
      <c r="W489" s="623"/>
      <c r="X489" s="623"/>
      <c r="Y489" s="623"/>
      <c r="Z489" s="623" t="str">
        <f t="shared" si="27"/>
        <v/>
      </c>
      <c r="AA489" s="623"/>
      <c r="AB489" s="623"/>
      <c r="AC489" s="623"/>
      <c r="AD489" s="623"/>
      <c r="AE489" s="623" t="str">
        <f t="shared" si="28"/>
        <v/>
      </c>
      <c r="AF489" s="623"/>
      <c r="AG489" s="623"/>
      <c r="AH489" s="623"/>
      <c r="AI489" s="623"/>
      <c r="AJ489" s="616" t="str">
        <f t="shared" si="29"/>
        <v/>
      </c>
      <c r="AK489" s="616"/>
      <c r="AL489" s="616"/>
      <c r="AM489" s="616"/>
      <c r="AN489" s="616"/>
      <c r="AO489" s="616" t="str">
        <f t="shared" si="30"/>
        <v/>
      </c>
      <c r="AP489" s="616"/>
      <c r="AQ489" s="616"/>
      <c r="AR489" s="616"/>
      <c r="AS489" s="616"/>
      <c r="AT489" s="419"/>
    </row>
    <row r="490" spans="1:46" ht="18.75" customHeight="1">
      <c r="A490" s="7"/>
      <c r="B490" s="616" t="str">
        <f t="shared" si="22"/>
        <v/>
      </c>
      <c r="C490" s="616"/>
      <c r="D490" s="616"/>
      <c r="E490" s="616"/>
      <c r="F490" s="623" t="str">
        <f t="shared" si="23"/>
        <v/>
      </c>
      <c r="G490" s="623"/>
      <c r="H490" s="623"/>
      <c r="I490" s="623"/>
      <c r="J490" s="623"/>
      <c r="K490" s="623" t="str">
        <f t="shared" si="24"/>
        <v/>
      </c>
      <c r="L490" s="623"/>
      <c r="M490" s="623"/>
      <c r="N490" s="623"/>
      <c r="O490" s="623"/>
      <c r="P490" s="623" t="str">
        <f t="shared" si="25"/>
        <v/>
      </c>
      <c r="Q490" s="623"/>
      <c r="R490" s="623"/>
      <c r="S490" s="623"/>
      <c r="T490" s="623"/>
      <c r="U490" s="623" t="str">
        <f t="shared" si="26"/>
        <v/>
      </c>
      <c r="V490" s="623"/>
      <c r="W490" s="623"/>
      <c r="X490" s="623"/>
      <c r="Y490" s="623"/>
      <c r="Z490" s="623" t="str">
        <f t="shared" si="27"/>
        <v/>
      </c>
      <c r="AA490" s="623"/>
      <c r="AB490" s="623"/>
      <c r="AC490" s="623"/>
      <c r="AD490" s="623"/>
      <c r="AE490" s="623" t="str">
        <f t="shared" si="28"/>
        <v/>
      </c>
      <c r="AF490" s="623"/>
      <c r="AG490" s="623"/>
      <c r="AH490" s="623"/>
      <c r="AI490" s="623"/>
      <c r="AJ490" s="616" t="str">
        <f t="shared" si="29"/>
        <v/>
      </c>
      <c r="AK490" s="616"/>
      <c r="AL490" s="616"/>
      <c r="AM490" s="616"/>
      <c r="AN490" s="616"/>
      <c r="AO490" s="616" t="str">
        <f t="shared" si="30"/>
        <v/>
      </c>
      <c r="AP490" s="616"/>
      <c r="AQ490" s="616"/>
      <c r="AR490" s="616"/>
      <c r="AS490" s="616"/>
      <c r="AT490" s="419"/>
    </row>
    <row r="491" spans="1:46" ht="18.75" customHeight="1">
      <c r="A491" s="7"/>
      <c r="B491" s="616" t="str">
        <f t="shared" si="22"/>
        <v/>
      </c>
      <c r="C491" s="616"/>
      <c r="D491" s="616"/>
      <c r="E491" s="616"/>
      <c r="F491" s="623" t="str">
        <f t="shared" si="23"/>
        <v/>
      </c>
      <c r="G491" s="623"/>
      <c r="H491" s="623"/>
      <c r="I491" s="623"/>
      <c r="J491" s="623"/>
      <c r="K491" s="623" t="str">
        <f t="shared" si="24"/>
        <v/>
      </c>
      <c r="L491" s="623"/>
      <c r="M491" s="623"/>
      <c r="N491" s="623"/>
      <c r="O491" s="623"/>
      <c r="P491" s="623" t="str">
        <f t="shared" si="25"/>
        <v/>
      </c>
      <c r="Q491" s="623"/>
      <c r="R491" s="623"/>
      <c r="S491" s="623"/>
      <c r="T491" s="623"/>
      <c r="U491" s="623" t="str">
        <f t="shared" si="26"/>
        <v/>
      </c>
      <c r="V491" s="623"/>
      <c r="W491" s="623"/>
      <c r="X491" s="623"/>
      <c r="Y491" s="623"/>
      <c r="Z491" s="623" t="str">
        <f t="shared" si="27"/>
        <v/>
      </c>
      <c r="AA491" s="623"/>
      <c r="AB491" s="623"/>
      <c r="AC491" s="623"/>
      <c r="AD491" s="623"/>
      <c r="AE491" s="623" t="str">
        <f t="shared" si="28"/>
        <v/>
      </c>
      <c r="AF491" s="623"/>
      <c r="AG491" s="623"/>
      <c r="AH491" s="623"/>
      <c r="AI491" s="623"/>
      <c r="AJ491" s="616" t="str">
        <f t="shared" si="29"/>
        <v/>
      </c>
      <c r="AK491" s="616"/>
      <c r="AL491" s="616"/>
      <c r="AM491" s="616"/>
      <c r="AN491" s="616"/>
      <c r="AO491" s="616" t="str">
        <f t="shared" si="30"/>
        <v/>
      </c>
      <c r="AP491" s="616"/>
      <c r="AQ491" s="616"/>
      <c r="AR491" s="616"/>
      <c r="AS491" s="616"/>
      <c r="AT491" s="419"/>
    </row>
    <row r="492" spans="1:46" ht="18.75" customHeight="1">
      <c r="A492" s="7"/>
      <c r="B492" s="616" t="str">
        <f t="shared" si="22"/>
        <v/>
      </c>
      <c r="C492" s="616"/>
      <c r="D492" s="616"/>
      <c r="E492" s="616"/>
      <c r="F492" s="623" t="str">
        <f t="shared" si="23"/>
        <v/>
      </c>
      <c r="G492" s="623"/>
      <c r="H492" s="623"/>
      <c r="I492" s="623"/>
      <c r="J492" s="623"/>
      <c r="K492" s="623" t="str">
        <f t="shared" si="24"/>
        <v/>
      </c>
      <c r="L492" s="623"/>
      <c r="M492" s="623"/>
      <c r="N492" s="623"/>
      <c r="O492" s="623"/>
      <c r="P492" s="623" t="str">
        <f t="shared" si="25"/>
        <v/>
      </c>
      <c r="Q492" s="623"/>
      <c r="R492" s="623"/>
      <c r="S492" s="623"/>
      <c r="T492" s="623"/>
      <c r="U492" s="623" t="str">
        <f t="shared" si="26"/>
        <v/>
      </c>
      <c r="V492" s="623"/>
      <c r="W492" s="623"/>
      <c r="X492" s="623"/>
      <c r="Y492" s="623"/>
      <c r="Z492" s="623" t="str">
        <f t="shared" si="27"/>
        <v/>
      </c>
      <c r="AA492" s="623"/>
      <c r="AB492" s="623"/>
      <c r="AC492" s="623"/>
      <c r="AD492" s="623"/>
      <c r="AE492" s="623" t="str">
        <f t="shared" si="28"/>
        <v/>
      </c>
      <c r="AF492" s="623"/>
      <c r="AG492" s="623"/>
      <c r="AH492" s="623"/>
      <c r="AI492" s="623"/>
      <c r="AJ492" s="616" t="str">
        <f t="shared" si="29"/>
        <v/>
      </c>
      <c r="AK492" s="616"/>
      <c r="AL492" s="616"/>
      <c r="AM492" s="616"/>
      <c r="AN492" s="616"/>
      <c r="AO492" s="616" t="str">
        <f t="shared" si="30"/>
        <v/>
      </c>
      <c r="AP492" s="616"/>
      <c r="AQ492" s="616"/>
      <c r="AR492" s="616"/>
      <c r="AS492" s="616"/>
      <c r="AT492" s="419"/>
    </row>
    <row r="493" spans="1:46" ht="18.75" customHeight="1">
      <c r="A493" s="7"/>
      <c r="B493" s="616" t="str">
        <f t="shared" si="22"/>
        <v/>
      </c>
      <c r="C493" s="616"/>
      <c r="D493" s="616"/>
      <c r="E493" s="616"/>
      <c r="F493" s="623" t="str">
        <f t="shared" si="23"/>
        <v/>
      </c>
      <c r="G493" s="623"/>
      <c r="H493" s="623"/>
      <c r="I493" s="623"/>
      <c r="J493" s="623"/>
      <c r="K493" s="623" t="str">
        <f t="shared" si="24"/>
        <v/>
      </c>
      <c r="L493" s="623"/>
      <c r="M493" s="623"/>
      <c r="N493" s="623"/>
      <c r="O493" s="623"/>
      <c r="P493" s="623" t="str">
        <f t="shared" si="25"/>
        <v/>
      </c>
      <c r="Q493" s="623"/>
      <c r="R493" s="623"/>
      <c r="S493" s="623"/>
      <c r="T493" s="623"/>
      <c r="U493" s="623" t="str">
        <f t="shared" si="26"/>
        <v/>
      </c>
      <c r="V493" s="623"/>
      <c r="W493" s="623"/>
      <c r="X493" s="623"/>
      <c r="Y493" s="623"/>
      <c r="Z493" s="623" t="str">
        <f t="shared" si="27"/>
        <v/>
      </c>
      <c r="AA493" s="623"/>
      <c r="AB493" s="623"/>
      <c r="AC493" s="623"/>
      <c r="AD493" s="623"/>
      <c r="AE493" s="623" t="str">
        <f t="shared" si="28"/>
        <v/>
      </c>
      <c r="AF493" s="623"/>
      <c r="AG493" s="623"/>
      <c r="AH493" s="623"/>
      <c r="AI493" s="623"/>
      <c r="AJ493" s="616" t="str">
        <f t="shared" si="29"/>
        <v/>
      </c>
      <c r="AK493" s="616"/>
      <c r="AL493" s="616"/>
      <c r="AM493" s="616"/>
      <c r="AN493" s="616"/>
      <c r="AO493" s="616" t="str">
        <f t="shared" si="30"/>
        <v/>
      </c>
      <c r="AP493" s="616"/>
      <c r="AQ493" s="616"/>
      <c r="AR493" s="616"/>
      <c r="AS493" s="616"/>
      <c r="AT493" s="419"/>
    </row>
    <row r="494" spans="1:46" ht="18.75" customHeight="1">
      <c r="A494" s="7"/>
      <c r="B494" s="616" t="str">
        <f t="shared" si="22"/>
        <v/>
      </c>
      <c r="C494" s="616"/>
      <c r="D494" s="616"/>
      <c r="E494" s="616"/>
      <c r="F494" s="623" t="str">
        <f t="shared" si="23"/>
        <v/>
      </c>
      <c r="G494" s="623"/>
      <c r="H494" s="623"/>
      <c r="I494" s="623"/>
      <c r="J494" s="623"/>
      <c r="K494" s="623" t="str">
        <f t="shared" si="24"/>
        <v/>
      </c>
      <c r="L494" s="623"/>
      <c r="M494" s="623"/>
      <c r="N494" s="623"/>
      <c r="O494" s="623"/>
      <c r="P494" s="623" t="str">
        <f t="shared" si="25"/>
        <v/>
      </c>
      <c r="Q494" s="623"/>
      <c r="R494" s="623"/>
      <c r="S494" s="623"/>
      <c r="T494" s="623"/>
      <c r="U494" s="623" t="str">
        <f t="shared" si="26"/>
        <v/>
      </c>
      <c r="V494" s="623"/>
      <c r="W494" s="623"/>
      <c r="X494" s="623"/>
      <c r="Y494" s="623"/>
      <c r="Z494" s="623" t="str">
        <f t="shared" si="27"/>
        <v/>
      </c>
      <c r="AA494" s="623"/>
      <c r="AB494" s="623"/>
      <c r="AC494" s="623"/>
      <c r="AD494" s="623"/>
      <c r="AE494" s="623" t="str">
        <f t="shared" si="28"/>
        <v/>
      </c>
      <c r="AF494" s="623"/>
      <c r="AG494" s="623"/>
      <c r="AH494" s="623"/>
      <c r="AI494" s="623"/>
      <c r="AJ494" s="616" t="str">
        <f t="shared" si="29"/>
        <v/>
      </c>
      <c r="AK494" s="616"/>
      <c r="AL494" s="616"/>
      <c r="AM494" s="616"/>
      <c r="AN494" s="616"/>
      <c r="AO494" s="616" t="str">
        <f t="shared" si="30"/>
        <v/>
      </c>
      <c r="AP494" s="616"/>
      <c r="AQ494" s="616"/>
      <c r="AR494" s="616"/>
      <c r="AS494" s="616"/>
      <c r="AT494" s="419"/>
    </row>
    <row r="495" spans="1:46" ht="18.75" customHeight="1">
      <c r="A495" s="7"/>
      <c r="B495" s="616" t="str">
        <f t="shared" si="22"/>
        <v/>
      </c>
      <c r="C495" s="616"/>
      <c r="D495" s="616"/>
      <c r="E495" s="616"/>
      <c r="F495" s="623" t="str">
        <f t="shared" si="23"/>
        <v/>
      </c>
      <c r="G495" s="623"/>
      <c r="H495" s="623"/>
      <c r="I495" s="623"/>
      <c r="J495" s="623"/>
      <c r="K495" s="623" t="str">
        <f t="shared" si="24"/>
        <v/>
      </c>
      <c r="L495" s="623"/>
      <c r="M495" s="623"/>
      <c r="N495" s="623"/>
      <c r="O495" s="623"/>
      <c r="P495" s="623" t="str">
        <f t="shared" si="25"/>
        <v/>
      </c>
      <c r="Q495" s="623"/>
      <c r="R495" s="623"/>
      <c r="S495" s="623"/>
      <c r="T495" s="623"/>
      <c r="U495" s="623" t="str">
        <f t="shared" si="26"/>
        <v/>
      </c>
      <c r="V495" s="623"/>
      <c r="W495" s="623"/>
      <c r="X495" s="623"/>
      <c r="Y495" s="623"/>
      <c r="Z495" s="623" t="str">
        <f t="shared" si="27"/>
        <v/>
      </c>
      <c r="AA495" s="623"/>
      <c r="AB495" s="623"/>
      <c r="AC495" s="623"/>
      <c r="AD495" s="623"/>
      <c r="AE495" s="623" t="str">
        <f t="shared" si="28"/>
        <v/>
      </c>
      <c r="AF495" s="623"/>
      <c r="AG495" s="623"/>
      <c r="AH495" s="623"/>
      <c r="AI495" s="623"/>
      <c r="AJ495" s="616" t="str">
        <f t="shared" si="29"/>
        <v/>
      </c>
      <c r="AK495" s="616"/>
      <c r="AL495" s="616"/>
      <c r="AM495" s="616"/>
      <c r="AN495" s="616"/>
      <c r="AO495" s="616" t="str">
        <f t="shared" si="30"/>
        <v/>
      </c>
      <c r="AP495" s="616"/>
      <c r="AQ495" s="616"/>
      <c r="AR495" s="616"/>
      <c r="AS495" s="616"/>
      <c r="AT495" s="419"/>
    </row>
    <row r="496" spans="1:46" ht="18.75" customHeight="1">
      <c r="A496" s="7"/>
      <c r="B496" s="616" t="str">
        <f t="shared" si="22"/>
        <v/>
      </c>
      <c r="C496" s="616"/>
      <c r="D496" s="616"/>
      <c r="E496" s="616"/>
      <c r="F496" s="623" t="str">
        <f t="shared" si="23"/>
        <v/>
      </c>
      <c r="G496" s="623"/>
      <c r="H496" s="623"/>
      <c r="I496" s="623"/>
      <c r="J496" s="623"/>
      <c r="K496" s="623" t="str">
        <f t="shared" si="24"/>
        <v/>
      </c>
      <c r="L496" s="623"/>
      <c r="M496" s="623"/>
      <c r="N496" s="623"/>
      <c r="O496" s="623"/>
      <c r="P496" s="623" t="str">
        <f t="shared" si="25"/>
        <v/>
      </c>
      <c r="Q496" s="623"/>
      <c r="R496" s="623"/>
      <c r="S496" s="623"/>
      <c r="T496" s="623"/>
      <c r="U496" s="623" t="str">
        <f t="shared" si="26"/>
        <v/>
      </c>
      <c r="V496" s="623"/>
      <c r="W496" s="623"/>
      <c r="X496" s="623"/>
      <c r="Y496" s="623"/>
      <c r="Z496" s="623" t="str">
        <f t="shared" si="27"/>
        <v/>
      </c>
      <c r="AA496" s="623"/>
      <c r="AB496" s="623"/>
      <c r="AC496" s="623"/>
      <c r="AD496" s="623"/>
      <c r="AE496" s="623" t="str">
        <f t="shared" si="28"/>
        <v/>
      </c>
      <c r="AF496" s="623"/>
      <c r="AG496" s="623"/>
      <c r="AH496" s="623"/>
      <c r="AI496" s="623"/>
      <c r="AJ496" s="616" t="str">
        <f t="shared" si="29"/>
        <v/>
      </c>
      <c r="AK496" s="616"/>
      <c r="AL496" s="616"/>
      <c r="AM496" s="616"/>
      <c r="AN496" s="616"/>
      <c r="AO496" s="616" t="str">
        <f t="shared" si="30"/>
        <v/>
      </c>
      <c r="AP496" s="616"/>
      <c r="AQ496" s="616"/>
      <c r="AR496" s="616"/>
      <c r="AS496" s="616"/>
      <c r="AT496" s="419"/>
    </row>
    <row r="497" spans="1:46" ht="18.75" customHeight="1">
      <c r="A497" s="7"/>
      <c r="B497" s="616" t="str">
        <f t="shared" si="22"/>
        <v/>
      </c>
      <c r="C497" s="616"/>
      <c r="D497" s="616"/>
      <c r="E497" s="616"/>
      <c r="F497" s="623" t="str">
        <f t="shared" si="23"/>
        <v/>
      </c>
      <c r="G497" s="623"/>
      <c r="H497" s="623"/>
      <c r="I497" s="623"/>
      <c r="J497" s="623"/>
      <c r="K497" s="623" t="str">
        <f t="shared" si="24"/>
        <v/>
      </c>
      <c r="L497" s="623"/>
      <c r="M497" s="623"/>
      <c r="N497" s="623"/>
      <c r="O497" s="623"/>
      <c r="P497" s="623" t="str">
        <f t="shared" si="25"/>
        <v/>
      </c>
      <c r="Q497" s="623"/>
      <c r="R497" s="623"/>
      <c r="S497" s="623"/>
      <c r="T497" s="623"/>
      <c r="U497" s="623" t="str">
        <f t="shared" si="26"/>
        <v/>
      </c>
      <c r="V497" s="623"/>
      <c r="W497" s="623"/>
      <c r="X497" s="623"/>
      <c r="Y497" s="623"/>
      <c r="Z497" s="623" t="str">
        <f t="shared" si="27"/>
        <v/>
      </c>
      <c r="AA497" s="623"/>
      <c r="AB497" s="623"/>
      <c r="AC497" s="623"/>
      <c r="AD497" s="623"/>
      <c r="AE497" s="623" t="str">
        <f t="shared" si="28"/>
        <v/>
      </c>
      <c r="AF497" s="623"/>
      <c r="AG497" s="623"/>
      <c r="AH497" s="623"/>
      <c r="AI497" s="623"/>
      <c r="AJ497" s="616" t="str">
        <f t="shared" si="29"/>
        <v/>
      </c>
      <c r="AK497" s="616"/>
      <c r="AL497" s="616"/>
      <c r="AM497" s="616"/>
      <c r="AN497" s="616"/>
      <c r="AO497" s="616" t="str">
        <f t="shared" si="30"/>
        <v/>
      </c>
      <c r="AP497" s="616"/>
      <c r="AQ497" s="616"/>
      <c r="AR497" s="616"/>
      <c r="AS497" s="616"/>
      <c r="AT497" s="419"/>
    </row>
    <row r="498" spans="1:46" ht="18.75" customHeight="1">
      <c r="A498" s="7"/>
      <c r="B498" s="616" t="str">
        <f t="shared" si="22"/>
        <v/>
      </c>
      <c r="C498" s="616"/>
      <c r="D498" s="616"/>
      <c r="E498" s="616"/>
      <c r="F498" s="623" t="str">
        <f t="shared" si="23"/>
        <v/>
      </c>
      <c r="G498" s="623"/>
      <c r="H498" s="623"/>
      <c r="I498" s="623"/>
      <c r="J498" s="623"/>
      <c r="K498" s="623" t="str">
        <f t="shared" si="24"/>
        <v/>
      </c>
      <c r="L498" s="623"/>
      <c r="M498" s="623"/>
      <c r="N498" s="623"/>
      <c r="O498" s="623"/>
      <c r="P498" s="623" t="str">
        <f t="shared" si="25"/>
        <v/>
      </c>
      <c r="Q498" s="623"/>
      <c r="R498" s="623"/>
      <c r="S498" s="623"/>
      <c r="T498" s="623"/>
      <c r="U498" s="623" t="str">
        <f t="shared" si="26"/>
        <v/>
      </c>
      <c r="V498" s="623"/>
      <c r="W498" s="623"/>
      <c r="X498" s="623"/>
      <c r="Y498" s="623"/>
      <c r="Z498" s="623" t="str">
        <f t="shared" si="27"/>
        <v/>
      </c>
      <c r="AA498" s="623"/>
      <c r="AB498" s="623"/>
      <c r="AC498" s="623"/>
      <c r="AD498" s="623"/>
      <c r="AE498" s="623" t="str">
        <f t="shared" si="28"/>
        <v/>
      </c>
      <c r="AF498" s="623"/>
      <c r="AG498" s="623"/>
      <c r="AH498" s="623"/>
      <c r="AI498" s="623"/>
      <c r="AJ498" s="616" t="str">
        <f t="shared" si="29"/>
        <v/>
      </c>
      <c r="AK498" s="616"/>
      <c r="AL498" s="616"/>
      <c r="AM498" s="616"/>
      <c r="AN498" s="616"/>
      <c r="AO498" s="616" t="str">
        <f t="shared" si="30"/>
        <v/>
      </c>
      <c r="AP498" s="616"/>
      <c r="AQ498" s="616"/>
      <c r="AR498" s="616"/>
      <c r="AS498" s="616"/>
      <c r="AT498" s="419"/>
    </row>
    <row r="499" spans="1:46" ht="18.75" customHeight="1">
      <c r="A499" s="7"/>
      <c r="B499" s="7"/>
      <c r="C499" s="419"/>
      <c r="D499" s="419"/>
      <c r="E499" s="419"/>
      <c r="F499" s="419"/>
      <c r="G499" s="419"/>
      <c r="H499" s="419"/>
      <c r="I499" s="419"/>
      <c r="J499" s="419"/>
      <c r="K499" s="419"/>
      <c r="L499" s="419"/>
      <c r="M499" s="2"/>
      <c r="N499" s="2"/>
      <c r="O499" s="2"/>
      <c r="P499" s="419"/>
      <c r="Q499" s="419"/>
      <c r="R499" s="419"/>
      <c r="S499" s="419"/>
      <c r="T499" s="419"/>
      <c r="U499" s="419"/>
      <c r="V499" s="419"/>
      <c r="W499" s="419"/>
      <c r="X499" s="419"/>
      <c r="Y499" s="2"/>
      <c r="Z499" s="2"/>
      <c r="AA499" s="2"/>
      <c r="AB499" s="2"/>
      <c r="AC499" s="2"/>
      <c r="AD499" s="122"/>
      <c r="AE499" s="122"/>
      <c r="AF499" s="122"/>
      <c r="AG499" s="122"/>
      <c r="AH499" s="122"/>
      <c r="AI499" s="122"/>
      <c r="AJ499" s="122"/>
      <c r="AK499" s="122"/>
      <c r="AL499" s="2"/>
      <c r="AM499" s="2"/>
      <c r="AN499" s="2"/>
      <c r="AO499" s="2"/>
      <c r="AP499" s="6"/>
      <c r="AQ499" s="6"/>
      <c r="AR499" s="6"/>
      <c r="AS499" s="6"/>
      <c r="AT499" s="419"/>
    </row>
    <row r="500" spans="1:46" s="2" customFormat="1" ht="18.75" customHeight="1">
      <c r="A500" s="7"/>
      <c r="B500" s="125" t="s">
        <v>468</v>
      </c>
      <c r="C500" s="4"/>
      <c r="D500" s="4"/>
      <c r="E500" s="4"/>
      <c r="F500" s="4"/>
      <c r="G500" s="4"/>
      <c r="H500" s="4"/>
      <c r="I500" s="4"/>
      <c r="J500" s="4"/>
      <c r="S500" s="4"/>
      <c r="AB500" s="35"/>
      <c r="AK500" s="36"/>
      <c r="AT500" s="419"/>
    </row>
    <row r="501" spans="1:46" ht="18.75" customHeight="1">
      <c r="A501" s="7"/>
      <c r="B501" s="617" t="str">
        <f>B455</f>
        <v>실하중
(0)</v>
      </c>
      <c r="C501" s="618"/>
      <c r="D501" s="618"/>
      <c r="E501" s="618"/>
      <c r="F501" s="618"/>
      <c r="G501" s="618"/>
      <c r="H501" s="618"/>
      <c r="I501" s="619"/>
      <c r="J501" s="617" t="s">
        <v>469</v>
      </c>
      <c r="K501" s="618"/>
      <c r="L501" s="618"/>
      <c r="M501" s="618"/>
      <c r="N501" s="618"/>
      <c r="O501" s="618"/>
      <c r="P501" s="618"/>
      <c r="Q501" s="618"/>
      <c r="R501" s="619"/>
      <c r="S501" s="617" t="s">
        <v>470</v>
      </c>
      <c r="T501" s="618"/>
      <c r="U501" s="618"/>
      <c r="V501" s="618"/>
      <c r="W501" s="618"/>
      <c r="X501" s="618"/>
      <c r="Y501" s="618"/>
      <c r="Z501" s="618"/>
      <c r="AA501" s="619"/>
      <c r="AB501" s="617" t="s">
        <v>471</v>
      </c>
      <c r="AC501" s="618"/>
      <c r="AD501" s="618"/>
      <c r="AE501" s="618"/>
      <c r="AF501" s="618"/>
      <c r="AG501" s="618"/>
      <c r="AH501" s="618"/>
      <c r="AI501" s="618"/>
      <c r="AJ501" s="619"/>
      <c r="AK501" s="617" t="s">
        <v>472</v>
      </c>
      <c r="AL501" s="618"/>
      <c r="AM501" s="618"/>
      <c r="AN501" s="618"/>
      <c r="AO501" s="618"/>
      <c r="AP501" s="618"/>
      <c r="AQ501" s="618"/>
      <c r="AR501" s="618"/>
      <c r="AS501" s="619"/>
      <c r="AT501" s="419"/>
    </row>
    <row r="502" spans="1:46" ht="18.75" customHeight="1">
      <c r="A502" s="7"/>
      <c r="B502" s="620"/>
      <c r="C502" s="621"/>
      <c r="D502" s="621"/>
      <c r="E502" s="621"/>
      <c r="F502" s="621"/>
      <c r="G502" s="621"/>
      <c r="H502" s="621"/>
      <c r="I502" s="622"/>
      <c r="J502" s="620"/>
      <c r="K502" s="621"/>
      <c r="L502" s="621"/>
      <c r="M502" s="621"/>
      <c r="N502" s="621"/>
      <c r="O502" s="621"/>
      <c r="P502" s="621"/>
      <c r="Q502" s="621"/>
      <c r="R502" s="622"/>
      <c r="S502" s="620"/>
      <c r="T502" s="621"/>
      <c r="U502" s="621"/>
      <c r="V502" s="621"/>
      <c r="W502" s="621"/>
      <c r="X502" s="621"/>
      <c r="Y502" s="621"/>
      <c r="Z502" s="621"/>
      <c r="AA502" s="622"/>
      <c r="AB502" s="620"/>
      <c r="AC502" s="621"/>
      <c r="AD502" s="621"/>
      <c r="AE502" s="621"/>
      <c r="AF502" s="621"/>
      <c r="AG502" s="621"/>
      <c r="AH502" s="621"/>
      <c r="AI502" s="621"/>
      <c r="AJ502" s="622"/>
      <c r="AK502" s="620"/>
      <c r="AL502" s="621"/>
      <c r="AM502" s="621"/>
      <c r="AN502" s="621"/>
      <c r="AO502" s="621"/>
      <c r="AP502" s="621"/>
      <c r="AQ502" s="621"/>
      <c r="AR502" s="621"/>
      <c r="AS502" s="622"/>
      <c r="AT502" s="419"/>
    </row>
    <row r="503" spans="1:46" ht="18.75" customHeight="1">
      <c r="A503" s="7"/>
      <c r="B503" s="616" t="str">
        <f>IF(Calcu!B154=FALSE,"",B458)</f>
        <v/>
      </c>
      <c r="C503" s="616"/>
      <c r="D503" s="616"/>
      <c r="E503" s="616"/>
      <c r="F503" s="616"/>
      <c r="G503" s="616"/>
      <c r="H503" s="616"/>
      <c r="I503" s="616"/>
      <c r="J503" s="616" t="str">
        <f>IF(Calcu!B154=FALSE,"",AJ481)</f>
        <v/>
      </c>
      <c r="K503" s="616"/>
      <c r="L503" s="616"/>
      <c r="M503" s="616"/>
      <c r="N503" s="616"/>
      <c r="O503" s="616"/>
      <c r="P503" s="616"/>
      <c r="Q503" s="616"/>
      <c r="R503" s="616"/>
      <c r="S503" s="616" t="str">
        <f>IF(Calcu!B154=FALSE,"",Calcu!Y176)</f>
        <v/>
      </c>
      <c r="T503" s="616"/>
      <c r="U503" s="616"/>
      <c r="V503" s="616"/>
      <c r="W503" s="616"/>
      <c r="X503" s="616"/>
      <c r="Y503" s="616"/>
      <c r="Z503" s="616"/>
      <c r="AA503" s="616"/>
      <c r="AB503" s="616" t="str">
        <f>IF(Calcu!B154=FALSE,"",S503-J503)</f>
        <v/>
      </c>
      <c r="AC503" s="616"/>
      <c r="AD503" s="616"/>
      <c r="AE503" s="616"/>
      <c r="AF503" s="616"/>
      <c r="AG503" s="616"/>
      <c r="AH503" s="616"/>
      <c r="AI503" s="616"/>
      <c r="AJ503" s="616"/>
      <c r="AK503" s="616">
        <v>0</v>
      </c>
      <c r="AL503" s="616"/>
      <c r="AM503" s="616"/>
      <c r="AN503" s="616"/>
      <c r="AO503" s="616"/>
      <c r="AP503" s="616"/>
      <c r="AQ503" s="616"/>
      <c r="AR503" s="616"/>
      <c r="AS503" s="616"/>
      <c r="AT503" s="419"/>
    </row>
    <row r="504" spans="1:46" ht="18.75" customHeight="1">
      <c r="A504" s="7"/>
      <c r="B504" s="616" t="str">
        <f>IF(Calcu!B155=FALSE,"",B459)</f>
        <v/>
      </c>
      <c r="C504" s="616"/>
      <c r="D504" s="616"/>
      <c r="E504" s="616"/>
      <c r="F504" s="616"/>
      <c r="G504" s="616"/>
      <c r="H504" s="616"/>
      <c r="I504" s="616"/>
      <c r="J504" s="616" t="str">
        <f>IF(Calcu!B155=FALSE,"",AJ482)</f>
        <v/>
      </c>
      <c r="K504" s="616"/>
      <c r="L504" s="616"/>
      <c r="M504" s="616"/>
      <c r="N504" s="616"/>
      <c r="O504" s="616"/>
      <c r="P504" s="616"/>
      <c r="Q504" s="616"/>
      <c r="R504" s="616"/>
      <c r="S504" s="616" t="str">
        <f>IF(Calcu!B155=FALSE,"",Calcu!Y177)</f>
        <v/>
      </c>
      <c r="T504" s="616"/>
      <c r="U504" s="616"/>
      <c r="V504" s="616"/>
      <c r="W504" s="616"/>
      <c r="X504" s="616"/>
      <c r="Y504" s="616"/>
      <c r="Z504" s="616"/>
      <c r="AA504" s="616"/>
      <c r="AB504" s="616" t="str">
        <f>IF(Calcu!B155=FALSE,"",S504-J504)</f>
        <v/>
      </c>
      <c r="AC504" s="616"/>
      <c r="AD504" s="616"/>
      <c r="AE504" s="616"/>
      <c r="AF504" s="616"/>
      <c r="AG504" s="616"/>
      <c r="AH504" s="616"/>
      <c r="AI504" s="616"/>
      <c r="AJ504" s="616"/>
      <c r="AK504" s="616" t="str">
        <f>IF(Calcu!B155=FALSE,"",((J504-S504)/J504)*100)</f>
        <v/>
      </c>
      <c r="AL504" s="616"/>
      <c r="AM504" s="616"/>
      <c r="AN504" s="616"/>
      <c r="AO504" s="616"/>
      <c r="AP504" s="616"/>
      <c r="AQ504" s="616"/>
      <c r="AR504" s="616"/>
      <c r="AS504" s="616"/>
      <c r="AT504" s="419"/>
    </row>
    <row r="505" spans="1:46" ht="18.75" customHeight="1">
      <c r="A505" s="7"/>
      <c r="B505" s="616" t="str">
        <f>IF(Calcu!B156=FALSE,"",B460)</f>
        <v/>
      </c>
      <c r="C505" s="616"/>
      <c r="D505" s="616"/>
      <c r="E505" s="616"/>
      <c r="F505" s="616"/>
      <c r="G505" s="616"/>
      <c r="H505" s="616"/>
      <c r="I505" s="616"/>
      <c r="J505" s="616" t="str">
        <f>IF(Calcu!B156=FALSE,"",AJ483)</f>
        <v/>
      </c>
      <c r="K505" s="616"/>
      <c r="L505" s="616"/>
      <c r="M505" s="616"/>
      <c r="N505" s="616"/>
      <c r="O505" s="616"/>
      <c r="P505" s="616"/>
      <c r="Q505" s="616"/>
      <c r="R505" s="616"/>
      <c r="S505" s="616" t="str">
        <f>IF(Calcu!B156=FALSE,"",Calcu!Y178)</f>
        <v/>
      </c>
      <c r="T505" s="616"/>
      <c r="U505" s="616"/>
      <c r="V505" s="616"/>
      <c r="W505" s="616"/>
      <c r="X505" s="616"/>
      <c r="Y505" s="616"/>
      <c r="Z505" s="616"/>
      <c r="AA505" s="616"/>
      <c r="AB505" s="616" t="str">
        <f>IF(Calcu!B156=FALSE,"",S505-J505)</f>
        <v/>
      </c>
      <c r="AC505" s="616"/>
      <c r="AD505" s="616"/>
      <c r="AE505" s="616"/>
      <c r="AF505" s="616"/>
      <c r="AG505" s="616"/>
      <c r="AH505" s="616"/>
      <c r="AI505" s="616"/>
      <c r="AJ505" s="616"/>
      <c r="AK505" s="616" t="str">
        <f>IF(Calcu!B156=FALSE,"",((J505-S505)/J505)*100)</f>
        <v/>
      </c>
      <c r="AL505" s="616"/>
      <c r="AM505" s="616"/>
      <c r="AN505" s="616"/>
      <c r="AO505" s="616"/>
      <c r="AP505" s="616"/>
      <c r="AQ505" s="616"/>
      <c r="AR505" s="616"/>
      <c r="AS505" s="616"/>
      <c r="AT505" s="419"/>
    </row>
    <row r="506" spans="1:46" ht="18.75" customHeight="1">
      <c r="A506" s="7"/>
      <c r="B506" s="616" t="str">
        <f>IF(Calcu!B157=FALSE,"",B461)</f>
        <v/>
      </c>
      <c r="C506" s="616"/>
      <c r="D506" s="616"/>
      <c r="E506" s="616"/>
      <c r="F506" s="616"/>
      <c r="G506" s="616"/>
      <c r="H506" s="616"/>
      <c r="I506" s="616"/>
      <c r="J506" s="616" t="str">
        <f>IF(Calcu!B157=FALSE,"",AJ484)</f>
        <v/>
      </c>
      <c r="K506" s="616"/>
      <c r="L506" s="616"/>
      <c r="M506" s="616"/>
      <c r="N506" s="616"/>
      <c r="O506" s="616"/>
      <c r="P506" s="616"/>
      <c r="Q506" s="616"/>
      <c r="R506" s="616"/>
      <c r="S506" s="616" t="str">
        <f>IF(Calcu!B157=FALSE,"",Calcu!Y179)</f>
        <v/>
      </c>
      <c r="T506" s="616"/>
      <c r="U506" s="616"/>
      <c r="V506" s="616"/>
      <c r="W506" s="616"/>
      <c r="X506" s="616"/>
      <c r="Y506" s="616"/>
      <c r="Z506" s="616"/>
      <c r="AA506" s="616"/>
      <c r="AB506" s="616" t="str">
        <f>IF(Calcu!B157=FALSE,"",S506-J506)</f>
        <v/>
      </c>
      <c r="AC506" s="616"/>
      <c r="AD506" s="616"/>
      <c r="AE506" s="616"/>
      <c r="AF506" s="616"/>
      <c r="AG506" s="616"/>
      <c r="AH506" s="616"/>
      <c r="AI506" s="616"/>
      <c r="AJ506" s="616"/>
      <c r="AK506" s="616" t="str">
        <f>IF(Calcu!B157=FALSE,"",((J506-S506)/J506)*100)</f>
        <v/>
      </c>
      <c r="AL506" s="616"/>
      <c r="AM506" s="616"/>
      <c r="AN506" s="616"/>
      <c r="AO506" s="616"/>
      <c r="AP506" s="616"/>
      <c r="AQ506" s="616"/>
      <c r="AR506" s="616"/>
      <c r="AS506" s="616"/>
      <c r="AT506" s="419"/>
    </row>
    <row r="507" spans="1:46" ht="18.75" customHeight="1">
      <c r="A507" s="7"/>
      <c r="B507" s="616" t="str">
        <f>IF(Calcu!B158=FALSE,"",B462)</f>
        <v/>
      </c>
      <c r="C507" s="616"/>
      <c r="D507" s="616"/>
      <c r="E507" s="616"/>
      <c r="F507" s="616"/>
      <c r="G507" s="616"/>
      <c r="H507" s="616"/>
      <c r="I507" s="616"/>
      <c r="J507" s="616" t="str">
        <f>IF(Calcu!B158=FALSE,"",AJ485)</f>
        <v/>
      </c>
      <c r="K507" s="616"/>
      <c r="L507" s="616"/>
      <c r="M507" s="616"/>
      <c r="N507" s="616"/>
      <c r="O507" s="616"/>
      <c r="P507" s="616"/>
      <c r="Q507" s="616"/>
      <c r="R507" s="616"/>
      <c r="S507" s="616" t="str">
        <f>IF(Calcu!B158=FALSE,"",Calcu!Y180)</f>
        <v/>
      </c>
      <c r="T507" s="616"/>
      <c r="U507" s="616"/>
      <c r="V507" s="616"/>
      <c r="W507" s="616"/>
      <c r="X507" s="616"/>
      <c r="Y507" s="616"/>
      <c r="Z507" s="616"/>
      <c r="AA507" s="616"/>
      <c r="AB507" s="616" t="str">
        <f>IF(Calcu!B158=FALSE,"",S507-J507)</f>
        <v/>
      </c>
      <c r="AC507" s="616"/>
      <c r="AD507" s="616"/>
      <c r="AE507" s="616"/>
      <c r="AF507" s="616"/>
      <c r="AG507" s="616"/>
      <c r="AH507" s="616"/>
      <c r="AI507" s="616"/>
      <c r="AJ507" s="616"/>
      <c r="AK507" s="616" t="str">
        <f>IF(Calcu!B158=FALSE,"",((J507-S507)/J507)*100)</f>
        <v/>
      </c>
      <c r="AL507" s="616"/>
      <c r="AM507" s="616"/>
      <c r="AN507" s="616"/>
      <c r="AO507" s="616"/>
      <c r="AP507" s="616"/>
      <c r="AQ507" s="616"/>
      <c r="AR507" s="616"/>
      <c r="AS507" s="616"/>
      <c r="AT507" s="419"/>
    </row>
    <row r="508" spans="1:46" ht="18.75" customHeight="1">
      <c r="A508" s="7"/>
      <c r="B508" s="616" t="str">
        <f>IF(Calcu!B159=FALSE,"",B463)</f>
        <v/>
      </c>
      <c r="C508" s="616"/>
      <c r="D508" s="616"/>
      <c r="E508" s="616"/>
      <c r="F508" s="616"/>
      <c r="G508" s="616"/>
      <c r="H508" s="616"/>
      <c r="I508" s="616"/>
      <c r="J508" s="616" t="str">
        <f>IF(Calcu!B159=FALSE,"",AJ486)</f>
        <v/>
      </c>
      <c r="K508" s="616"/>
      <c r="L508" s="616"/>
      <c r="M508" s="616"/>
      <c r="N508" s="616"/>
      <c r="O508" s="616"/>
      <c r="P508" s="616"/>
      <c r="Q508" s="616"/>
      <c r="R508" s="616"/>
      <c r="S508" s="616" t="str">
        <f>IF(Calcu!B159=FALSE,"",Calcu!Y181)</f>
        <v/>
      </c>
      <c r="T508" s="616"/>
      <c r="U508" s="616"/>
      <c r="V508" s="616"/>
      <c r="W508" s="616"/>
      <c r="X508" s="616"/>
      <c r="Y508" s="616"/>
      <c r="Z508" s="616"/>
      <c r="AA508" s="616"/>
      <c r="AB508" s="616" t="str">
        <f>IF(Calcu!B159=FALSE,"",S508-J508)</f>
        <v/>
      </c>
      <c r="AC508" s="616"/>
      <c r="AD508" s="616"/>
      <c r="AE508" s="616"/>
      <c r="AF508" s="616"/>
      <c r="AG508" s="616"/>
      <c r="AH508" s="616"/>
      <c r="AI508" s="616"/>
      <c r="AJ508" s="616"/>
      <c r="AK508" s="616" t="str">
        <f>IF(Calcu!B159=FALSE,"",((J508-S508)/J508)*100)</f>
        <v/>
      </c>
      <c r="AL508" s="616"/>
      <c r="AM508" s="616"/>
      <c r="AN508" s="616"/>
      <c r="AO508" s="616"/>
      <c r="AP508" s="616"/>
      <c r="AQ508" s="616"/>
      <c r="AR508" s="616"/>
      <c r="AS508" s="616"/>
      <c r="AT508" s="419"/>
    </row>
    <row r="509" spans="1:46" ht="18.75" customHeight="1">
      <c r="A509" s="7"/>
      <c r="B509" s="616" t="str">
        <f>IF(Calcu!B160=FALSE,"",B464)</f>
        <v/>
      </c>
      <c r="C509" s="616"/>
      <c r="D509" s="616"/>
      <c r="E509" s="616"/>
      <c r="F509" s="616"/>
      <c r="G509" s="616"/>
      <c r="H509" s="616"/>
      <c r="I509" s="616"/>
      <c r="J509" s="616" t="str">
        <f>IF(Calcu!B160=FALSE,"",AJ487)</f>
        <v/>
      </c>
      <c r="K509" s="616"/>
      <c r="L509" s="616"/>
      <c r="M509" s="616"/>
      <c r="N509" s="616"/>
      <c r="O509" s="616"/>
      <c r="P509" s="616"/>
      <c r="Q509" s="616"/>
      <c r="R509" s="616"/>
      <c r="S509" s="616" t="str">
        <f>IF(Calcu!B160=FALSE,"",Calcu!Y182)</f>
        <v/>
      </c>
      <c r="T509" s="616"/>
      <c r="U509" s="616"/>
      <c r="V509" s="616"/>
      <c r="W509" s="616"/>
      <c r="X509" s="616"/>
      <c r="Y509" s="616"/>
      <c r="Z509" s="616"/>
      <c r="AA509" s="616"/>
      <c r="AB509" s="616" t="str">
        <f>IF(Calcu!B160=FALSE,"",S509-J509)</f>
        <v/>
      </c>
      <c r="AC509" s="616"/>
      <c r="AD509" s="616"/>
      <c r="AE509" s="616"/>
      <c r="AF509" s="616"/>
      <c r="AG509" s="616"/>
      <c r="AH509" s="616"/>
      <c r="AI509" s="616"/>
      <c r="AJ509" s="616"/>
      <c r="AK509" s="616" t="str">
        <f>IF(Calcu!B160=FALSE,"",((J509-S509)/J509)*100)</f>
        <v/>
      </c>
      <c r="AL509" s="616"/>
      <c r="AM509" s="616"/>
      <c r="AN509" s="616"/>
      <c r="AO509" s="616"/>
      <c r="AP509" s="616"/>
      <c r="AQ509" s="616"/>
      <c r="AR509" s="616"/>
      <c r="AS509" s="616"/>
      <c r="AT509" s="419"/>
    </row>
    <row r="510" spans="1:46" ht="18.75" customHeight="1">
      <c r="A510" s="7"/>
      <c r="B510" s="616" t="str">
        <f>IF(Calcu!B161=FALSE,"",B465)</f>
        <v/>
      </c>
      <c r="C510" s="616"/>
      <c r="D510" s="616"/>
      <c r="E510" s="616"/>
      <c r="F510" s="616"/>
      <c r="G510" s="616"/>
      <c r="H510" s="616"/>
      <c r="I510" s="616"/>
      <c r="J510" s="616" t="str">
        <f>IF(Calcu!B161=FALSE,"",AJ488)</f>
        <v/>
      </c>
      <c r="K510" s="616"/>
      <c r="L510" s="616"/>
      <c r="M510" s="616"/>
      <c r="N510" s="616"/>
      <c r="O510" s="616"/>
      <c r="P510" s="616"/>
      <c r="Q510" s="616"/>
      <c r="R510" s="616"/>
      <c r="S510" s="616" t="str">
        <f>IF(Calcu!B161=FALSE,"",Calcu!Y183)</f>
        <v/>
      </c>
      <c r="T510" s="616"/>
      <c r="U510" s="616"/>
      <c r="V510" s="616"/>
      <c r="W510" s="616"/>
      <c r="X510" s="616"/>
      <c r="Y510" s="616"/>
      <c r="Z510" s="616"/>
      <c r="AA510" s="616"/>
      <c r="AB510" s="616" t="str">
        <f>IF(Calcu!B161=FALSE,"",S510-J510)</f>
        <v/>
      </c>
      <c r="AC510" s="616"/>
      <c r="AD510" s="616"/>
      <c r="AE510" s="616"/>
      <c r="AF510" s="616"/>
      <c r="AG510" s="616"/>
      <c r="AH510" s="616"/>
      <c r="AI510" s="616"/>
      <c r="AJ510" s="616"/>
      <c r="AK510" s="616" t="str">
        <f>IF(Calcu!B161=FALSE,"",((J510-S510)/J510)*100)</f>
        <v/>
      </c>
      <c r="AL510" s="616"/>
      <c r="AM510" s="616"/>
      <c r="AN510" s="616"/>
      <c r="AO510" s="616"/>
      <c r="AP510" s="616"/>
      <c r="AQ510" s="616"/>
      <c r="AR510" s="616"/>
      <c r="AS510" s="616"/>
      <c r="AT510" s="419"/>
    </row>
    <row r="511" spans="1:46" ht="18.75" customHeight="1">
      <c r="A511" s="7"/>
      <c r="B511" s="616" t="str">
        <f>IF(Calcu!B162=FALSE,"",B466)</f>
        <v/>
      </c>
      <c r="C511" s="616"/>
      <c r="D511" s="616"/>
      <c r="E511" s="616"/>
      <c r="F511" s="616"/>
      <c r="G511" s="616"/>
      <c r="H511" s="616"/>
      <c r="I511" s="616"/>
      <c r="J511" s="616" t="str">
        <f>IF(Calcu!B162=FALSE,"",AJ489)</f>
        <v/>
      </c>
      <c r="K511" s="616"/>
      <c r="L511" s="616"/>
      <c r="M511" s="616"/>
      <c r="N511" s="616"/>
      <c r="O511" s="616"/>
      <c r="P511" s="616"/>
      <c r="Q511" s="616"/>
      <c r="R511" s="616"/>
      <c r="S511" s="616" t="str">
        <f>IF(Calcu!B162=FALSE,"",Calcu!Y184)</f>
        <v/>
      </c>
      <c r="T511" s="616"/>
      <c r="U511" s="616"/>
      <c r="V511" s="616"/>
      <c r="W511" s="616"/>
      <c r="X511" s="616"/>
      <c r="Y511" s="616"/>
      <c r="Z511" s="616"/>
      <c r="AA511" s="616"/>
      <c r="AB511" s="616" t="str">
        <f>IF(Calcu!B162=FALSE,"",S511-J511)</f>
        <v/>
      </c>
      <c r="AC511" s="616"/>
      <c r="AD511" s="616"/>
      <c r="AE511" s="616"/>
      <c r="AF511" s="616"/>
      <c r="AG511" s="616"/>
      <c r="AH511" s="616"/>
      <c r="AI511" s="616"/>
      <c r="AJ511" s="616"/>
      <c r="AK511" s="616" t="str">
        <f>IF(Calcu!B162=FALSE,"",((J511-S511)/J511)*100)</f>
        <v/>
      </c>
      <c r="AL511" s="616"/>
      <c r="AM511" s="616"/>
      <c r="AN511" s="616"/>
      <c r="AO511" s="616"/>
      <c r="AP511" s="616"/>
      <c r="AQ511" s="616"/>
      <c r="AR511" s="616"/>
      <c r="AS511" s="616"/>
      <c r="AT511" s="419"/>
    </row>
    <row r="512" spans="1:46" ht="18.75" customHeight="1">
      <c r="A512" s="7"/>
      <c r="B512" s="616" t="str">
        <f>IF(Calcu!B163=FALSE,"",B467)</f>
        <v/>
      </c>
      <c r="C512" s="616"/>
      <c r="D512" s="616"/>
      <c r="E512" s="616"/>
      <c r="F512" s="616"/>
      <c r="G512" s="616"/>
      <c r="H512" s="616"/>
      <c r="I512" s="616"/>
      <c r="J512" s="616" t="str">
        <f>IF(Calcu!B163=FALSE,"",AJ490)</f>
        <v/>
      </c>
      <c r="K512" s="616"/>
      <c r="L512" s="616"/>
      <c r="M512" s="616"/>
      <c r="N512" s="616"/>
      <c r="O512" s="616"/>
      <c r="P512" s="616"/>
      <c r="Q512" s="616"/>
      <c r="R512" s="616"/>
      <c r="S512" s="616" t="str">
        <f>IF(Calcu!B163=FALSE,"",Calcu!Y185)</f>
        <v/>
      </c>
      <c r="T512" s="616"/>
      <c r="U512" s="616"/>
      <c r="V512" s="616"/>
      <c r="W512" s="616"/>
      <c r="X512" s="616"/>
      <c r="Y512" s="616"/>
      <c r="Z512" s="616"/>
      <c r="AA512" s="616"/>
      <c r="AB512" s="616" t="str">
        <f>IF(Calcu!B163=FALSE,"",S512-J512)</f>
        <v/>
      </c>
      <c r="AC512" s="616"/>
      <c r="AD512" s="616"/>
      <c r="AE512" s="616"/>
      <c r="AF512" s="616"/>
      <c r="AG512" s="616"/>
      <c r="AH512" s="616"/>
      <c r="AI512" s="616"/>
      <c r="AJ512" s="616"/>
      <c r="AK512" s="616" t="str">
        <f>IF(Calcu!B163=FALSE,"",((J512-S512)/J512)*100)</f>
        <v/>
      </c>
      <c r="AL512" s="616"/>
      <c r="AM512" s="616"/>
      <c r="AN512" s="616"/>
      <c r="AO512" s="616"/>
      <c r="AP512" s="616"/>
      <c r="AQ512" s="616"/>
      <c r="AR512" s="616"/>
      <c r="AS512" s="616"/>
      <c r="AT512" s="419"/>
    </row>
    <row r="513" spans="1:46" ht="18.75" customHeight="1">
      <c r="A513" s="7"/>
      <c r="B513" s="616" t="str">
        <f>IF(Calcu!B164=FALSE,"",B468)</f>
        <v/>
      </c>
      <c r="C513" s="616"/>
      <c r="D513" s="616"/>
      <c r="E513" s="616"/>
      <c r="F513" s="616"/>
      <c r="G513" s="616"/>
      <c r="H513" s="616"/>
      <c r="I513" s="616"/>
      <c r="J513" s="616" t="str">
        <f>IF(Calcu!B164=FALSE,"",AJ491)</f>
        <v/>
      </c>
      <c r="K513" s="616"/>
      <c r="L513" s="616"/>
      <c r="M513" s="616"/>
      <c r="N513" s="616"/>
      <c r="O513" s="616"/>
      <c r="P513" s="616"/>
      <c r="Q513" s="616"/>
      <c r="R513" s="616"/>
      <c r="S513" s="616" t="str">
        <f>IF(Calcu!B164=FALSE,"",Calcu!Y186)</f>
        <v/>
      </c>
      <c r="T513" s="616"/>
      <c r="U513" s="616"/>
      <c r="V513" s="616"/>
      <c r="W513" s="616"/>
      <c r="X513" s="616"/>
      <c r="Y513" s="616"/>
      <c r="Z513" s="616"/>
      <c r="AA513" s="616"/>
      <c r="AB513" s="616" t="str">
        <f>IF(Calcu!B164=FALSE,"",S513-J513)</f>
        <v/>
      </c>
      <c r="AC513" s="616"/>
      <c r="AD513" s="616"/>
      <c r="AE513" s="616"/>
      <c r="AF513" s="616"/>
      <c r="AG513" s="616"/>
      <c r="AH513" s="616"/>
      <c r="AI513" s="616"/>
      <c r="AJ513" s="616"/>
      <c r="AK513" s="616" t="str">
        <f>IF(Calcu!B164=FALSE,"",((J513-S513)/J513)*100)</f>
        <v/>
      </c>
      <c r="AL513" s="616"/>
      <c r="AM513" s="616"/>
      <c r="AN513" s="616"/>
      <c r="AO513" s="616"/>
      <c r="AP513" s="616"/>
      <c r="AQ513" s="616"/>
      <c r="AR513" s="616"/>
      <c r="AS513" s="616"/>
      <c r="AT513" s="419"/>
    </row>
    <row r="514" spans="1:46" ht="18.75" customHeight="1">
      <c r="A514" s="7"/>
      <c r="B514" s="616" t="str">
        <f>IF(Calcu!B165=FALSE,"",B469)</f>
        <v/>
      </c>
      <c r="C514" s="616"/>
      <c r="D514" s="616"/>
      <c r="E514" s="616"/>
      <c r="F514" s="616"/>
      <c r="G514" s="616"/>
      <c r="H514" s="616"/>
      <c r="I514" s="616"/>
      <c r="J514" s="616" t="str">
        <f>IF(Calcu!B165=FALSE,"",AJ492)</f>
        <v/>
      </c>
      <c r="K514" s="616"/>
      <c r="L514" s="616"/>
      <c r="M514" s="616"/>
      <c r="N514" s="616"/>
      <c r="O514" s="616"/>
      <c r="P514" s="616"/>
      <c r="Q514" s="616"/>
      <c r="R514" s="616"/>
      <c r="S514" s="616" t="str">
        <f>IF(Calcu!B165=FALSE,"",Calcu!Y187)</f>
        <v/>
      </c>
      <c r="T514" s="616"/>
      <c r="U514" s="616"/>
      <c r="V514" s="616"/>
      <c r="W514" s="616"/>
      <c r="X514" s="616"/>
      <c r="Y514" s="616"/>
      <c r="Z514" s="616"/>
      <c r="AA514" s="616"/>
      <c r="AB514" s="616" t="str">
        <f>IF(Calcu!B165=FALSE,"",S514-J514)</f>
        <v/>
      </c>
      <c r="AC514" s="616"/>
      <c r="AD514" s="616"/>
      <c r="AE514" s="616"/>
      <c r="AF514" s="616"/>
      <c r="AG514" s="616"/>
      <c r="AH514" s="616"/>
      <c r="AI514" s="616"/>
      <c r="AJ514" s="616"/>
      <c r="AK514" s="616" t="str">
        <f>IF(Calcu!B165=FALSE,"",((J514-S514)/J514)*100)</f>
        <v/>
      </c>
      <c r="AL514" s="616"/>
      <c r="AM514" s="616"/>
      <c r="AN514" s="616"/>
      <c r="AO514" s="616"/>
      <c r="AP514" s="616"/>
      <c r="AQ514" s="616"/>
      <c r="AR514" s="616"/>
      <c r="AS514" s="616"/>
      <c r="AT514" s="419"/>
    </row>
    <row r="515" spans="1:46" ht="18.75" customHeight="1">
      <c r="A515" s="7"/>
      <c r="B515" s="616" t="str">
        <f>IF(Calcu!B166=FALSE,"",B470)</f>
        <v/>
      </c>
      <c r="C515" s="616"/>
      <c r="D515" s="616"/>
      <c r="E515" s="616"/>
      <c r="F515" s="616"/>
      <c r="G515" s="616"/>
      <c r="H515" s="616"/>
      <c r="I515" s="616"/>
      <c r="J515" s="616" t="str">
        <f>IF(Calcu!B166=FALSE,"",AJ493)</f>
        <v/>
      </c>
      <c r="K515" s="616"/>
      <c r="L515" s="616"/>
      <c r="M515" s="616"/>
      <c r="N515" s="616"/>
      <c r="O515" s="616"/>
      <c r="P515" s="616"/>
      <c r="Q515" s="616"/>
      <c r="R515" s="616"/>
      <c r="S515" s="616" t="str">
        <f>IF(Calcu!B166=FALSE,"",Calcu!Y188)</f>
        <v/>
      </c>
      <c r="T515" s="616"/>
      <c r="U515" s="616"/>
      <c r="V515" s="616"/>
      <c r="W515" s="616"/>
      <c r="X515" s="616"/>
      <c r="Y515" s="616"/>
      <c r="Z515" s="616"/>
      <c r="AA515" s="616"/>
      <c r="AB515" s="616" t="str">
        <f>IF(Calcu!B166=FALSE,"",S515-J515)</f>
        <v/>
      </c>
      <c r="AC515" s="616"/>
      <c r="AD515" s="616"/>
      <c r="AE515" s="616"/>
      <c r="AF515" s="616"/>
      <c r="AG515" s="616"/>
      <c r="AH515" s="616"/>
      <c r="AI515" s="616"/>
      <c r="AJ515" s="616"/>
      <c r="AK515" s="616" t="str">
        <f>IF(Calcu!B166=FALSE,"",((J515-S515)/J515)*100)</f>
        <v/>
      </c>
      <c r="AL515" s="616"/>
      <c r="AM515" s="616"/>
      <c r="AN515" s="616"/>
      <c r="AO515" s="616"/>
      <c r="AP515" s="616"/>
      <c r="AQ515" s="616"/>
      <c r="AR515" s="616"/>
      <c r="AS515" s="616"/>
      <c r="AT515" s="419"/>
    </row>
    <row r="516" spans="1:46" ht="18.75" customHeight="1">
      <c r="A516" s="7"/>
      <c r="B516" s="616" t="str">
        <f>IF(Calcu!B167=FALSE,"",B471)</f>
        <v/>
      </c>
      <c r="C516" s="616"/>
      <c r="D516" s="616"/>
      <c r="E516" s="616"/>
      <c r="F516" s="616"/>
      <c r="G516" s="616"/>
      <c r="H516" s="616"/>
      <c r="I516" s="616"/>
      <c r="J516" s="616" t="str">
        <f>IF(Calcu!B167=FALSE,"",AJ494)</f>
        <v/>
      </c>
      <c r="K516" s="616"/>
      <c r="L516" s="616"/>
      <c r="M516" s="616"/>
      <c r="N516" s="616"/>
      <c r="O516" s="616"/>
      <c r="P516" s="616"/>
      <c r="Q516" s="616"/>
      <c r="R516" s="616"/>
      <c r="S516" s="616" t="str">
        <f>IF(Calcu!B167=FALSE,"",Calcu!Y189)</f>
        <v/>
      </c>
      <c r="T516" s="616"/>
      <c r="U516" s="616"/>
      <c r="V516" s="616"/>
      <c r="W516" s="616"/>
      <c r="X516" s="616"/>
      <c r="Y516" s="616"/>
      <c r="Z516" s="616"/>
      <c r="AA516" s="616"/>
      <c r="AB516" s="616" t="str">
        <f>IF(Calcu!B167=FALSE,"",S516-J516)</f>
        <v/>
      </c>
      <c r="AC516" s="616"/>
      <c r="AD516" s="616"/>
      <c r="AE516" s="616"/>
      <c r="AF516" s="616"/>
      <c r="AG516" s="616"/>
      <c r="AH516" s="616"/>
      <c r="AI516" s="616"/>
      <c r="AJ516" s="616"/>
      <c r="AK516" s="616" t="str">
        <f>IF(Calcu!B167=FALSE,"",((J516-S516)/J516)*100)</f>
        <v/>
      </c>
      <c r="AL516" s="616"/>
      <c r="AM516" s="616"/>
      <c r="AN516" s="616"/>
      <c r="AO516" s="616"/>
      <c r="AP516" s="616"/>
      <c r="AQ516" s="616"/>
      <c r="AR516" s="616"/>
      <c r="AS516" s="616"/>
      <c r="AT516" s="419"/>
    </row>
    <row r="517" spans="1:46" ht="18.75" customHeight="1">
      <c r="A517" s="7"/>
      <c r="B517" s="616" t="str">
        <f>IF(Calcu!B168=FALSE,"",B472)</f>
        <v/>
      </c>
      <c r="C517" s="616"/>
      <c r="D517" s="616"/>
      <c r="E517" s="616"/>
      <c r="F517" s="616"/>
      <c r="G517" s="616"/>
      <c r="H517" s="616"/>
      <c r="I517" s="616"/>
      <c r="J517" s="616" t="str">
        <f>IF(Calcu!B168=FALSE,"",AJ495)</f>
        <v/>
      </c>
      <c r="K517" s="616"/>
      <c r="L517" s="616"/>
      <c r="M517" s="616"/>
      <c r="N517" s="616"/>
      <c r="O517" s="616"/>
      <c r="P517" s="616"/>
      <c r="Q517" s="616"/>
      <c r="R517" s="616"/>
      <c r="S517" s="616" t="str">
        <f>IF(Calcu!B168=FALSE,"",Calcu!Y190)</f>
        <v/>
      </c>
      <c r="T517" s="616"/>
      <c r="U517" s="616"/>
      <c r="V517" s="616"/>
      <c r="W517" s="616"/>
      <c r="X517" s="616"/>
      <c r="Y517" s="616"/>
      <c r="Z517" s="616"/>
      <c r="AA517" s="616"/>
      <c r="AB517" s="616" t="str">
        <f>IF(Calcu!B168=FALSE,"",S517-J517)</f>
        <v/>
      </c>
      <c r="AC517" s="616"/>
      <c r="AD517" s="616"/>
      <c r="AE517" s="616"/>
      <c r="AF517" s="616"/>
      <c r="AG517" s="616"/>
      <c r="AH517" s="616"/>
      <c r="AI517" s="616"/>
      <c r="AJ517" s="616"/>
      <c r="AK517" s="616" t="str">
        <f>IF(Calcu!B168=FALSE,"",((J517-S517)/J517)*100)</f>
        <v/>
      </c>
      <c r="AL517" s="616"/>
      <c r="AM517" s="616"/>
      <c r="AN517" s="616"/>
      <c r="AO517" s="616"/>
      <c r="AP517" s="616"/>
      <c r="AQ517" s="616"/>
      <c r="AR517" s="616"/>
      <c r="AS517" s="616"/>
      <c r="AT517" s="419"/>
    </row>
    <row r="518" spans="1:46" ht="18.75" customHeight="1">
      <c r="A518" s="7"/>
      <c r="B518" s="616" t="str">
        <f>IF(Calcu!B169=FALSE,"",B473)</f>
        <v/>
      </c>
      <c r="C518" s="616"/>
      <c r="D518" s="616"/>
      <c r="E518" s="616"/>
      <c r="F518" s="616"/>
      <c r="G518" s="616"/>
      <c r="H518" s="616"/>
      <c r="I518" s="616"/>
      <c r="J518" s="616" t="str">
        <f>IF(Calcu!B169=FALSE,"",AJ496)</f>
        <v/>
      </c>
      <c r="K518" s="616"/>
      <c r="L518" s="616"/>
      <c r="M518" s="616"/>
      <c r="N518" s="616"/>
      <c r="O518" s="616"/>
      <c r="P518" s="616"/>
      <c r="Q518" s="616"/>
      <c r="R518" s="616"/>
      <c r="S518" s="616" t="str">
        <f>IF(Calcu!B169=FALSE,"",Calcu!Y191)</f>
        <v/>
      </c>
      <c r="T518" s="616"/>
      <c r="U518" s="616"/>
      <c r="V518" s="616"/>
      <c r="W518" s="616"/>
      <c r="X518" s="616"/>
      <c r="Y518" s="616"/>
      <c r="Z518" s="616"/>
      <c r="AA518" s="616"/>
      <c r="AB518" s="616" t="str">
        <f>IF(Calcu!B169=FALSE,"",S518-J518)</f>
        <v/>
      </c>
      <c r="AC518" s="616"/>
      <c r="AD518" s="616"/>
      <c r="AE518" s="616"/>
      <c r="AF518" s="616"/>
      <c r="AG518" s="616"/>
      <c r="AH518" s="616"/>
      <c r="AI518" s="616"/>
      <c r="AJ518" s="616"/>
      <c r="AK518" s="616" t="str">
        <f>IF(Calcu!B169=FALSE,"",((J518-S518)/J518)*100)</f>
        <v/>
      </c>
      <c r="AL518" s="616"/>
      <c r="AM518" s="616"/>
      <c r="AN518" s="616"/>
      <c r="AO518" s="616"/>
      <c r="AP518" s="616"/>
      <c r="AQ518" s="616"/>
      <c r="AR518" s="616"/>
      <c r="AS518" s="616"/>
      <c r="AT518" s="419"/>
    </row>
    <row r="519" spans="1:46" ht="18.75" customHeight="1">
      <c r="A519" s="7"/>
      <c r="B519" s="616" t="str">
        <f>IF(Calcu!B170=FALSE,"",B474)</f>
        <v/>
      </c>
      <c r="C519" s="616"/>
      <c r="D519" s="616"/>
      <c r="E519" s="616"/>
      <c r="F519" s="616"/>
      <c r="G519" s="616"/>
      <c r="H519" s="616"/>
      <c r="I519" s="616"/>
      <c r="J519" s="616" t="str">
        <f>IF(Calcu!B170=FALSE,"",AJ497)</f>
        <v/>
      </c>
      <c r="K519" s="616"/>
      <c r="L519" s="616"/>
      <c r="M519" s="616"/>
      <c r="N519" s="616"/>
      <c r="O519" s="616"/>
      <c r="P519" s="616"/>
      <c r="Q519" s="616"/>
      <c r="R519" s="616"/>
      <c r="S519" s="616" t="str">
        <f>IF(Calcu!B170=FALSE,"",Calcu!Y192)</f>
        <v/>
      </c>
      <c r="T519" s="616"/>
      <c r="U519" s="616"/>
      <c r="V519" s="616"/>
      <c r="W519" s="616"/>
      <c r="X519" s="616"/>
      <c r="Y519" s="616"/>
      <c r="Z519" s="616"/>
      <c r="AA519" s="616"/>
      <c r="AB519" s="616" t="str">
        <f>IF(Calcu!B170=FALSE,"",S519-J519)</f>
        <v/>
      </c>
      <c r="AC519" s="616"/>
      <c r="AD519" s="616"/>
      <c r="AE519" s="616"/>
      <c r="AF519" s="616"/>
      <c r="AG519" s="616"/>
      <c r="AH519" s="616"/>
      <c r="AI519" s="616"/>
      <c r="AJ519" s="616"/>
      <c r="AK519" s="616" t="str">
        <f>IF(Calcu!B170=FALSE,"",((J519-S519)/J519)*100)</f>
        <v/>
      </c>
      <c r="AL519" s="616"/>
      <c r="AM519" s="616"/>
      <c r="AN519" s="616"/>
      <c r="AO519" s="616"/>
      <c r="AP519" s="616"/>
      <c r="AQ519" s="616"/>
      <c r="AR519" s="616"/>
      <c r="AS519" s="616"/>
      <c r="AT519" s="419"/>
    </row>
    <row r="520" spans="1:46" ht="18.75" customHeight="1">
      <c r="A520" s="7"/>
      <c r="B520" s="616" t="str">
        <f>IF(Calcu!B171=FALSE,"",B475)</f>
        <v/>
      </c>
      <c r="C520" s="616"/>
      <c r="D520" s="616"/>
      <c r="E520" s="616"/>
      <c r="F520" s="616"/>
      <c r="G520" s="616"/>
      <c r="H520" s="616"/>
      <c r="I520" s="616"/>
      <c r="J520" s="616" t="str">
        <f>IF(Calcu!B171=FALSE,"",AJ498)</f>
        <v/>
      </c>
      <c r="K520" s="616"/>
      <c r="L520" s="616"/>
      <c r="M520" s="616"/>
      <c r="N520" s="616"/>
      <c r="O520" s="616"/>
      <c r="P520" s="616"/>
      <c r="Q520" s="616"/>
      <c r="R520" s="616"/>
      <c r="S520" s="616" t="str">
        <f>IF(Calcu!B171=FALSE,"",Calcu!Y193)</f>
        <v/>
      </c>
      <c r="T520" s="616"/>
      <c r="U520" s="616"/>
      <c r="V520" s="616"/>
      <c r="W520" s="616"/>
      <c r="X520" s="616"/>
      <c r="Y520" s="616"/>
      <c r="Z520" s="616"/>
      <c r="AA520" s="616"/>
      <c r="AB520" s="616" t="str">
        <f>IF(Calcu!B171=FALSE,"",S520-J520)</f>
        <v/>
      </c>
      <c r="AC520" s="616"/>
      <c r="AD520" s="616"/>
      <c r="AE520" s="616"/>
      <c r="AF520" s="616"/>
      <c r="AG520" s="616"/>
      <c r="AH520" s="616"/>
      <c r="AI520" s="616"/>
      <c r="AJ520" s="616"/>
      <c r="AK520" s="616" t="str">
        <f>IF(Calcu!B171=FALSE,"",((J520-S520)/J520)*100)</f>
        <v/>
      </c>
      <c r="AL520" s="616"/>
      <c r="AM520" s="616"/>
      <c r="AN520" s="616"/>
      <c r="AO520" s="616"/>
      <c r="AP520" s="616"/>
      <c r="AQ520" s="616"/>
      <c r="AR520" s="616"/>
      <c r="AS520" s="616"/>
      <c r="AT520" s="419"/>
    </row>
    <row r="521" spans="1:46" ht="18.75" customHeight="1">
      <c r="A521" s="7"/>
      <c r="B521" s="60" t="s">
        <v>473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35"/>
      <c r="AA521" s="35"/>
      <c r="AB521" s="35"/>
      <c r="AC521" s="35"/>
      <c r="AD521" s="35"/>
      <c r="AE521" s="35"/>
      <c r="AF521" s="36"/>
      <c r="AG521" s="36"/>
      <c r="AH521" s="36"/>
      <c r="AI521" s="36"/>
      <c r="AJ521" s="36"/>
      <c r="AK521" s="36"/>
      <c r="AL521" s="2"/>
      <c r="AM521" s="2"/>
      <c r="AN521" s="2"/>
      <c r="AO521" s="2"/>
      <c r="AP521" s="6"/>
      <c r="AQ521" s="6"/>
      <c r="AR521" s="6"/>
      <c r="AS521" s="6"/>
      <c r="AT521" s="419"/>
    </row>
    <row r="522" spans="1:46" ht="18.75" customHeight="1">
      <c r="A522" s="7"/>
      <c r="B522" s="6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35"/>
      <c r="AA522" s="35"/>
      <c r="AB522" s="35"/>
      <c r="AC522" s="35"/>
      <c r="AD522" s="35"/>
      <c r="AE522" s="35"/>
      <c r="AF522" s="36"/>
      <c r="AG522" s="36"/>
      <c r="AH522" s="36"/>
      <c r="AI522" s="36"/>
      <c r="AJ522" s="36"/>
      <c r="AK522" s="36"/>
      <c r="AL522" s="2"/>
      <c r="AM522" s="2"/>
      <c r="AN522" s="2"/>
      <c r="AO522" s="2"/>
      <c r="AP522" s="6"/>
      <c r="AQ522" s="6"/>
      <c r="AR522" s="6"/>
      <c r="AS522" s="6"/>
      <c r="AT522" s="419"/>
    </row>
    <row r="523" spans="1:46" ht="18.75" customHeight="1">
      <c r="A523" s="7"/>
      <c r="B523" s="125" t="s">
        <v>474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35"/>
      <c r="AA523" s="35"/>
      <c r="AB523" s="35"/>
      <c r="AC523" s="35"/>
      <c r="AD523" s="35"/>
      <c r="AE523" s="35"/>
      <c r="AF523" s="36"/>
      <c r="AG523" s="36"/>
      <c r="AH523" s="36"/>
      <c r="AI523" s="36"/>
      <c r="AJ523" s="36"/>
      <c r="AK523" s="36"/>
      <c r="AL523" s="2"/>
      <c r="AM523" s="2"/>
      <c r="AN523" s="2"/>
      <c r="AO523" s="2"/>
      <c r="AP523" s="6"/>
      <c r="AQ523" s="6"/>
      <c r="AR523" s="6"/>
      <c r="AS523" s="6"/>
      <c r="AT523" s="419"/>
    </row>
    <row r="524" spans="1:46" ht="18.75" customHeight="1">
      <c r="A524" s="7"/>
      <c r="B524" s="614" t="str">
        <f>B455</f>
        <v>실하중
(0)</v>
      </c>
      <c r="C524" s="613"/>
      <c r="D524" s="613"/>
      <c r="E524" s="613"/>
      <c r="F524" s="613"/>
      <c r="G524" s="613"/>
      <c r="H524" s="615" t="s">
        <v>475</v>
      </c>
      <c r="I524" s="615"/>
      <c r="J524" s="615"/>
      <c r="K524" s="615"/>
      <c r="L524" s="615"/>
      <c r="M524" s="615"/>
      <c r="N524" s="613" t="s">
        <v>476</v>
      </c>
      <c r="O524" s="613"/>
      <c r="P524" s="613"/>
      <c r="Q524" s="613"/>
      <c r="R524" s="613"/>
      <c r="S524" s="613"/>
      <c r="T524" s="613"/>
      <c r="U524" s="613" t="s">
        <v>477</v>
      </c>
      <c r="V524" s="613"/>
      <c r="W524" s="613"/>
      <c r="X524" s="613"/>
      <c r="Y524" s="613"/>
      <c r="Z524" s="613"/>
      <c r="AA524" s="613"/>
      <c r="AB524" s="613" t="s">
        <v>478</v>
      </c>
      <c r="AC524" s="613"/>
      <c r="AD524" s="613"/>
      <c r="AE524" s="613"/>
      <c r="AF524" s="613"/>
      <c r="AG524" s="613"/>
      <c r="AH524" s="613" t="s">
        <v>479</v>
      </c>
      <c r="AI524" s="613"/>
      <c r="AJ524" s="613"/>
      <c r="AK524" s="613"/>
      <c r="AL524" s="613"/>
      <c r="AM524" s="613"/>
      <c r="AN524" s="613" t="s">
        <v>480</v>
      </c>
      <c r="AO524" s="613"/>
      <c r="AP524" s="613"/>
      <c r="AQ524" s="613"/>
      <c r="AR524" s="613"/>
      <c r="AS524" s="613"/>
      <c r="AT524" s="419"/>
    </row>
    <row r="525" spans="1:46" ht="18.75" customHeight="1">
      <c r="A525" s="7"/>
      <c r="B525" s="613"/>
      <c r="C525" s="613"/>
      <c r="D525" s="613"/>
      <c r="E525" s="613"/>
      <c r="F525" s="613"/>
      <c r="G525" s="613"/>
      <c r="H525" s="615"/>
      <c r="I525" s="615"/>
      <c r="J525" s="615"/>
      <c r="K525" s="615"/>
      <c r="L525" s="615"/>
      <c r="M525" s="615"/>
      <c r="N525" s="613"/>
      <c r="O525" s="613"/>
      <c r="P525" s="613"/>
      <c r="Q525" s="613"/>
      <c r="R525" s="613"/>
      <c r="S525" s="613"/>
      <c r="T525" s="613"/>
      <c r="U525" s="613"/>
      <c r="V525" s="613"/>
      <c r="W525" s="613"/>
      <c r="X525" s="613"/>
      <c r="Y525" s="613"/>
      <c r="Z525" s="613"/>
      <c r="AA525" s="613"/>
      <c r="AB525" s="613"/>
      <c r="AC525" s="613"/>
      <c r="AD525" s="613"/>
      <c r="AE525" s="613"/>
      <c r="AF525" s="613"/>
      <c r="AG525" s="613"/>
      <c r="AH525" s="613"/>
      <c r="AI525" s="613"/>
      <c r="AJ525" s="613"/>
      <c r="AK525" s="613"/>
      <c r="AL525" s="613"/>
      <c r="AM525" s="613"/>
      <c r="AN525" s="613"/>
      <c r="AO525" s="613"/>
      <c r="AP525" s="613"/>
      <c r="AQ525" s="613"/>
      <c r="AR525" s="613"/>
      <c r="AS525" s="613"/>
      <c r="AT525" s="419"/>
    </row>
    <row r="526" spans="1:46" ht="18.75" customHeight="1">
      <c r="A526" s="7"/>
      <c r="B526" s="613"/>
      <c r="C526" s="613"/>
      <c r="D526" s="613"/>
      <c r="E526" s="613"/>
      <c r="F526" s="613"/>
      <c r="G526" s="613"/>
      <c r="H526" s="615"/>
      <c r="I526" s="615"/>
      <c r="J526" s="615"/>
      <c r="K526" s="615"/>
      <c r="L526" s="615"/>
      <c r="M526" s="615"/>
      <c r="N526" s="613"/>
      <c r="O526" s="613"/>
      <c r="P526" s="613"/>
      <c r="Q526" s="613"/>
      <c r="R526" s="613"/>
      <c r="S526" s="613"/>
      <c r="T526" s="613"/>
      <c r="U526" s="613"/>
      <c r="V526" s="613"/>
      <c r="W526" s="613"/>
      <c r="X526" s="613"/>
      <c r="Y526" s="613"/>
      <c r="Z526" s="613"/>
      <c r="AA526" s="613"/>
      <c r="AB526" s="613"/>
      <c r="AC526" s="613"/>
      <c r="AD526" s="613"/>
      <c r="AE526" s="613"/>
      <c r="AF526" s="613"/>
      <c r="AG526" s="613"/>
      <c r="AH526" s="613"/>
      <c r="AI526" s="613"/>
      <c r="AJ526" s="613"/>
      <c r="AK526" s="613"/>
      <c r="AL526" s="613"/>
      <c r="AM526" s="613"/>
      <c r="AN526" s="613"/>
      <c r="AO526" s="613"/>
      <c r="AP526" s="613"/>
      <c r="AQ526" s="613"/>
      <c r="AR526" s="613"/>
      <c r="AS526" s="613"/>
      <c r="AT526" s="419"/>
    </row>
    <row r="527" spans="1:46" ht="18.75" customHeight="1">
      <c r="A527" s="7"/>
      <c r="B527" s="611" t="str">
        <f>IF(Calcu!C154=FALSE,"",B458)</f>
        <v/>
      </c>
      <c r="C527" s="611"/>
      <c r="D527" s="611"/>
      <c r="E527" s="611"/>
      <c r="F527" s="611"/>
      <c r="G527" s="611"/>
      <c r="H527" s="612" t="str">
        <f>Calcu!C198</f>
        <v>-</v>
      </c>
      <c r="I527" s="612"/>
      <c r="J527" s="612"/>
      <c r="K527" s="612"/>
      <c r="L527" s="612"/>
      <c r="M527" s="612"/>
      <c r="N527" s="612" t="str">
        <f>Calcu!D198</f>
        <v>-</v>
      </c>
      <c r="O527" s="612"/>
      <c r="P527" s="612"/>
      <c r="Q527" s="612"/>
      <c r="R527" s="612"/>
      <c r="S527" s="612"/>
      <c r="T527" s="612"/>
      <c r="U527" s="612" t="str">
        <f>Calcu!E198</f>
        <v>-</v>
      </c>
      <c r="V527" s="612"/>
      <c r="W527" s="612"/>
      <c r="X527" s="612"/>
      <c r="Y527" s="612"/>
      <c r="Z527" s="612"/>
      <c r="AA527" s="612"/>
      <c r="AB527" s="612" t="str">
        <f>Calcu!F198</f>
        <v>-</v>
      </c>
      <c r="AC527" s="612"/>
      <c r="AD527" s="612"/>
      <c r="AE527" s="612"/>
      <c r="AF527" s="612"/>
      <c r="AG527" s="612"/>
      <c r="AH527" s="612" t="str">
        <f>Calcu!G198</f>
        <v>-</v>
      </c>
      <c r="AI527" s="612"/>
      <c r="AJ527" s="612"/>
      <c r="AK527" s="612"/>
      <c r="AL527" s="612"/>
      <c r="AM527" s="612"/>
      <c r="AN527" s="610" t="str">
        <f>Calcu!H198</f>
        <v>-</v>
      </c>
      <c r="AO527" s="610"/>
      <c r="AP527" s="610"/>
      <c r="AQ527" s="610"/>
      <c r="AR527" s="610"/>
      <c r="AS527" s="610"/>
      <c r="AT527" s="419"/>
    </row>
    <row r="528" spans="1:46" ht="18.75" customHeight="1">
      <c r="A528" s="7"/>
      <c r="B528" s="611" t="str">
        <f>IF(Calcu!C155=FALSE,"",B459)</f>
        <v/>
      </c>
      <c r="C528" s="611"/>
      <c r="D528" s="611"/>
      <c r="E528" s="611"/>
      <c r="F528" s="611"/>
      <c r="G528" s="611"/>
      <c r="H528" s="612" t="str">
        <f>Calcu!C199</f>
        <v/>
      </c>
      <c r="I528" s="612"/>
      <c r="J528" s="612"/>
      <c r="K528" s="612"/>
      <c r="L528" s="612"/>
      <c r="M528" s="612"/>
      <c r="N528" s="612" t="str">
        <f>Calcu!D199</f>
        <v/>
      </c>
      <c r="O528" s="612"/>
      <c r="P528" s="612"/>
      <c r="Q528" s="612"/>
      <c r="R528" s="612"/>
      <c r="S528" s="612"/>
      <c r="T528" s="612"/>
      <c r="U528" s="612" t="str">
        <f>Calcu!E199</f>
        <v/>
      </c>
      <c r="V528" s="612"/>
      <c r="W528" s="612"/>
      <c r="X528" s="612"/>
      <c r="Y528" s="612"/>
      <c r="Z528" s="612"/>
      <c r="AA528" s="612"/>
      <c r="AB528" s="612" t="str">
        <f>Calcu!F199</f>
        <v/>
      </c>
      <c r="AC528" s="612"/>
      <c r="AD528" s="612"/>
      <c r="AE528" s="612"/>
      <c r="AF528" s="612"/>
      <c r="AG528" s="612"/>
      <c r="AH528" s="612" t="e">
        <f ca="1">Calcu!G199</f>
        <v>#VALUE!</v>
      </c>
      <c r="AI528" s="612"/>
      <c r="AJ528" s="612"/>
      <c r="AK528" s="612"/>
      <c r="AL528" s="612"/>
      <c r="AM528" s="612"/>
      <c r="AN528" s="610" t="str">
        <f>Calcu!H199</f>
        <v/>
      </c>
      <c r="AO528" s="610"/>
      <c r="AP528" s="610"/>
      <c r="AQ528" s="610"/>
      <c r="AR528" s="610"/>
      <c r="AS528" s="610"/>
      <c r="AT528" s="419"/>
    </row>
    <row r="529" spans="1:46" ht="18.75" customHeight="1">
      <c r="A529" s="7"/>
      <c r="B529" s="611" t="str">
        <f>IF(Calcu!C156=FALSE,"",B460)</f>
        <v/>
      </c>
      <c r="C529" s="611"/>
      <c r="D529" s="611"/>
      <c r="E529" s="611"/>
      <c r="F529" s="611"/>
      <c r="G529" s="611"/>
      <c r="H529" s="612" t="str">
        <f>Calcu!C200</f>
        <v/>
      </c>
      <c r="I529" s="612"/>
      <c r="J529" s="612"/>
      <c r="K529" s="612"/>
      <c r="L529" s="612"/>
      <c r="M529" s="612"/>
      <c r="N529" s="612" t="str">
        <f>Calcu!D200</f>
        <v/>
      </c>
      <c r="O529" s="612"/>
      <c r="P529" s="612"/>
      <c r="Q529" s="612"/>
      <c r="R529" s="612"/>
      <c r="S529" s="612"/>
      <c r="T529" s="612"/>
      <c r="U529" s="612" t="str">
        <f>Calcu!E200</f>
        <v/>
      </c>
      <c r="V529" s="612"/>
      <c r="W529" s="612"/>
      <c r="X529" s="612"/>
      <c r="Y529" s="612"/>
      <c r="Z529" s="612"/>
      <c r="AA529" s="612"/>
      <c r="AB529" s="612" t="str">
        <f>Calcu!F200</f>
        <v/>
      </c>
      <c r="AC529" s="612"/>
      <c r="AD529" s="612"/>
      <c r="AE529" s="612"/>
      <c r="AF529" s="612"/>
      <c r="AG529" s="612"/>
      <c r="AH529" s="612" t="e">
        <f ca="1">Calcu!G200</f>
        <v>#VALUE!</v>
      </c>
      <c r="AI529" s="612"/>
      <c r="AJ529" s="612"/>
      <c r="AK529" s="612"/>
      <c r="AL529" s="612"/>
      <c r="AM529" s="612"/>
      <c r="AN529" s="610" t="str">
        <f>Calcu!H200</f>
        <v/>
      </c>
      <c r="AO529" s="610"/>
      <c r="AP529" s="610"/>
      <c r="AQ529" s="610"/>
      <c r="AR529" s="610"/>
      <c r="AS529" s="610"/>
      <c r="AT529" s="419"/>
    </row>
    <row r="530" spans="1:46" ht="18.75" customHeight="1">
      <c r="A530" s="7"/>
      <c r="B530" s="611" t="str">
        <f>IF(Calcu!C157=FALSE,"",B461)</f>
        <v/>
      </c>
      <c r="C530" s="611"/>
      <c r="D530" s="611"/>
      <c r="E530" s="611"/>
      <c r="F530" s="611"/>
      <c r="G530" s="611"/>
      <c r="H530" s="612" t="str">
        <f>Calcu!C201</f>
        <v/>
      </c>
      <c r="I530" s="612"/>
      <c r="J530" s="612"/>
      <c r="K530" s="612"/>
      <c r="L530" s="612"/>
      <c r="M530" s="612"/>
      <c r="N530" s="612" t="str">
        <f>Calcu!D201</f>
        <v/>
      </c>
      <c r="O530" s="612"/>
      <c r="P530" s="612"/>
      <c r="Q530" s="612"/>
      <c r="R530" s="612"/>
      <c r="S530" s="612"/>
      <c r="T530" s="612"/>
      <c r="U530" s="612" t="str">
        <f>Calcu!E201</f>
        <v/>
      </c>
      <c r="V530" s="612"/>
      <c r="W530" s="612"/>
      <c r="X530" s="612"/>
      <c r="Y530" s="612"/>
      <c r="Z530" s="612"/>
      <c r="AA530" s="612"/>
      <c r="AB530" s="612" t="str">
        <f>Calcu!F201</f>
        <v/>
      </c>
      <c r="AC530" s="612"/>
      <c r="AD530" s="612"/>
      <c r="AE530" s="612"/>
      <c r="AF530" s="612"/>
      <c r="AG530" s="612"/>
      <c r="AH530" s="612" t="e">
        <f ca="1">Calcu!G201</f>
        <v>#VALUE!</v>
      </c>
      <c r="AI530" s="612"/>
      <c r="AJ530" s="612"/>
      <c r="AK530" s="612"/>
      <c r="AL530" s="612"/>
      <c r="AM530" s="612"/>
      <c r="AN530" s="610" t="str">
        <f>Calcu!H201</f>
        <v/>
      </c>
      <c r="AO530" s="610"/>
      <c r="AP530" s="610"/>
      <c r="AQ530" s="610"/>
      <c r="AR530" s="610"/>
      <c r="AS530" s="610"/>
      <c r="AT530" s="419"/>
    </row>
    <row r="531" spans="1:46" ht="18.75" customHeight="1">
      <c r="A531" s="7"/>
      <c r="B531" s="611" t="str">
        <f>IF(Calcu!C158=FALSE,"",B462)</f>
        <v/>
      </c>
      <c r="C531" s="611"/>
      <c r="D531" s="611"/>
      <c r="E531" s="611"/>
      <c r="F531" s="611"/>
      <c r="G531" s="611"/>
      <c r="H531" s="612" t="str">
        <f>Calcu!C202</f>
        <v/>
      </c>
      <c r="I531" s="612"/>
      <c r="J531" s="612"/>
      <c r="K531" s="612"/>
      <c r="L531" s="612"/>
      <c r="M531" s="612"/>
      <c r="N531" s="612" t="str">
        <f>Calcu!D202</f>
        <v/>
      </c>
      <c r="O531" s="612"/>
      <c r="P531" s="612"/>
      <c r="Q531" s="612"/>
      <c r="R531" s="612"/>
      <c r="S531" s="612"/>
      <c r="T531" s="612"/>
      <c r="U531" s="612" t="str">
        <f>Calcu!E202</f>
        <v/>
      </c>
      <c r="V531" s="612"/>
      <c r="W531" s="612"/>
      <c r="X531" s="612"/>
      <c r="Y531" s="612"/>
      <c r="Z531" s="612"/>
      <c r="AA531" s="612"/>
      <c r="AB531" s="612" t="str">
        <f>Calcu!F202</f>
        <v/>
      </c>
      <c r="AC531" s="612"/>
      <c r="AD531" s="612"/>
      <c r="AE531" s="612"/>
      <c r="AF531" s="612"/>
      <c r="AG531" s="612"/>
      <c r="AH531" s="612" t="e">
        <f ca="1">Calcu!G202</f>
        <v>#VALUE!</v>
      </c>
      <c r="AI531" s="612"/>
      <c r="AJ531" s="612"/>
      <c r="AK531" s="612"/>
      <c r="AL531" s="612"/>
      <c r="AM531" s="612"/>
      <c r="AN531" s="610" t="str">
        <f>Calcu!H202</f>
        <v/>
      </c>
      <c r="AO531" s="610"/>
      <c r="AP531" s="610"/>
      <c r="AQ531" s="610"/>
      <c r="AR531" s="610"/>
      <c r="AS531" s="610"/>
      <c r="AT531" s="419"/>
    </row>
    <row r="532" spans="1:46" ht="18.75" customHeight="1">
      <c r="A532" s="7"/>
      <c r="B532" s="611" t="str">
        <f>IF(Calcu!C159=FALSE,"",B463)</f>
        <v/>
      </c>
      <c r="C532" s="611"/>
      <c r="D532" s="611"/>
      <c r="E532" s="611"/>
      <c r="F532" s="611"/>
      <c r="G532" s="611"/>
      <c r="H532" s="612" t="str">
        <f>Calcu!C203</f>
        <v/>
      </c>
      <c r="I532" s="612"/>
      <c r="J532" s="612"/>
      <c r="K532" s="612"/>
      <c r="L532" s="612"/>
      <c r="M532" s="612"/>
      <c r="N532" s="612" t="str">
        <f>Calcu!D203</f>
        <v/>
      </c>
      <c r="O532" s="612"/>
      <c r="P532" s="612"/>
      <c r="Q532" s="612"/>
      <c r="R532" s="612"/>
      <c r="S532" s="612"/>
      <c r="T532" s="612"/>
      <c r="U532" s="612" t="str">
        <f>Calcu!E203</f>
        <v/>
      </c>
      <c r="V532" s="612"/>
      <c r="W532" s="612"/>
      <c r="X532" s="612"/>
      <c r="Y532" s="612"/>
      <c r="Z532" s="612"/>
      <c r="AA532" s="612"/>
      <c r="AB532" s="612" t="str">
        <f>Calcu!F203</f>
        <v/>
      </c>
      <c r="AC532" s="612"/>
      <c r="AD532" s="612"/>
      <c r="AE532" s="612"/>
      <c r="AF532" s="612"/>
      <c r="AG532" s="612"/>
      <c r="AH532" s="612" t="e">
        <f ca="1">Calcu!G203</f>
        <v>#VALUE!</v>
      </c>
      <c r="AI532" s="612"/>
      <c r="AJ532" s="612"/>
      <c r="AK532" s="612"/>
      <c r="AL532" s="612"/>
      <c r="AM532" s="612"/>
      <c r="AN532" s="610" t="str">
        <f>Calcu!H203</f>
        <v/>
      </c>
      <c r="AO532" s="610"/>
      <c r="AP532" s="610"/>
      <c r="AQ532" s="610"/>
      <c r="AR532" s="610"/>
      <c r="AS532" s="610"/>
      <c r="AT532" s="419"/>
    </row>
    <row r="533" spans="1:46" ht="18.75" customHeight="1">
      <c r="A533" s="7"/>
      <c r="B533" s="611" t="str">
        <f>IF(Calcu!C160=FALSE,"",B464)</f>
        <v/>
      </c>
      <c r="C533" s="611"/>
      <c r="D533" s="611"/>
      <c r="E533" s="611"/>
      <c r="F533" s="611"/>
      <c r="G533" s="611"/>
      <c r="H533" s="612" t="str">
        <f>Calcu!C204</f>
        <v/>
      </c>
      <c r="I533" s="612"/>
      <c r="J533" s="612"/>
      <c r="K533" s="612"/>
      <c r="L533" s="612"/>
      <c r="M533" s="612"/>
      <c r="N533" s="612" t="str">
        <f>Calcu!D204</f>
        <v/>
      </c>
      <c r="O533" s="612"/>
      <c r="P533" s="612"/>
      <c r="Q533" s="612"/>
      <c r="R533" s="612"/>
      <c r="S533" s="612"/>
      <c r="T533" s="612"/>
      <c r="U533" s="612" t="str">
        <f>Calcu!E204</f>
        <v/>
      </c>
      <c r="V533" s="612"/>
      <c r="W533" s="612"/>
      <c r="X533" s="612"/>
      <c r="Y533" s="612"/>
      <c r="Z533" s="612"/>
      <c r="AA533" s="612"/>
      <c r="AB533" s="612" t="str">
        <f>Calcu!F204</f>
        <v/>
      </c>
      <c r="AC533" s="612"/>
      <c r="AD533" s="612"/>
      <c r="AE533" s="612"/>
      <c r="AF533" s="612"/>
      <c r="AG533" s="612"/>
      <c r="AH533" s="612" t="e">
        <f ca="1">Calcu!G204</f>
        <v>#VALUE!</v>
      </c>
      <c r="AI533" s="612"/>
      <c r="AJ533" s="612"/>
      <c r="AK533" s="612"/>
      <c r="AL533" s="612"/>
      <c r="AM533" s="612"/>
      <c r="AN533" s="610" t="str">
        <f>Calcu!H204</f>
        <v/>
      </c>
      <c r="AO533" s="610"/>
      <c r="AP533" s="610"/>
      <c r="AQ533" s="610"/>
      <c r="AR533" s="610"/>
      <c r="AS533" s="610"/>
      <c r="AT533" s="419"/>
    </row>
    <row r="534" spans="1:46" ht="18.75" customHeight="1">
      <c r="A534" s="7"/>
      <c r="B534" s="611" t="str">
        <f>IF(Calcu!C161=FALSE,"",B465)</f>
        <v/>
      </c>
      <c r="C534" s="611"/>
      <c r="D534" s="611"/>
      <c r="E534" s="611"/>
      <c r="F534" s="611"/>
      <c r="G534" s="611"/>
      <c r="H534" s="612" t="str">
        <f>Calcu!C205</f>
        <v/>
      </c>
      <c r="I534" s="612"/>
      <c r="J534" s="612"/>
      <c r="K534" s="612"/>
      <c r="L534" s="612"/>
      <c r="M534" s="612"/>
      <c r="N534" s="612" t="str">
        <f>Calcu!D205</f>
        <v/>
      </c>
      <c r="O534" s="612"/>
      <c r="P534" s="612"/>
      <c r="Q534" s="612"/>
      <c r="R534" s="612"/>
      <c r="S534" s="612"/>
      <c r="T534" s="612"/>
      <c r="U534" s="612" t="str">
        <f>Calcu!E205</f>
        <v/>
      </c>
      <c r="V534" s="612"/>
      <c r="W534" s="612"/>
      <c r="X534" s="612"/>
      <c r="Y534" s="612"/>
      <c r="Z534" s="612"/>
      <c r="AA534" s="612"/>
      <c r="AB534" s="612" t="str">
        <f>Calcu!F205</f>
        <v/>
      </c>
      <c r="AC534" s="612"/>
      <c r="AD534" s="612"/>
      <c r="AE534" s="612"/>
      <c r="AF534" s="612"/>
      <c r="AG534" s="612"/>
      <c r="AH534" s="612" t="e">
        <f ca="1">Calcu!G205</f>
        <v>#VALUE!</v>
      </c>
      <c r="AI534" s="612"/>
      <c r="AJ534" s="612"/>
      <c r="AK534" s="612"/>
      <c r="AL534" s="612"/>
      <c r="AM534" s="612"/>
      <c r="AN534" s="610" t="str">
        <f>Calcu!H205</f>
        <v/>
      </c>
      <c r="AO534" s="610"/>
      <c r="AP534" s="610"/>
      <c r="AQ534" s="610"/>
      <c r="AR534" s="610"/>
      <c r="AS534" s="610"/>
      <c r="AT534" s="419"/>
    </row>
    <row r="535" spans="1:46" ht="18.75" customHeight="1">
      <c r="A535" s="7"/>
      <c r="B535" s="611" t="str">
        <f>IF(Calcu!C162=FALSE,"",B466)</f>
        <v/>
      </c>
      <c r="C535" s="611"/>
      <c r="D535" s="611"/>
      <c r="E535" s="611"/>
      <c r="F535" s="611"/>
      <c r="G535" s="611"/>
      <c r="H535" s="612" t="str">
        <f>Calcu!C206</f>
        <v/>
      </c>
      <c r="I535" s="612"/>
      <c r="J535" s="612"/>
      <c r="K535" s="612"/>
      <c r="L535" s="612"/>
      <c r="M535" s="612"/>
      <c r="N535" s="612" t="str">
        <f>Calcu!D206</f>
        <v/>
      </c>
      <c r="O535" s="612"/>
      <c r="P535" s="612"/>
      <c r="Q535" s="612"/>
      <c r="R535" s="612"/>
      <c r="S535" s="612"/>
      <c r="T535" s="612"/>
      <c r="U535" s="612" t="str">
        <f>Calcu!E206</f>
        <v/>
      </c>
      <c r="V535" s="612"/>
      <c r="W535" s="612"/>
      <c r="X535" s="612"/>
      <c r="Y535" s="612"/>
      <c r="Z535" s="612"/>
      <c r="AA535" s="612"/>
      <c r="AB535" s="612" t="str">
        <f>Calcu!F206</f>
        <v/>
      </c>
      <c r="AC535" s="612"/>
      <c r="AD535" s="612"/>
      <c r="AE535" s="612"/>
      <c r="AF535" s="612"/>
      <c r="AG535" s="612"/>
      <c r="AH535" s="612" t="e">
        <f ca="1">Calcu!G206</f>
        <v>#VALUE!</v>
      </c>
      <c r="AI535" s="612"/>
      <c r="AJ535" s="612"/>
      <c r="AK535" s="612"/>
      <c r="AL535" s="612"/>
      <c r="AM535" s="612"/>
      <c r="AN535" s="610" t="str">
        <f>Calcu!H206</f>
        <v/>
      </c>
      <c r="AO535" s="610"/>
      <c r="AP535" s="610"/>
      <c r="AQ535" s="610"/>
      <c r="AR535" s="610"/>
      <c r="AS535" s="610"/>
      <c r="AT535" s="419"/>
    </row>
    <row r="536" spans="1:46" ht="18.75" customHeight="1">
      <c r="A536" s="7"/>
      <c r="B536" s="611" t="str">
        <f>IF(Calcu!C163=FALSE,"",B467)</f>
        <v/>
      </c>
      <c r="C536" s="611"/>
      <c r="D536" s="611"/>
      <c r="E536" s="611"/>
      <c r="F536" s="611"/>
      <c r="G536" s="611"/>
      <c r="H536" s="612" t="str">
        <f>Calcu!C207</f>
        <v/>
      </c>
      <c r="I536" s="612"/>
      <c r="J536" s="612"/>
      <c r="K536" s="612"/>
      <c r="L536" s="612"/>
      <c r="M536" s="612"/>
      <c r="N536" s="612" t="str">
        <f>Calcu!D207</f>
        <v/>
      </c>
      <c r="O536" s="612"/>
      <c r="P536" s="612"/>
      <c r="Q536" s="612"/>
      <c r="R536" s="612"/>
      <c r="S536" s="612"/>
      <c r="T536" s="612"/>
      <c r="U536" s="612" t="str">
        <f>Calcu!E207</f>
        <v/>
      </c>
      <c r="V536" s="612"/>
      <c r="W536" s="612"/>
      <c r="X536" s="612"/>
      <c r="Y536" s="612"/>
      <c r="Z536" s="612"/>
      <c r="AA536" s="612"/>
      <c r="AB536" s="612" t="str">
        <f>Calcu!F207</f>
        <v/>
      </c>
      <c r="AC536" s="612"/>
      <c r="AD536" s="612"/>
      <c r="AE536" s="612"/>
      <c r="AF536" s="612"/>
      <c r="AG536" s="612"/>
      <c r="AH536" s="612" t="e">
        <f ca="1">Calcu!G207</f>
        <v>#VALUE!</v>
      </c>
      <c r="AI536" s="612"/>
      <c r="AJ536" s="612"/>
      <c r="AK536" s="612"/>
      <c r="AL536" s="612"/>
      <c r="AM536" s="612"/>
      <c r="AN536" s="610" t="str">
        <f>Calcu!H207</f>
        <v/>
      </c>
      <c r="AO536" s="610"/>
      <c r="AP536" s="610"/>
      <c r="AQ536" s="610"/>
      <c r="AR536" s="610"/>
      <c r="AS536" s="610"/>
      <c r="AT536" s="419"/>
    </row>
    <row r="537" spans="1:46" ht="18.75" customHeight="1">
      <c r="A537" s="7"/>
      <c r="B537" s="611" t="str">
        <f>IF(Calcu!C164=FALSE,"",B468)</f>
        <v/>
      </c>
      <c r="C537" s="611"/>
      <c r="D537" s="611"/>
      <c r="E537" s="611"/>
      <c r="F537" s="611"/>
      <c r="G537" s="611"/>
      <c r="H537" s="612" t="str">
        <f>Calcu!C208</f>
        <v/>
      </c>
      <c r="I537" s="612"/>
      <c r="J537" s="612"/>
      <c r="K537" s="612"/>
      <c r="L537" s="612"/>
      <c r="M537" s="612"/>
      <c r="N537" s="612" t="str">
        <f>Calcu!D208</f>
        <v/>
      </c>
      <c r="O537" s="612"/>
      <c r="P537" s="612"/>
      <c r="Q537" s="612"/>
      <c r="R537" s="612"/>
      <c r="S537" s="612"/>
      <c r="T537" s="612"/>
      <c r="U537" s="612" t="str">
        <f>Calcu!E208</f>
        <v/>
      </c>
      <c r="V537" s="612"/>
      <c r="W537" s="612"/>
      <c r="X537" s="612"/>
      <c r="Y537" s="612"/>
      <c r="Z537" s="612"/>
      <c r="AA537" s="612"/>
      <c r="AB537" s="612" t="str">
        <f>Calcu!F208</f>
        <v/>
      </c>
      <c r="AC537" s="612"/>
      <c r="AD537" s="612"/>
      <c r="AE537" s="612"/>
      <c r="AF537" s="612"/>
      <c r="AG537" s="612"/>
      <c r="AH537" s="612" t="e">
        <f ca="1">Calcu!G208</f>
        <v>#VALUE!</v>
      </c>
      <c r="AI537" s="612"/>
      <c r="AJ537" s="612"/>
      <c r="AK537" s="612"/>
      <c r="AL537" s="612"/>
      <c r="AM537" s="612"/>
      <c r="AN537" s="610" t="str">
        <f>Calcu!H208</f>
        <v/>
      </c>
      <c r="AO537" s="610"/>
      <c r="AP537" s="610"/>
      <c r="AQ537" s="610"/>
      <c r="AR537" s="610"/>
      <c r="AS537" s="610"/>
      <c r="AT537" s="419"/>
    </row>
    <row r="538" spans="1:46" ht="18.75" customHeight="1">
      <c r="A538" s="7"/>
      <c r="B538" s="611" t="str">
        <f>IF(Calcu!C165=FALSE,"",B469)</f>
        <v/>
      </c>
      <c r="C538" s="611"/>
      <c r="D538" s="611"/>
      <c r="E538" s="611"/>
      <c r="F538" s="611"/>
      <c r="G538" s="611"/>
      <c r="H538" s="612" t="str">
        <f>Calcu!C209</f>
        <v/>
      </c>
      <c r="I538" s="612"/>
      <c r="J538" s="612"/>
      <c r="K538" s="612"/>
      <c r="L538" s="612"/>
      <c r="M538" s="612"/>
      <c r="N538" s="612" t="str">
        <f>Calcu!D209</f>
        <v/>
      </c>
      <c r="O538" s="612"/>
      <c r="P538" s="612"/>
      <c r="Q538" s="612"/>
      <c r="R538" s="612"/>
      <c r="S538" s="612"/>
      <c r="T538" s="612"/>
      <c r="U538" s="612" t="str">
        <f>Calcu!E209</f>
        <v/>
      </c>
      <c r="V538" s="612"/>
      <c r="W538" s="612"/>
      <c r="X538" s="612"/>
      <c r="Y538" s="612"/>
      <c r="Z538" s="612"/>
      <c r="AA538" s="612"/>
      <c r="AB538" s="612" t="str">
        <f>Calcu!F209</f>
        <v/>
      </c>
      <c r="AC538" s="612"/>
      <c r="AD538" s="612"/>
      <c r="AE538" s="612"/>
      <c r="AF538" s="612"/>
      <c r="AG538" s="612"/>
      <c r="AH538" s="612" t="e">
        <f ca="1">Calcu!G209</f>
        <v>#VALUE!</v>
      </c>
      <c r="AI538" s="612"/>
      <c r="AJ538" s="612"/>
      <c r="AK538" s="612"/>
      <c r="AL538" s="612"/>
      <c r="AM538" s="612"/>
      <c r="AN538" s="610" t="str">
        <f>Calcu!H209</f>
        <v/>
      </c>
      <c r="AO538" s="610"/>
      <c r="AP538" s="610"/>
      <c r="AQ538" s="610"/>
      <c r="AR538" s="610"/>
      <c r="AS538" s="610"/>
      <c r="AT538" s="419"/>
    </row>
    <row r="539" spans="1:46" ht="18.75" customHeight="1">
      <c r="A539" s="7"/>
      <c r="B539" s="611" t="str">
        <f>IF(Calcu!C166=FALSE,"",B470)</f>
        <v/>
      </c>
      <c r="C539" s="611"/>
      <c r="D539" s="611"/>
      <c r="E539" s="611"/>
      <c r="F539" s="611"/>
      <c r="G539" s="611"/>
      <c r="H539" s="612" t="str">
        <f>Calcu!C210</f>
        <v/>
      </c>
      <c r="I539" s="612"/>
      <c r="J539" s="612"/>
      <c r="K539" s="612"/>
      <c r="L539" s="612"/>
      <c r="M539" s="612"/>
      <c r="N539" s="612" t="str">
        <f>Calcu!D210</f>
        <v/>
      </c>
      <c r="O539" s="612"/>
      <c r="P539" s="612"/>
      <c r="Q539" s="612"/>
      <c r="R539" s="612"/>
      <c r="S539" s="612"/>
      <c r="T539" s="612"/>
      <c r="U539" s="612" t="str">
        <f>Calcu!E210</f>
        <v/>
      </c>
      <c r="V539" s="612"/>
      <c r="W539" s="612"/>
      <c r="X539" s="612"/>
      <c r="Y539" s="612"/>
      <c r="Z539" s="612"/>
      <c r="AA539" s="612"/>
      <c r="AB539" s="612" t="str">
        <f>Calcu!F210</f>
        <v/>
      </c>
      <c r="AC539" s="612"/>
      <c r="AD539" s="612"/>
      <c r="AE539" s="612"/>
      <c r="AF539" s="612"/>
      <c r="AG539" s="612"/>
      <c r="AH539" s="612" t="e">
        <f ca="1">Calcu!G210</f>
        <v>#VALUE!</v>
      </c>
      <c r="AI539" s="612"/>
      <c r="AJ539" s="612"/>
      <c r="AK539" s="612"/>
      <c r="AL539" s="612"/>
      <c r="AM539" s="612"/>
      <c r="AN539" s="610" t="str">
        <f>Calcu!H210</f>
        <v/>
      </c>
      <c r="AO539" s="610"/>
      <c r="AP539" s="610"/>
      <c r="AQ539" s="610"/>
      <c r="AR539" s="610"/>
      <c r="AS539" s="610"/>
      <c r="AT539" s="419"/>
    </row>
    <row r="540" spans="1:46" ht="18.75" customHeight="1">
      <c r="A540" s="7"/>
      <c r="B540" s="611" t="str">
        <f>IF(Calcu!C167=FALSE,"",B471)</f>
        <v/>
      </c>
      <c r="C540" s="611"/>
      <c r="D540" s="611"/>
      <c r="E540" s="611"/>
      <c r="F540" s="611"/>
      <c r="G540" s="611"/>
      <c r="H540" s="612" t="str">
        <f>Calcu!C211</f>
        <v/>
      </c>
      <c r="I540" s="612"/>
      <c r="J540" s="612"/>
      <c r="K540" s="612"/>
      <c r="L540" s="612"/>
      <c r="M540" s="612"/>
      <c r="N540" s="612" t="str">
        <f>Calcu!D211</f>
        <v/>
      </c>
      <c r="O540" s="612"/>
      <c r="P540" s="612"/>
      <c r="Q540" s="612"/>
      <c r="R540" s="612"/>
      <c r="S540" s="612"/>
      <c r="T540" s="612"/>
      <c r="U540" s="612" t="str">
        <f>Calcu!E211</f>
        <v/>
      </c>
      <c r="V540" s="612"/>
      <c r="W540" s="612"/>
      <c r="X540" s="612"/>
      <c r="Y540" s="612"/>
      <c r="Z540" s="612"/>
      <c r="AA540" s="612"/>
      <c r="AB540" s="612" t="str">
        <f>Calcu!F211</f>
        <v/>
      </c>
      <c r="AC540" s="612"/>
      <c r="AD540" s="612"/>
      <c r="AE540" s="612"/>
      <c r="AF540" s="612"/>
      <c r="AG540" s="612"/>
      <c r="AH540" s="612" t="e">
        <f ca="1">Calcu!G211</f>
        <v>#VALUE!</v>
      </c>
      <c r="AI540" s="612"/>
      <c r="AJ540" s="612"/>
      <c r="AK540" s="612"/>
      <c r="AL540" s="612"/>
      <c r="AM540" s="612"/>
      <c r="AN540" s="610" t="str">
        <f>Calcu!H211</f>
        <v/>
      </c>
      <c r="AO540" s="610"/>
      <c r="AP540" s="610"/>
      <c r="AQ540" s="610"/>
      <c r="AR540" s="610"/>
      <c r="AS540" s="610"/>
      <c r="AT540" s="419"/>
    </row>
    <row r="541" spans="1:46" ht="18.75" customHeight="1">
      <c r="A541" s="7"/>
      <c r="B541" s="611" t="str">
        <f>IF(Calcu!C168=FALSE,"",B472)</f>
        <v/>
      </c>
      <c r="C541" s="611"/>
      <c r="D541" s="611"/>
      <c r="E541" s="611"/>
      <c r="F541" s="611"/>
      <c r="G541" s="611"/>
      <c r="H541" s="612" t="str">
        <f>Calcu!C212</f>
        <v/>
      </c>
      <c r="I541" s="612"/>
      <c r="J541" s="612"/>
      <c r="K541" s="612"/>
      <c r="L541" s="612"/>
      <c r="M541" s="612"/>
      <c r="N541" s="612" t="str">
        <f>Calcu!D212</f>
        <v/>
      </c>
      <c r="O541" s="612"/>
      <c r="P541" s="612"/>
      <c r="Q541" s="612"/>
      <c r="R541" s="612"/>
      <c r="S541" s="612"/>
      <c r="T541" s="612"/>
      <c r="U541" s="612" t="str">
        <f>Calcu!E212</f>
        <v/>
      </c>
      <c r="V541" s="612"/>
      <c r="W541" s="612"/>
      <c r="X541" s="612"/>
      <c r="Y541" s="612"/>
      <c r="Z541" s="612"/>
      <c r="AA541" s="612"/>
      <c r="AB541" s="612" t="str">
        <f>Calcu!F212</f>
        <v/>
      </c>
      <c r="AC541" s="612"/>
      <c r="AD541" s="612"/>
      <c r="AE541" s="612"/>
      <c r="AF541" s="612"/>
      <c r="AG541" s="612"/>
      <c r="AH541" s="612" t="e">
        <f ca="1">Calcu!G212</f>
        <v>#VALUE!</v>
      </c>
      <c r="AI541" s="612"/>
      <c r="AJ541" s="612"/>
      <c r="AK541" s="612"/>
      <c r="AL541" s="612"/>
      <c r="AM541" s="612"/>
      <c r="AN541" s="610" t="str">
        <f>Calcu!H212</f>
        <v/>
      </c>
      <c r="AO541" s="610"/>
      <c r="AP541" s="610"/>
      <c r="AQ541" s="610"/>
      <c r="AR541" s="610"/>
      <c r="AS541" s="610"/>
      <c r="AT541" s="419"/>
    </row>
    <row r="542" spans="1:46" ht="18.75" customHeight="1">
      <c r="A542" s="7"/>
      <c r="B542" s="611" t="str">
        <f>IF(Calcu!C169=FALSE,"",B473)</f>
        <v/>
      </c>
      <c r="C542" s="611"/>
      <c r="D542" s="611"/>
      <c r="E542" s="611"/>
      <c r="F542" s="611"/>
      <c r="G542" s="611"/>
      <c r="H542" s="612" t="str">
        <f>Calcu!C213</f>
        <v/>
      </c>
      <c r="I542" s="612"/>
      <c r="J542" s="612"/>
      <c r="K542" s="612"/>
      <c r="L542" s="612"/>
      <c r="M542" s="612"/>
      <c r="N542" s="612" t="str">
        <f>Calcu!D213</f>
        <v/>
      </c>
      <c r="O542" s="612"/>
      <c r="P542" s="612"/>
      <c r="Q542" s="612"/>
      <c r="R542" s="612"/>
      <c r="S542" s="612"/>
      <c r="T542" s="612"/>
      <c r="U542" s="612" t="str">
        <f>Calcu!E213</f>
        <v/>
      </c>
      <c r="V542" s="612"/>
      <c r="W542" s="612"/>
      <c r="X542" s="612"/>
      <c r="Y542" s="612"/>
      <c r="Z542" s="612"/>
      <c r="AA542" s="612"/>
      <c r="AB542" s="612" t="str">
        <f>Calcu!F213</f>
        <v/>
      </c>
      <c r="AC542" s="612"/>
      <c r="AD542" s="612"/>
      <c r="AE542" s="612"/>
      <c r="AF542" s="612"/>
      <c r="AG542" s="612"/>
      <c r="AH542" s="612" t="e">
        <f ca="1">Calcu!G213</f>
        <v>#VALUE!</v>
      </c>
      <c r="AI542" s="612"/>
      <c r="AJ542" s="612"/>
      <c r="AK542" s="612"/>
      <c r="AL542" s="612"/>
      <c r="AM542" s="612"/>
      <c r="AN542" s="610" t="str">
        <f>Calcu!H213</f>
        <v/>
      </c>
      <c r="AO542" s="610"/>
      <c r="AP542" s="610"/>
      <c r="AQ542" s="610"/>
      <c r="AR542" s="610"/>
      <c r="AS542" s="610"/>
      <c r="AT542" s="419"/>
    </row>
    <row r="543" spans="1:46" ht="18.75" customHeight="1">
      <c r="A543" s="7"/>
      <c r="B543" s="611" t="str">
        <f>IF(Calcu!C170=FALSE,"",B474)</f>
        <v/>
      </c>
      <c r="C543" s="611"/>
      <c r="D543" s="611"/>
      <c r="E543" s="611"/>
      <c r="F543" s="611"/>
      <c r="G543" s="611"/>
      <c r="H543" s="612" t="str">
        <f>Calcu!C214</f>
        <v/>
      </c>
      <c r="I543" s="612"/>
      <c r="J543" s="612"/>
      <c r="K543" s="612"/>
      <c r="L543" s="612"/>
      <c r="M543" s="612"/>
      <c r="N543" s="612" t="str">
        <f>Calcu!D214</f>
        <v/>
      </c>
      <c r="O543" s="612"/>
      <c r="P543" s="612"/>
      <c r="Q543" s="612"/>
      <c r="R543" s="612"/>
      <c r="S543" s="612"/>
      <c r="T543" s="612"/>
      <c r="U543" s="612" t="str">
        <f>Calcu!E214</f>
        <v/>
      </c>
      <c r="V543" s="612"/>
      <c r="W543" s="612"/>
      <c r="X543" s="612"/>
      <c r="Y543" s="612"/>
      <c r="Z543" s="612"/>
      <c r="AA543" s="612"/>
      <c r="AB543" s="612" t="str">
        <f>Calcu!F214</f>
        <v/>
      </c>
      <c r="AC543" s="612"/>
      <c r="AD543" s="612"/>
      <c r="AE543" s="612"/>
      <c r="AF543" s="612"/>
      <c r="AG543" s="612"/>
      <c r="AH543" s="612" t="e">
        <f ca="1">Calcu!G214</f>
        <v>#VALUE!</v>
      </c>
      <c r="AI543" s="612"/>
      <c r="AJ543" s="612"/>
      <c r="AK543" s="612"/>
      <c r="AL543" s="612"/>
      <c r="AM543" s="612"/>
      <c r="AN543" s="610" t="str">
        <f>Calcu!H214</f>
        <v/>
      </c>
      <c r="AO543" s="610"/>
      <c r="AP543" s="610"/>
      <c r="AQ543" s="610"/>
      <c r="AR543" s="610"/>
      <c r="AS543" s="610"/>
      <c r="AT543" s="419"/>
    </row>
    <row r="544" spans="1:46" ht="18.75" customHeight="1">
      <c r="A544" s="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35"/>
      <c r="AA544" s="35"/>
      <c r="AB544" s="35"/>
      <c r="AC544" s="35"/>
      <c r="AD544" s="35"/>
      <c r="AE544" s="35"/>
      <c r="AF544" s="36"/>
      <c r="AG544" s="36"/>
      <c r="AH544" s="36"/>
      <c r="AI544" s="36"/>
      <c r="AJ544" s="36"/>
      <c r="AK544" s="36"/>
      <c r="AL544" s="2"/>
      <c r="AM544" s="2"/>
      <c r="AN544" s="2"/>
      <c r="AO544" s="2"/>
      <c r="AP544" s="6"/>
      <c r="AQ544" s="6"/>
      <c r="AR544" s="6"/>
      <c r="AS544" s="6"/>
      <c r="AT544" s="419"/>
    </row>
    <row r="545" spans="1:46" ht="18.75" customHeight="1">
      <c r="A545" s="7"/>
      <c r="B545" s="609" t="str">
        <f>B524</f>
        <v>실하중
(0)</v>
      </c>
      <c r="C545" s="608"/>
      <c r="D545" s="608"/>
      <c r="E545" s="608"/>
      <c r="F545" s="608"/>
      <c r="G545" s="608"/>
      <c r="H545" s="608" t="s">
        <v>481</v>
      </c>
      <c r="I545" s="608"/>
      <c r="J545" s="608"/>
      <c r="K545" s="608"/>
      <c r="L545" s="608"/>
      <c r="M545" s="608"/>
      <c r="N545" s="608" t="s">
        <v>482</v>
      </c>
      <c r="O545" s="608"/>
      <c r="P545" s="608"/>
      <c r="Q545" s="608"/>
      <c r="R545" s="608"/>
      <c r="S545" s="608"/>
      <c r="T545" s="608"/>
      <c r="U545" s="608" t="s">
        <v>136</v>
      </c>
      <c r="V545" s="608"/>
      <c r="W545" s="608"/>
      <c r="X545" s="608"/>
      <c r="Y545" s="608"/>
      <c r="Z545" s="608"/>
      <c r="AA545" s="608"/>
      <c r="AB545" s="608" t="s">
        <v>483</v>
      </c>
      <c r="AC545" s="608"/>
      <c r="AD545" s="608"/>
      <c r="AE545" s="608"/>
      <c r="AF545" s="608"/>
      <c r="AG545" s="608"/>
      <c r="AH545" s="608" t="s">
        <v>484</v>
      </c>
      <c r="AI545" s="608"/>
      <c r="AJ545" s="608"/>
      <c r="AK545" s="608"/>
      <c r="AL545" s="608"/>
      <c r="AM545" s="608"/>
      <c r="AN545" s="608" t="s">
        <v>133</v>
      </c>
      <c r="AO545" s="608"/>
      <c r="AP545" s="608"/>
      <c r="AQ545" s="608"/>
      <c r="AR545" s="608"/>
      <c r="AS545" s="608"/>
      <c r="AT545" s="419"/>
    </row>
    <row r="546" spans="1:46" ht="18.75" customHeight="1">
      <c r="A546" s="7"/>
      <c r="B546" s="608"/>
      <c r="C546" s="608"/>
      <c r="D546" s="608"/>
      <c r="E546" s="608"/>
      <c r="F546" s="608"/>
      <c r="G546" s="608"/>
      <c r="H546" s="608"/>
      <c r="I546" s="608"/>
      <c r="J546" s="608"/>
      <c r="K546" s="608"/>
      <c r="L546" s="608"/>
      <c r="M546" s="608"/>
      <c r="N546" s="608"/>
      <c r="O546" s="608"/>
      <c r="P546" s="608"/>
      <c r="Q546" s="608"/>
      <c r="R546" s="608"/>
      <c r="S546" s="608"/>
      <c r="T546" s="608"/>
      <c r="U546" s="608"/>
      <c r="V546" s="608"/>
      <c r="W546" s="608"/>
      <c r="X546" s="608"/>
      <c r="Y546" s="608"/>
      <c r="Z546" s="608"/>
      <c r="AA546" s="608"/>
      <c r="AB546" s="608"/>
      <c r="AC546" s="608"/>
      <c r="AD546" s="608"/>
      <c r="AE546" s="608"/>
      <c r="AF546" s="608"/>
      <c r="AG546" s="608"/>
      <c r="AH546" s="608"/>
      <c r="AI546" s="608"/>
      <c r="AJ546" s="608"/>
      <c r="AK546" s="608"/>
      <c r="AL546" s="608"/>
      <c r="AM546" s="608"/>
      <c r="AN546" s="608"/>
      <c r="AO546" s="608"/>
      <c r="AP546" s="608"/>
      <c r="AQ546" s="608"/>
      <c r="AR546" s="608"/>
      <c r="AS546" s="608"/>
      <c r="AT546" s="419"/>
    </row>
    <row r="547" spans="1:46" ht="18.75" customHeight="1">
      <c r="A547" s="7"/>
      <c r="B547" s="608"/>
      <c r="C547" s="608"/>
      <c r="D547" s="608"/>
      <c r="E547" s="608"/>
      <c r="F547" s="608"/>
      <c r="G547" s="608"/>
      <c r="H547" s="608"/>
      <c r="I547" s="608"/>
      <c r="J547" s="608"/>
      <c r="K547" s="608"/>
      <c r="L547" s="608"/>
      <c r="M547" s="608"/>
      <c r="N547" s="608"/>
      <c r="O547" s="608"/>
      <c r="P547" s="608"/>
      <c r="Q547" s="608"/>
      <c r="R547" s="608"/>
      <c r="S547" s="608"/>
      <c r="T547" s="608"/>
      <c r="U547" s="608"/>
      <c r="V547" s="608"/>
      <c r="W547" s="608"/>
      <c r="X547" s="608"/>
      <c r="Y547" s="608"/>
      <c r="Z547" s="608"/>
      <c r="AA547" s="608"/>
      <c r="AB547" s="608"/>
      <c r="AC547" s="608"/>
      <c r="AD547" s="608"/>
      <c r="AE547" s="608"/>
      <c r="AF547" s="608"/>
      <c r="AG547" s="608"/>
      <c r="AH547" s="608"/>
      <c r="AI547" s="608"/>
      <c r="AJ547" s="608"/>
      <c r="AK547" s="608"/>
      <c r="AL547" s="608"/>
      <c r="AM547" s="608"/>
      <c r="AN547" s="608"/>
      <c r="AO547" s="608"/>
      <c r="AP547" s="608"/>
      <c r="AQ547" s="608"/>
      <c r="AR547" s="608"/>
      <c r="AS547" s="608"/>
      <c r="AT547" s="419"/>
    </row>
    <row r="548" spans="1:46" ht="18.75" customHeight="1">
      <c r="A548" s="7"/>
      <c r="B548" s="606" t="str">
        <f t="shared" ref="B548:B564" si="31">B527</f>
        <v/>
      </c>
      <c r="C548" s="606"/>
      <c r="D548" s="606"/>
      <c r="E548" s="606"/>
      <c r="F548" s="606"/>
      <c r="G548" s="606"/>
      <c r="H548" s="606" t="str">
        <f>Calcu!I198</f>
        <v>-</v>
      </c>
      <c r="I548" s="606"/>
      <c r="J548" s="606"/>
      <c r="K548" s="606"/>
      <c r="L548" s="606"/>
      <c r="M548" s="606"/>
      <c r="N548" s="606" t="str">
        <f>Calcu!J198</f>
        <v>-</v>
      </c>
      <c r="O548" s="606"/>
      <c r="P548" s="606"/>
      <c r="Q548" s="606"/>
      <c r="R548" s="606"/>
      <c r="S548" s="606"/>
      <c r="T548" s="606"/>
      <c r="U548" s="606" t="str">
        <f>Calcu!K198</f>
        <v>-</v>
      </c>
      <c r="V548" s="606"/>
      <c r="W548" s="606"/>
      <c r="X548" s="606"/>
      <c r="Y548" s="606"/>
      <c r="Z548" s="606"/>
      <c r="AA548" s="606"/>
      <c r="AB548" s="606" t="str">
        <f>Calcu!L198</f>
        <v>-</v>
      </c>
      <c r="AC548" s="606"/>
      <c r="AD548" s="606"/>
      <c r="AE548" s="606"/>
      <c r="AF548" s="606"/>
      <c r="AG548" s="606"/>
      <c r="AH548" s="606" t="str">
        <f>Calcu!R198</f>
        <v>-</v>
      </c>
      <c r="AI548" s="606"/>
      <c r="AJ548" s="606"/>
      <c r="AK548" s="606"/>
      <c r="AL548" s="606"/>
      <c r="AM548" s="606"/>
      <c r="AN548" s="605">
        <v>0</v>
      </c>
      <c r="AO548" s="605"/>
      <c r="AP548" s="605"/>
      <c r="AQ548" s="605"/>
      <c r="AR548" s="605"/>
      <c r="AS548" s="605"/>
      <c r="AT548" s="419"/>
    </row>
    <row r="549" spans="1:46" ht="18.75" customHeight="1">
      <c r="A549" s="7"/>
      <c r="B549" s="606" t="str">
        <f t="shared" si="31"/>
        <v/>
      </c>
      <c r="C549" s="606"/>
      <c r="D549" s="606"/>
      <c r="E549" s="606"/>
      <c r="F549" s="606"/>
      <c r="G549" s="606"/>
      <c r="H549" s="607" t="str">
        <f>Calcu!I199</f>
        <v/>
      </c>
      <c r="I549" s="607"/>
      <c r="J549" s="607"/>
      <c r="K549" s="607"/>
      <c r="L549" s="607"/>
      <c r="M549" s="607"/>
      <c r="N549" s="607" t="str">
        <f>Calcu!J199</f>
        <v/>
      </c>
      <c r="O549" s="607"/>
      <c r="P549" s="607"/>
      <c r="Q549" s="607"/>
      <c r="R549" s="607"/>
      <c r="S549" s="607"/>
      <c r="T549" s="607"/>
      <c r="U549" s="607" t="str">
        <f>Calcu!K199</f>
        <v/>
      </c>
      <c r="V549" s="607"/>
      <c r="W549" s="607"/>
      <c r="X549" s="607"/>
      <c r="Y549" s="607"/>
      <c r="Z549" s="607"/>
      <c r="AA549" s="607"/>
      <c r="AB549" s="607" t="str">
        <f>Calcu!L199</f>
        <v/>
      </c>
      <c r="AC549" s="607"/>
      <c r="AD549" s="607"/>
      <c r="AE549" s="607"/>
      <c r="AF549" s="607"/>
      <c r="AG549" s="607"/>
      <c r="AH549" s="607" t="str">
        <f>Calcu!R199</f>
        <v/>
      </c>
      <c r="AI549" s="607"/>
      <c r="AJ549" s="607"/>
      <c r="AK549" s="607"/>
      <c r="AL549" s="607"/>
      <c r="AM549" s="607"/>
      <c r="AN549" s="605" t="str">
        <f>IF(Calcu!C155=FALSE,"",B549*AH549/100)</f>
        <v/>
      </c>
      <c r="AO549" s="605"/>
      <c r="AP549" s="605"/>
      <c r="AQ549" s="605"/>
      <c r="AR549" s="605"/>
      <c r="AS549" s="605"/>
      <c r="AT549" s="419"/>
    </row>
    <row r="550" spans="1:46" ht="18.75" customHeight="1">
      <c r="A550" s="7"/>
      <c r="B550" s="606" t="str">
        <f t="shared" si="31"/>
        <v/>
      </c>
      <c r="C550" s="606"/>
      <c r="D550" s="606"/>
      <c r="E550" s="606"/>
      <c r="F550" s="606"/>
      <c r="G550" s="606"/>
      <c r="H550" s="607" t="str">
        <f>Calcu!I200</f>
        <v/>
      </c>
      <c r="I550" s="607"/>
      <c r="J550" s="607"/>
      <c r="K550" s="607"/>
      <c r="L550" s="607"/>
      <c r="M550" s="607"/>
      <c r="N550" s="607" t="str">
        <f>Calcu!J200</f>
        <v/>
      </c>
      <c r="O550" s="607"/>
      <c r="P550" s="607"/>
      <c r="Q550" s="607"/>
      <c r="R550" s="607"/>
      <c r="S550" s="607"/>
      <c r="T550" s="607"/>
      <c r="U550" s="607" t="str">
        <f>Calcu!K200</f>
        <v/>
      </c>
      <c r="V550" s="607"/>
      <c r="W550" s="607"/>
      <c r="X550" s="607"/>
      <c r="Y550" s="607"/>
      <c r="Z550" s="607"/>
      <c r="AA550" s="607"/>
      <c r="AB550" s="607" t="str">
        <f>Calcu!L200</f>
        <v/>
      </c>
      <c r="AC550" s="607"/>
      <c r="AD550" s="607"/>
      <c r="AE550" s="607"/>
      <c r="AF550" s="607"/>
      <c r="AG550" s="607"/>
      <c r="AH550" s="607" t="str">
        <f>Calcu!R200</f>
        <v/>
      </c>
      <c r="AI550" s="607"/>
      <c r="AJ550" s="607"/>
      <c r="AK550" s="607"/>
      <c r="AL550" s="607"/>
      <c r="AM550" s="607"/>
      <c r="AN550" s="605" t="str">
        <f>IF(Calcu!C156=FALSE,"",B550*AH550/100)</f>
        <v/>
      </c>
      <c r="AO550" s="605"/>
      <c r="AP550" s="605"/>
      <c r="AQ550" s="605"/>
      <c r="AR550" s="605"/>
      <c r="AS550" s="605"/>
      <c r="AT550" s="419"/>
    </row>
    <row r="551" spans="1:46" ht="18.75" customHeight="1">
      <c r="A551" s="7"/>
      <c r="B551" s="606" t="str">
        <f t="shared" si="31"/>
        <v/>
      </c>
      <c r="C551" s="606"/>
      <c r="D551" s="606"/>
      <c r="E551" s="606"/>
      <c r="F551" s="606"/>
      <c r="G551" s="606"/>
      <c r="H551" s="607" t="str">
        <f>Calcu!I201</f>
        <v/>
      </c>
      <c r="I551" s="607"/>
      <c r="J551" s="607"/>
      <c r="K551" s="607"/>
      <c r="L551" s="607"/>
      <c r="M551" s="607"/>
      <c r="N551" s="607" t="str">
        <f>Calcu!J201</f>
        <v/>
      </c>
      <c r="O551" s="607"/>
      <c r="P551" s="607"/>
      <c r="Q551" s="607"/>
      <c r="R551" s="607"/>
      <c r="S551" s="607"/>
      <c r="T551" s="607"/>
      <c r="U551" s="607" t="str">
        <f>Calcu!K201</f>
        <v/>
      </c>
      <c r="V551" s="607"/>
      <c r="W551" s="607"/>
      <c r="X551" s="607"/>
      <c r="Y551" s="607"/>
      <c r="Z551" s="607"/>
      <c r="AA551" s="607"/>
      <c r="AB551" s="607" t="str">
        <f>Calcu!L201</f>
        <v/>
      </c>
      <c r="AC551" s="607"/>
      <c r="AD551" s="607"/>
      <c r="AE551" s="607"/>
      <c r="AF551" s="607"/>
      <c r="AG551" s="607"/>
      <c r="AH551" s="607" t="str">
        <f>Calcu!R201</f>
        <v/>
      </c>
      <c r="AI551" s="607"/>
      <c r="AJ551" s="607"/>
      <c r="AK551" s="607"/>
      <c r="AL551" s="607"/>
      <c r="AM551" s="607"/>
      <c r="AN551" s="605" t="str">
        <f>IF(Calcu!C157=FALSE,"",B551*AH551/100)</f>
        <v/>
      </c>
      <c r="AO551" s="605"/>
      <c r="AP551" s="605"/>
      <c r="AQ551" s="605"/>
      <c r="AR551" s="605"/>
      <c r="AS551" s="605"/>
      <c r="AT551" s="419"/>
    </row>
    <row r="552" spans="1:46" ht="18.75" customHeight="1">
      <c r="A552" s="7"/>
      <c r="B552" s="606" t="str">
        <f t="shared" si="31"/>
        <v/>
      </c>
      <c r="C552" s="606"/>
      <c r="D552" s="606"/>
      <c r="E552" s="606"/>
      <c r="F552" s="606"/>
      <c r="G552" s="606"/>
      <c r="H552" s="607" t="str">
        <f>Calcu!I202</f>
        <v/>
      </c>
      <c r="I552" s="607"/>
      <c r="J552" s="607"/>
      <c r="K552" s="607"/>
      <c r="L552" s="607"/>
      <c r="M552" s="607"/>
      <c r="N552" s="607" t="str">
        <f>Calcu!J202</f>
        <v/>
      </c>
      <c r="O552" s="607"/>
      <c r="P552" s="607"/>
      <c r="Q552" s="607"/>
      <c r="R552" s="607"/>
      <c r="S552" s="607"/>
      <c r="T552" s="607"/>
      <c r="U552" s="607" t="str">
        <f>Calcu!K202</f>
        <v/>
      </c>
      <c r="V552" s="607"/>
      <c r="W552" s="607"/>
      <c r="X552" s="607"/>
      <c r="Y552" s="607"/>
      <c r="Z552" s="607"/>
      <c r="AA552" s="607"/>
      <c r="AB552" s="607" t="str">
        <f>Calcu!L202</f>
        <v/>
      </c>
      <c r="AC552" s="607"/>
      <c r="AD552" s="607"/>
      <c r="AE552" s="607"/>
      <c r="AF552" s="607"/>
      <c r="AG552" s="607"/>
      <c r="AH552" s="607" t="str">
        <f>Calcu!R202</f>
        <v/>
      </c>
      <c r="AI552" s="607"/>
      <c r="AJ552" s="607"/>
      <c r="AK552" s="607"/>
      <c r="AL552" s="607"/>
      <c r="AM552" s="607"/>
      <c r="AN552" s="605" t="str">
        <f>IF(Calcu!C158=FALSE,"",B552*AH552/100)</f>
        <v/>
      </c>
      <c r="AO552" s="605"/>
      <c r="AP552" s="605"/>
      <c r="AQ552" s="605"/>
      <c r="AR552" s="605"/>
      <c r="AS552" s="605"/>
      <c r="AT552" s="419"/>
    </row>
    <row r="553" spans="1:46" ht="18.75" customHeight="1">
      <c r="A553" s="7"/>
      <c r="B553" s="606" t="str">
        <f t="shared" si="31"/>
        <v/>
      </c>
      <c r="C553" s="606"/>
      <c r="D553" s="606"/>
      <c r="E553" s="606"/>
      <c r="F553" s="606"/>
      <c r="G553" s="606"/>
      <c r="H553" s="607" t="str">
        <f>Calcu!I203</f>
        <v/>
      </c>
      <c r="I553" s="607"/>
      <c r="J553" s="607"/>
      <c r="K553" s="607"/>
      <c r="L553" s="607"/>
      <c r="M553" s="607"/>
      <c r="N553" s="607" t="str">
        <f>Calcu!J203</f>
        <v/>
      </c>
      <c r="O553" s="607"/>
      <c r="P553" s="607"/>
      <c r="Q553" s="607"/>
      <c r="R553" s="607"/>
      <c r="S553" s="607"/>
      <c r="T553" s="607"/>
      <c r="U553" s="607" t="str">
        <f>Calcu!K203</f>
        <v/>
      </c>
      <c r="V553" s="607"/>
      <c r="W553" s="607"/>
      <c r="X553" s="607"/>
      <c r="Y553" s="607"/>
      <c r="Z553" s="607"/>
      <c r="AA553" s="607"/>
      <c r="AB553" s="607" t="str">
        <f>Calcu!L203</f>
        <v/>
      </c>
      <c r="AC553" s="607"/>
      <c r="AD553" s="607"/>
      <c r="AE553" s="607"/>
      <c r="AF553" s="607"/>
      <c r="AG553" s="607"/>
      <c r="AH553" s="607" t="str">
        <f>Calcu!R203</f>
        <v/>
      </c>
      <c r="AI553" s="607"/>
      <c r="AJ553" s="607"/>
      <c r="AK553" s="607"/>
      <c r="AL553" s="607"/>
      <c r="AM553" s="607"/>
      <c r="AN553" s="605" t="str">
        <f>IF(Calcu!C159=FALSE,"",B553*AH553/100)</f>
        <v/>
      </c>
      <c r="AO553" s="605"/>
      <c r="AP553" s="605"/>
      <c r="AQ553" s="605"/>
      <c r="AR553" s="605"/>
      <c r="AS553" s="605"/>
      <c r="AT553" s="419"/>
    </row>
    <row r="554" spans="1:46" ht="18.75" customHeight="1">
      <c r="A554" s="7"/>
      <c r="B554" s="606" t="str">
        <f t="shared" si="31"/>
        <v/>
      </c>
      <c r="C554" s="606"/>
      <c r="D554" s="606"/>
      <c r="E554" s="606"/>
      <c r="F554" s="606"/>
      <c r="G554" s="606"/>
      <c r="H554" s="607" t="str">
        <f>Calcu!I204</f>
        <v/>
      </c>
      <c r="I554" s="607"/>
      <c r="J554" s="607"/>
      <c r="K554" s="607"/>
      <c r="L554" s="607"/>
      <c r="M554" s="607"/>
      <c r="N554" s="607" t="str">
        <f>Calcu!J204</f>
        <v/>
      </c>
      <c r="O554" s="607"/>
      <c r="P554" s="607"/>
      <c r="Q554" s="607"/>
      <c r="R554" s="607"/>
      <c r="S554" s="607"/>
      <c r="T554" s="607"/>
      <c r="U554" s="607" t="str">
        <f>Calcu!K204</f>
        <v/>
      </c>
      <c r="V554" s="607"/>
      <c r="W554" s="607"/>
      <c r="X554" s="607"/>
      <c r="Y554" s="607"/>
      <c r="Z554" s="607"/>
      <c r="AA554" s="607"/>
      <c r="AB554" s="607" t="str">
        <f>Calcu!L204</f>
        <v/>
      </c>
      <c r="AC554" s="607"/>
      <c r="AD554" s="607"/>
      <c r="AE554" s="607"/>
      <c r="AF554" s="607"/>
      <c r="AG554" s="607"/>
      <c r="AH554" s="607" t="str">
        <f>Calcu!R204</f>
        <v/>
      </c>
      <c r="AI554" s="607"/>
      <c r="AJ554" s="607"/>
      <c r="AK554" s="607"/>
      <c r="AL554" s="607"/>
      <c r="AM554" s="607"/>
      <c r="AN554" s="605" t="str">
        <f>IF(Calcu!C160=FALSE,"",B554*AH554/100)</f>
        <v/>
      </c>
      <c r="AO554" s="605"/>
      <c r="AP554" s="605"/>
      <c r="AQ554" s="605"/>
      <c r="AR554" s="605"/>
      <c r="AS554" s="605"/>
      <c r="AT554" s="419"/>
    </row>
    <row r="555" spans="1:46" ht="18.75" customHeight="1">
      <c r="A555" s="7"/>
      <c r="B555" s="606" t="str">
        <f t="shared" si="31"/>
        <v/>
      </c>
      <c r="C555" s="606"/>
      <c r="D555" s="606"/>
      <c r="E555" s="606"/>
      <c r="F555" s="606"/>
      <c r="G555" s="606"/>
      <c r="H555" s="607" t="str">
        <f>Calcu!I205</f>
        <v/>
      </c>
      <c r="I555" s="607"/>
      <c r="J555" s="607"/>
      <c r="K555" s="607"/>
      <c r="L555" s="607"/>
      <c r="M555" s="607"/>
      <c r="N555" s="607" t="str">
        <f>Calcu!J205</f>
        <v/>
      </c>
      <c r="O555" s="607"/>
      <c r="P555" s="607"/>
      <c r="Q555" s="607"/>
      <c r="R555" s="607"/>
      <c r="S555" s="607"/>
      <c r="T555" s="607"/>
      <c r="U555" s="607" t="str">
        <f>Calcu!K205</f>
        <v/>
      </c>
      <c r="V555" s="607"/>
      <c r="W555" s="607"/>
      <c r="X555" s="607"/>
      <c r="Y555" s="607"/>
      <c r="Z555" s="607"/>
      <c r="AA555" s="607"/>
      <c r="AB555" s="607" t="str">
        <f>Calcu!L205</f>
        <v/>
      </c>
      <c r="AC555" s="607"/>
      <c r="AD555" s="607"/>
      <c r="AE555" s="607"/>
      <c r="AF555" s="607"/>
      <c r="AG555" s="607"/>
      <c r="AH555" s="607" t="str">
        <f>Calcu!R205</f>
        <v/>
      </c>
      <c r="AI555" s="607"/>
      <c r="AJ555" s="607"/>
      <c r="AK555" s="607"/>
      <c r="AL555" s="607"/>
      <c r="AM555" s="607"/>
      <c r="AN555" s="605" t="str">
        <f>IF(Calcu!C161=FALSE,"",B555*AH555/100)</f>
        <v/>
      </c>
      <c r="AO555" s="605"/>
      <c r="AP555" s="605"/>
      <c r="AQ555" s="605"/>
      <c r="AR555" s="605"/>
      <c r="AS555" s="605"/>
      <c r="AT555" s="419"/>
    </row>
    <row r="556" spans="1:46" ht="18.75" customHeight="1">
      <c r="A556" s="7"/>
      <c r="B556" s="606" t="str">
        <f t="shared" si="31"/>
        <v/>
      </c>
      <c r="C556" s="606"/>
      <c r="D556" s="606"/>
      <c r="E556" s="606"/>
      <c r="F556" s="606"/>
      <c r="G556" s="606"/>
      <c r="H556" s="607" t="str">
        <f>Calcu!I206</f>
        <v/>
      </c>
      <c r="I556" s="607"/>
      <c r="J556" s="607"/>
      <c r="K556" s="607"/>
      <c r="L556" s="607"/>
      <c r="M556" s="607"/>
      <c r="N556" s="607" t="str">
        <f>Calcu!J206</f>
        <v/>
      </c>
      <c r="O556" s="607"/>
      <c r="P556" s="607"/>
      <c r="Q556" s="607"/>
      <c r="R556" s="607"/>
      <c r="S556" s="607"/>
      <c r="T556" s="607"/>
      <c r="U556" s="607" t="str">
        <f>Calcu!K206</f>
        <v/>
      </c>
      <c r="V556" s="607"/>
      <c r="W556" s="607"/>
      <c r="X556" s="607"/>
      <c r="Y556" s="607"/>
      <c r="Z556" s="607"/>
      <c r="AA556" s="607"/>
      <c r="AB556" s="607" t="str">
        <f>Calcu!L206</f>
        <v/>
      </c>
      <c r="AC556" s="607"/>
      <c r="AD556" s="607"/>
      <c r="AE556" s="607"/>
      <c r="AF556" s="607"/>
      <c r="AG556" s="607"/>
      <c r="AH556" s="607" t="str">
        <f>Calcu!R206</f>
        <v/>
      </c>
      <c r="AI556" s="607"/>
      <c r="AJ556" s="607"/>
      <c r="AK556" s="607"/>
      <c r="AL556" s="607"/>
      <c r="AM556" s="607"/>
      <c r="AN556" s="605" t="str">
        <f>IF(Calcu!C162=FALSE,"",B556*AH556/100)</f>
        <v/>
      </c>
      <c r="AO556" s="605"/>
      <c r="AP556" s="605"/>
      <c r="AQ556" s="605"/>
      <c r="AR556" s="605"/>
      <c r="AS556" s="605"/>
      <c r="AT556" s="419"/>
    </row>
    <row r="557" spans="1:46" ht="18.75" customHeight="1">
      <c r="A557" s="7"/>
      <c r="B557" s="606" t="str">
        <f t="shared" si="31"/>
        <v/>
      </c>
      <c r="C557" s="606"/>
      <c r="D557" s="606"/>
      <c r="E557" s="606"/>
      <c r="F557" s="606"/>
      <c r="G557" s="606"/>
      <c r="H557" s="607" t="str">
        <f>Calcu!I207</f>
        <v/>
      </c>
      <c r="I557" s="607"/>
      <c r="J557" s="607"/>
      <c r="K557" s="607"/>
      <c r="L557" s="607"/>
      <c r="M557" s="607"/>
      <c r="N557" s="607" t="str">
        <f>Calcu!J207</f>
        <v/>
      </c>
      <c r="O557" s="607"/>
      <c r="P557" s="607"/>
      <c r="Q557" s="607"/>
      <c r="R557" s="607"/>
      <c r="S557" s="607"/>
      <c r="T557" s="607"/>
      <c r="U557" s="607" t="str">
        <f>Calcu!K207</f>
        <v/>
      </c>
      <c r="V557" s="607"/>
      <c r="W557" s="607"/>
      <c r="X557" s="607"/>
      <c r="Y557" s="607"/>
      <c r="Z557" s="607"/>
      <c r="AA557" s="607"/>
      <c r="AB557" s="607" t="str">
        <f>Calcu!L207</f>
        <v/>
      </c>
      <c r="AC557" s="607"/>
      <c r="AD557" s="607"/>
      <c r="AE557" s="607"/>
      <c r="AF557" s="607"/>
      <c r="AG557" s="607"/>
      <c r="AH557" s="607" t="str">
        <f>Calcu!R207</f>
        <v/>
      </c>
      <c r="AI557" s="607"/>
      <c r="AJ557" s="607"/>
      <c r="AK557" s="607"/>
      <c r="AL557" s="607"/>
      <c r="AM557" s="607"/>
      <c r="AN557" s="605" t="str">
        <f>IF(Calcu!C163=FALSE,"",B557*AH557/100)</f>
        <v/>
      </c>
      <c r="AO557" s="605"/>
      <c r="AP557" s="605"/>
      <c r="AQ557" s="605"/>
      <c r="AR557" s="605"/>
      <c r="AS557" s="605"/>
      <c r="AT557" s="419"/>
    </row>
    <row r="558" spans="1:46" ht="18.75" customHeight="1">
      <c r="A558" s="7"/>
      <c r="B558" s="606" t="str">
        <f t="shared" si="31"/>
        <v/>
      </c>
      <c r="C558" s="606"/>
      <c r="D558" s="606"/>
      <c r="E558" s="606"/>
      <c r="F558" s="606"/>
      <c r="G558" s="606"/>
      <c r="H558" s="607" t="str">
        <f>Calcu!I208</f>
        <v/>
      </c>
      <c r="I558" s="607"/>
      <c r="J558" s="607"/>
      <c r="K558" s="607"/>
      <c r="L558" s="607"/>
      <c r="M558" s="607"/>
      <c r="N558" s="607" t="str">
        <f>Calcu!J208</f>
        <v/>
      </c>
      <c r="O558" s="607"/>
      <c r="P558" s="607"/>
      <c r="Q558" s="607"/>
      <c r="R558" s="607"/>
      <c r="S558" s="607"/>
      <c r="T558" s="607"/>
      <c r="U558" s="607" t="str">
        <f>Calcu!K208</f>
        <v/>
      </c>
      <c r="V558" s="607"/>
      <c r="W558" s="607"/>
      <c r="X558" s="607"/>
      <c r="Y558" s="607"/>
      <c r="Z558" s="607"/>
      <c r="AA558" s="607"/>
      <c r="AB558" s="607" t="str">
        <f>Calcu!L208</f>
        <v/>
      </c>
      <c r="AC558" s="607"/>
      <c r="AD558" s="607"/>
      <c r="AE558" s="607"/>
      <c r="AF558" s="607"/>
      <c r="AG558" s="607"/>
      <c r="AH558" s="607" t="str">
        <f>Calcu!R208</f>
        <v/>
      </c>
      <c r="AI558" s="607"/>
      <c r="AJ558" s="607"/>
      <c r="AK558" s="607"/>
      <c r="AL558" s="607"/>
      <c r="AM558" s="607"/>
      <c r="AN558" s="605" t="str">
        <f>IF(Calcu!C164=FALSE,"",B558*AH558/100)</f>
        <v/>
      </c>
      <c r="AO558" s="605"/>
      <c r="AP558" s="605"/>
      <c r="AQ558" s="605"/>
      <c r="AR558" s="605"/>
      <c r="AS558" s="605"/>
      <c r="AT558" s="419"/>
    </row>
    <row r="559" spans="1:46" ht="18.75" customHeight="1">
      <c r="A559" s="7"/>
      <c r="B559" s="606" t="str">
        <f t="shared" si="31"/>
        <v/>
      </c>
      <c r="C559" s="606"/>
      <c r="D559" s="606"/>
      <c r="E559" s="606"/>
      <c r="F559" s="606"/>
      <c r="G559" s="606"/>
      <c r="H559" s="607" t="str">
        <f>Calcu!I209</f>
        <v/>
      </c>
      <c r="I559" s="607"/>
      <c r="J559" s="607"/>
      <c r="K559" s="607"/>
      <c r="L559" s="607"/>
      <c r="M559" s="607"/>
      <c r="N559" s="607" t="str">
        <f>Calcu!J209</f>
        <v/>
      </c>
      <c r="O559" s="607"/>
      <c r="P559" s="607"/>
      <c r="Q559" s="607"/>
      <c r="R559" s="607"/>
      <c r="S559" s="607"/>
      <c r="T559" s="607"/>
      <c r="U559" s="607" t="str">
        <f>Calcu!K209</f>
        <v/>
      </c>
      <c r="V559" s="607"/>
      <c r="W559" s="607"/>
      <c r="X559" s="607"/>
      <c r="Y559" s="607"/>
      <c r="Z559" s="607"/>
      <c r="AA559" s="607"/>
      <c r="AB559" s="607" t="str">
        <f>Calcu!L209</f>
        <v/>
      </c>
      <c r="AC559" s="607"/>
      <c r="AD559" s="607"/>
      <c r="AE559" s="607"/>
      <c r="AF559" s="607"/>
      <c r="AG559" s="607"/>
      <c r="AH559" s="607" t="str">
        <f>Calcu!R209</f>
        <v/>
      </c>
      <c r="AI559" s="607"/>
      <c r="AJ559" s="607"/>
      <c r="AK559" s="607"/>
      <c r="AL559" s="607"/>
      <c r="AM559" s="607"/>
      <c r="AN559" s="605" t="str">
        <f>IF(Calcu!C165=FALSE,"",B559*AH559/100)</f>
        <v/>
      </c>
      <c r="AO559" s="605"/>
      <c r="AP559" s="605"/>
      <c r="AQ559" s="605"/>
      <c r="AR559" s="605"/>
      <c r="AS559" s="605"/>
      <c r="AT559" s="419"/>
    </row>
    <row r="560" spans="1:46" ht="18.75" customHeight="1">
      <c r="A560" s="7"/>
      <c r="B560" s="606" t="str">
        <f t="shared" si="31"/>
        <v/>
      </c>
      <c r="C560" s="606"/>
      <c r="D560" s="606"/>
      <c r="E560" s="606"/>
      <c r="F560" s="606"/>
      <c r="G560" s="606"/>
      <c r="H560" s="607" t="str">
        <f>Calcu!I210</f>
        <v/>
      </c>
      <c r="I560" s="607"/>
      <c r="J560" s="607"/>
      <c r="K560" s="607"/>
      <c r="L560" s="607"/>
      <c r="M560" s="607"/>
      <c r="N560" s="607" t="str">
        <f>Calcu!J210</f>
        <v/>
      </c>
      <c r="O560" s="607"/>
      <c r="P560" s="607"/>
      <c r="Q560" s="607"/>
      <c r="R560" s="607"/>
      <c r="S560" s="607"/>
      <c r="T560" s="607"/>
      <c r="U560" s="607" t="str">
        <f>Calcu!K210</f>
        <v/>
      </c>
      <c r="V560" s="607"/>
      <c r="W560" s="607"/>
      <c r="X560" s="607"/>
      <c r="Y560" s="607"/>
      <c r="Z560" s="607"/>
      <c r="AA560" s="607"/>
      <c r="AB560" s="607" t="str">
        <f>Calcu!L210</f>
        <v/>
      </c>
      <c r="AC560" s="607"/>
      <c r="AD560" s="607"/>
      <c r="AE560" s="607"/>
      <c r="AF560" s="607"/>
      <c r="AG560" s="607"/>
      <c r="AH560" s="607" t="str">
        <f>Calcu!R210</f>
        <v/>
      </c>
      <c r="AI560" s="607"/>
      <c r="AJ560" s="607"/>
      <c r="AK560" s="607"/>
      <c r="AL560" s="607"/>
      <c r="AM560" s="607"/>
      <c r="AN560" s="605" t="str">
        <f>IF(Calcu!C166=FALSE,"",B560*AH560/100)</f>
        <v/>
      </c>
      <c r="AO560" s="605"/>
      <c r="AP560" s="605"/>
      <c r="AQ560" s="605"/>
      <c r="AR560" s="605"/>
      <c r="AS560" s="605"/>
      <c r="AT560" s="419"/>
    </row>
    <row r="561" spans="1:46" ht="18.75" customHeight="1">
      <c r="A561" s="7"/>
      <c r="B561" s="606" t="str">
        <f t="shared" si="31"/>
        <v/>
      </c>
      <c r="C561" s="606"/>
      <c r="D561" s="606"/>
      <c r="E561" s="606"/>
      <c r="F561" s="606"/>
      <c r="G561" s="606"/>
      <c r="H561" s="607" t="str">
        <f>Calcu!I211</f>
        <v/>
      </c>
      <c r="I561" s="607"/>
      <c r="J561" s="607"/>
      <c r="K561" s="607"/>
      <c r="L561" s="607"/>
      <c r="M561" s="607"/>
      <c r="N561" s="607" t="str">
        <f>Calcu!J211</f>
        <v/>
      </c>
      <c r="O561" s="607"/>
      <c r="P561" s="607"/>
      <c r="Q561" s="607"/>
      <c r="R561" s="607"/>
      <c r="S561" s="607"/>
      <c r="T561" s="607"/>
      <c r="U561" s="607" t="str">
        <f>Calcu!K211</f>
        <v/>
      </c>
      <c r="V561" s="607"/>
      <c r="W561" s="607"/>
      <c r="X561" s="607"/>
      <c r="Y561" s="607"/>
      <c r="Z561" s="607"/>
      <c r="AA561" s="607"/>
      <c r="AB561" s="607" t="str">
        <f>Calcu!L211</f>
        <v/>
      </c>
      <c r="AC561" s="607"/>
      <c r="AD561" s="607"/>
      <c r="AE561" s="607"/>
      <c r="AF561" s="607"/>
      <c r="AG561" s="607"/>
      <c r="AH561" s="607" t="str">
        <f>Calcu!R211</f>
        <v/>
      </c>
      <c r="AI561" s="607"/>
      <c r="AJ561" s="607"/>
      <c r="AK561" s="607"/>
      <c r="AL561" s="607"/>
      <c r="AM561" s="607"/>
      <c r="AN561" s="605" t="str">
        <f>IF(Calcu!C167=FALSE,"",B561*AH561/100)</f>
        <v/>
      </c>
      <c r="AO561" s="605"/>
      <c r="AP561" s="605"/>
      <c r="AQ561" s="605"/>
      <c r="AR561" s="605"/>
      <c r="AS561" s="605"/>
      <c r="AT561" s="419"/>
    </row>
    <row r="562" spans="1:46" ht="18.75" customHeight="1">
      <c r="A562" s="7"/>
      <c r="B562" s="606" t="str">
        <f t="shared" si="31"/>
        <v/>
      </c>
      <c r="C562" s="606"/>
      <c r="D562" s="606"/>
      <c r="E562" s="606"/>
      <c r="F562" s="606"/>
      <c r="G562" s="606"/>
      <c r="H562" s="607" t="str">
        <f>Calcu!I212</f>
        <v/>
      </c>
      <c r="I562" s="607"/>
      <c r="J562" s="607"/>
      <c r="K562" s="607"/>
      <c r="L562" s="607"/>
      <c r="M562" s="607"/>
      <c r="N562" s="607" t="str">
        <f>Calcu!J212</f>
        <v/>
      </c>
      <c r="O562" s="607"/>
      <c r="P562" s="607"/>
      <c r="Q562" s="607"/>
      <c r="R562" s="607"/>
      <c r="S562" s="607"/>
      <c r="T562" s="607"/>
      <c r="U562" s="607" t="str">
        <f>Calcu!K212</f>
        <v/>
      </c>
      <c r="V562" s="607"/>
      <c r="W562" s="607"/>
      <c r="X562" s="607"/>
      <c r="Y562" s="607"/>
      <c r="Z562" s="607"/>
      <c r="AA562" s="607"/>
      <c r="AB562" s="607" t="str">
        <f>Calcu!L212</f>
        <v/>
      </c>
      <c r="AC562" s="607"/>
      <c r="AD562" s="607"/>
      <c r="AE562" s="607"/>
      <c r="AF562" s="607"/>
      <c r="AG562" s="607"/>
      <c r="AH562" s="607" t="str">
        <f>Calcu!R212</f>
        <v/>
      </c>
      <c r="AI562" s="607"/>
      <c r="AJ562" s="607"/>
      <c r="AK562" s="607"/>
      <c r="AL562" s="607"/>
      <c r="AM562" s="607"/>
      <c r="AN562" s="605" t="str">
        <f>IF(Calcu!C168=FALSE,"",B562*AH562/100)</f>
        <v/>
      </c>
      <c r="AO562" s="605"/>
      <c r="AP562" s="605"/>
      <c r="AQ562" s="605"/>
      <c r="AR562" s="605"/>
      <c r="AS562" s="605"/>
      <c r="AT562" s="419"/>
    </row>
    <row r="563" spans="1:46" ht="18.75" customHeight="1">
      <c r="A563" s="7"/>
      <c r="B563" s="606" t="str">
        <f t="shared" si="31"/>
        <v/>
      </c>
      <c r="C563" s="606"/>
      <c r="D563" s="606"/>
      <c r="E563" s="606"/>
      <c r="F563" s="606"/>
      <c r="G563" s="606"/>
      <c r="H563" s="607" t="str">
        <f>Calcu!I213</f>
        <v/>
      </c>
      <c r="I563" s="607"/>
      <c r="J563" s="607"/>
      <c r="K563" s="607"/>
      <c r="L563" s="607"/>
      <c r="M563" s="607"/>
      <c r="N563" s="607" t="str">
        <f>Calcu!J213</f>
        <v/>
      </c>
      <c r="O563" s="607"/>
      <c r="P563" s="607"/>
      <c r="Q563" s="607"/>
      <c r="R563" s="607"/>
      <c r="S563" s="607"/>
      <c r="T563" s="607"/>
      <c r="U563" s="607" t="str">
        <f>Calcu!K213</f>
        <v/>
      </c>
      <c r="V563" s="607"/>
      <c r="W563" s="607"/>
      <c r="X563" s="607"/>
      <c r="Y563" s="607"/>
      <c r="Z563" s="607"/>
      <c r="AA563" s="607"/>
      <c r="AB563" s="607" t="str">
        <f>Calcu!L213</f>
        <v/>
      </c>
      <c r="AC563" s="607"/>
      <c r="AD563" s="607"/>
      <c r="AE563" s="607"/>
      <c r="AF563" s="607"/>
      <c r="AG563" s="607"/>
      <c r="AH563" s="607" t="str">
        <f>Calcu!R213</f>
        <v/>
      </c>
      <c r="AI563" s="607"/>
      <c r="AJ563" s="607"/>
      <c r="AK563" s="607"/>
      <c r="AL563" s="607"/>
      <c r="AM563" s="607"/>
      <c r="AN563" s="605" t="str">
        <f>IF(Calcu!C169=FALSE,"",B563*AH563/100)</f>
        <v/>
      </c>
      <c r="AO563" s="605"/>
      <c r="AP563" s="605"/>
      <c r="AQ563" s="605"/>
      <c r="AR563" s="605"/>
      <c r="AS563" s="605"/>
      <c r="AT563" s="419"/>
    </row>
    <row r="564" spans="1:46" ht="18.75" customHeight="1">
      <c r="A564" s="7"/>
      <c r="B564" s="606" t="str">
        <f t="shared" si="31"/>
        <v/>
      </c>
      <c r="C564" s="606"/>
      <c r="D564" s="606"/>
      <c r="E564" s="606"/>
      <c r="F564" s="606"/>
      <c r="G564" s="606"/>
      <c r="H564" s="607" t="str">
        <f>Calcu!I214</f>
        <v/>
      </c>
      <c r="I564" s="607"/>
      <c r="J564" s="607"/>
      <c r="K564" s="607"/>
      <c r="L564" s="607"/>
      <c r="M564" s="607"/>
      <c r="N564" s="607" t="str">
        <f>Calcu!J214</f>
        <v/>
      </c>
      <c r="O564" s="607"/>
      <c r="P564" s="607"/>
      <c r="Q564" s="607"/>
      <c r="R564" s="607"/>
      <c r="S564" s="607"/>
      <c r="T564" s="607"/>
      <c r="U564" s="607" t="str">
        <f>Calcu!K214</f>
        <v/>
      </c>
      <c r="V564" s="607"/>
      <c r="W564" s="607"/>
      <c r="X564" s="607"/>
      <c r="Y564" s="607"/>
      <c r="Z564" s="607"/>
      <c r="AA564" s="607"/>
      <c r="AB564" s="607" t="str">
        <f>Calcu!L214</f>
        <v/>
      </c>
      <c r="AC564" s="607"/>
      <c r="AD564" s="607"/>
      <c r="AE564" s="607"/>
      <c r="AF564" s="607"/>
      <c r="AG564" s="607"/>
      <c r="AH564" s="607" t="str">
        <f>Calcu!R214</f>
        <v/>
      </c>
      <c r="AI564" s="607"/>
      <c r="AJ564" s="607"/>
      <c r="AK564" s="607"/>
      <c r="AL564" s="607"/>
      <c r="AM564" s="607"/>
      <c r="AN564" s="605" t="str">
        <f>IF(Calcu!C170=FALSE,"",B564*AH564/100)</f>
        <v/>
      </c>
      <c r="AO564" s="605"/>
      <c r="AP564" s="605"/>
      <c r="AQ564" s="605"/>
      <c r="AR564" s="605"/>
      <c r="AS564" s="605"/>
      <c r="AT564" s="419"/>
    </row>
    <row r="565" spans="1:46" ht="18.75" customHeight="1">
      <c r="A565" s="7"/>
      <c r="B565" s="123"/>
      <c r="C565" s="123"/>
      <c r="D565" s="123"/>
      <c r="E565" s="123"/>
      <c r="F565" s="123"/>
      <c r="G565" s="123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2"/>
      <c r="AO565" s="72"/>
      <c r="AP565" s="72"/>
      <c r="AQ565" s="72"/>
      <c r="AR565" s="72"/>
      <c r="AS565" s="72"/>
      <c r="AT565" s="419"/>
    </row>
    <row r="566" spans="1:46" ht="18.75" customHeight="1">
      <c r="A566" s="7" t="s">
        <v>485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6" ht="18.75" customHeight="1">
      <c r="A567" s="10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6" ht="18.75" customHeight="1">
      <c r="A568" s="10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6" ht="18.75" customHeight="1">
      <c r="A569" s="109"/>
      <c r="B569" s="2"/>
      <c r="C569" s="701" t="s">
        <v>486</v>
      </c>
      <c r="D569" s="701"/>
      <c r="E569" s="701"/>
      <c r="F569" s="2" t="s">
        <v>48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6" ht="18.75" customHeight="1">
      <c r="A570" s="109"/>
      <c r="B570" s="2"/>
      <c r="C570" s="701" t="s">
        <v>487</v>
      </c>
      <c r="D570" s="701"/>
      <c r="E570" s="701"/>
      <c r="F570" s="2" t="s">
        <v>488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124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6" ht="18.75" customHeight="1">
      <c r="A571" s="109"/>
      <c r="B571" s="2"/>
      <c r="C571" s="701" t="s">
        <v>137</v>
      </c>
      <c r="D571" s="701"/>
      <c r="E571" s="701"/>
      <c r="F571" s="2" t="s">
        <v>489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124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:46" s="62" customFormat="1" ht="18.75" customHeight="1">
      <c r="A572" s="110"/>
      <c r="B572" s="61"/>
      <c r="C572" s="700" t="s">
        <v>138</v>
      </c>
      <c r="D572" s="700"/>
      <c r="E572" s="700"/>
      <c r="F572" s="2" t="s">
        <v>77</v>
      </c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</row>
    <row r="573" spans="1:46" s="62" customFormat="1" ht="18.75" customHeight="1">
      <c r="A573" s="110"/>
      <c r="B573" s="61"/>
      <c r="C573" s="700" t="s">
        <v>490</v>
      </c>
      <c r="D573" s="700"/>
      <c r="E573" s="700"/>
      <c r="F573" s="61" t="s">
        <v>37</v>
      </c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</row>
    <row r="574" spans="1:46" s="62" customFormat="1" ht="18.75" customHeight="1">
      <c r="A574" s="110"/>
      <c r="B574" s="61"/>
      <c r="C574" s="700" t="s">
        <v>139</v>
      </c>
      <c r="D574" s="700"/>
      <c r="E574" s="700"/>
      <c r="F574" s="61" t="s">
        <v>492</v>
      </c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</row>
    <row r="575" spans="1:46" s="62" customFormat="1" ht="18.75" customHeight="1">
      <c r="A575" s="110"/>
      <c r="B575" s="61"/>
      <c r="C575" s="700" t="s">
        <v>493</v>
      </c>
      <c r="D575" s="700"/>
      <c r="E575" s="700"/>
      <c r="F575" s="61" t="s">
        <v>495</v>
      </c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</row>
    <row r="576" spans="1:46" s="62" customFormat="1" ht="18.75" customHeight="1">
      <c r="A576" s="110"/>
      <c r="B576" s="61"/>
      <c r="C576" s="700" t="s">
        <v>140</v>
      </c>
      <c r="D576" s="700"/>
      <c r="E576" s="700"/>
      <c r="F576" s="61" t="s">
        <v>496</v>
      </c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</row>
    <row r="577" spans="1:46" ht="18.75" customHeight="1">
      <c r="A577" s="109"/>
      <c r="B577" s="2"/>
      <c r="C577" s="701" t="s">
        <v>141</v>
      </c>
      <c r="D577" s="701"/>
      <c r="E577" s="701"/>
      <c r="F577" s="61" t="s">
        <v>497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:46" s="62" customFormat="1" ht="18.75" customHeight="1">
      <c r="A578" s="110"/>
      <c r="B578" s="61"/>
      <c r="C578" s="701" t="s">
        <v>142</v>
      </c>
      <c r="D578" s="701"/>
      <c r="E578" s="701"/>
      <c r="F578" s="61" t="s">
        <v>498</v>
      </c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</row>
    <row r="579" spans="1:46" ht="18.75" customHeight="1">
      <c r="A579" s="109"/>
      <c r="B579" s="2"/>
      <c r="C579" s="85"/>
      <c r="D579" s="85"/>
      <c r="E579" s="8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6" ht="18.75" customHeight="1">
      <c r="A580" s="7" t="s">
        <v>499</v>
      </c>
      <c r="C580" s="428"/>
      <c r="D580" s="428"/>
      <c r="E580" s="4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:46" ht="18.75" customHeight="1">
      <c r="A581" s="109"/>
      <c r="B581" s="576"/>
      <c r="C581" s="577"/>
      <c r="D581" s="592"/>
      <c r="E581" s="592"/>
      <c r="F581" s="592"/>
      <c r="G581" s="592"/>
      <c r="H581" s="592"/>
      <c r="I581" s="592"/>
      <c r="J581" s="592">
        <v>1</v>
      </c>
      <c r="K581" s="592"/>
      <c r="L581" s="592"/>
      <c r="M581" s="592"/>
      <c r="N581" s="592"/>
      <c r="O581" s="592"/>
      <c r="P581" s="592"/>
      <c r="Q581" s="592">
        <v>2</v>
      </c>
      <c r="R581" s="592"/>
      <c r="S581" s="592"/>
      <c r="T581" s="592"/>
      <c r="U581" s="592"/>
      <c r="V581" s="592"/>
      <c r="W581" s="592"/>
      <c r="X581" s="592">
        <v>3</v>
      </c>
      <c r="Y581" s="592"/>
      <c r="Z581" s="592"/>
      <c r="AA581" s="592"/>
      <c r="AB581" s="592"/>
      <c r="AC581" s="592">
        <v>4</v>
      </c>
      <c r="AD581" s="592"/>
      <c r="AE581" s="592"/>
      <c r="AF581" s="592"/>
      <c r="AG581" s="592"/>
      <c r="AH581" s="592">
        <v>5</v>
      </c>
      <c r="AI581" s="592"/>
      <c r="AJ581" s="592"/>
      <c r="AK581" s="592"/>
      <c r="AL581" s="592"/>
      <c r="AM581" s="592"/>
      <c r="AN581" s="592"/>
      <c r="AO581" s="592"/>
      <c r="AP581" s="592">
        <v>6</v>
      </c>
      <c r="AQ581" s="592"/>
      <c r="AR581" s="592"/>
      <c r="AS581" s="592"/>
    </row>
    <row r="582" spans="1:46" ht="18.75" customHeight="1">
      <c r="A582" s="109"/>
      <c r="B582" s="576"/>
      <c r="C582" s="577"/>
      <c r="D582" s="603" t="s">
        <v>500</v>
      </c>
      <c r="E582" s="603"/>
      <c r="F582" s="603"/>
      <c r="G582" s="603"/>
      <c r="H582" s="603"/>
      <c r="I582" s="603"/>
      <c r="J582" s="603" t="s">
        <v>501</v>
      </c>
      <c r="K582" s="603"/>
      <c r="L582" s="603"/>
      <c r="M582" s="603"/>
      <c r="N582" s="603"/>
      <c r="O582" s="603"/>
      <c r="P582" s="603"/>
      <c r="Q582" s="603" t="s">
        <v>502</v>
      </c>
      <c r="R582" s="603"/>
      <c r="S582" s="603"/>
      <c r="T582" s="603"/>
      <c r="U582" s="603"/>
      <c r="V582" s="603"/>
      <c r="W582" s="603"/>
      <c r="X582" s="603" t="s">
        <v>503</v>
      </c>
      <c r="Y582" s="603"/>
      <c r="Z582" s="603"/>
      <c r="AA582" s="603"/>
      <c r="AB582" s="603"/>
      <c r="AC582" s="603" t="s">
        <v>504</v>
      </c>
      <c r="AD582" s="603"/>
      <c r="AE582" s="603"/>
      <c r="AF582" s="603"/>
      <c r="AG582" s="603"/>
      <c r="AH582" s="603" t="s">
        <v>505</v>
      </c>
      <c r="AI582" s="603"/>
      <c r="AJ582" s="603"/>
      <c r="AK582" s="603"/>
      <c r="AL582" s="603"/>
      <c r="AM582" s="603"/>
      <c r="AN582" s="603"/>
      <c r="AO582" s="603"/>
      <c r="AP582" s="603" t="s">
        <v>506</v>
      </c>
      <c r="AQ582" s="603"/>
      <c r="AR582" s="603"/>
      <c r="AS582" s="603"/>
    </row>
    <row r="583" spans="1:46" ht="18.75" customHeight="1">
      <c r="A583" s="109"/>
      <c r="B583" s="576"/>
      <c r="C583" s="577"/>
      <c r="D583" s="604" t="s">
        <v>134</v>
      </c>
      <c r="E583" s="604"/>
      <c r="F583" s="604"/>
      <c r="G583" s="604"/>
      <c r="H583" s="604"/>
      <c r="I583" s="604"/>
      <c r="J583" s="602" t="s">
        <v>507</v>
      </c>
      <c r="K583" s="602"/>
      <c r="L583" s="602"/>
      <c r="M583" s="602"/>
      <c r="N583" s="602"/>
      <c r="O583" s="602"/>
      <c r="P583" s="602"/>
      <c r="Q583" s="602" t="s">
        <v>135</v>
      </c>
      <c r="R583" s="602"/>
      <c r="S583" s="602"/>
      <c r="T583" s="602"/>
      <c r="U583" s="602"/>
      <c r="V583" s="602"/>
      <c r="W583" s="602"/>
      <c r="X583" s="602"/>
      <c r="Y583" s="602"/>
      <c r="Z583" s="602"/>
      <c r="AA583" s="602"/>
      <c r="AB583" s="602"/>
      <c r="AC583" s="602" t="s">
        <v>508</v>
      </c>
      <c r="AD583" s="602"/>
      <c r="AE583" s="602"/>
      <c r="AF583" s="602"/>
      <c r="AG583" s="602"/>
      <c r="AH583" s="602" t="s">
        <v>509</v>
      </c>
      <c r="AI583" s="602"/>
      <c r="AJ583" s="602"/>
      <c r="AK583" s="602"/>
      <c r="AL583" s="602"/>
      <c r="AM583" s="602"/>
      <c r="AN583" s="602"/>
      <c r="AO583" s="602"/>
      <c r="AP583" s="602"/>
      <c r="AQ583" s="602"/>
      <c r="AR583" s="602"/>
      <c r="AS583" s="602"/>
    </row>
    <row r="584" spans="1:46" ht="18.75" customHeight="1">
      <c r="A584" s="109"/>
      <c r="B584" s="592" t="s">
        <v>510</v>
      </c>
      <c r="C584" s="592"/>
      <c r="D584" s="596" t="s">
        <v>487</v>
      </c>
      <c r="E584" s="596"/>
      <c r="F584" s="596"/>
      <c r="G584" s="596"/>
      <c r="H584" s="596"/>
      <c r="I584" s="596"/>
      <c r="J584" s="588">
        <f>G597</f>
        <v>0</v>
      </c>
      <c r="K584" s="588"/>
      <c r="L584" s="588"/>
      <c r="M584" s="588"/>
      <c r="N584" s="588"/>
      <c r="O584" s="588"/>
      <c r="P584" s="588"/>
      <c r="Q584" s="572" t="str">
        <f>Calcu!C199</f>
        <v/>
      </c>
      <c r="R584" s="573"/>
      <c r="S584" s="573"/>
      <c r="T584" s="573"/>
      <c r="U584" s="573"/>
      <c r="V584" s="573"/>
      <c r="W584" s="574"/>
      <c r="X584" s="575" t="str">
        <f>H602</f>
        <v>정규분포</v>
      </c>
      <c r="Y584" s="575"/>
      <c r="Z584" s="575"/>
      <c r="AA584" s="575"/>
      <c r="AB584" s="575"/>
      <c r="AC584" s="588">
        <v>1</v>
      </c>
      <c r="AD584" s="588"/>
      <c r="AE584" s="588"/>
      <c r="AF584" s="588"/>
      <c r="AG584" s="588"/>
      <c r="AH584" s="572" t="e">
        <f t="shared" ref="AH584:AH592" si="32">Q584*AC584</f>
        <v>#VALUE!</v>
      </c>
      <c r="AI584" s="573"/>
      <c r="AJ584" s="573"/>
      <c r="AK584" s="573"/>
      <c r="AL584" s="573"/>
      <c r="AM584" s="573"/>
      <c r="AN584" s="573"/>
      <c r="AO584" s="574"/>
      <c r="AP584" s="575" t="s">
        <v>69</v>
      </c>
      <c r="AQ584" s="575"/>
      <c r="AR584" s="575"/>
      <c r="AS584" s="575"/>
    </row>
    <row r="585" spans="1:46" s="62" customFormat="1" ht="18.75" customHeight="1">
      <c r="A585" s="110"/>
      <c r="B585" s="597" t="s">
        <v>511</v>
      </c>
      <c r="C585" s="597"/>
      <c r="D585" s="598" t="s">
        <v>137</v>
      </c>
      <c r="E585" s="598"/>
      <c r="F585" s="598"/>
      <c r="G585" s="598"/>
      <c r="H585" s="598"/>
      <c r="I585" s="598"/>
      <c r="J585" s="575" t="str">
        <f>H609</f>
        <v/>
      </c>
      <c r="K585" s="575"/>
      <c r="L585" s="575"/>
      <c r="M585" s="575"/>
      <c r="N585" s="575"/>
      <c r="O585" s="575"/>
      <c r="P585" s="575"/>
      <c r="Q585" s="599" t="str">
        <f>Calcu!D199</f>
        <v/>
      </c>
      <c r="R585" s="600"/>
      <c r="S585" s="600"/>
      <c r="T585" s="600"/>
      <c r="U585" s="600"/>
      <c r="V585" s="600"/>
      <c r="W585" s="601"/>
      <c r="X585" s="575" t="str">
        <f>H625</f>
        <v>t</v>
      </c>
      <c r="Y585" s="575"/>
      <c r="Z585" s="575"/>
      <c r="AA585" s="575"/>
      <c r="AB585" s="575"/>
      <c r="AC585" s="575">
        <v>1</v>
      </c>
      <c r="AD585" s="575"/>
      <c r="AE585" s="575"/>
      <c r="AF585" s="575"/>
      <c r="AG585" s="575"/>
      <c r="AH585" s="599" t="e">
        <f t="shared" si="32"/>
        <v>#VALUE!</v>
      </c>
      <c r="AI585" s="600"/>
      <c r="AJ585" s="600"/>
      <c r="AK585" s="600"/>
      <c r="AL585" s="600"/>
      <c r="AM585" s="600"/>
      <c r="AN585" s="600"/>
      <c r="AO585" s="601"/>
      <c r="AP585" s="575">
        <f>N617</f>
        <v>2</v>
      </c>
      <c r="AQ585" s="575"/>
      <c r="AR585" s="575"/>
      <c r="AS585" s="575"/>
      <c r="AT585" s="61"/>
    </row>
    <row r="586" spans="1:46" ht="18.75" customHeight="1">
      <c r="A586" s="109"/>
      <c r="B586" s="592" t="s">
        <v>513</v>
      </c>
      <c r="C586" s="592"/>
      <c r="D586" s="596" t="s">
        <v>138</v>
      </c>
      <c r="E586" s="596"/>
      <c r="F586" s="596"/>
      <c r="G586" s="596"/>
      <c r="H586" s="596"/>
      <c r="I586" s="596"/>
      <c r="J586" s="588">
        <f>H620</f>
        <v>0</v>
      </c>
      <c r="K586" s="588"/>
      <c r="L586" s="588"/>
      <c r="M586" s="588"/>
      <c r="N586" s="588"/>
      <c r="O586" s="588"/>
      <c r="P586" s="588"/>
      <c r="Q586" s="572" t="str">
        <f>Calcu!E199</f>
        <v/>
      </c>
      <c r="R586" s="573"/>
      <c r="S586" s="573"/>
      <c r="T586" s="573"/>
      <c r="U586" s="573"/>
      <c r="V586" s="573"/>
      <c r="W586" s="574"/>
      <c r="X586" s="575" t="str">
        <f>H625</f>
        <v>t</v>
      </c>
      <c r="Y586" s="575"/>
      <c r="Z586" s="575"/>
      <c r="AA586" s="575"/>
      <c r="AB586" s="575"/>
      <c r="AC586" s="588">
        <v>1</v>
      </c>
      <c r="AD586" s="588"/>
      <c r="AE586" s="588"/>
      <c r="AF586" s="588"/>
      <c r="AG586" s="588"/>
      <c r="AH586" s="572" t="e">
        <f t="shared" si="32"/>
        <v>#VALUE!</v>
      </c>
      <c r="AI586" s="573"/>
      <c r="AJ586" s="573"/>
      <c r="AK586" s="573"/>
      <c r="AL586" s="573"/>
      <c r="AM586" s="573"/>
      <c r="AN586" s="573"/>
      <c r="AO586" s="574"/>
      <c r="AP586" s="575">
        <f>N629</f>
        <v>1</v>
      </c>
      <c r="AQ586" s="575"/>
      <c r="AR586" s="575"/>
      <c r="AS586" s="575"/>
    </row>
    <row r="587" spans="1:46" ht="18.75" customHeight="1">
      <c r="A587" s="109"/>
      <c r="B587" s="592" t="s">
        <v>515</v>
      </c>
      <c r="C587" s="592"/>
      <c r="D587" s="593" t="s">
        <v>490</v>
      </c>
      <c r="E587" s="594"/>
      <c r="F587" s="594"/>
      <c r="G587" s="594"/>
      <c r="H587" s="594"/>
      <c r="I587" s="595"/>
      <c r="J587" s="588">
        <f>G632</f>
        <v>0</v>
      </c>
      <c r="K587" s="588"/>
      <c r="L587" s="588"/>
      <c r="M587" s="588"/>
      <c r="N587" s="588"/>
      <c r="O587" s="588"/>
      <c r="P587" s="588"/>
      <c r="Q587" s="572" t="str">
        <f>Calcu!F199</f>
        <v/>
      </c>
      <c r="R587" s="573"/>
      <c r="S587" s="573"/>
      <c r="T587" s="573"/>
      <c r="U587" s="573"/>
      <c r="V587" s="573"/>
      <c r="W587" s="574"/>
      <c r="X587" s="575" t="s">
        <v>516</v>
      </c>
      <c r="Y587" s="575"/>
      <c r="Z587" s="575"/>
      <c r="AA587" s="575"/>
      <c r="AB587" s="575"/>
      <c r="AC587" s="588">
        <v>1</v>
      </c>
      <c r="AD587" s="588"/>
      <c r="AE587" s="588"/>
      <c r="AF587" s="588"/>
      <c r="AG587" s="588"/>
      <c r="AH587" s="572" t="e">
        <f t="shared" si="32"/>
        <v>#VALUE!</v>
      </c>
      <c r="AI587" s="573"/>
      <c r="AJ587" s="573"/>
      <c r="AK587" s="573"/>
      <c r="AL587" s="573"/>
      <c r="AM587" s="573"/>
      <c r="AN587" s="573"/>
      <c r="AO587" s="574"/>
      <c r="AP587" s="575" t="s">
        <v>69</v>
      </c>
      <c r="AQ587" s="575"/>
      <c r="AR587" s="575"/>
      <c r="AS587" s="575"/>
    </row>
    <row r="588" spans="1:46" ht="18.75" customHeight="1">
      <c r="A588" s="109"/>
      <c r="B588" s="592" t="s">
        <v>518</v>
      </c>
      <c r="C588" s="592"/>
      <c r="D588" s="578" t="s">
        <v>139</v>
      </c>
      <c r="E588" s="579"/>
      <c r="F588" s="579"/>
      <c r="G588" s="579"/>
      <c r="H588" s="579"/>
      <c r="I588" s="580"/>
      <c r="J588" s="588">
        <f>G642</f>
        <v>0</v>
      </c>
      <c r="K588" s="588"/>
      <c r="L588" s="588"/>
      <c r="M588" s="588"/>
      <c r="N588" s="588"/>
      <c r="O588" s="588"/>
      <c r="P588" s="588"/>
      <c r="Q588" s="572" t="e">
        <f ca="1">Calcu!G199</f>
        <v>#VALUE!</v>
      </c>
      <c r="R588" s="573"/>
      <c r="S588" s="573"/>
      <c r="T588" s="573"/>
      <c r="U588" s="573"/>
      <c r="V588" s="573"/>
      <c r="W588" s="574"/>
      <c r="X588" s="575" t="str">
        <f>H646</f>
        <v>직사각형</v>
      </c>
      <c r="Y588" s="575"/>
      <c r="Z588" s="575"/>
      <c r="AA588" s="575"/>
      <c r="AB588" s="575"/>
      <c r="AC588" s="588">
        <v>1</v>
      </c>
      <c r="AD588" s="588"/>
      <c r="AE588" s="588"/>
      <c r="AF588" s="588"/>
      <c r="AG588" s="588"/>
      <c r="AH588" s="572" t="e">
        <f t="shared" ca="1" si="32"/>
        <v>#VALUE!</v>
      </c>
      <c r="AI588" s="573"/>
      <c r="AJ588" s="573"/>
      <c r="AK588" s="573"/>
      <c r="AL588" s="573"/>
      <c r="AM588" s="573"/>
      <c r="AN588" s="573"/>
      <c r="AO588" s="574"/>
      <c r="AP588" s="575" t="s">
        <v>69</v>
      </c>
      <c r="AQ588" s="575"/>
      <c r="AR588" s="575"/>
      <c r="AS588" s="575"/>
    </row>
    <row r="589" spans="1:46" ht="18.75" customHeight="1">
      <c r="A589" s="109"/>
      <c r="B589" s="592" t="s">
        <v>328</v>
      </c>
      <c r="C589" s="592"/>
      <c r="D589" s="578" t="s">
        <v>493</v>
      </c>
      <c r="E589" s="579"/>
      <c r="F589" s="579"/>
      <c r="G589" s="579"/>
      <c r="H589" s="579"/>
      <c r="I589" s="580"/>
      <c r="J589" s="588">
        <f>G653</f>
        <v>0</v>
      </c>
      <c r="K589" s="588"/>
      <c r="L589" s="588"/>
      <c r="M589" s="588"/>
      <c r="N589" s="588"/>
      <c r="O589" s="588"/>
      <c r="P589" s="588"/>
      <c r="Q589" s="572" t="str">
        <f>Calcu!H199</f>
        <v/>
      </c>
      <c r="R589" s="573"/>
      <c r="S589" s="573"/>
      <c r="T589" s="573"/>
      <c r="U589" s="573"/>
      <c r="V589" s="573"/>
      <c r="W589" s="574"/>
      <c r="X589" s="575" t="str">
        <f>H656</f>
        <v>직사각형</v>
      </c>
      <c r="Y589" s="575"/>
      <c r="Z589" s="575"/>
      <c r="AA589" s="575"/>
      <c r="AB589" s="575"/>
      <c r="AC589" s="588">
        <v>1</v>
      </c>
      <c r="AD589" s="588"/>
      <c r="AE589" s="588"/>
      <c r="AF589" s="588"/>
      <c r="AG589" s="588"/>
      <c r="AH589" s="572" t="e">
        <f t="shared" si="32"/>
        <v>#VALUE!</v>
      </c>
      <c r="AI589" s="573"/>
      <c r="AJ589" s="573"/>
      <c r="AK589" s="573"/>
      <c r="AL589" s="573"/>
      <c r="AM589" s="573"/>
      <c r="AN589" s="573"/>
      <c r="AO589" s="574"/>
      <c r="AP589" s="575" t="s">
        <v>69</v>
      </c>
      <c r="AQ589" s="575"/>
      <c r="AR589" s="575"/>
      <c r="AS589" s="575"/>
    </row>
    <row r="590" spans="1:46" ht="18.75" customHeight="1">
      <c r="A590" s="109"/>
      <c r="B590" s="592" t="s">
        <v>520</v>
      </c>
      <c r="C590" s="592"/>
      <c r="D590" s="578" t="s">
        <v>140</v>
      </c>
      <c r="E590" s="579"/>
      <c r="F590" s="579"/>
      <c r="G590" s="579"/>
      <c r="H590" s="579"/>
      <c r="I590" s="580"/>
      <c r="J590" s="588">
        <f>G663</f>
        <v>0</v>
      </c>
      <c r="K590" s="588"/>
      <c r="L590" s="588"/>
      <c r="M590" s="588"/>
      <c r="N590" s="588"/>
      <c r="O590" s="588"/>
      <c r="P590" s="588"/>
      <c r="Q590" s="572" t="str">
        <f>Calcu!I199</f>
        <v/>
      </c>
      <c r="R590" s="573"/>
      <c r="S590" s="573"/>
      <c r="T590" s="573"/>
      <c r="U590" s="573"/>
      <c r="V590" s="573"/>
      <c r="W590" s="574"/>
      <c r="X590" s="575" t="str">
        <f>H671</f>
        <v>직사각형</v>
      </c>
      <c r="Y590" s="575"/>
      <c r="Z590" s="575"/>
      <c r="AA590" s="575"/>
      <c r="AB590" s="575"/>
      <c r="AC590" s="588">
        <v>1</v>
      </c>
      <c r="AD590" s="588"/>
      <c r="AE590" s="588"/>
      <c r="AF590" s="588"/>
      <c r="AG590" s="588"/>
      <c r="AH590" s="572" t="e">
        <f t="shared" si="32"/>
        <v>#VALUE!</v>
      </c>
      <c r="AI590" s="573"/>
      <c r="AJ590" s="573"/>
      <c r="AK590" s="573"/>
      <c r="AL590" s="573"/>
      <c r="AM590" s="573"/>
      <c r="AN590" s="573"/>
      <c r="AO590" s="574"/>
      <c r="AP590" s="575" t="s">
        <v>69</v>
      </c>
      <c r="AQ590" s="575"/>
      <c r="AR590" s="575"/>
      <c r="AS590" s="575"/>
    </row>
    <row r="591" spans="1:46" ht="18.75" customHeight="1">
      <c r="A591" s="109"/>
      <c r="B591" s="576" t="s">
        <v>521</v>
      </c>
      <c r="C591" s="577"/>
      <c r="D591" s="578" t="s">
        <v>141</v>
      </c>
      <c r="E591" s="579"/>
      <c r="F591" s="579"/>
      <c r="G591" s="579"/>
      <c r="H591" s="579"/>
      <c r="I591" s="580"/>
      <c r="J591" s="584">
        <f>G678</f>
        <v>0</v>
      </c>
      <c r="K591" s="585"/>
      <c r="L591" s="585"/>
      <c r="M591" s="585"/>
      <c r="N591" s="585"/>
      <c r="O591" s="585"/>
      <c r="P591" s="586"/>
      <c r="Q591" s="572" t="str">
        <f>Calcu!J199</f>
        <v/>
      </c>
      <c r="R591" s="573"/>
      <c r="S591" s="573"/>
      <c r="T591" s="573"/>
      <c r="U591" s="573"/>
      <c r="V591" s="573"/>
      <c r="W591" s="574"/>
      <c r="X591" s="589" t="str">
        <f>H684</f>
        <v>직사각형</v>
      </c>
      <c r="Y591" s="590"/>
      <c r="Z591" s="590"/>
      <c r="AA591" s="590"/>
      <c r="AB591" s="591"/>
      <c r="AC591" s="584">
        <v>1</v>
      </c>
      <c r="AD591" s="585"/>
      <c r="AE591" s="585"/>
      <c r="AF591" s="585"/>
      <c r="AG591" s="586"/>
      <c r="AH591" s="572" t="e">
        <f t="shared" si="32"/>
        <v>#VALUE!</v>
      </c>
      <c r="AI591" s="573"/>
      <c r="AJ591" s="573"/>
      <c r="AK591" s="573"/>
      <c r="AL591" s="573"/>
      <c r="AM591" s="573"/>
      <c r="AN591" s="573"/>
      <c r="AO591" s="574"/>
      <c r="AP591" s="575" t="s">
        <v>69</v>
      </c>
      <c r="AQ591" s="575"/>
      <c r="AR591" s="575"/>
      <c r="AS591" s="575"/>
    </row>
    <row r="592" spans="1:46" ht="18.75" customHeight="1">
      <c r="A592" s="109"/>
      <c r="B592" s="576" t="s">
        <v>522</v>
      </c>
      <c r="C592" s="577"/>
      <c r="D592" s="578" t="s">
        <v>142</v>
      </c>
      <c r="E592" s="579"/>
      <c r="F592" s="579"/>
      <c r="G592" s="579"/>
      <c r="H592" s="579"/>
      <c r="I592" s="580"/>
      <c r="J592" s="584">
        <f>G691</f>
        <v>0</v>
      </c>
      <c r="K592" s="585"/>
      <c r="L592" s="585"/>
      <c r="M592" s="585"/>
      <c r="N592" s="585"/>
      <c r="O592" s="585"/>
      <c r="P592" s="586"/>
      <c r="Q592" s="572" t="str">
        <f>Calcu!K199</f>
        <v/>
      </c>
      <c r="R592" s="573"/>
      <c r="S592" s="573"/>
      <c r="T592" s="573"/>
      <c r="U592" s="573"/>
      <c r="V592" s="573"/>
      <c r="W592" s="574"/>
      <c r="X592" s="589" t="str">
        <f>H702</f>
        <v>직사각형</v>
      </c>
      <c r="Y592" s="590"/>
      <c r="Z592" s="590"/>
      <c r="AA592" s="590"/>
      <c r="AB592" s="591"/>
      <c r="AC592" s="584">
        <v>1</v>
      </c>
      <c r="AD592" s="585"/>
      <c r="AE592" s="585"/>
      <c r="AF592" s="585"/>
      <c r="AG592" s="586"/>
      <c r="AH592" s="572" t="e">
        <f t="shared" si="32"/>
        <v>#VALUE!</v>
      </c>
      <c r="AI592" s="573"/>
      <c r="AJ592" s="573"/>
      <c r="AK592" s="573"/>
      <c r="AL592" s="573"/>
      <c r="AM592" s="573"/>
      <c r="AN592" s="573"/>
      <c r="AO592" s="574"/>
      <c r="AP592" s="575" t="s">
        <v>69</v>
      </c>
      <c r="AQ592" s="575"/>
      <c r="AR592" s="575"/>
      <c r="AS592" s="575"/>
    </row>
    <row r="593" spans="1:45" ht="18.75" customHeight="1">
      <c r="A593" s="109"/>
      <c r="B593" s="576" t="s">
        <v>524</v>
      </c>
      <c r="C593" s="577"/>
      <c r="D593" s="578" t="s">
        <v>486</v>
      </c>
      <c r="E593" s="579"/>
      <c r="F593" s="579"/>
      <c r="G593" s="579"/>
      <c r="H593" s="579"/>
      <c r="I593" s="580"/>
      <c r="J593" s="581" t="str">
        <f>J585</f>
        <v/>
      </c>
      <c r="K593" s="582"/>
      <c r="L593" s="582"/>
      <c r="M593" s="582"/>
      <c r="N593" s="582"/>
      <c r="O593" s="582"/>
      <c r="P593" s="583"/>
      <c r="Q593" s="584" t="s">
        <v>5</v>
      </c>
      <c r="R593" s="585"/>
      <c r="S593" s="585"/>
      <c r="T593" s="585"/>
      <c r="U593" s="585"/>
      <c r="V593" s="585"/>
      <c r="W593" s="586"/>
      <c r="X593" s="584" t="s">
        <v>5</v>
      </c>
      <c r="Y593" s="585"/>
      <c r="Z593" s="585"/>
      <c r="AA593" s="585"/>
      <c r="AB593" s="586"/>
      <c r="AC593" s="584" t="s">
        <v>5</v>
      </c>
      <c r="AD593" s="585"/>
      <c r="AE593" s="585"/>
      <c r="AF593" s="585"/>
      <c r="AG593" s="586"/>
      <c r="AH593" s="572" t="e">
        <f>SQRT(SUMSQ(AH584:AO592))</f>
        <v>#VALUE!</v>
      </c>
      <c r="AI593" s="573"/>
      <c r="AJ593" s="573"/>
      <c r="AK593" s="573"/>
      <c r="AL593" s="573"/>
      <c r="AM593" s="573"/>
      <c r="AN593" s="573"/>
      <c r="AO593" s="574"/>
      <c r="AP593" s="587" t="e">
        <f>C722</f>
        <v>#VALUE!</v>
      </c>
      <c r="AQ593" s="588"/>
      <c r="AR593" s="588"/>
      <c r="AS593" s="588"/>
    </row>
    <row r="594" spans="1:45" ht="18.75" customHeight="1">
      <c r="A594" s="109"/>
      <c r="B594" s="2"/>
      <c r="C594" s="428"/>
      <c r="D594" s="428"/>
      <c r="E594" s="4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ht="18.75" customHeight="1">
      <c r="A595" s="7" t="s">
        <v>526</v>
      </c>
      <c r="C595" s="428"/>
      <c r="D595" s="428"/>
      <c r="E595" s="4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ht="18.75" customHeight="1">
      <c r="A596" s="109"/>
      <c r="B596" s="38" t="s">
        <v>527</v>
      </c>
      <c r="C596" s="428"/>
      <c r="D596" s="428"/>
      <c r="E596" s="4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ht="18.75" customHeight="1">
      <c r="A597" s="109"/>
      <c r="B597" s="2" t="s">
        <v>528</v>
      </c>
      <c r="C597" s="428"/>
      <c r="D597" s="428"/>
      <c r="E597" s="428"/>
      <c r="F597" s="2"/>
      <c r="G597" s="567">
        <v>0</v>
      </c>
      <c r="H597" s="56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:45" ht="18.75" customHeight="1">
      <c r="A598" s="109"/>
      <c r="B598" s="425" t="s">
        <v>529</v>
      </c>
      <c r="C598" s="425"/>
      <c r="D598" s="425"/>
      <c r="E598" s="425"/>
      <c r="F598" s="425"/>
      <c r="G598" s="425"/>
      <c r="H598" s="425"/>
      <c r="I598" s="425"/>
      <c r="J598" s="2"/>
      <c r="K598" s="2" t="s">
        <v>530</v>
      </c>
      <c r="L598" s="2"/>
      <c r="M598" s="2"/>
      <c r="N598" s="2"/>
      <c r="O598" s="2"/>
      <c r="P598" s="2"/>
      <c r="Q598" s="425"/>
      <c r="R598" s="425"/>
      <c r="S598" s="425"/>
      <c r="T598" s="425"/>
      <c r="U598" s="425"/>
      <c r="V598" s="2"/>
      <c r="W598" s="2"/>
      <c r="X598" s="2"/>
      <c r="Y598" s="2"/>
      <c r="Z598" s="2"/>
      <c r="AA598" s="2"/>
      <c r="AB598" s="19"/>
      <c r="AC598" s="19"/>
      <c r="AD598" s="19"/>
      <c r="AE598" s="19"/>
      <c r="AF598" s="19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ht="18.75" customHeight="1">
      <c r="A599" s="109"/>
      <c r="B599" s="425"/>
      <c r="C599" s="425"/>
      <c r="D599" s="425"/>
      <c r="E599" s="425"/>
      <c r="F599" s="425"/>
      <c r="G599" s="425"/>
      <c r="H599" s="425"/>
      <c r="I599" s="425"/>
      <c r="J599" s="2"/>
      <c r="K599" s="39" t="s">
        <v>531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695">
        <f>Calcu!F148</f>
        <v>0</v>
      </c>
      <c r="Y599" s="695"/>
      <c r="Z599" s="695"/>
      <c r="AA599" s="695"/>
      <c r="AB599" s="2" t="s">
        <v>532</v>
      </c>
      <c r="AC599" s="34"/>
      <c r="AD599" s="34"/>
      <c r="AE599" s="425"/>
      <c r="AF599" s="425"/>
      <c r="AG599" s="25"/>
      <c r="AH599" s="25"/>
      <c r="AI599" s="25"/>
      <c r="AJ599" s="25"/>
      <c r="AK599" s="25"/>
      <c r="AL599" s="2"/>
      <c r="AM599" s="2"/>
      <c r="AN599" s="2"/>
      <c r="AO599" s="2"/>
      <c r="AP599" s="2"/>
      <c r="AQ599" s="2"/>
      <c r="AR599" s="2"/>
      <c r="AS599" s="2"/>
    </row>
    <row r="600" spans="1:45" ht="18.75" customHeight="1">
      <c r="A600" s="109"/>
      <c r="B600" s="425"/>
      <c r="C600" s="425"/>
      <c r="D600" s="425"/>
      <c r="E600" s="425"/>
      <c r="F600" s="425"/>
      <c r="G600" s="425"/>
      <c r="H600" s="425"/>
      <c r="I600" s="425"/>
      <c r="J600" s="2"/>
      <c r="K600" s="2"/>
      <c r="L600" s="2"/>
      <c r="M600" s="2"/>
      <c r="N600" s="567" t="s">
        <v>154</v>
      </c>
      <c r="O600" s="696">
        <f>X599</f>
        <v>0</v>
      </c>
      <c r="P600" s="696"/>
      <c r="Q600" s="696"/>
      <c r="R600" s="696"/>
      <c r="S600" s="567" t="s">
        <v>154</v>
      </c>
      <c r="T600" s="568">
        <f>O600/O601</f>
        <v>0</v>
      </c>
      <c r="U600" s="568"/>
      <c r="V600" s="568"/>
      <c r="W600" s="568"/>
      <c r="X600" s="697"/>
      <c r="Y600" s="698"/>
      <c r="Z600" s="698"/>
      <c r="AA600" s="699"/>
      <c r="AB600" s="693"/>
      <c r="AC600" s="694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:45" ht="18.75" customHeight="1">
      <c r="A601" s="109"/>
      <c r="B601" s="2"/>
      <c r="C601" s="428"/>
      <c r="D601" s="428"/>
      <c r="E601" s="428"/>
      <c r="F601" s="2"/>
      <c r="G601" s="2"/>
      <c r="H601" s="2"/>
      <c r="I601" s="2"/>
      <c r="J601" s="2"/>
      <c r="K601" s="2"/>
      <c r="L601" s="74"/>
      <c r="M601" s="2"/>
      <c r="N601" s="567"/>
      <c r="O601" s="651">
        <v>2</v>
      </c>
      <c r="P601" s="651"/>
      <c r="Q601" s="651"/>
      <c r="R601" s="651"/>
      <c r="S601" s="567"/>
      <c r="T601" s="568"/>
      <c r="U601" s="568"/>
      <c r="V601" s="568"/>
      <c r="W601" s="568"/>
      <c r="X601" s="697"/>
      <c r="Y601" s="698"/>
      <c r="Z601" s="698"/>
      <c r="AA601" s="699"/>
      <c r="AB601" s="694"/>
      <c r="AC601" s="694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ht="18.75" customHeight="1">
      <c r="A602" s="109"/>
      <c r="B602" s="2" t="s">
        <v>534</v>
      </c>
      <c r="C602" s="428"/>
      <c r="D602" s="428"/>
      <c r="E602" s="428"/>
      <c r="F602" s="2"/>
      <c r="G602" s="2"/>
      <c r="H602" s="2" t="s">
        <v>535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ht="18.75" customHeight="1">
      <c r="A603" s="109"/>
      <c r="B603" s="571" t="s">
        <v>536</v>
      </c>
      <c r="C603" s="571"/>
      <c r="D603" s="571"/>
      <c r="E603" s="571"/>
      <c r="F603" s="571"/>
      <c r="G603" s="57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ht="18.75" customHeight="1">
      <c r="A604" s="109"/>
      <c r="B604" s="571"/>
      <c r="C604" s="571"/>
      <c r="D604" s="571"/>
      <c r="E604" s="571"/>
      <c r="F604" s="571"/>
      <c r="G604" s="57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:45" ht="18.75" customHeight="1">
      <c r="A605" s="109"/>
      <c r="B605" s="2" t="s">
        <v>537</v>
      </c>
      <c r="C605" s="428"/>
      <c r="D605" s="428"/>
      <c r="E605" s="428"/>
      <c r="F605" s="2"/>
      <c r="G605" s="2"/>
      <c r="H605" s="2"/>
      <c r="I605" s="2"/>
      <c r="J605" s="2">
        <v>1</v>
      </c>
      <c r="K605" s="2" t="s">
        <v>538</v>
      </c>
      <c r="L605" s="568">
        <f>T600</f>
        <v>0</v>
      </c>
      <c r="M605" s="568"/>
      <c r="N605" s="568"/>
      <c r="O605" s="568"/>
      <c r="P605" s="2" t="s">
        <v>154</v>
      </c>
      <c r="Q605" s="568">
        <f>J605*L605</f>
        <v>0</v>
      </c>
      <c r="R605" s="568"/>
      <c r="S605" s="568"/>
      <c r="T605" s="568"/>
      <c r="U605" s="22"/>
      <c r="V605" s="569"/>
      <c r="W605" s="569"/>
      <c r="X605" s="16"/>
      <c r="Y605" s="570"/>
      <c r="Z605" s="571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ht="18.75" customHeight="1">
      <c r="A606" s="109"/>
      <c r="B606" s="2" t="s">
        <v>50</v>
      </c>
      <c r="C606" s="428"/>
      <c r="D606" s="428"/>
      <c r="E606" s="428"/>
      <c r="F606" s="2"/>
      <c r="G606" s="127" t="s">
        <v>539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ht="18.75" customHeight="1">
      <c r="A607" s="109"/>
      <c r="B607" s="2"/>
      <c r="C607" s="428"/>
      <c r="D607" s="428"/>
      <c r="E607" s="4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:45" ht="18.75" customHeight="1">
      <c r="A608" s="109"/>
      <c r="B608" s="38" t="s">
        <v>143</v>
      </c>
      <c r="C608" s="428"/>
      <c r="D608" s="428"/>
      <c r="E608" s="4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:47" ht="18.75" customHeight="1">
      <c r="A609" s="109"/>
      <c r="B609" s="2" t="s">
        <v>540</v>
      </c>
      <c r="C609" s="428"/>
      <c r="D609" s="428"/>
      <c r="E609" s="428"/>
      <c r="F609" s="2"/>
      <c r="G609" s="2"/>
      <c r="H609" s="653" t="str">
        <f>AJ482</f>
        <v/>
      </c>
      <c r="I609" s="653"/>
      <c r="J609" s="653"/>
      <c r="K609" s="65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7" ht="18.75" customHeight="1">
      <c r="A610" s="109"/>
      <c r="B610" s="425" t="s">
        <v>541</v>
      </c>
      <c r="C610" s="425"/>
      <c r="D610" s="425"/>
      <c r="E610" s="425"/>
      <c r="F610" s="425"/>
      <c r="G610" s="425"/>
      <c r="H610" s="425"/>
      <c r="I610" s="425"/>
      <c r="J610" s="42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567" t="s">
        <v>154</v>
      </c>
      <c r="AA610" s="32"/>
      <c r="AB610" s="660">
        <v>1</v>
      </c>
      <c r="AC610" s="660"/>
      <c r="AD610" s="660"/>
      <c r="AE610" s="660"/>
      <c r="AF610" s="126"/>
      <c r="AG610" s="691" t="s">
        <v>542</v>
      </c>
      <c r="AH610" s="2"/>
      <c r="AI610" s="691">
        <v>1</v>
      </c>
      <c r="AJ610" s="691"/>
      <c r="AK610" s="690" t="s">
        <v>542</v>
      </c>
      <c r="AL610" s="689" t="e">
        <f>STDEV(F482,P482,Z482)</f>
        <v>#DIV/0!</v>
      </c>
      <c r="AM610" s="690"/>
      <c r="AN610" s="690"/>
      <c r="AO610" s="691" t="s">
        <v>542</v>
      </c>
      <c r="AP610" s="692">
        <v>100</v>
      </c>
      <c r="AQ610" s="692"/>
      <c r="AR610" s="692"/>
      <c r="AS610" s="425"/>
      <c r="AT610" s="425"/>
      <c r="AU610" s="2"/>
    </row>
    <row r="611" spans="1:47" ht="18.75" customHeight="1">
      <c r="A611" s="109"/>
      <c r="B611" s="425"/>
      <c r="C611" s="425"/>
      <c r="D611" s="425"/>
      <c r="E611" s="425"/>
      <c r="F611" s="425"/>
      <c r="G611" s="425"/>
      <c r="H611" s="425"/>
      <c r="I611" s="425"/>
      <c r="J611" s="42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567"/>
      <c r="AA611" s="128" t="s">
        <v>144</v>
      </c>
      <c r="AB611" s="677" t="e">
        <f>AVERAGE(F482,P482,Z482)</f>
        <v>#DIV/0!</v>
      </c>
      <c r="AC611" s="677"/>
      <c r="AD611" s="677"/>
      <c r="AE611" s="677"/>
      <c r="AF611" s="423" t="s">
        <v>144</v>
      </c>
      <c r="AG611" s="691"/>
      <c r="AH611" s="2"/>
      <c r="AI611" s="633">
        <v>6</v>
      </c>
      <c r="AJ611" s="633"/>
      <c r="AK611" s="690"/>
      <c r="AL611" s="690"/>
      <c r="AM611" s="690"/>
      <c r="AN611" s="690"/>
      <c r="AO611" s="691"/>
      <c r="AP611" s="692"/>
      <c r="AQ611" s="692"/>
      <c r="AR611" s="692"/>
      <c r="AS611" s="425"/>
      <c r="AT611" s="425"/>
      <c r="AU611" s="2"/>
    </row>
    <row r="612" spans="1:47" ht="18.75" customHeight="1">
      <c r="A612" s="109"/>
      <c r="B612" s="2"/>
      <c r="C612" s="428"/>
      <c r="D612" s="428"/>
      <c r="E612" s="428"/>
      <c r="F612" s="2"/>
      <c r="G612" s="2"/>
      <c r="H612" s="2"/>
      <c r="I612" s="2"/>
      <c r="J612" s="2"/>
      <c r="K612" s="2"/>
      <c r="L612" s="2"/>
      <c r="M612" s="425" t="s">
        <v>154</v>
      </c>
      <c r="N612" s="568" t="e">
        <f>1/AB611*SQRT(AI610/AI611*AL610)*AP610</f>
        <v>#DIV/0!</v>
      </c>
      <c r="O612" s="568"/>
      <c r="P612" s="568"/>
      <c r="Q612" s="568"/>
      <c r="R612" s="22"/>
      <c r="S612" s="657"/>
      <c r="T612" s="657"/>
      <c r="U612" s="33"/>
      <c r="V612" s="432"/>
      <c r="W612" s="433"/>
      <c r="X612" s="2"/>
      <c r="Y612" s="22"/>
      <c r="Z612" s="22"/>
      <c r="AA612" s="2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1"/>
    </row>
    <row r="613" spans="1:47" ht="18.75" customHeight="1">
      <c r="A613" s="109"/>
      <c r="B613" s="2" t="s">
        <v>545</v>
      </c>
      <c r="C613" s="428"/>
      <c r="D613" s="428"/>
      <c r="E613" s="428"/>
      <c r="F613" s="2"/>
      <c r="G613" s="2"/>
      <c r="H613" s="2" t="s">
        <v>546</v>
      </c>
      <c r="I613" s="2"/>
      <c r="J613" s="2"/>
      <c r="K613" s="2"/>
      <c r="L613" s="2"/>
      <c r="M613" s="2"/>
      <c r="N613" s="419"/>
      <c r="O613" s="419"/>
      <c r="P613" s="419"/>
      <c r="Q613" s="419"/>
      <c r="R613" s="419"/>
      <c r="S613" s="20"/>
      <c r="T613" s="20"/>
      <c r="U613" s="20"/>
      <c r="V613" s="20"/>
      <c r="W613" s="20"/>
      <c r="X613" s="26"/>
      <c r="Y613" s="21"/>
      <c r="Z613" s="21"/>
      <c r="AA613" s="21"/>
      <c r="AB613" s="21"/>
      <c r="AC613" s="21"/>
      <c r="AD613" s="18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:47" ht="18.75" customHeight="1">
      <c r="A614" s="109"/>
      <c r="B614" s="571" t="s">
        <v>547</v>
      </c>
      <c r="C614" s="571"/>
      <c r="D614" s="571"/>
      <c r="E614" s="571"/>
      <c r="F614" s="571"/>
      <c r="G614" s="57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:47" ht="18.75" customHeight="1">
      <c r="A615" s="109"/>
      <c r="B615" s="571"/>
      <c r="C615" s="571"/>
      <c r="D615" s="571"/>
      <c r="E615" s="571"/>
      <c r="F615" s="571"/>
      <c r="G615" s="57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7" ht="18.75" customHeight="1">
      <c r="A616" s="109"/>
      <c r="B616" s="2" t="s">
        <v>51</v>
      </c>
      <c r="C616" s="428"/>
      <c r="D616" s="428"/>
      <c r="E616" s="428"/>
      <c r="F616" s="2"/>
      <c r="G616" s="2"/>
      <c r="H616" s="2"/>
      <c r="I616" s="2"/>
      <c r="J616" s="2">
        <v>1</v>
      </c>
      <c r="K616" s="2" t="s">
        <v>538</v>
      </c>
      <c r="L616" s="568" t="e">
        <f>N612</f>
        <v>#DIV/0!</v>
      </c>
      <c r="M616" s="568"/>
      <c r="N616" s="568"/>
      <c r="O616" s="568"/>
      <c r="P616" s="2" t="s">
        <v>154</v>
      </c>
      <c r="Q616" s="568" t="e">
        <f>J616*L616</f>
        <v>#DIV/0!</v>
      </c>
      <c r="R616" s="568"/>
      <c r="S616" s="568"/>
      <c r="T616" s="568"/>
      <c r="U616" s="22"/>
      <c r="V616" s="569"/>
      <c r="W616" s="569"/>
      <c r="X616" s="16"/>
      <c r="Y616" s="570"/>
      <c r="Z616" s="571"/>
      <c r="AA616" s="425"/>
      <c r="AB616" s="2"/>
      <c r="AC616" s="425"/>
      <c r="AD616" s="425"/>
      <c r="AE616" s="425"/>
      <c r="AF616" s="425"/>
      <c r="AG616" s="425"/>
      <c r="AH616" s="425"/>
      <c r="AI616" s="425"/>
      <c r="AJ616" s="425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7" ht="18.75" customHeight="1">
      <c r="A617" s="109"/>
      <c r="B617" s="2" t="s">
        <v>52</v>
      </c>
      <c r="C617" s="428"/>
      <c r="D617" s="428"/>
      <c r="E617" s="428"/>
      <c r="F617" s="2"/>
      <c r="G617" s="127" t="s">
        <v>145</v>
      </c>
      <c r="H617" s="2"/>
      <c r="I617" s="2"/>
      <c r="J617" s="2"/>
      <c r="K617" s="2"/>
      <c r="L617" s="2"/>
      <c r="M617" s="2"/>
      <c r="N617" s="571">
        <v>2</v>
      </c>
      <c r="O617" s="571"/>
      <c r="R617" s="2"/>
      <c r="S617" s="2"/>
      <c r="T617" s="2"/>
      <c r="U617" s="2"/>
      <c r="V617" s="2"/>
      <c r="W617" s="2"/>
      <c r="X617" s="17"/>
      <c r="Y617" s="425"/>
      <c r="Z617" s="425"/>
      <c r="AA617" s="425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7" ht="18.75" customHeight="1">
      <c r="A618" s="109"/>
      <c r="B618" s="2"/>
      <c r="C618" s="428"/>
      <c r="D618" s="428"/>
      <c r="E618" s="4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17"/>
      <c r="Y618" s="425"/>
      <c r="Z618" s="425"/>
      <c r="AA618" s="425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7" ht="18.75" customHeight="1">
      <c r="A619" s="109"/>
      <c r="B619" s="38" t="s">
        <v>146</v>
      </c>
      <c r="C619" s="428"/>
      <c r="D619" s="428"/>
      <c r="E619" s="4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:47" ht="18.75" customHeight="1">
      <c r="A620" s="109"/>
      <c r="B620" s="2" t="s">
        <v>53</v>
      </c>
      <c r="C620" s="428"/>
      <c r="D620" s="428"/>
      <c r="E620" s="428"/>
      <c r="F620" s="2"/>
      <c r="G620" s="2"/>
      <c r="H620" s="653">
        <v>0</v>
      </c>
      <c r="I620" s="653"/>
      <c r="J620" s="653"/>
      <c r="K620" s="65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7" ht="18.75" customHeight="1">
      <c r="A621" s="109"/>
      <c r="B621" s="425" t="s">
        <v>549</v>
      </c>
      <c r="C621" s="425"/>
      <c r="D621" s="425"/>
      <c r="E621" s="425"/>
      <c r="F621" s="425"/>
      <c r="G621" s="425"/>
      <c r="H621" s="425"/>
      <c r="I621" s="425"/>
      <c r="J621" s="425"/>
      <c r="K621" s="684" t="s">
        <v>550</v>
      </c>
      <c r="L621" s="684"/>
      <c r="M621" s="685" t="str">
        <f>F482</f>
        <v/>
      </c>
      <c r="N621" s="686"/>
      <c r="O621" s="686"/>
      <c r="P621" s="686"/>
      <c r="Q621" s="426" t="s">
        <v>5</v>
      </c>
      <c r="R621" s="687" t="str">
        <f>K482</f>
        <v/>
      </c>
      <c r="S621" s="687"/>
      <c r="T621" s="687"/>
      <c r="U621" s="687"/>
      <c r="V621" s="567" t="s">
        <v>538</v>
      </c>
      <c r="W621" s="688">
        <v>100</v>
      </c>
      <c r="X621" s="688"/>
      <c r="Y621" s="688"/>
      <c r="Z621" s="688"/>
      <c r="AA621" s="567" t="s">
        <v>154</v>
      </c>
      <c r="AB621" s="568" t="e">
        <f>ABS((M621-R621)/M622)*W621</f>
        <v>#VALUE!</v>
      </c>
      <c r="AC621" s="568"/>
      <c r="AD621" s="568"/>
      <c r="AE621" s="568"/>
      <c r="AF621" s="2"/>
      <c r="AG621" s="73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:47" ht="18.75" customHeight="1">
      <c r="A622" s="109"/>
      <c r="B622" s="425"/>
      <c r="C622" s="425"/>
      <c r="D622" s="425"/>
      <c r="E622" s="425"/>
      <c r="F622" s="425"/>
      <c r="G622" s="425"/>
      <c r="H622" s="425"/>
      <c r="I622" s="425"/>
      <c r="J622" s="425"/>
      <c r="K622" s="684"/>
      <c r="L622" s="684"/>
      <c r="M622" s="677" t="e">
        <f>AVERAGE(F482,K482)</f>
        <v>#DIV/0!</v>
      </c>
      <c r="N622" s="677"/>
      <c r="O622" s="677"/>
      <c r="P622" s="677"/>
      <c r="Q622" s="677"/>
      <c r="R622" s="677"/>
      <c r="S622" s="677"/>
      <c r="T622" s="677"/>
      <c r="U622" s="677"/>
      <c r="V622" s="567"/>
      <c r="W622" s="688"/>
      <c r="X622" s="688"/>
      <c r="Y622" s="688"/>
      <c r="Z622" s="688"/>
      <c r="AA622" s="567"/>
      <c r="AB622" s="568"/>
      <c r="AC622" s="568"/>
      <c r="AD622" s="568"/>
      <c r="AE622" s="568"/>
      <c r="AF622" s="2"/>
      <c r="AG622" s="433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7" ht="18.75" customHeight="1">
      <c r="A623" s="109"/>
      <c r="B623" s="2"/>
      <c r="C623" s="428"/>
      <c r="D623" s="428"/>
      <c r="E623" s="428"/>
      <c r="F623" s="432"/>
      <c r="G623" s="433"/>
      <c r="H623" s="2"/>
      <c r="I623" s="2"/>
      <c r="J623" s="2"/>
      <c r="K623" s="2"/>
      <c r="L623" s="2"/>
      <c r="M623" s="2"/>
      <c r="N623" s="2"/>
      <c r="O623" s="567" t="s">
        <v>154</v>
      </c>
      <c r="P623" s="652" t="e">
        <f>AB621</f>
        <v>#VALUE!</v>
      </c>
      <c r="Q623" s="660"/>
      <c r="R623" s="660"/>
      <c r="S623" s="660"/>
      <c r="T623" s="568" t="s">
        <v>154</v>
      </c>
      <c r="U623" s="568" t="e">
        <f>P623/SQRT(3)</f>
        <v>#VALUE!</v>
      </c>
      <c r="V623" s="568"/>
      <c r="W623" s="568"/>
      <c r="X623" s="568"/>
      <c r="Y623" s="2"/>
      <c r="Z623" s="22"/>
      <c r="AA623" s="22"/>
      <c r="AB623" s="2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7" ht="18.75" customHeight="1">
      <c r="A624" s="109"/>
      <c r="B624" s="2"/>
      <c r="C624" s="428"/>
      <c r="D624" s="428"/>
      <c r="E624" s="428"/>
      <c r="F624" s="432"/>
      <c r="G624" s="433"/>
      <c r="H624" s="2"/>
      <c r="I624" s="2"/>
      <c r="J624" s="2"/>
      <c r="K624" s="2"/>
      <c r="L624" s="2"/>
      <c r="M624" s="2"/>
      <c r="N624" s="2"/>
      <c r="O624" s="567"/>
      <c r="P624" s="567"/>
      <c r="Q624" s="567"/>
      <c r="R624" s="567"/>
      <c r="S624" s="567"/>
      <c r="T624" s="568"/>
      <c r="U624" s="568"/>
      <c r="V624" s="568"/>
      <c r="W624" s="568"/>
      <c r="X624" s="568"/>
      <c r="Y624" s="2"/>
      <c r="Z624" s="22"/>
      <c r="AA624" s="22"/>
      <c r="AB624" s="2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ht="18.75" customHeight="1">
      <c r="A625" s="109"/>
      <c r="B625" s="2" t="s">
        <v>551</v>
      </c>
      <c r="C625" s="428"/>
      <c r="D625" s="428"/>
      <c r="E625" s="428"/>
      <c r="F625" s="2"/>
      <c r="G625" s="2"/>
      <c r="H625" s="2" t="s">
        <v>546</v>
      </c>
      <c r="I625" s="2"/>
      <c r="J625" s="2"/>
      <c r="K625" s="2"/>
      <c r="L625" s="2"/>
      <c r="M625" s="2"/>
      <c r="N625" s="419"/>
      <c r="O625" s="419"/>
      <c r="P625" s="419"/>
      <c r="Q625" s="419"/>
      <c r="R625" s="419"/>
      <c r="S625" s="20"/>
      <c r="T625" s="20"/>
      <c r="U625" s="20"/>
      <c r="V625" s="20"/>
      <c r="W625" s="20"/>
      <c r="X625" s="26"/>
      <c r="Y625" s="21"/>
      <c r="Z625" s="21"/>
      <c r="AA625" s="21"/>
      <c r="AB625" s="21"/>
      <c r="AC625" s="21"/>
      <c r="AD625" s="18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:45" ht="18.75" customHeight="1">
      <c r="A626" s="109"/>
      <c r="B626" s="571" t="s">
        <v>552</v>
      </c>
      <c r="C626" s="571"/>
      <c r="D626" s="571"/>
      <c r="E626" s="571"/>
      <c r="F626" s="571"/>
      <c r="G626" s="57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ht="18.75" customHeight="1">
      <c r="A627" s="109"/>
      <c r="B627" s="571"/>
      <c r="C627" s="571"/>
      <c r="D627" s="571"/>
      <c r="E627" s="571"/>
      <c r="F627" s="571"/>
      <c r="G627" s="57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ht="18.75" customHeight="1">
      <c r="A628" s="109"/>
      <c r="B628" s="2" t="s">
        <v>553</v>
      </c>
      <c r="C628" s="428"/>
      <c r="D628" s="428"/>
      <c r="E628" s="428"/>
      <c r="F628" s="2"/>
      <c r="G628" s="2"/>
      <c r="H628" s="2"/>
      <c r="I628" s="2"/>
      <c r="J628" s="2">
        <v>1</v>
      </c>
      <c r="K628" s="2" t="s">
        <v>538</v>
      </c>
      <c r="L628" s="568" t="e">
        <f>U623</f>
        <v>#VALUE!</v>
      </c>
      <c r="M628" s="568"/>
      <c r="N628" s="568"/>
      <c r="O628" s="568"/>
      <c r="P628" s="2" t="s">
        <v>154</v>
      </c>
      <c r="Q628" s="568" t="e">
        <f>J628*L628</f>
        <v>#VALUE!</v>
      </c>
      <c r="R628" s="568"/>
      <c r="S628" s="568"/>
      <c r="T628" s="568"/>
      <c r="U628" s="22"/>
      <c r="V628" s="569"/>
      <c r="W628" s="569"/>
      <c r="X628" s="16"/>
      <c r="Y628" s="570"/>
      <c r="Z628" s="571"/>
      <c r="AA628" s="425"/>
      <c r="AB628" s="2"/>
      <c r="AC628" s="425"/>
      <c r="AD628" s="425"/>
      <c r="AE628" s="425"/>
      <c r="AF628" s="425"/>
      <c r="AG628" s="425"/>
      <c r="AH628" s="425"/>
      <c r="AI628" s="425"/>
      <c r="AJ628" s="425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:45" ht="18.75" customHeight="1">
      <c r="A629" s="109"/>
      <c r="B629" s="2" t="s">
        <v>54</v>
      </c>
      <c r="C629" s="428"/>
      <c r="D629" s="428"/>
      <c r="E629" s="428"/>
      <c r="F629" s="2"/>
      <c r="G629" s="127" t="s">
        <v>147</v>
      </c>
      <c r="H629" s="2"/>
      <c r="I629" s="2"/>
      <c r="J629" s="2"/>
      <c r="K629" s="2"/>
      <c r="L629" s="2"/>
      <c r="M629" s="2"/>
      <c r="N629" s="571">
        <v>1</v>
      </c>
      <c r="O629" s="571"/>
      <c r="R629" s="2"/>
      <c r="S629" s="2"/>
      <c r="T629" s="2"/>
      <c r="U629" s="2"/>
      <c r="V629" s="2"/>
      <c r="W629" s="2"/>
      <c r="X629" s="17"/>
      <c r="Y629" s="425"/>
      <c r="Z629" s="425"/>
      <c r="AA629" s="425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ht="18.75" customHeight="1">
      <c r="A630" s="109"/>
      <c r="B630" s="2"/>
      <c r="C630" s="428"/>
      <c r="D630" s="428"/>
      <c r="E630" s="4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17"/>
      <c r="Y630" s="425"/>
      <c r="Z630" s="425"/>
      <c r="AA630" s="425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:45" ht="18.75" customHeight="1">
      <c r="A631" s="109"/>
      <c r="B631" s="38" t="s">
        <v>148</v>
      </c>
      <c r="C631" s="428"/>
      <c r="D631" s="428"/>
      <c r="E631" s="4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:45" ht="18.75" customHeight="1">
      <c r="A632" s="109"/>
      <c r="B632" s="2" t="s">
        <v>554</v>
      </c>
      <c r="C632" s="428"/>
      <c r="D632" s="428"/>
      <c r="E632" s="428"/>
      <c r="F632" s="2"/>
      <c r="G632" s="567">
        <v>0</v>
      </c>
      <c r="H632" s="56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:45" ht="18.75" customHeight="1">
      <c r="A633" s="109"/>
      <c r="B633" s="664" t="s">
        <v>555</v>
      </c>
      <c r="C633" s="664"/>
      <c r="D633" s="664"/>
      <c r="E633" s="664"/>
      <c r="F633" s="664"/>
      <c r="G633" s="664"/>
      <c r="H633" s="664"/>
      <c r="I633" s="664"/>
      <c r="J633" s="664"/>
      <c r="K633" s="425"/>
      <c r="L633" s="2"/>
      <c r="M633" s="2"/>
      <c r="N633" s="2"/>
      <c r="O633" s="2"/>
      <c r="P633" s="2"/>
      <c r="Q633" s="425"/>
      <c r="R633" s="567"/>
      <c r="S633" s="2"/>
      <c r="T633" s="567" t="s">
        <v>154</v>
      </c>
      <c r="U633" s="567">
        <v>1</v>
      </c>
      <c r="V633" s="567"/>
      <c r="W633" s="567"/>
      <c r="X633" s="567" t="s">
        <v>538</v>
      </c>
      <c r="Y633" s="682">
        <f>RAWDATA!H69</f>
        <v>0</v>
      </c>
      <c r="Z633" s="653"/>
      <c r="AA633" s="653"/>
      <c r="AB633" s="653"/>
      <c r="AC633" s="683"/>
      <c r="AD633" s="567" t="s">
        <v>538</v>
      </c>
      <c r="AE633" s="656">
        <v>100</v>
      </c>
      <c r="AF633" s="656"/>
      <c r="AG633" s="656"/>
      <c r="AH633" s="567" t="s">
        <v>154</v>
      </c>
      <c r="AI633" s="568" t="e">
        <f>U633/SQRT(6)*ABS(Y633/Y634)*AE633</f>
        <v>#DIV/0!</v>
      </c>
      <c r="AJ633" s="568"/>
      <c r="AK633" s="568"/>
      <c r="AL633" s="568"/>
      <c r="AM633" s="2"/>
      <c r="AN633" s="2"/>
      <c r="AO633" s="2"/>
      <c r="AP633" s="2"/>
      <c r="AQ633" s="2"/>
      <c r="AR633" s="2"/>
      <c r="AS633" s="2"/>
    </row>
    <row r="634" spans="1:45" ht="18.75" customHeight="1">
      <c r="A634" s="109"/>
      <c r="B634" s="664"/>
      <c r="C634" s="664"/>
      <c r="D634" s="664"/>
      <c r="E634" s="664"/>
      <c r="F634" s="664"/>
      <c r="G634" s="664"/>
      <c r="H634" s="664"/>
      <c r="I634" s="664"/>
      <c r="J634" s="664"/>
      <c r="K634" s="425"/>
      <c r="L634" s="2"/>
      <c r="M634" s="2"/>
      <c r="N634" s="2"/>
      <c r="O634" s="2"/>
      <c r="P634" s="2"/>
      <c r="Q634" s="425"/>
      <c r="R634" s="567"/>
      <c r="S634" s="2"/>
      <c r="T634" s="567"/>
      <c r="U634" s="567"/>
      <c r="V634" s="567"/>
      <c r="W634" s="567"/>
      <c r="X634" s="567"/>
      <c r="Y634" s="676" t="e">
        <f>AVERAGE(F482,P482,Z482)</f>
        <v>#DIV/0!</v>
      </c>
      <c r="Z634" s="677"/>
      <c r="AA634" s="677"/>
      <c r="AB634" s="677"/>
      <c r="AC634" s="678"/>
      <c r="AD634" s="567"/>
      <c r="AE634" s="656"/>
      <c r="AF634" s="656"/>
      <c r="AG634" s="656"/>
      <c r="AH634" s="567"/>
      <c r="AI634" s="568"/>
      <c r="AJ634" s="568"/>
      <c r="AK634" s="568"/>
      <c r="AL634" s="568"/>
      <c r="AM634" s="2"/>
      <c r="AN634" s="2"/>
      <c r="AO634" s="2"/>
      <c r="AP634" s="2"/>
      <c r="AQ634" s="2"/>
      <c r="AR634" s="2"/>
      <c r="AS634" s="2"/>
    </row>
    <row r="635" spans="1:45" ht="18.75" customHeight="1">
      <c r="A635" s="109"/>
      <c r="B635" s="2" t="s">
        <v>556</v>
      </c>
      <c r="C635" s="428"/>
      <c r="D635" s="428"/>
      <c r="E635" s="428"/>
      <c r="F635" s="2"/>
      <c r="G635" s="2"/>
      <c r="H635" s="2" t="s">
        <v>516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1:45" ht="18.75" customHeight="1">
      <c r="A636" s="109"/>
      <c r="B636" s="571" t="s">
        <v>557</v>
      </c>
      <c r="C636" s="571"/>
      <c r="D636" s="571"/>
      <c r="E636" s="571"/>
      <c r="F636" s="571"/>
      <c r="G636" s="57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ht="18.75" customHeight="1">
      <c r="A637" s="109"/>
      <c r="B637" s="571"/>
      <c r="C637" s="571"/>
      <c r="D637" s="571"/>
      <c r="E637" s="571"/>
      <c r="F637" s="571"/>
      <c r="G637" s="57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1:45" ht="18.75" customHeight="1">
      <c r="A638" s="109"/>
      <c r="B638" s="2" t="s">
        <v>558</v>
      </c>
      <c r="C638" s="428"/>
      <c r="D638" s="428"/>
      <c r="E638" s="428"/>
      <c r="F638" s="2"/>
      <c r="G638" s="2"/>
      <c r="H638" s="2"/>
      <c r="I638" s="2"/>
      <c r="J638" s="2">
        <v>1</v>
      </c>
      <c r="K638" s="2" t="s">
        <v>538</v>
      </c>
      <c r="L638" s="568" t="e">
        <f>AI633</f>
        <v>#DIV/0!</v>
      </c>
      <c r="M638" s="568"/>
      <c r="N638" s="568"/>
      <c r="O638" s="568"/>
      <c r="P638" s="2" t="s">
        <v>154</v>
      </c>
      <c r="Q638" s="568" t="e">
        <f>J638*L638</f>
        <v>#DIV/0!</v>
      </c>
      <c r="R638" s="568"/>
      <c r="S638" s="568"/>
      <c r="T638" s="568"/>
      <c r="U638" s="22"/>
      <c r="V638" s="569"/>
      <c r="W638" s="569"/>
      <c r="X638" s="16"/>
      <c r="Y638" s="570"/>
      <c r="Z638" s="571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ht="18.75" customHeight="1">
      <c r="A639" s="109"/>
      <c r="B639" s="2" t="s">
        <v>559</v>
      </c>
      <c r="C639" s="428"/>
      <c r="D639" s="428"/>
      <c r="E639" s="428"/>
      <c r="F639" s="2"/>
      <c r="G639" s="127" t="s">
        <v>149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1:45" s="2" customFormat="1" ht="18.75" customHeight="1">
      <c r="A640" s="109"/>
      <c r="C640" s="428"/>
      <c r="D640" s="428"/>
      <c r="E640" s="428"/>
    </row>
    <row r="641" spans="1:45" ht="18.75" customHeight="1">
      <c r="A641" s="109"/>
      <c r="B641" s="38" t="s">
        <v>150</v>
      </c>
      <c r="C641" s="428"/>
      <c r="D641" s="428"/>
      <c r="E641" s="4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s="2" customFormat="1" ht="18.75" customHeight="1">
      <c r="A642" s="109"/>
      <c r="B642" s="2" t="s">
        <v>55</v>
      </c>
      <c r="C642" s="428"/>
      <c r="D642" s="428"/>
      <c r="E642" s="428"/>
      <c r="G642" s="567">
        <v>0</v>
      </c>
      <c r="H642" s="567"/>
    </row>
    <row r="643" spans="1:45" ht="18.75" customHeight="1">
      <c r="A643" s="109"/>
      <c r="B643" s="425" t="s">
        <v>56</v>
      </c>
      <c r="C643" s="425"/>
      <c r="D643" s="425"/>
      <c r="E643" s="425"/>
      <c r="F643" s="425"/>
      <c r="G643" s="425"/>
      <c r="H643" s="425"/>
      <c r="I643" s="425"/>
      <c r="J643" s="425"/>
      <c r="K643" s="425"/>
      <c r="L643" s="2"/>
      <c r="M643" s="2"/>
      <c r="N643" s="2"/>
      <c r="O643" s="2"/>
      <c r="P643" s="425"/>
      <c r="Q643" s="567"/>
      <c r="R643" s="567" t="s">
        <v>154</v>
      </c>
      <c r="S643" s="652" t="e">
        <f>Z698</f>
        <v>#VALUE!</v>
      </c>
      <c r="T643" s="660"/>
      <c r="U643" s="660"/>
      <c r="V643" s="660"/>
      <c r="W643" s="660"/>
      <c r="X643" s="660"/>
      <c r="Y643" s="653" t="s">
        <v>154</v>
      </c>
      <c r="Z643" s="568" t="e">
        <f>S643/(3*SQRT(3))</f>
        <v>#VALUE!</v>
      </c>
      <c r="AA643" s="568"/>
      <c r="AB643" s="568"/>
      <c r="AC643" s="568"/>
      <c r="AD643" s="568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1:45" ht="18.75" customHeight="1">
      <c r="A644" s="109"/>
      <c r="B644" s="425"/>
      <c r="C644" s="425"/>
      <c r="D644" s="425"/>
      <c r="E644" s="425"/>
      <c r="F644" s="425"/>
      <c r="G644" s="425"/>
      <c r="H644" s="425"/>
      <c r="I644" s="425"/>
      <c r="J644" s="425"/>
      <c r="K644" s="425"/>
      <c r="L644" s="2"/>
      <c r="M644" s="2"/>
      <c r="N644" s="2"/>
      <c r="O644" s="2"/>
      <c r="P644" s="425"/>
      <c r="Q644" s="567"/>
      <c r="R644" s="567"/>
      <c r="S644" s="567"/>
      <c r="T644" s="567"/>
      <c r="U644" s="567"/>
      <c r="V644" s="567"/>
      <c r="W644" s="567"/>
      <c r="X644" s="567"/>
      <c r="Y644" s="653"/>
      <c r="Z644" s="568"/>
      <c r="AA644" s="568"/>
      <c r="AB644" s="568"/>
      <c r="AC644" s="568"/>
      <c r="AD644" s="568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ht="18.75" customHeight="1">
      <c r="A645" s="109"/>
      <c r="K645" s="2"/>
      <c r="L645" s="2" t="s">
        <v>87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ht="18.75" customHeight="1">
      <c r="A646" s="109"/>
      <c r="B646" s="2" t="s">
        <v>560</v>
      </c>
      <c r="C646" s="428"/>
      <c r="D646" s="428"/>
      <c r="E646" s="428"/>
      <c r="F646" s="2"/>
      <c r="G646" s="2"/>
      <c r="H646" s="2" t="s">
        <v>40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1:45" ht="18.75" customHeight="1">
      <c r="A647" s="109"/>
      <c r="B647" s="571" t="s">
        <v>57</v>
      </c>
      <c r="C647" s="571"/>
      <c r="D647" s="571"/>
      <c r="E647" s="571"/>
      <c r="F647" s="571"/>
      <c r="G647" s="57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ht="18.75" customHeight="1">
      <c r="A648" s="109"/>
      <c r="B648" s="571"/>
      <c r="C648" s="571"/>
      <c r="D648" s="571"/>
      <c r="E648" s="571"/>
      <c r="F648" s="571"/>
      <c r="G648" s="57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1:45" ht="18.75" customHeight="1">
      <c r="A649" s="109"/>
      <c r="B649" s="2" t="s">
        <v>58</v>
      </c>
      <c r="C649" s="428"/>
      <c r="D649" s="428"/>
      <c r="E649" s="428"/>
      <c r="F649" s="2"/>
      <c r="G649" s="2"/>
      <c r="H649" s="2"/>
      <c r="I649" s="2"/>
      <c r="J649" s="2">
        <v>1</v>
      </c>
      <c r="K649" s="2" t="s">
        <v>538</v>
      </c>
      <c r="L649" s="568" t="e">
        <f>Z643</f>
        <v>#VALUE!</v>
      </c>
      <c r="M649" s="568"/>
      <c r="N649" s="568"/>
      <c r="O649" s="568"/>
      <c r="P649" s="2" t="s">
        <v>154</v>
      </c>
      <c r="Q649" s="568" t="e">
        <f>J649*L649</f>
        <v>#VALUE!</v>
      </c>
      <c r="R649" s="568"/>
      <c r="S649" s="568"/>
      <c r="T649" s="568"/>
      <c r="U649" s="22"/>
      <c r="V649" s="569"/>
      <c r="W649" s="569"/>
      <c r="X649" s="16"/>
      <c r="Y649" s="570"/>
      <c r="Z649" s="571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ht="18.75" customHeight="1">
      <c r="A650" s="109"/>
      <c r="B650" s="2" t="s">
        <v>59</v>
      </c>
      <c r="C650" s="428"/>
      <c r="D650" s="428"/>
      <c r="E650" s="428"/>
      <c r="F650" s="2"/>
      <c r="G650" s="127" t="s">
        <v>151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1:45" ht="18.75" customHeight="1">
      <c r="A651" s="10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ht="18.75" customHeight="1">
      <c r="A652" s="109"/>
      <c r="B652" s="38" t="s">
        <v>152</v>
      </c>
      <c r="C652" s="428"/>
      <c r="D652" s="428"/>
      <c r="E652" s="4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ht="18.75" customHeight="1">
      <c r="A653" s="109"/>
      <c r="B653" s="2" t="s">
        <v>60</v>
      </c>
      <c r="C653" s="428"/>
      <c r="D653" s="428"/>
      <c r="E653" s="428"/>
      <c r="F653" s="2"/>
      <c r="G653" s="567">
        <v>0</v>
      </c>
      <c r="H653" s="56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ht="18.75" customHeight="1">
      <c r="A654" s="109"/>
      <c r="B654" s="567" t="s">
        <v>61</v>
      </c>
      <c r="C654" s="567"/>
      <c r="D654" s="567"/>
      <c r="E654" s="567"/>
      <c r="F654" s="567"/>
      <c r="G654" s="567"/>
      <c r="H654" s="567"/>
      <c r="I654" s="567"/>
      <c r="J654" s="567"/>
      <c r="K654" s="2"/>
      <c r="L654" s="2"/>
      <c r="M654" s="2"/>
      <c r="N654" s="2"/>
      <c r="O654" s="2"/>
      <c r="P654" s="2"/>
      <c r="Q654" s="425"/>
      <c r="R654" s="425"/>
      <c r="S654" s="425"/>
      <c r="T654" s="2"/>
      <c r="U654" s="2"/>
      <c r="V654" s="2"/>
      <c r="W654" s="680" t="s">
        <v>154</v>
      </c>
      <c r="X654" s="129"/>
      <c r="Y654" s="681">
        <f>ABS(MAX(F492,U481,AE481,K492)-MAX(F481,P481,Z481,K481))</f>
        <v>0</v>
      </c>
      <c r="Z654" s="681"/>
      <c r="AA654" s="681"/>
      <c r="AB654" s="681"/>
      <c r="AC654" s="31"/>
      <c r="AD654" s="661" t="s">
        <v>538</v>
      </c>
      <c r="AE654" s="656">
        <v>100</v>
      </c>
      <c r="AF654" s="656"/>
      <c r="AG654" s="656"/>
      <c r="AH654" s="567" t="s">
        <v>154</v>
      </c>
      <c r="AI654" s="568" t="e">
        <f>ABS(Y654/X655)*AE654</f>
        <v>#VALUE!</v>
      </c>
      <c r="AJ654" s="568"/>
      <c r="AK654" s="568"/>
      <c r="AL654" s="568"/>
      <c r="AM654" s="568"/>
      <c r="AN654" s="2"/>
      <c r="AO654" s="2"/>
      <c r="AP654" s="2"/>
      <c r="AQ654" s="2"/>
      <c r="AR654" s="2"/>
      <c r="AS654" s="2"/>
    </row>
    <row r="655" spans="1:45" ht="18.75" customHeight="1">
      <c r="A655" s="109"/>
      <c r="B655" s="567"/>
      <c r="C655" s="567"/>
      <c r="D655" s="567"/>
      <c r="E655" s="567"/>
      <c r="F655" s="567"/>
      <c r="G655" s="567"/>
      <c r="H655" s="567"/>
      <c r="I655" s="567"/>
      <c r="J655" s="567"/>
      <c r="K655" s="2"/>
      <c r="L655" s="2"/>
      <c r="M655" s="2"/>
      <c r="N655" s="2"/>
      <c r="O655" s="2"/>
      <c r="P655" s="2"/>
      <c r="Q655" s="425"/>
      <c r="R655" s="425"/>
      <c r="S655" s="425"/>
      <c r="T655" s="2"/>
      <c r="U655" s="2"/>
      <c r="V655" s="2"/>
      <c r="W655" s="680"/>
      <c r="X655" s="676" t="str">
        <f>AJ491</f>
        <v/>
      </c>
      <c r="Y655" s="677"/>
      <c r="Z655" s="677"/>
      <c r="AA655" s="677"/>
      <c r="AB655" s="677"/>
      <c r="AC655" s="678"/>
      <c r="AD655" s="661"/>
      <c r="AE655" s="656"/>
      <c r="AF655" s="656"/>
      <c r="AG655" s="656"/>
      <c r="AH655" s="567"/>
      <c r="AI655" s="568"/>
      <c r="AJ655" s="568"/>
      <c r="AK655" s="568"/>
      <c r="AL655" s="568"/>
      <c r="AM655" s="568"/>
      <c r="AN655" s="2"/>
      <c r="AO655" s="2"/>
      <c r="AP655" s="2"/>
      <c r="AQ655" s="2"/>
      <c r="AR655" s="2"/>
      <c r="AS655" s="2"/>
    </row>
    <row r="656" spans="1:45" ht="18.75" customHeight="1">
      <c r="A656" s="109"/>
      <c r="B656" s="2" t="s">
        <v>62</v>
      </c>
      <c r="C656" s="428"/>
      <c r="D656" s="428"/>
      <c r="E656" s="428"/>
      <c r="F656" s="2"/>
      <c r="G656" s="2"/>
      <c r="H656" s="2" t="s">
        <v>40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1:54" ht="18.75" customHeight="1">
      <c r="A657" s="109"/>
      <c r="B657" s="571" t="s">
        <v>561</v>
      </c>
      <c r="C657" s="571"/>
      <c r="D657" s="571"/>
      <c r="E657" s="571"/>
      <c r="F657" s="571"/>
      <c r="G657" s="57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1:54" ht="18.75" customHeight="1">
      <c r="A658" s="109"/>
      <c r="B658" s="571"/>
      <c r="C658" s="571"/>
      <c r="D658" s="571"/>
      <c r="E658" s="571"/>
      <c r="F658" s="571"/>
      <c r="G658" s="57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1:54" ht="18.75" customHeight="1">
      <c r="A659" s="109"/>
      <c r="B659" s="2" t="s">
        <v>63</v>
      </c>
      <c r="C659" s="428"/>
      <c r="D659" s="428"/>
      <c r="E659" s="428"/>
      <c r="F659" s="2"/>
      <c r="G659" s="2"/>
      <c r="H659" s="2"/>
      <c r="I659" s="2"/>
      <c r="J659" s="2">
        <v>1</v>
      </c>
      <c r="K659" s="2" t="s">
        <v>538</v>
      </c>
      <c r="L659" s="568" t="e">
        <f>AI654</f>
        <v>#VALUE!</v>
      </c>
      <c r="M659" s="568"/>
      <c r="N659" s="568"/>
      <c r="O659" s="568"/>
      <c r="P659" s="568"/>
      <c r="Q659" s="2" t="s">
        <v>154</v>
      </c>
      <c r="R659" s="568" t="e">
        <f>J659*L659</f>
        <v>#VALUE!</v>
      </c>
      <c r="S659" s="568"/>
      <c r="T659" s="568"/>
      <c r="U659" s="568"/>
      <c r="V659" s="568"/>
      <c r="W659" s="425"/>
      <c r="X659" s="567"/>
      <c r="Y659" s="567"/>
      <c r="Z659" s="2"/>
      <c r="AA659" s="679"/>
      <c r="AB659" s="567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54" ht="18.75" customHeight="1">
      <c r="A660" s="109"/>
      <c r="B660" s="2" t="s">
        <v>562</v>
      </c>
      <c r="C660" s="428"/>
      <c r="D660" s="428"/>
      <c r="E660" s="428"/>
      <c r="F660" s="2"/>
      <c r="G660" s="127" t="s">
        <v>563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54" ht="18.75" customHeight="1">
      <c r="A661" s="109"/>
      <c r="B661" s="2"/>
      <c r="C661" s="428"/>
      <c r="D661" s="428"/>
      <c r="E661" s="4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54" ht="18.75" customHeight="1">
      <c r="A662" s="109"/>
      <c r="B662" s="38" t="s">
        <v>153</v>
      </c>
      <c r="C662" s="428"/>
      <c r="D662" s="428"/>
      <c r="E662" s="4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54" ht="18.75" customHeight="1">
      <c r="A663" s="109"/>
      <c r="B663" s="2" t="s">
        <v>564</v>
      </c>
      <c r="C663" s="428"/>
      <c r="D663" s="428"/>
      <c r="E663" s="428"/>
      <c r="F663" s="2"/>
      <c r="G663" s="567">
        <v>0</v>
      </c>
      <c r="H663" s="56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54" ht="18.75" customHeight="1">
      <c r="A664" s="109"/>
      <c r="B664" s="425" t="s">
        <v>64</v>
      </c>
      <c r="C664" s="428"/>
      <c r="D664" s="428"/>
      <c r="E664" s="4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571" t="s">
        <v>83</v>
      </c>
      <c r="V664" s="571"/>
      <c r="W664" s="571"/>
      <c r="X664" s="571"/>
      <c r="Y664" s="571"/>
      <c r="Z664" s="571"/>
      <c r="AA664" s="571"/>
      <c r="AB664" s="571"/>
      <c r="AC664" s="571"/>
      <c r="AD664" s="571"/>
      <c r="AE664" s="571"/>
      <c r="AF664" s="571"/>
      <c r="AG664" s="571"/>
      <c r="AH664" s="571"/>
      <c r="AI664" s="571"/>
      <c r="AJ664" s="571"/>
      <c r="AK664" s="571"/>
      <c r="AL664" s="571"/>
      <c r="AM664" s="571"/>
      <c r="AN664" s="571"/>
      <c r="AO664" s="571"/>
      <c r="AP664" s="571"/>
      <c r="AQ664" s="571"/>
      <c r="AR664" s="571"/>
      <c r="AS664" s="571"/>
    </row>
    <row r="665" spans="1:54" ht="18.75" customHeight="1">
      <c r="A665" s="10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571"/>
      <c r="V665" s="571"/>
      <c r="W665" s="571"/>
      <c r="X665" s="571"/>
      <c r="Y665" s="571"/>
      <c r="Z665" s="571"/>
      <c r="AA665" s="571"/>
      <c r="AB665" s="571"/>
      <c r="AC665" s="571"/>
      <c r="AD665" s="571"/>
      <c r="AE665" s="571"/>
      <c r="AF665" s="571"/>
      <c r="AG665" s="571"/>
      <c r="AH665" s="571"/>
      <c r="AI665" s="571"/>
      <c r="AJ665" s="571"/>
      <c r="AK665" s="571"/>
      <c r="AL665" s="571"/>
      <c r="AM665" s="571"/>
      <c r="AN665" s="571"/>
      <c r="AO665" s="571"/>
      <c r="AP665" s="571"/>
      <c r="AQ665" s="571"/>
      <c r="AR665" s="571"/>
      <c r="AS665" s="571"/>
    </row>
    <row r="666" spans="1:54" ht="18.75" customHeight="1">
      <c r="A666" s="10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80" t="s">
        <v>82</v>
      </c>
      <c r="M666" s="2" t="s">
        <v>84</v>
      </c>
      <c r="N666" s="2" t="s">
        <v>83</v>
      </c>
      <c r="O666" s="2"/>
      <c r="P666" s="2"/>
      <c r="Q666" s="2"/>
      <c r="R666" s="2"/>
      <c r="S666" s="2"/>
      <c r="T666" s="2"/>
      <c r="U666" s="423"/>
      <c r="V666" s="423"/>
      <c r="W666" s="423"/>
      <c r="X666" s="423"/>
      <c r="Y666" s="423"/>
      <c r="Z666" s="423"/>
      <c r="AA666" s="423"/>
      <c r="AB666" s="423"/>
      <c r="AC666" s="423"/>
      <c r="AD666" s="423"/>
      <c r="AE666" s="423"/>
      <c r="AF666" s="423"/>
      <c r="AG666" s="423"/>
      <c r="AH666" s="423"/>
      <c r="AI666" s="423"/>
      <c r="AJ666" s="423"/>
      <c r="AK666" s="423"/>
      <c r="AL666" s="423"/>
      <c r="AM666" s="423"/>
      <c r="AN666" s="423"/>
      <c r="AO666" s="423"/>
      <c r="AP666" s="423"/>
      <c r="AQ666" s="423"/>
      <c r="AR666" s="423"/>
      <c r="AS666" s="423"/>
    </row>
    <row r="667" spans="1:54" ht="18.75" customHeight="1">
      <c r="A667" s="10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80" t="s">
        <v>566</v>
      </c>
      <c r="M667" s="2"/>
      <c r="N667" s="2" t="s">
        <v>84</v>
      </c>
      <c r="O667" s="2" t="s">
        <v>567</v>
      </c>
      <c r="P667" s="2"/>
      <c r="Q667" s="2"/>
      <c r="R667" s="2"/>
      <c r="S667" s="2"/>
      <c r="T667" s="2"/>
      <c r="U667" s="423"/>
      <c r="V667" s="423"/>
      <c r="W667" s="423"/>
      <c r="X667" s="423"/>
      <c r="Y667" s="423"/>
      <c r="Z667" s="423"/>
      <c r="AA667" s="423"/>
      <c r="AB667" s="423"/>
      <c r="AC667" s="423"/>
      <c r="AD667" s="423"/>
      <c r="AE667" s="423"/>
      <c r="AF667" s="423"/>
      <c r="AG667" s="423"/>
      <c r="AH667" s="423"/>
      <c r="AI667" s="423"/>
      <c r="AJ667" s="423"/>
      <c r="AK667" s="423"/>
      <c r="AL667" s="423"/>
      <c r="AM667" s="423"/>
      <c r="AN667" s="423"/>
      <c r="AO667" s="423"/>
      <c r="AP667" s="423"/>
      <c r="AQ667" s="423"/>
      <c r="AR667" s="423"/>
      <c r="AS667" s="423"/>
    </row>
    <row r="668" spans="1:54" ht="18.75" customHeight="1">
      <c r="A668" s="10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80"/>
      <c r="M668" s="2"/>
      <c r="N668" s="2"/>
      <c r="O668" s="2" t="s">
        <v>568</v>
      </c>
      <c r="P668" s="2"/>
      <c r="Q668" s="2"/>
      <c r="R668" s="2"/>
      <c r="S668" s="2"/>
      <c r="T668" s="2"/>
      <c r="U668" s="423"/>
      <c r="V668" s="423"/>
      <c r="W668" s="423"/>
      <c r="X668" s="423"/>
      <c r="Y668" s="671" t="e">
        <f>ABS(19.5-AVERAGE(기본정보!B12,기본정보!B13))</f>
        <v>#DIV/0!</v>
      </c>
      <c r="Z668" s="671"/>
      <c r="AA668" s="671"/>
      <c r="AB668" s="423" t="s">
        <v>86</v>
      </c>
      <c r="AC668" s="423"/>
      <c r="AD668" s="2" t="s">
        <v>85</v>
      </c>
      <c r="AE668" s="2"/>
      <c r="AF668" s="2"/>
      <c r="AG668" s="2"/>
      <c r="AH668" s="2"/>
      <c r="AI668" s="2"/>
      <c r="AJ668" s="423"/>
      <c r="AK668" s="423"/>
      <c r="AL668" s="423"/>
      <c r="AM668" s="423"/>
      <c r="AN668" s="671">
        <f>Calcu!M148</f>
        <v>0.9</v>
      </c>
      <c r="AO668" s="671"/>
      <c r="AP668" s="671"/>
      <c r="AQ668" s="423"/>
      <c r="AR668" s="423"/>
      <c r="AS668" s="423"/>
    </row>
    <row r="669" spans="1:54" ht="18.75" customHeight="1">
      <c r="A669" s="109"/>
      <c r="B669" s="2"/>
      <c r="C669" s="2"/>
      <c r="D669" s="2"/>
      <c r="E669" s="2"/>
      <c r="F669" s="2"/>
      <c r="G669" s="2"/>
      <c r="H669" s="2"/>
      <c r="I669" s="2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672" t="s">
        <v>154</v>
      </c>
      <c r="U669" s="673">
        <v>0.01</v>
      </c>
      <c r="V669" s="673"/>
      <c r="W669" s="673"/>
      <c r="X669" s="673"/>
      <c r="Y669" s="673"/>
      <c r="Z669" s="567" t="s">
        <v>542</v>
      </c>
      <c r="AA669" s="674" t="e">
        <f>SQRT(SUMSQ(Y668,AN668))</f>
        <v>#DIV/0!</v>
      </c>
      <c r="AB669" s="674"/>
      <c r="AC669" s="674"/>
      <c r="AD669" s="674"/>
      <c r="AE669" s="567" t="s">
        <v>542</v>
      </c>
      <c r="AF669" s="675">
        <v>1</v>
      </c>
      <c r="AG669" s="675"/>
      <c r="AH669" s="675"/>
      <c r="AI669" s="567" t="s">
        <v>154</v>
      </c>
      <c r="AJ669" s="670" t="e">
        <f>U669*(AA669/AA670)*(1/SQRT(3))</f>
        <v>#DIV/0!</v>
      </c>
      <c r="AK669" s="670"/>
      <c r="AL669" s="670"/>
      <c r="AM669" s="670"/>
      <c r="AN669" s="2"/>
      <c r="AO669" s="2"/>
      <c r="AP669" s="2"/>
      <c r="AQ669" s="2"/>
      <c r="AR669" s="2"/>
      <c r="AS669" s="2"/>
      <c r="AU669" s="2"/>
      <c r="AV669" s="2"/>
      <c r="AW669" s="2"/>
      <c r="AX669" s="2"/>
      <c r="AY669" s="2"/>
      <c r="AZ669" s="2"/>
      <c r="BA669" s="2"/>
      <c r="BB669" s="2"/>
    </row>
    <row r="670" spans="1:54" ht="18.75" customHeight="1">
      <c r="A670" s="109"/>
      <c r="B670" s="2"/>
      <c r="C670" s="2"/>
      <c r="D670" s="2"/>
      <c r="E670" s="2"/>
      <c r="F670" s="2"/>
      <c r="G670" s="2"/>
      <c r="H670" s="2"/>
      <c r="I670" s="2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672"/>
      <c r="U670" s="673"/>
      <c r="V670" s="673"/>
      <c r="W670" s="673"/>
      <c r="X670" s="673"/>
      <c r="Y670" s="673"/>
      <c r="Z670" s="567"/>
      <c r="AA670" s="651">
        <v>2</v>
      </c>
      <c r="AB670" s="651"/>
      <c r="AC670" s="651"/>
      <c r="AD670" s="651"/>
      <c r="AE670" s="567"/>
      <c r="AF670" s="651"/>
      <c r="AG670" s="651"/>
      <c r="AH670" s="651"/>
      <c r="AI670" s="567"/>
      <c r="AJ670" s="670"/>
      <c r="AK670" s="670"/>
      <c r="AL670" s="670"/>
      <c r="AM670" s="670"/>
      <c r="AN670" s="2"/>
      <c r="AO670" s="2"/>
      <c r="AP670" s="2"/>
      <c r="AQ670" s="2"/>
      <c r="AR670" s="2"/>
      <c r="AS670" s="2"/>
      <c r="AU670" s="2"/>
      <c r="AV670" s="2"/>
      <c r="AW670" s="2"/>
      <c r="AX670" s="2"/>
      <c r="AY670" s="2"/>
      <c r="AZ670" s="2"/>
      <c r="BA670" s="2"/>
      <c r="BB670" s="2"/>
    </row>
    <row r="671" spans="1:54" ht="18.75" customHeight="1">
      <c r="A671" s="109"/>
      <c r="B671" s="2" t="s">
        <v>65</v>
      </c>
      <c r="C671" s="428"/>
      <c r="D671" s="428"/>
      <c r="E671" s="428"/>
      <c r="F671" s="2"/>
      <c r="G671" s="2"/>
      <c r="H671" s="2" t="s">
        <v>40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1:54" ht="18.75" customHeight="1">
      <c r="A672" s="109"/>
      <c r="B672" s="571" t="s">
        <v>570</v>
      </c>
      <c r="C672" s="571"/>
      <c r="D672" s="571"/>
      <c r="E672" s="571"/>
      <c r="F672" s="571"/>
      <c r="G672" s="57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54" ht="18.75" customHeight="1">
      <c r="A673" s="109"/>
      <c r="B673" s="571"/>
      <c r="C673" s="571"/>
      <c r="D673" s="571"/>
      <c r="E673" s="571"/>
      <c r="F673" s="571"/>
      <c r="G673" s="57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54" ht="18.75" customHeight="1">
      <c r="A674" s="109"/>
      <c r="B674" s="2" t="s">
        <v>571</v>
      </c>
      <c r="C674" s="428"/>
      <c r="D674" s="428"/>
      <c r="E674" s="428"/>
      <c r="F674" s="2"/>
      <c r="G674" s="2"/>
      <c r="H674" s="2"/>
      <c r="I674" s="2"/>
      <c r="J674" s="2">
        <v>1</v>
      </c>
      <c r="K674" s="2" t="s">
        <v>538</v>
      </c>
      <c r="L674" s="670" t="e">
        <f>AJ669</f>
        <v>#DIV/0!</v>
      </c>
      <c r="M674" s="670"/>
      <c r="N674" s="670"/>
      <c r="O674" s="670"/>
      <c r="P674" s="670"/>
      <c r="Q674" s="2" t="s">
        <v>154</v>
      </c>
      <c r="R674" s="670" t="e">
        <f>J674*L674</f>
        <v>#DIV/0!</v>
      </c>
      <c r="S674" s="670"/>
      <c r="T674" s="670"/>
      <c r="U674" s="670"/>
      <c r="V674" s="670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1:54" ht="18.75" customHeight="1">
      <c r="A675" s="109"/>
      <c r="B675" s="2" t="s">
        <v>572</v>
      </c>
      <c r="C675" s="428"/>
      <c r="D675" s="428"/>
      <c r="E675" s="428"/>
      <c r="F675" s="2"/>
      <c r="G675" s="127" t="s">
        <v>573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1:54" ht="18.75" customHeight="1">
      <c r="A676" s="109"/>
      <c r="B676" s="2"/>
      <c r="C676" s="428"/>
      <c r="D676" s="428"/>
      <c r="E676" s="4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1:54" ht="18.75" customHeight="1">
      <c r="A677" s="109"/>
      <c r="B677" s="38" t="s">
        <v>155</v>
      </c>
      <c r="C677" s="428"/>
      <c r="D677" s="428"/>
      <c r="E677" s="4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1:54" ht="18.75" customHeight="1">
      <c r="A678" s="109"/>
      <c r="B678" s="2" t="s">
        <v>574</v>
      </c>
      <c r="C678" s="428"/>
      <c r="D678" s="428"/>
      <c r="E678" s="428"/>
      <c r="F678" s="2"/>
      <c r="G678" s="567">
        <v>0</v>
      </c>
      <c r="H678" s="56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1:54" ht="18.75" customHeight="1">
      <c r="A679" s="109"/>
      <c r="B679" s="425" t="s">
        <v>575</v>
      </c>
      <c r="C679" s="423"/>
      <c r="D679" s="423"/>
      <c r="E679" s="423"/>
      <c r="F679" s="423"/>
      <c r="G679" s="423"/>
      <c r="H679" s="423"/>
      <c r="I679" s="423"/>
      <c r="K679" s="2" t="s">
        <v>157</v>
      </c>
      <c r="L679" s="2"/>
      <c r="M679" s="2"/>
      <c r="O679" s="2"/>
      <c r="P679" s="2"/>
      <c r="Q679" s="42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13"/>
    </row>
    <row r="680" spans="1:54" ht="18.75" customHeight="1">
      <c r="A680" s="109"/>
      <c r="B680" s="423"/>
      <c r="C680" s="423"/>
      <c r="D680" s="423"/>
      <c r="E680" s="423"/>
      <c r="F680" s="423"/>
      <c r="G680" s="423"/>
      <c r="H680" s="423"/>
      <c r="I680" s="423"/>
      <c r="K680" s="2"/>
      <c r="L680" s="2" t="s">
        <v>156</v>
      </c>
      <c r="M680" s="2"/>
      <c r="O680" s="2"/>
      <c r="P680" s="2"/>
      <c r="Q680" s="42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13"/>
    </row>
    <row r="681" spans="1:54" ht="18.75" customHeight="1">
      <c r="A681" s="109"/>
      <c r="B681" s="423"/>
      <c r="C681" s="423"/>
      <c r="D681" s="423"/>
      <c r="E681" s="423"/>
      <c r="F681" s="423"/>
      <c r="G681" s="423"/>
      <c r="H681" s="423"/>
      <c r="I681" s="423"/>
      <c r="J681" s="2"/>
      <c r="K681" s="425" t="s">
        <v>576</v>
      </c>
      <c r="L681" s="425"/>
      <c r="M681" s="425"/>
      <c r="N681" s="653" t="e">
        <f>Calcu!Y177</f>
        <v>#DIV/0!</v>
      </c>
      <c r="O681" s="653"/>
      <c r="P681" s="653"/>
      <c r="Q681" s="653"/>
      <c r="R681" s="653"/>
      <c r="S681" s="653"/>
      <c r="T681" s="653"/>
      <c r="U681" s="433"/>
      <c r="V681" s="433"/>
      <c r="W681" s="425"/>
      <c r="X681" s="425"/>
      <c r="Y681" s="132"/>
      <c r="Z681" s="132"/>
      <c r="AA681" s="132"/>
      <c r="AB681" s="132"/>
      <c r="AC681" s="132"/>
      <c r="AD681" s="132"/>
      <c r="AE681" s="132"/>
      <c r="AF681" s="2"/>
      <c r="AG681" s="133"/>
      <c r="AH681" s="133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13"/>
    </row>
    <row r="682" spans="1:54" ht="18.75" customHeight="1">
      <c r="A682" s="109"/>
      <c r="B682" s="423"/>
      <c r="C682" s="423"/>
      <c r="D682" s="423"/>
      <c r="E682" s="423"/>
      <c r="F682" s="423"/>
      <c r="G682" s="423"/>
      <c r="H682" s="423"/>
      <c r="I682" s="42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567" t="s">
        <v>154</v>
      </c>
      <c r="V682" s="66"/>
      <c r="W682" s="668" t="e">
        <f>AVERAGE(F482,P482,Z482)</f>
        <v>#DIV/0!</v>
      </c>
      <c r="X682" s="668"/>
      <c r="Y682" s="668"/>
      <c r="Z682" s="668"/>
      <c r="AA682" s="668"/>
      <c r="AB682" s="32" t="s">
        <v>5</v>
      </c>
      <c r="AC682" s="669" t="e">
        <f>N681</f>
        <v>#DIV/0!</v>
      </c>
      <c r="AD682" s="669"/>
      <c r="AE682" s="669"/>
      <c r="AF682" s="669"/>
      <c r="AG682" s="669"/>
      <c r="AH682" s="31"/>
      <c r="AI682" s="661" t="s">
        <v>538</v>
      </c>
      <c r="AJ682" s="656">
        <v>100</v>
      </c>
      <c r="AK682" s="656"/>
      <c r="AL682" s="656"/>
      <c r="AM682" s="657" t="s">
        <v>154</v>
      </c>
      <c r="AN682" s="568" t="e">
        <f>ABS((W682-AC682)/W683)*AJ682</f>
        <v>#DIV/0!</v>
      </c>
      <c r="AO682" s="568"/>
      <c r="AP682" s="568"/>
      <c r="AQ682" s="568"/>
      <c r="AR682" s="2"/>
      <c r="AS682" s="2"/>
      <c r="AU682" s="2"/>
      <c r="AV682" s="22"/>
      <c r="AW682" s="134"/>
      <c r="AX682" s="134"/>
      <c r="AY682" s="33"/>
      <c r="AZ682" s="432"/>
      <c r="BA682" s="433"/>
      <c r="BB682" s="2"/>
    </row>
    <row r="683" spans="1:54" ht="18.75" customHeight="1">
      <c r="A683" s="109"/>
      <c r="B683" s="423"/>
      <c r="C683" s="423"/>
      <c r="D683" s="423"/>
      <c r="E683" s="423"/>
      <c r="F683" s="423"/>
      <c r="G683" s="423"/>
      <c r="H683" s="423"/>
      <c r="I683" s="42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567"/>
      <c r="V683" s="66"/>
      <c r="W683" s="665" t="e">
        <f>W682</f>
        <v>#DIV/0!</v>
      </c>
      <c r="X683" s="666"/>
      <c r="Y683" s="666"/>
      <c r="Z683" s="666"/>
      <c r="AA683" s="666"/>
      <c r="AB683" s="666"/>
      <c r="AC683" s="666"/>
      <c r="AD683" s="666"/>
      <c r="AE683" s="666"/>
      <c r="AF683" s="666"/>
      <c r="AG683" s="666"/>
      <c r="AH683" s="37"/>
      <c r="AI683" s="661"/>
      <c r="AJ683" s="656"/>
      <c r="AK683" s="656"/>
      <c r="AL683" s="656"/>
      <c r="AM683" s="657"/>
      <c r="AN683" s="568"/>
      <c r="AO683" s="568"/>
      <c r="AP683" s="568"/>
      <c r="AQ683" s="568"/>
      <c r="AR683" s="2"/>
      <c r="AS683" s="2"/>
      <c r="AU683" s="2"/>
      <c r="AV683" s="22"/>
      <c r="AW683" s="134"/>
      <c r="AX683" s="134"/>
      <c r="AY683" s="33"/>
      <c r="AZ683" s="433"/>
      <c r="BA683" s="433"/>
      <c r="BB683" s="2"/>
    </row>
    <row r="684" spans="1:54" ht="18.75" customHeight="1">
      <c r="A684" s="109"/>
      <c r="B684" s="2" t="s">
        <v>577</v>
      </c>
      <c r="C684" s="428"/>
      <c r="D684" s="428"/>
      <c r="E684" s="428"/>
      <c r="F684" s="2"/>
      <c r="G684" s="2"/>
      <c r="H684" s="2" t="s">
        <v>40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1:54" ht="18.75" customHeight="1">
      <c r="A685" s="109"/>
      <c r="B685" s="571" t="s">
        <v>578</v>
      </c>
      <c r="C685" s="571"/>
      <c r="D685" s="571"/>
      <c r="E685" s="571"/>
      <c r="F685" s="571"/>
      <c r="G685" s="57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1:54" ht="18.75" customHeight="1">
      <c r="A686" s="109"/>
      <c r="B686" s="571"/>
      <c r="C686" s="571"/>
      <c r="D686" s="571"/>
      <c r="E686" s="571"/>
      <c r="F686" s="571"/>
      <c r="G686" s="57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1:54" ht="18.75" customHeight="1">
      <c r="A687" s="109"/>
      <c r="B687" s="2" t="s">
        <v>579</v>
      </c>
      <c r="C687" s="428"/>
      <c r="D687" s="428"/>
      <c r="E687" s="428"/>
      <c r="F687" s="2"/>
      <c r="G687" s="2"/>
      <c r="H687" s="2"/>
      <c r="I687" s="2"/>
      <c r="J687" s="2">
        <v>1</v>
      </c>
      <c r="K687" s="2" t="s">
        <v>538</v>
      </c>
      <c r="L687" s="568" t="e">
        <f>AN682</f>
        <v>#DIV/0!</v>
      </c>
      <c r="M687" s="568"/>
      <c r="N687" s="568"/>
      <c r="O687" s="568"/>
      <c r="P687" s="2" t="s">
        <v>154</v>
      </c>
      <c r="Q687" s="568" t="e">
        <f>J687*L687</f>
        <v>#DIV/0!</v>
      </c>
      <c r="R687" s="568"/>
      <c r="S687" s="568"/>
      <c r="T687" s="568"/>
      <c r="U687" s="22"/>
      <c r="V687" s="667"/>
      <c r="W687" s="667"/>
      <c r="X687" s="16"/>
      <c r="Y687" s="570"/>
      <c r="Z687" s="571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1:54" ht="18.75" customHeight="1">
      <c r="A688" s="109"/>
      <c r="B688" s="2" t="s">
        <v>66</v>
      </c>
      <c r="C688" s="428"/>
      <c r="D688" s="428"/>
      <c r="E688" s="428"/>
      <c r="F688" s="2"/>
      <c r="G688" s="127" t="s">
        <v>580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1:51" ht="18.75" customHeight="1">
      <c r="A689" s="109"/>
      <c r="B689" s="2"/>
      <c r="C689" s="428"/>
      <c r="D689" s="428"/>
      <c r="E689" s="4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U689" s="2"/>
      <c r="AV689" s="2"/>
    </row>
    <row r="690" spans="1:51" ht="18.75" customHeight="1">
      <c r="A690" s="109"/>
      <c r="B690" s="38" t="s">
        <v>158</v>
      </c>
      <c r="C690" s="428"/>
      <c r="D690" s="428"/>
      <c r="E690" s="4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U690" s="2"/>
      <c r="AV690" s="2"/>
    </row>
    <row r="691" spans="1:51" ht="18.75" customHeight="1">
      <c r="A691" s="109"/>
      <c r="B691" s="2" t="s">
        <v>67</v>
      </c>
      <c r="C691" s="428"/>
      <c r="D691" s="428"/>
      <c r="E691" s="428"/>
      <c r="F691" s="2"/>
      <c r="G691" s="567">
        <v>0</v>
      </c>
      <c r="H691" s="56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U691" s="2"/>
      <c r="AV691" s="2"/>
    </row>
    <row r="692" spans="1:51" ht="18.75" customHeight="1">
      <c r="A692" s="109"/>
      <c r="B692" s="425" t="s">
        <v>581</v>
      </c>
      <c r="C692" s="425"/>
      <c r="D692" s="425"/>
      <c r="E692" s="425"/>
      <c r="F692" s="425"/>
      <c r="G692" s="425"/>
      <c r="H692" s="425"/>
      <c r="I692" s="425"/>
      <c r="J692" s="425"/>
      <c r="K692" s="2"/>
      <c r="L692" s="2"/>
      <c r="M692" s="2"/>
      <c r="N692" s="2"/>
      <c r="O692" s="2"/>
      <c r="P692" s="2"/>
      <c r="Q692" s="425"/>
      <c r="R692" s="425"/>
      <c r="S692" s="425"/>
      <c r="T692" s="2"/>
      <c r="U692" s="664" t="s">
        <v>86</v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U692" s="2"/>
      <c r="AV692" s="2"/>
    </row>
    <row r="693" spans="1:51" ht="18.75" customHeight="1">
      <c r="A693" s="109"/>
      <c r="B693" s="425"/>
      <c r="C693" s="425"/>
      <c r="D693" s="425"/>
      <c r="E693" s="425"/>
      <c r="F693" s="425"/>
      <c r="G693" s="425"/>
      <c r="H693" s="425"/>
      <c r="I693" s="425"/>
      <c r="J693" s="425"/>
      <c r="K693" s="2"/>
      <c r="L693" s="2"/>
      <c r="M693" s="2"/>
      <c r="N693" s="2"/>
      <c r="O693" s="2"/>
      <c r="P693" s="2"/>
      <c r="Q693" s="425"/>
      <c r="R693" s="425"/>
      <c r="S693" s="425"/>
      <c r="T693" s="2"/>
      <c r="U693" s="664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U693" s="2"/>
      <c r="AV693" s="2"/>
    </row>
    <row r="694" spans="1:51" ht="18.75" customHeight="1">
      <c r="A694" s="109"/>
      <c r="B694" s="423"/>
      <c r="C694" s="423"/>
      <c r="D694" s="423"/>
      <c r="E694" s="423"/>
      <c r="F694" s="2"/>
      <c r="G694" s="2"/>
      <c r="H694" s="2"/>
      <c r="I694" s="22"/>
      <c r="J694" s="64"/>
      <c r="K694" s="659" t="s">
        <v>582</v>
      </c>
      <c r="L694" s="659"/>
      <c r="M694" s="662" t="s">
        <v>154</v>
      </c>
      <c r="N694" s="65"/>
      <c r="O694" s="663" t="str">
        <f>U482</f>
        <v/>
      </c>
      <c r="P694" s="663"/>
      <c r="Q694" s="663"/>
      <c r="R694" s="663"/>
      <c r="S694" s="663"/>
      <c r="T694" s="426" t="s">
        <v>5</v>
      </c>
      <c r="U694" s="663" t="str">
        <f>P482</f>
        <v/>
      </c>
      <c r="V694" s="663"/>
      <c r="W694" s="663"/>
      <c r="X694" s="663"/>
      <c r="Y694" s="663"/>
      <c r="Z694" s="31"/>
      <c r="AA694" s="661" t="s">
        <v>538</v>
      </c>
      <c r="AB694" s="656">
        <v>100</v>
      </c>
      <c r="AC694" s="656"/>
      <c r="AD694" s="656"/>
      <c r="AE694" s="657" t="s">
        <v>154</v>
      </c>
      <c r="AF694" s="654" t="e">
        <f>(ABS((O694-U694)/O695))*AB694</f>
        <v>#VALUE!</v>
      </c>
      <c r="AG694" s="654"/>
      <c r="AH694" s="654"/>
      <c r="AI694" s="654"/>
      <c r="AJ694" s="64"/>
      <c r="AK694" s="33"/>
      <c r="AL694" s="2"/>
      <c r="AM694" s="2"/>
      <c r="AN694" s="2"/>
      <c r="AO694" s="2"/>
      <c r="AP694" s="2"/>
      <c r="AQ694" s="2"/>
      <c r="AR694" s="2"/>
      <c r="AS694" s="2"/>
      <c r="AT694" s="1"/>
    </row>
    <row r="695" spans="1:51" ht="18.75" customHeight="1">
      <c r="A695" s="109"/>
      <c r="B695" s="423"/>
      <c r="C695" s="423"/>
      <c r="D695" s="423"/>
      <c r="E695" s="423"/>
      <c r="F695" s="2"/>
      <c r="G695" s="2"/>
      <c r="H695" s="2"/>
      <c r="I695" s="22"/>
      <c r="J695" s="64"/>
      <c r="K695" s="659"/>
      <c r="L695" s="659"/>
      <c r="M695" s="662"/>
      <c r="N695" s="65"/>
      <c r="O695" s="650" t="str">
        <f>P482</f>
        <v/>
      </c>
      <c r="P695" s="650"/>
      <c r="Q695" s="650"/>
      <c r="R695" s="650"/>
      <c r="S695" s="650"/>
      <c r="T695" s="650"/>
      <c r="U695" s="650"/>
      <c r="V695" s="650"/>
      <c r="W695" s="650"/>
      <c r="X695" s="650"/>
      <c r="Y695" s="650"/>
      <c r="Z695" s="37"/>
      <c r="AA695" s="661"/>
      <c r="AB695" s="656"/>
      <c r="AC695" s="656"/>
      <c r="AD695" s="656"/>
      <c r="AE695" s="657"/>
      <c r="AF695" s="654"/>
      <c r="AG695" s="654"/>
      <c r="AH695" s="654"/>
      <c r="AI695" s="654"/>
      <c r="AJ695" s="64"/>
      <c r="AK695" s="33"/>
      <c r="AL695" s="2"/>
      <c r="AM695" s="2"/>
      <c r="AN695" s="2"/>
      <c r="AO695" s="2"/>
      <c r="AP695" s="2"/>
      <c r="AQ695" s="2"/>
      <c r="AR695" s="2"/>
      <c r="AS695" s="2"/>
      <c r="AT695" s="1"/>
    </row>
    <row r="696" spans="1:51" ht="18.75" customHeight="1">
      <c r="A696" s="109"/>
      <c r="B696" s="423"/>
      <c r="C696" s="423"/>
      <c r="D696" s="423"/>
      <c r="E696" s="423"/>
      <c r="F696" s="423"/>
      <c r="G696" s="2"/>
      <c r="H696" s="2"/>
      <c r="I696" s="22"/>
      <c r="J696" s="427"/>
      <c r="K696" s="659" t="s">
        <v>583</v>
      </c>
      <c r="L696" s="659"/>
      <c r="M696" s="662" t="s">
        <v>154</v>
      </c>
      <c r="N696" s="65"/>
      <c r="O696" s="663" t="str">
        <f>AE482</f>
        <v/>
      </c>
      <c r="P696" s="663"/>
      <c r="Q696" s="663"/>
      <c r="R696" s="663"/>
      <c r="S696" s="663"/>
      <c r="T696" s="32" t="s">
        <v>5</v>
      </c>
      <c r="U696" s="663" t="str">
        <f>Z482</f>
        <v/>
      </c>
      <c r="V696" s="663"/>
      <c r="W696" s="663"/>
      <c r="X696" s="663"/>
      <c r="Y696" s="663"/>
      <c r="Z696" s="31"/>
      <c r="AA696" s="661" t="s">
        <v>538</v>
      </c>
      <c r="AB696" s="656">
        <v>100</v>
      </c>
      <c r="AC696" s="656"/>
      <c r="AD696" s="656"/>
      <c r="AE696" s="657" t="s">
        <v>154</v>
      </c>
      <c r="AF696" s="654" t="e">
        <f>(ABS((O696-U696)/O697))*AB696</f>
        <v>#VALUE!</v>
      </c>
      <c r="AG696" s="654"/>
      <c r="AH696" s="654"/>
      <c r="AI696" s="654"/>
      <c r="AJ696" s="2"/>
      <c r="AK696" s="2"/>
      <c r="AL696" s="2"/>
      <c r="AM696" s="22"/>
      <c r="AN696" s="64"/>
      <c r="AO696" s="64"/>
      <c r="AP696" s="33"/>
      <c r="AQ696" s="2"/>
      <c r="AR696" s="2"/>
      <c r="AS696" s="2"/>
      <c r="AU696" s="2"/>
      <c r="AV696" s="2"/>
      <c r="AW696" s="2"/>
      <c r="AX696" s="2"/>
    </row>
    <row r="697" spans="1:51" ht="18.75" customHeight="1">
      <c r="A697" s="109"/>
      <c r="B697" s="423"/>
      <c r="C697" s="423"/>
      <c r="D697" s="423"/>
      <c r="E697" s="423"/>
      <c r="F697" s="423"/>
      <c r="G697" s="2"/>
      <c r="H697" s="2"/>
      <c r="I697" s="22"/>
      <c r="J697" s="427"/>
      <c r="K697" s="659"/>
      <c r="L697" s="659"/>
      <c r="M697" s="662"/>
      <c r="N697" s="65"/>
      <c r="O697" s="650" t="str">
        <f>Z482</f>
        <v/>
      </c>
      <c r="P697" s="650"/>
      <c r="Q697" s="650"/>
      <c r="R697" s="650"/>
      <c r="S697" s="650"/>
      <c r="T697" s="650"/>
      <c r="U697" s="650"/>
      <c r="V697" s="650"/>
      <c r="W697" s="650"/>
      <c r="X697" s="650"/>
      <c r="Y697" s="650"/>
      <c r="Z697" s="37"/>
      <c r="AA697" s="661"/>
      <c r="AB697" s="656"/>
      <c r="AC697" s="656"/>
      <c r="AD697" s="656"/>
      <c r="AE697" s="657"/>
      <c r="AF697" s="654"/>
      <c r="AG697" s="654"/>
      <c r="AH697" s="654"/>
      <c r="AI697" s="654"/>
      <c r="AJ697" s="2"/>
      <c r="AK697" s="2"/>
      <c r="AL697" s="2"/>
      <c r="AM697" s="22"/>
      <c r="AN697" s="64"/>
      <c r="AO697" s="64"/>
      <c r="AP697" s="33"/>
      <c r="AQ697" s="2"/>
      <c r="AR697" s="2"/>
      <c r="AS697" s="2"/>
      <c r="AU697" s="2"/>
      <c r="AV697" s="2"/>
    </row>
    <row r="698" spans="1:51" ht="18.75" customHeight="1">
      <c r="A698" s="109"/>
      <c r="B698" s="423"/>
      <c r="C698" s="423"/>
      <c r="D698" s="423"/>
      <c r="E698" s="423"/>
      <c r="F698" s="423"/>
      <c r="G698" s="423"/>
      <c r="H698" s="423"/>
      <c r="I698" s="423"/>
      <c r="J698" s="423"/>
      <c r="K698" s="658" t="s">
        <v>584</v>
      </c>
      <c r="L698" s="658"/>
      <c r="M698" s="659" t="s">
        <v>154</v>
      </c>
      <c r="N698" s="652" t="e">
        <f>AF694</f>
        <v>#VALUE!</v>
      </c>
      <c r="O698" s="660"/>
      <c r="P698" s="660"/>
      <c r="Q698" s="660"/>
      <c r="R698" s="660"/>
      <c r="S698" s="424" t="s">
        <v>42</v>
      </c>
      <c r="T698" s="652" t="e">
        <f>AF696</f>
        <v>#VALUE!</v>
      </c>
      <c r="U698" s="660"/>
      <c r="V698" s="660"/>
      <c r="W698" s="660"/>
      <c r="X698" s="660"/>
      <c r="Y698" s="567" t="s">
        <v>154</v>
      </c>
      <c r="Z698" s="654" t="e">
        <f>(N698+T698)/N699</f>
        <v>#VALUE!</v>
      </c>
      <c r="AA698" s="654"/>
      <c r="AB698" s="654"/>
      <c r="AC698" s="654"/>
      <c r="AE698" s="429"/>
      <c r="AF698" s="3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431"/>
      <c r="AR698" s="2"/>
      <c r="AS698" s="2"/>
      <c r="AU698" s="2"/>
      <c r="AV698" s="2"/>
      <c r="AW698" s="2"/>
    </row>
    <row r="699" spans="1:51" ht="18.75" customHeight="1">
      <c r="A699" s="109"/>
      <c r="B699" s="423"/>
      <c r="C699" s="423"/>
      <c r="D699" s="423"/>
      <c r="E699" s="423"/>
      <c r="F699" s="423"/>
      <c r="G699" s="423"/>
      <c r="H699" s="423"/>
      <c r="I699" s="423"/>
      <c r="J699" s="423"/>
      <c r="K699" s="658"/>
      <c r="L699" s="658"/>
      <c r="M699" s="659"/>
      <c r="N699" s="651">
        <v>2</v>
      </c>
      <c r="O699" s="651"/>
      <c r="P699" s="651"/>
      <c r="Q699" s="651"/>
      <c r="R699" s="651"/>
      <c r="S699" s="651"/>
      <c r="T699" s="651"/>
      <c r="U699" s="651"/>
      <c r="V699" s="651"/>
      <c r="W699" s="651"/>
      <c r="X699" s="651"/>
      <c r="Y699" s="567"/>
      <c r="Z699" s="654"/>
      <c r="AA699" s="654"/>
      <c r="AB699" s="654"/>
      <c r="AC699" s="654"/>
      <c r="AE699" s="429"/>
      <c r="AF699" s="3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431"/>
      <c r="AR699" s="2"/>
      <c r="AS699" s="2"/>
      <c r="AU699" s="2"/>
      <c r="AV699" s="2"/>
      <c r="AW699" s="2"/>
    </row>
    <row r="700" spans="1:51" ht="18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423"/>
      <c r="L700" s="423"/>
      <c r="M700" s="423"/>
      <c r="N700" s="423"/>
      <c r="O700" s="567" t="s">
        <v>154</v>
      </c>
      <c r="P700" s="652" t="e">
        <f>Z698</f>
        <v>#VALUE!</v>
      </c>
      <c r="Q700" s="652"/>
      <c r="R700" s="652"/>
      <c r="S700" s="652"/>
      <c r="T700" s="653" t="s">
        <v>154</v>
      </c>
      <c r="U700" s="654" t="e">
        <f>P700/SQRT(3)</f>
        <v>#VALUE!</v>
      </c>
      <c r="V700" s="654"/>
      <c r="W700" s="654"/>
      <c r="X700" s="654"/>
      <c r="Y700" s="654"/>
      <c r="Z700" s="419"/>
      <c r="AA700" s="2"/>
      <c r="AB700" s="419"/>
      <c r="AC700" s="429"/>
      <c r="AD700" s="420"/>
      <c r="AE700" s="420"/>
      <c r="AF700" s="420"/>
      <c r="AG700" s="420"/>
      <c r="AH700" s="420"/>
      <c r="AI700" s="64"/>
      <c r="AJ700" s="64"/>
      <c r="AK700" s="33"/>
      <c r="AL700" s="433"/>
      <c r="AM700" s="430"/>
      <c r="AN700" s="420"/>
      <c r="AO700" s="420"/>
      <c r="AP700" s="420"/>
      <c r="AQ700" s="420"/>
      <c r="AR700" s="420"/>
      <c r="AS700" s="431"/>
      <c r="AU700" s="2"/>
      <c r="AV700" s="2"/>
      <c r="AW700" s="2"/>
      <c r="AX700" s="2"/>
      <c r="AY700" s="2"/>
    </row>
    <row r="701" spans="1:51" ht="18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423"/>
      <c r="L701" s="423"/>
      <c r="M701" s="423"/>
      <c r="N701" s="423"/>
      <c r="O701" s="567"/>
      <c r="P701" s="655"/>
      <c r="Q701" s="655"/>
      <c r="R701" s="655"/>
      <c r="S701" s="655"/>
      <c r="T701" s="653"/>
      <c r="U701" s="654"/>
      <c r="V701" s="654"/>
      <c r="W701" s="654"/>
      <c r="X701" s="654"/>
      <c r="Y701" s="654"/>
      <c r="Z701" s="419"/>
      <c r="AA701" s="2"/>
      <c r="AB701" s="419"/>
      <c r="AC701" s="429"/>
      <c r="AD701" s="420"/>
      <c r="AE701" s="420"/>
      <c r="AF701" s="420"/>
      <c r="AG701" s="420"/>
      <c r="AH701" s="420"/>
      <c r="AI701" s="64"/>
      <c r="AJ701" s="64"/>
      <c r="AK701" s="33"/>
      <c r="AL701" s="433"/>
      <c r="AM701" s="430"/>
      <c r="AN701" s="420"/>
      <c r="AO701" s="420"/>
      <c r="AP701" s="420"/>
      <c r="AQ701" s="420"/>
      <c r="AR701" s="420"/>
      <c r="AS701" s="431"/>
      <c r="AU701" s="2"/>
      <c r="AV701" s="2"/>
      <c r="AW701" s="2"/>
      <c r="AX701" s="2"/>
      <c r="AY701" s="2"/>
    </row>
    <row r="702" spans="1:51" ht="18.75" customHeight="1">
      <c r="A702" s="109"/>
      <c r="B702" s="2" t="s">
        <v>68</v>
      </c>
      <c r="C702" s="428"/>
      <c r="D702" s="428"/>
      <c r="E702" s="428"/>
      <c r="F702" s="2"/>
      <c r="G702" s="2"/>
      <c r="H702" s="2" t="s">
        <v>40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1:51" ht="18.75" customHeight="1">
      <c r="A703" s="109"/>
      <c r="B703" s="571" t="s">
        <v>586</v>
      </c>
      <c r="C703" s="571"/>
      <c r="D703" s="571"/>
      <c r="E703" s="571"/>
      <c r="F703" s="571"/>
      <c r="G703" s="57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1:51" ht="18.75" customHeight="1">
      <c r="A704" s="109"/>
      <c r="B704" s="571"/>
      <c r="C704" s="571"/>
      <c r="D704" s="571"/>
      <c r="E704" s="571"/>
      <c r="F704" s="571"/>
      <c r="G704" s="57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1:46" ht="18.75" customHeight="1">
      <c r="A705" s="109"/>
      <c r="B705" s="2" t="s">
        <v>587</v>
      </c>
      <c r="C705" s="428"/>
      <c r="D705" s="428"/>
      <c r="E705" s="428"/>
      <c r="F705" s="2"/>
      <c r="G705" s="2"/>
      <c r="H705" s="2"/>
      <c r="I705" s="2"/>
      <c r="J705" s="2">
        <v>1</v>
      </c>
      <c r="K705" s="2" t="s">
        <v>538</v>
      </c>
      <c r="L705" s="568" t="e">
        <f>U700</f>
        <v>#VALUE!</v>
      </c>
      <c r="M705" s="568"/>
      <c r="N705" s="568"/>
      <c r="O705" s="568"/>
      <c r="P705" s="568"/>
      <c r="Q705" s="2" t="s">
        <v>154</v>
      </c>
      <c r="R705" s="568" t="e">
        <f>J705*L705</f>
        <v>#VALUE!</v>
      </c>
      <c r="S705" s="568"/>
      <c r="T705" s="568"/>
      <c r="U705" s="568"/>
      <c r="V705" s="568"/>
      <c r="W705" s="425"/>
      <c r="X705" s="425"/>
      <c r="Y705" s="425"/>
      <c r="Z705" s="2"/>
      <c r="AA705" s="135"/>
      <c r="AB705" s="425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1:46" ht="18.75" customHeight="1">
      <c r="A706" s="109"/>
      <c r="B706" s="2" t="s">
        <v>588</v>
      </c>
      <c r="C706" s="428"/>
      <c r="D706" s="428"/>
      <c r="E706" s="428"/>
      <c r="F706" s="2"/>
      <c r="G706" s="127" t="s">
        <v>159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1:46" ht="18.75" customHeight="1">
      <c r="A707" s="109"/>
      <c r="B707" s="2"/>
      <c r="C707" s="428"/>
      <c r="D707" s="428"/>
      <c r="E707" s="4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1:46" ht="18.75" customHeight="1">
      <c r="A708" s="7" t="s">
        <v>38</v>
      </c>
      <c r="C708" s="428"/>
      <c r="D708" s="428"/>
      <c r="E708" s="4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1:46" ht="18.75" customHeight="1">
      <c r="A709" s="109"/>
      <c r="B709" s="428"/>
      <c r="C709" s="428"/>
      <c r="D709" s="4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425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425"/>
      <c r="AH709" s="425"/>
      <c r="AI709" s="425"/>
      <c r="AJ709" s="425"/>
      <c r="AK709" s="425"/>
      <c r="AL709" s="425"/>
      <c r="AM709" s="425"/>
      <c r="AN709" s="425"/>
      <c r="AO709" s="425"/>
      <c r="AP709" s="425"/>
      <c r="AQ709" s="425"/>
      <c r="AR709" s="425"/>
      <c r="AS709" s="2"/>
      <c r="AT709" s="1"/>
    </row>
    <row r="710" spans="1:46" ht="18.75" customHeight="1">
      <c r="A710" s="109"/>
      <c r="C710" s="130" t="s">
        <v>162</v>
      </c>
      <c r="D710" s="128" t="s">
        <v>39</v>
      </c>
      <c r="E710" s="568" t="e">
        <f>AH584</f>
        <v>#VALUE!</v>
      </c>
      <c r="F710" s="568"/>
      <c r="G710" s="568"/>
      <c r="H710" s="568"/>
      <c r="I710" s="571" t="s">
        <v>160</v>
      </c>
      <c r="J710" s="571"/>
      <c r="K710" s="128" t="s">
        <v>39</v>
      </c>
      <c r="L710" s="568" t="e">
        <f>AH585</f>
        <v>#VALUE!</v>
      </c>
      <c r="M710" s="568"/>
      <c r="N710" s="568"/>
      <c r="O710" s="568"/>
      <c r="P710" s="571" t="s">
        <v>160</v>
      </c>
      <c r="Q710" s="571"/>
      <c r="R710" s="128" t="s">
        <v>39</v>
      </c>
      <c r="S710" s="568" t="e">
        <f>AH586</f>
        <v>#VALUE!</v>
      </c>
      <c r="T710" s="568"/>
      <c r="U710" s="568"/>
      <c r="V710" s="568"/>
      <c r="W710" s="571" t="s">
        <v>160</v>
      </c>
      <c r="X710" s="571"/>
      <c r="Y710" s="128" t="s">
        <v>39</v>
      </c>
      <c r="Z710" s="647" t="e">
        <f>AH587</f>
        <v>#VALUE!</v>
      </c>
      <c r="AA710" s="647"/>
      <c r="AB710" s="647"/>
      <c r="AC710" s="647"/>
      <c r="AD710" s="571" t="s">
        <v>160</v>
      </c>
      <c r="AE710" s="571"/>
      <c r="AF710" s="128" t="s">
        <v>39</v>
      </c>
      <c r="AG710" s="568" t="e">
        <f ca="1">AH588</f>
        <v>#VALUE!</v>
      </c>
      <c r="AH710" s="568"/>
      <c r="AI710" s="568"/>
      <c r="AJ710" s="568"/>
      <c r="AK710" s="571" t="s">
        <v>160</v>
      </c>
      <c r="AL710" s="571"/>
      <c r="AM710" s="128" t="s">
        <v>39</v>
      </c>
      <c r="AN710" s="647" t="e">
        <f>AH589</f>
        <v>#VALUE!</v>
      </c>
      <c r="AO710" s="647"/>
      <c r="AP710" s="647"/>
      <c r="AQ710" s="647"/>
      <c r="AR710" s="571" t="s">
        <v>161</v>
      </c>
      <c r="AS710" s="571"/>
    </row>
    <row r="711" spans="1:46" ht="18.75" customHeight="1">
      <c r="A711" s="109"/>
      <c r="B711" s="109"/>
      <c r="C711" s="2"/>
      <c r="D711" s="136" t="s">
        <v>42</v>
      </c>
      <c r="E711" s="128" t="s">
        <v>39</v>
      </c>
      <c r="F711" s="647" t="e">
        <f>AH590</f>
        <v>#VALUE!</v>
      </c>
      <c r="G711" s="647"/>
      <c r="H711" s="647"/>
      <c r="I711" s="647"/>
      <c r="J711" s="571" t="s">
        <v>160</v>
      </c>
      <c r="K711" s="571"/>
      <c r="L711" s="128" t="s">
        <v>39</v>
      </c>
      <c r="M711" s="568" t="e">
        <f>AH591</f>
        <v>#VALUE!</v>
      </c>
      <c r="N711" s="567"/>
      <c r="O711" s="567"/>
      <c r="P711" s="567"/>
      <c r="Q711" s="571" t="s">
        <v>160</v>
      </c>
      <c r="R711" s="571"/>
      <c r="S711" s="128" t="s">
        <v>39</v>
      </c>
      <c r="T711" s="568" t="e">
        <f>AH592</f>
        <v>#VALUE!</v>
      </c>
      <c r="U711" s="567"/>
      <c r="V711" s="567"/>
      <c r="W711" s="567"/>
      <c r="X711" s="571" t="s">
        <v>161</v>
      </c>
      <c r="Y711" s="571"/>
      <c r="Z711" s="2"/>
      <c r="AA711" s="2"/>
      <c r="AB711" s="2"/>
      <c r="AC711" s="2"/>
      <c r="AD711" s="2"/>
      <c r="AE711" s="2"/>
      <c r="AF711" s="2"/>
      <c r="AG711" s="2"/>
      <c r="AT711" s="1"/>
    </row>
    <row r="712" spans="1:46" ht="18.75" customHeight="1">
      <c r="A712" s="109"/>
      <c r="C712" s="419" t="s">
        <v>154</v>
      </c>
      <c r="D712" s="128" t="s">
        <v>39</v>
      </c>
      <c r="E712" s="568" t="e">
        <f>SQRT(SUMSQ(E710,L710,S710,Z710,AG710,AN710,F711,M711,T711))</f>
        <v>#VALUE!</v>
      </c>
      <c r="F712" s="568"/>
      <c r="G712" s="568"/>
      <c r="H712" s="568"/>
      <c r="I712" s="568"/>
      <c r="J712" s="571" t="s">
        <v>161</v>
      </c>
      <c r="K712" s="571"/>
      <c r="L712" s="63"/>
      <c r="M712" s="16"/>
      <c r="N712" s="135"/>
      <c r="O712" s="42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1:46" ht="18.75" customHeight="1">
      <c r="A713" s="109"/>
      <c r="C713" s="130" t="s">
        <v>163</v>
      </c>
      <c r="D713" s="568" t="e">
        <f>E712</f>
        <v>#VALUE!</v>
      </c>
      <c r="E713" s="568"/>
      <c r="F713" s="568"/>
      <c r="G713" s="568"/>
      <c r="H713" s="568"/>
      <c r="I713" s="420"/>
      <c r="J713" s="423"/>
      <c r="K713" s="423"/>
      <c r="L713" s="63"/>
      <c r="M713" s="16"/>
      <c r="N713" s="135"/>
      <c r="O713" s="42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1:46" ht="18.75" customHeight="1">
      <c r="A714" s="109"/>
      <c r="B714" s="425"/>
      <c r="C714" s="425"/>
      <c r="D714" s="420"/>
      <c r="E714" s="420"/>
      <c r="F714" s="420"/>
      <c r="G714" s="420"/>
      <c r="H714" s="420"/>
      <c r="I714" s="22"/>
      <c r="J714" s="421"/>
      <c r="K714" s="421"/>
      <c r="L714" s="421"/>
      <c r="M714" s="16"/>
      <c r="N714" s="422"/>
      <c r="O714" s="42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1:46" ht="18.75" customHeight="1">
      <c r="A715" s="7" t="s">
        <v>41</v>
      </c>
      <c r="C715" s="428"/>
      <c r="D715" s="428"/>
      <c r="E715" s="4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1:46" ht="18.75" customHeight="1">
      <c r="A716" s="10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3"/>
    </row>
    <row r="717" spans="1:46" ht="18.75" customHeight="1">
      <c r="A717" s="10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3"/>
    </row>
    <row r="718" spans="1:46" ht="18.75" customHeight="1">
      <c r="A718" s="10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3"/>
    </row>
    <row r="719" spans="1:46" ht="18.75" customHeight="1">
      <c r="A719" s="1"/>
      <c r="B719" s="645" t="s">
        <v>154</v>
      </c>
      <c r="C719" s="646" t="e">
        <f>E712</f>
        <v>#VALUE!</v>
      </c>
      <c r="D719" s="646"/>
      <c r="E719" s="646"/>
      <c r="F719" s="646"/>
      <c r="G719" s="646"/>
      <c r="H719" s="646"/>
      <c r="I719" s="646"/>
      <c r="J719" s="646"/>
      <c r="K719" s="646"/>
      <c r="L719" s="646"/>
      <c r="M719" s="646"/>
      <c r="N719" s="646"/>
      <c r="O719" s="646"/>
      <c r="P719" s="646"/>
      <c r="Q719" s="646"/>
      <c r="R719" s="646"/>
      <c r="S719" s="646"/>
      <c r="T719" s="646"/>
      <c r="U719" s="646"/>
      <c r="V719" s="646"/>
      <c r="W719" s="646"/>
      <c r="X719" s="646"/>
      <c r="Y719" s="646"/>
      <c r="Z719" s="646"/>
      <c r="AA719" s="646"/>
      <c r="AB719" s="646"/>
      <c r="AC719" s="646"/>
      <c r="AD719" s="646"/>
      <c r="AE719" s="646"/>
      <c r="AF719" s="646"/>
      <c r="AG719" s="646"/>
      <c r="AH719" s="646"/>
      <c r="AI719" s="646"/>
      <c r="AJ719" s="646"/>
      <c r="AK719" s="646"/>
      <c r="AL719" s="646"/>
      <c r="AM719" s="646"/>
      <c r="AN719" s="646"/>
      <c r="AO719" s="646"/>
      <c r="AP719" s="646"/>
      <c r="AQ719" s="646"/>
      <c r="AR719" s="646"/>
      <c r="AS719" s="646"/>
      <c r="AT719" s="646"/>
    </row>
    <row r="720" spans="1:46" ht="18.75" customHeight="1">
      <c r="A720" s="1"/>
      <c r="B720" s="645"/>
      <c r="C720" s="634" t="e">
        <f>E710</f>
        <v>#VALUE!</v>
      </c>
      <c r="D720" s="634"/>
      <c r="E720" s="634"/>
      <c r="F720" s="634"/>
      <c r="G720" s="567" t="s">
        <v>42</v>
      </c>
      <c r="H720" s="634" t="e">
        <f>L710</f>
        <v>#VALUE!</v>
      </c>
      <c r="I720" s="634"/>
      <c r="J720" s="634"/>
      <c r="K720" s="634"/>
      <c r="L720" s="567" t="s">
        <v>42</v>
      </c>
      <c r="M720" s="634" t="e">
        <f>S710</f>
        <v>#VALUE!</v>
      </c>
      <c r="N720" s="634"/>
      <c r="O720" s="634"/>
      <c r="P720" s="634"/>
      <c r="Q720" s="567" t="s">
        <v>42</v>
      </c>
      <c r="R720" s="634" t="e">
        <f>Z710</f>
        <v>#VALUE!</v>
      </c>
      <c r="S720" s="634"/>
      <c r="T720" s="634"/>
      <c r="U720" s="634"/>
      <c r="V720" s="567" t="s">
        <v>42</v>
      </c>
      <c r="W720" s="634" t="e">
        <f ca="1">AG710</f>
        <v>#VALUE!</v>
      </c>
      <c r="X720" s="634"/>
      <c r="Y720" s="634"/>
      <c r="Z720" s="634"/>
      <c r="AA720" s="567" t="s">
        <v>42</v>
      </c>
      <c r="AB720" s="634" t="e">
        <f>AN710</f>
        <v>#VALUE!</v>
      </c>
      <c r="AC720" s="634"/>
      <c r="AD720" s="634"/>
      <c r="AE720" s="634"/>
      <c r="AF720" s="2"/>
      <c r="AG720" s="634" t="e">
        <f>F711</f>
        <v>#VALUE!</v>
      </c>
      <c r="AH720" s="634"/>
      <c r="AI720" s="634"/>
      <c r="AJ720" s="634"/>
      <c r="AK720" s="567" t="s">
        <v>42</v>
      </c>
      <c r="AL720" s="648" t="e">
        <f>M711</f>
        <v>#VALUE!</v>
      </c>
      <c r="AM720" s="648"/>
      <c r="AN720" s="648"/>
      <c r="AO720" s="648"/>
      <c r="AP720" s="567" t="s">
        <v>42</v>
      </c>
      <c r="AQ720" s="648" t="e">
        <f>T711</f>
        <v>#VALUE!</v>
      </c>
      <c r="AR720" s="648"/>
      <c r="AS720" s="648"/>
      <c r="AT720" s="648"/>
    </row>
    <row r="721" spans="1:46" ht="18.75" customHeight="1">
      <c r="A721" s="1"/>
      <c r="B721" s="23"/>
      <c r="C721" s="567" t="str">
        <f>AP584</f>
        <v>∞</v>
      </c>
      <c r="D721" s="567"/>
      <c r="E721" s="567"/>
      <c r="F721" s="567"/>
      <c r="G721" s="567"/>
      <c r="H721" s="649">
        <f>AP585</f>
        <v>2</v>
      </c>
      <c r="I721" s="649"/>
      <c r="J721" s="649"/>
      <c r="K721" s="649"/>
      <c r="L721" s="567"/>
      <c r="M721" s="650">
        <f>AP586</f>
        <v>1</v>
      </c>
      <c r="N721" s="650"/>
      <c r="O721" s="650"/>
      <c r="P721" s="650"/>
      <c r="Q721" s="567"/>
      <c r="R721" s="633" t="str">
        <f>AP587</f>
        <v>∞</v>
      </c>
      <c r="S721" s="567"/>
      <c r="T721" s="567"/>
      <c r="U721" s="567"/>
      <c r="V721" s="567"/>
      <c r="W721" s="633" t="str">
        <f>AP588</f>
        <v>∞</v>
      </c>
      <c r="X721" s="567"/>
      <c r="Y721" s="567"/>
      <c r="Z721" s="567"/>
      <c r="AA721" s="567"/>
      <c r="AB721" s="633" t="str">
        <f>AP589</f>
        <v>∞</v>
      </c>
      <c r="AC721" s="567"/>
      <c r="AD721" s="567"/>
      <c r="AE721" s="567"/>
      <c r="AF721" s="2"/>
      <c r="AG721" s="633" t="str">
        <f>AP590</f>
        <v>∞</v>
      </c>
      <c r="AH721" s="567"/>
      <c r="AI721" s="567"/>
      <c r="AJ721" s="567"/>
      <c r="AK721" s="567"/>
      <c r="AL721" s="567" t="str">
        <f>AP591</f>
        <v>∞</v>
      </c>
      <c r="AM721" s="567"/>
      <c r="AN721" s="567"/>
      <c r="AO721" s="567"/>
      <c r="AP721" s="567"/>
      <c r="AQ721" s="625" t="str">
        <f>AP592</f>
        <v>∞</v>
      </c>
      <c r="AR721" s="625"/>
      <c r="AS721" s="625"/>
      <c r="AT721" s="625"/>
    </row>
    <row r="722" spans="1:46" ht="18.75" customHeight="1">
      <c r="A722" s="1"/>
      <c r="B722" s="419" t="s">
        <v>154</v>
      </c>
      <c r="C722" s="626" t="e">
        <f>ROUNDDOWN(C719^4/(H720^4/H721+M720^4/M721),0)</f>
        <v>#VALUE!</v>
      </c>
      <c r="D722" s="626"/>
      <c r="E722" s="626"/>
      <c r="F722" s="626"/>
      <c r="G722" s="626"/>
      <c r="H722" s="67"/>
      <c r="I722" s="67"/>
      <c r="J722" s="67"/>
      <c r="K722" s="67"/>
      <c r="L722" s="2"/>
      <c r="M722" s="2"/>
      <c r="N722" s="2"/>
      <c r="O722" s="419"/>
      <c r="P722" s="434"/>
      <c r="Q722" s="434"/>
      <c r="R722" s="434"/>
      <c r="S722" s="434"/>
      <c r="T722" s="419"/>
      <c r="U722" s="429"/>
      <c r="V722" s="429"/>
      <c r="W722" s="429"/>
      <c r="X722" s="429"/>
      <c r="Y722" s="429"/>
      <c r="Z722" s="419"/>
      <c r="AA722" s="429"/>
      <c r="AB722" s="419"/>
      <c r="AC722" s="419"/>
      <c r="AD722" s="419"/>
      <c r="AE722" s="419"/>
      <c r="AF722" s="434"/>
      <c r="AG722" s="434"/>
      <c r="AH722" s="434"/>
      <c r="AI722" s="434"/>
      <c r="AJ722" s="434"/>
      <c r="AK722" s="425"/>
      <c r="AL722" s="425"/>
      <c r="AM722" s="425"/>
      <c r="AN722" s="419"/>
      <c r="AO722" s="425"/>
      <c r="AP722" s="23"/>
      <c r="AQ722" s="23"/>
      <c r="AR722" s="23"/>
      <c r="AS722" s="23"/>
      <c r="AT722" s="23"/>
    </row>
    <row r="723" spans="1:46" ht="18.75" customHeight="1">
      <c r="A723" s="109"/>
      <c r="B723" s="2"/>
      <c r="C723" s="428"/>
      <c r="D723" s="428"/>
      <c r="E723" s="428"/>
      <c r="F723" s="2"/>
      <c r="G723" s="2"/>
      <c r="H723" s="2"/>
      <c r="I723" s="425"/>
      <c r="J723" s="425"/>
      <c r="K723" s="425"/>
      <c r="L723" s="425"/>
      <c r="M723" s="419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1:46" ht="18.75" customHeight="1">
      <c r="A724" s="7" t="s">
        <v>592</v>
      </c>
      <c r="C724" s="428"/>
      <c r="D724" s="428"/>
      <c r="E724" s="4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1:46" ht="18.75" customHeight="1">
      <c r="B725" s="425" t="s">
        <v>612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1:46" ht="18.75" customHeight="1">
      <c r="B726" s="2"/>
      <c r="C726" s="3"/>
      <c r="D726" s="2"/>
      <c r="E726" s="2"/>
      <c r="F726" s="2"/>
      <c r="G726" s="5" t="s">
        <v>593</v>
      </c>
      <c r="H726" s="567" t="str">
        <f ca="1">Calcu!Q199</f>
        <v/>
      </c>
      <c r="I726" s="567"/>
      <c r="J726" s="419" t="s">
        <v>538</v>
      </c>
      <c r="K726" s="568" t="e">
        <f>E712</f>
        <v>#VALUE!</v>
      </c>
      <c r="L726" s="568"/>
      <c r="M726" s="568"/>
      <c r="N726" s="568"/>
      <c r="O726" s="568"/>
      <c r="P726" s="27" t="s">
        <v>154</v>
      </c>
      <c r="Q726" s="568" t="e">
        <f ca="1">K726*H726</f>
        <v>#VALUE!</v>
      </c>
      <c r="R726" s="568"/>
      <c r="S726" s="568"/>
      <c r="T726" s="568"/>
      <c r="U726" s="24" t="s">
        <v>154</v>
      </c>
      <c r="V726" s="569" t="e">
        <f ca="1">Q726*10</f>
        <v>#VALUE!</v>
      </c>
      <c r="W726" s="569"/>
      <c r="X726" s="16" t="s">
        <v>538</v>
      </c>
      <c r="Y726" s="570" t="s">
        <v>596</v>
      </c>
      <c r="Z726" s="571"/>
      <c r="AA726" s="24"/>
      <c r="AB726" s="24"/>
      <c r="AC726" s="24"/>
      <c r="AD726" s="425"/>
      <c r="AE726" s="425"/>
      <c r="AF726" s="425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T726" s="1"/>
    </row>
    <row r="727" spans="1:46" ht="18.75" customHeight="1">
      <c r="B727" s="2"/>
      <c r="C727" s="2"/>
      <c r="D727" s="3"/>
      <c r="E727" s="2"/>
      <c r="F727" s="2"/>
      <c r="G727" s="2"/>
      <c r="H727" s="5"/>
      <c r="I727" s="2"/>
      <c r="J727" s="419"/>
      <c r="K727" s="419"/>
      <c r="L727" s="2"/>
      <c r="M727" s="44"/>
      <c r="N727" s="44"/>
      <c r="O727" s="44"/>
      <c r="P727" s="44"/>
      <c r="Q727" s="44"/>
      <c r="R727" s="27"/>
      <c r="S727" s="28"/>
      <c r="T727" s="28"/>
      <c r="U727" s="28"/>
      <c r="V727" s="28"/>
      <c r="W727" s="24"/>
      <c r="X727" s="421"/>
      <c r="Y727" s="421"/>
      <c r="Z727" s="16"/>
      <c r="AA727" s="422"/>
      <c r="AB727" s="423"/>
      <c r="AC727" s="24"/>
      <c r="AD727" s="24"/>
      <c r="AE727" s="24"/>
      <c r="AF727" s="425"/>
      <c r="AG727" s="425"/>
      <c r="AH727" s="425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1:46" ht="18.75" customHeight="1">
      <c r="A728" s="7" t="s">
        <v>76</v>
      </c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2"/>
      <c r="AH728" s="40"/>
      <c r="AI728" s="40"/>
      <c r="AJ728" s="40"/>
      <c r="AK728" s="40"/>
      <c r="AL728" s="40"/>
      <c r="AM728" s="40"/>
      <c r="AN728" s="2"/>
      <c r="AO728" s="2"/>
      <c r="AP728" s="2"/>
      <c r="AQ728" s="2"/>
      <c r="AR728" s="2"/>
      <c r="AS728" s="2"/>
    </row>
    <row r="729" spans="1:46" ht="18.75" customHeight="1">
      <c r="B729" s="40" t="s">
        <v>615</v>
      </c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565" t="str">
        <f ca="1">TEXT(J593,Calcu!AE220)</f>
        <v/>
      </c>
      <c r="U729" s="565"/>
      <c r="V729" s="565"/>
      <c r="W729" s="565"/>
      <c r="X729" s="40" t="s">
        <v>613</v>
      </c>
      <c r="Y729" s="40"/>
      <c r="Z729" s="40"/>
      <c r="AA729" s="40"/>
      <c r="AB729" s="40"/>
      <c r="AC729" s="40"/>
      <c r="AD729" s="40"/>
      <c r="AE729" s="2"/>
      <c r="AF729" s="40"/>
      <c r="AG729" s="40"/>
      <c r="AH729" s="40"/>
      <c r="AI729" s="565" t="str">
        <f ca="1">H726</f>
        <v/>
      </c>
      <c r="AJ729" s="565"/>
      <c r="AK729" s="40" t="s">
        <v>614</v>
      </c>
      <c r="AL729" s="2"/>
      <c r="AN729" s="2"/>
      <c r="AO729" s="2"/>
      <c r="AP729" s="2"/>
      <c r="AQ729" s="2"/>
      <c r="AR729" s="2"/>
      <c r="AS729" s="2"/>
    </row>
    <row r="730" spans="1:46" ht="18.75" customHeight="1">
      <c r="B730" s="40" t="s">
        <v>616</v>
      </c>
      <c r="C730" s="40"/>
      <c r="D730" s="40"/>
      <c r="E730" s="40"/>
      <c r="F730" s="40"/>
      <c r="G730" s="40"/>
      <c r="H730" s="565" t="e">
        <f ca="1">TEXT(T729*Q726%,Calcu!AE220)</f>
        <v>#VALUE!</v>
      </c>
      <c r="I730" s="565"/>
      <c r="J730" s="565"/>
      <c r="K730" s="565"/>
      <c r="L730" s="40" t="s">
        <v>617</v>
      </c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2"/>
      <c r="AO730" s="2"/>
      <c r="AP730" s="2"/>
      <c r="AQ730" s="2"/>
      <c r="AR730" s="2"/>
      <c r="AS730" s="2"/>
    </row>
    <row r="731" spans="1:46" ht="18.75" customHeight="1">
      <c r="B731" s="40"/>
      <c r="C731" s="137" t="s">
        <v>618</v>
      </c>
      <c r="D731" s="565" t="str">
        <f ca="1">T729</f>
        <v/>
      </c>
      <c r="E731" s="565"/>
      <c r="F731" s="565"/>
      <c r="G731" s="565"/>
      <c r="H731" s="40" t="s">
        <v>619</v>
      </c>
      <c r="I731" s="565" t="e">
        <f ca="1">H730</f>
        <v>#VALUE!</v>
      </c>
      <c r="J731" s="565"/>
      <c r="K731" s="565"/>
      <c r="L731" s="565"/>
      <c r="M731" s="40" t="s">
        <v>620</v>
      </c>
      <c r="O731" s="40"/>
      <c r="P731" s="40"/>
      <c r="Q731" s="40"/>
      <c r="R731" s="40"/>
      <c r="S731" s="40"/>
      <c r="T731" s="40"/>
      <c r="U731" s="40"/>
      <c r="V731" s="40"/>
      <c r="W731" s="2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2"/>
      <c r="AM731" s="2"/>
      <c r="AN731" s="2"/>
      <c r="AO731" s="2"/>
      <c r="AP731" s="2"/>
      <c r="AQ731" s="2"/>
      <c r="AR731" s="2"/>
      <c r="AT731" s="1"/>
    </row>
    <row r="732" spans="1:46" ht="18.75" customHeight="1">
      <c r="B732" s="40"/>
      <c r="C732" s="40"/>
      <c r="D732" s="40"/>
      <c r="E732" s="5"/>
      <c r="F732" s="566"/>
      <c r="G732" s="566"/>
      <c r="H732" s="566"/>
      <c r="I732" s="566"/>
      <c r="J732" s="40"/>
      <c r="K732" s="40"/>
      <c r="L732" s="40"/>
      <c r="M732" s="40"/>
      <c r="N732" s="40"/>
      <c r="O732" s="40"/>
      <c r="P732" s="40"/>
      <c r="Q732" s="40"/>
      <c r="R732" s="40"/>
      <c r="S732" s="41"/>
      <c r="T732" s="40"/>
      <c r="U732" s="40"/>
      <c r="V732" s="40"/>
      <c r="W732" s="40"/>
      <c r="AM732" s="40"/>
      <c r="AN732" s="2"/>
      <c r="AO732" s="2"/>
      <c r="AP732" s="2"/>
      <c r="AQ732" s="2"/>
      <c r="AR732" s="2"/>
      <c r="AS732" s="2"/>
    </row>
    <row r="733" spans="1:46" ht="18.75" customHeight="1">
      <c r="B733" s="2"/>
      <c r="C733" s="2"/>
      <c r="D733" s="2"/>
      <c r="E733" s="3"/>
      <c r="F733" s="2"/>
      <c r="G733" s="2"/>
      <c r="H733" s="2"/>
      <c r="I733" s="5"/>
      <c r="J733" s="42"/>
      <c r="K733" s="42"/>
      <c r="L733" s="42"/>
      <c r="M733" s="423"/>
      <c r="N733" s="423"/>
      <c r="O733" s="28"/>
      <c r="P733" s="42"/>
      <c r="Q733" s="42"/>
      <c r="R733" s="42"/>
      <c r="S733" s="423"/>
      <c r="T733" s="423"/>
      <c r="U733" s="2"/>
      <c r="V733" s="43"/>
      <c r="W733" s="43"/>
      <c r="X733" s="43"/>
      <c r="Y733" s="17"/>
      <c r="Z733" s="17"/>
      <c r="AA733" s="17"/>
      <c r="AB733" s="17"/>
      <c r="AC733" s="2"/>
      <c r="AD733" s="2"/>
      <c r="AE733" s="2"/>
      <c r="AF733" s="24"/>
      <c r="AG733" s="24"/>
      <c r="AH733" s="2"/>
      <c r="AI733" s="2"/>
      <c r="AJ733" s="425"/>
      <c r="AK733" s="2"/>
      <c r="AL733" s="2"/>
      <c r="AM733" s="2"/>
      <c r="AN733" s="2"/>
      <c r="AO733" s="2"/>
      <c r="AP733" s="2"/>
      <c r="AQ733" s="2"/>
      <c r="AR733" s="2"/>
      <c r="AS733" s="2"/>
    </row>
    <row r="736" spans="1:46" s="2" customFormat="1" ht="18.75" customHeight="1"/>
    <row r="737" spans="1:46" ht="31.5">
      <c r="A737" s="108" t="s">
        <v>765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1:46" ht="18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1:46" ht="18.75" customHeight="1">
      <c r="A739" s="7" t="s">
        <v>450</v>
      </c>
      <c r="C739" s="419"/>
      <c r="D739" s="419"/>
      <c r="E739" s="419"/>
      <c r="F739" s="419"/>
      <c r="G739" s="419"/>
      <c r="H739" s="419"/>
      <c r="I739" s="419"/>
      <c r="J739" s="419"/>
      <c r="K739" s="419"/>
      <c r="L739" s="419"/>
      <c r="M739" s="419"/>
      <c r="N739" s="419"/>
      <c r="O739" s="419"/>
      <c r="P739" s="419"/>
      <c r="Q739" s="419"/>
      <c r="R739" s="419"/>
      <c r="S739" s="419"/>
      <c r="T739" s="419"/>
      <c r="U739" s="419"/>
      <c r="V739" s="419"/>
      <c r="W739" s="419"/>
      <c r="X739" s="419"/>
      <c r="Y739" s="419"/>
      <c r="Z739" s="419"/>
      <c r="AA739" s="419"/>
      <c r="AB739" s="419"/>
      <c r="AC739" s="419"/>
      <c r="AD739" s="419"/>
      <c r="AE739" s="419"/>
      <c r="AF739" s="419"/>
      <c r="AG739" s="419"/>
      <c r="AH739" s="419"/>
      <c r="AI739" s="419"/>
      <c r="AJ739" s="419"/>
      <c r="AK739" s="419"/>
      <c r="AL739" s="419"/>
      <c r="AM739" s="419"/>
      <c r="AN739" s="419"/>
      <c r="AO739" s="419"/>
      <c r="AP739" s="419"/>
      <c r="AQ739" s="419"/>
      <c r="AR739" s="419"/>
      <c r="AS739" s="419"/>
      <c r="AT739" s="419"/>
    </row>
    <row r="740" spans="1:46" ht="18.75" customHeight="1">
      <c r="A740" s="7"/>
      <c r="B740" s="7" t="s">
        <v>451</v>
      </c>
      <c r="C740" s="419"/>
      <c r="D740" s="419"/>
      <c r="E740" s="419"/>
      <c r="F740" s="419"/>
      <c r="G740" s="419"/>
      <c r="H740" s="419"/>
      <c r="I740" s="419"/>
      <c r="J740" s="419"/>
      <c r="K740" s="419"/>
      <c r="L740" s="419"/>
      <c r="M740" s="2"/>
      <c r="N740" s="2"/>
      <c r="O740" s="2"/>
      <c r="P740" s="419"/>
      <c r="Q740" s="419"/>
      <c r="R740" s="419"/>
      <c r="S740" s="419"/>
      <c r="T740" s="419"/>
      <c r="U740" s="419"/>
      <c r="V740" s="419"/>
      <c r="W740" s="419"/>
      <c r="X740" s="419"/>
      <c r="Y740" s="2"/>
      <c r="Z740" s="2"/>
      <c r="AA740" s="2"/>
      <c r="AB740" s="2"/>
      <c r="AC740" s="2"/>
      <c r="AD740" s="2"/>
      <c r="AE740" s="635"/>
      <c r="AF740" s="635"/>
      <c r="AG740" s="635"/>
      <c r="AH740" s="635"/>
      <c r="AI740" s="635"/>
      <c r="AJ740" s="635"/>
      <c r="AK740" s="635"/>
      <c r="AL740" s="2"/>
      <c r="AM740" s="2"/>
      <c r="AN740" s="2"/>
      <c r="AO740" s="2"/>
      <c r="AP740" s="2"/>
      <c r="AQ740" s="2"/>
      <c r="AR740" s="2"/>
      <c r="AS740" s="2"/>
      <c r="AT740" s="419"/>
    </row>
    <row r="741" spans="1:46" ht="18.75" customHeight="1">
      <c r="A741" s="7"/>
      <c r="B741" s="636" t="str">
        <f>RAWDATA!K82</f>
        <v>실하중
(0)</v>
      </c>
      <c r="C741" s="637"/>
      <c r="D741" s="637"/>
      <c r="E741" s="637"/>
      <c r="F741" s="637"/>
      <c r="G741" s="638"/>
      <c r="H741" s="642" t="str">
        <f>RAWDATA!L82</f>
        <v>기 기 지 시 치</v>
      </c>
      <c r="I741" s="643"/>
      <c r="J741" s="643"/>
      <c r="K741" s="643"/>
      <c r="L741" s="643"/>
      <c r="M741" s="643"/>
      <c r="N741" s="643"/>
      <c r="O741" s="643"/>
      <c r="P741" s="643"/>
      <c r="Q741" s="643"/>
      <c r="R741" s="643"/>
      <c r="S741" s="643"/>
      <c r="T741" s="643"/>
      <c r="U741" s="643"/>
      <c r="V741" s="643"/>
      <c r="W741" s="643"/>
      <c r="X741" s="643"/>
      <c r="Y741" s="643"/>
      <c r="Z741" s="624" t="s">
        <v>452</v>
      </c>
      <c r="AA741" s="624"/>
      <c r="AB741" s="624"/>
      <c r="AC741" s="624"/>
      <c r="AD741" s="624"/>
      <c r="AE741" s="624"/>
      <c r="AF741" s="624" t="s">
        <v>453</v>
      </c>
      <c r="AG741" s="624"/>
      <c r="AH741" s="624"/>
      <c r="AI741" s="624"/>
      <c r="AJ741" s="624"/>
      <c r="AK741" s="624"/>
      <c r="AL741" s="29"/>
      <c r="AM741" s="14"/>
      <c r="AN741" s="14"/>
      <c r="AO741" s="14"/>
      <c r="AP741" s="14"/>
      <c r="AQ741" s="14"/>
      <c r="AR741" s="2"/>
      <c r="AS741" s="2"/>
    </row>
    <row r="742" spans="1:46" ht="18.75" customHeight="1">
      <c r="A742" s="7"/>
      <c r="B742" s="639"/>
      <c r="C742" s="640"/>
      <c r="D742" s="640"/>
      <c r="E742" s="640"/>
      <c r="F742" s="640"/>
      <c r="G742" s="641"/>
      <c r="H742" s="642" t="s">
        <v>6</v>
      </c>
      <c r="I742" s="643"/>
      <c r="J742" s="643"/>
      <c r="K742" s="643"/>
      <c r="L742" s="643"/>
      <c r="M742" s="644"/>
      <c r="N742" s="642" t="s">
        <v>119</v>
      </c>
      <c r="O742" s="643"/>
      <c r="P742" s="643"/>
      <c r="Q742" s="643"/>
      <c r="R742" s="643"/>
      <c r="S742" s="644"/>
      <c r="T742" s="642" t="s">
        <v>120</v>
      </c>
      <c r="U742" s="643"/>
      <c r="V742" s="643"/>
      <c r="W742" s="643"/>
      <c r="X742" s="643"/>
      <c r="Y742" s="643"/>
      <c r="Z742" s="624"/>
      <c r="AA742" s="624"/>
      <c r="AB742" s="624"/>
      <c r="AC742" s="624"/>
      <c r="AD742" s="624"/>
      <c r="AE742" s="624"/>
      <c r="AF742" s="624"/>
      <c r="AG742" s="624"/>
      <c r="AH742" s="624"/>
      <c r="AI742" s="624"/>
      <c r="AJ742" s="624"/>
      <c r="AK742" s="624"/>
      <c r="AL742" s="29"/>
      <c r="AM742" s="14"/>
      <c r="AN742" s="14"/>
      <c r="AO742" s="14"/>
      <c r="AP742" s="14"/>
      <c r="AQ742" s="14"/>
      <c r="AR742" s="2"/>
      <c r="AS742" s="2"/>
    </row>
    <row r="743" spans="1:46" ht="18.75" customHeight="1">
      <c r="A743" s="7"/>
      <c r="B743" s="627">
        <f>Force_1_R2!C4</f>
        <v>0</v>
      </c>
      <c r="C743" s="628"/>
      <c r="D743" s="628"/>
      <c r="E743" s="628"/>
      <c r="F743" s="628"/>
      <c r="G743" s="629"/>
      <c r="H743" s="630">
        <f>Force_1_R2!X4</f>
        <v>0</v>
      </c>
      <c r="I743" s="631"/>
      <c r="J743" s="631"/>
      <c r="K743" s="631"/>
      <c r="L743" s="631"/>
      <c r="M743" s="632"/>
      <c r="N743" s="630">
        <f>Force_1_R2!Y4</f>
        <v>0</v>
      </c>
      <c r="O743" s="631"/>
      <c r="P743" s="631"/>
      <c r="Q743" s="631"/>
      <c r="R743" s="631"/>
      <c r="S743" s="632"/>
      <c r="T743" s="630">
        <f>Force_1_R2!Z4</f>
        <v>0</v>
      </c>
      <c r="U743" s="631"/>
      <c r="V743" s="631"/>
      <c r="W743" s="631"/>
      <c r="X743" s="631"/>
      <c r="Y743" s="632"/>
      <c r="Z743" s="616">
        <f>AVERAGE(H743:Y743)</f>
        <v>0</v>
      </c>
      <c r="AA743" s="616"/>
      <c r="AB743" s="616"/>
      <c r="AC743" s="616"/>
      <c r="AD743" s="616"/>
      <c r="AE743" s="616"/>
      <c r="AF743" s="616">
        <f>STDEV(H743:Y743)</f>
        <v>0</v>
      </c>
      <c r="AG743" s="616"/>
      <c r="AH743" s="616"/>
      <c r="AI743" s="616"/>
      <c r="AJ743" s="616"/>
      <c r="AK743" s="616"/>
      <c r="AL743" s="30"/>
      <c r="AM743" s="15"/>
      <c r="AN743" s="15"/>
      <c r="AO743" s="15"/>
      <c r="AP743" s="15"/>
      <c r="AQ743" s="15"/>
      <c r="AR743" s="2"/>
      <c r="AS743" s="2"/>
    </row>
    <row r="744" spans="1:46" ht="18.75" customHeight="1">
      <c r="A744" s="7"/>
      <c r="B744" s="627">
        <f>Force_1_R2!C5</f>
        <v>0</v>
      </c>
      <c r="C744" s="628"/>
      <c r="D744" s="628"/>
      <c r="E744" s="628"/>
      <c r="F744" s="628"/>
      <c r="G744" s="629"/>
      <c r="H744" s="630">
        <f>Force_1_R2!X5</f>
        <v>0</v>
      </c>
      <c r="I744" s="631"/>
      <c r="J744" s="631"/>
      <c r="K744" s="631"/>
      <c r="L744" s="631"/>
      <c r="M744" s="632"/>
      <c r="N744" s="630">
        <f>Force_1_R2!Y5</f>
        <v>0</v>
      </c>
      <c r="O744" s="631"/>
      <c r="P744" s="631"/>
      <c r="Q744" s="631"/>
      <c r="R744" s="631"/>
      <c r="S744" s="632"/>
      <c r="T744" s="630">
        <f>Force_1_R2!Z5</f>
        <v>0</v>
      </c>
      <c r="U744" s="631"/>
      <c r="V744" s="631"/>
      <c r="W744" s="631"/>
      <c r="X744" s="631"/>
      <c r="Y744" s="632"/>
      <c r="Z744" s="616">
        <f>AVERAGE(H744:Y744)</f>
        <v>0</v>
      </c>
      <c r="AA744" s="616"/>
      <c r="AB744" s="616"/>
      <c r="AC744" s="616"/>
      <c r="AD744" s="616"/>
      <c r="AE744" s="616"/>
      <c r="AF744" s="616">
        <f>STDEV(H744:Y744)</f>
        <v>0</v>
      </c>
      <c r="AG744" s="616"/>
      <c r="AH744" s="616"/>
      <c r="AI744" s="616"/>
      <c r="AJ744" s="616"/>
      <c r="AK744" s="616"/>
      <c r="AL744" s="30"/>
      <c r="AM744" s="15"/>
      <c r="AN744" s="15"/>
      <c r="AO744" s="15"/>
      <c r="AP744" s="15"/>
      <c r="AQ744" s="15"/>
      <c r="AR744" s="2"/>
      <c r="AS744" s="2"/>
    </row>
    <row r="745" spans="1:46" ht="18.75" customHeight="1">
      <c r="A745" s="7"/>
      <c r="B745" s="627">
        <f>Force_1_R2!C6</f>
        <v>0</v>
      </c>
      <c r="C745" s="628"/>
      <c r="D745" s="628"/>
      <c r="E745" s="628"/>
      <c r="F745" s="628"/>
      <c r="G745" s="629"/>
      <c r="H745" s="630">
        <f>Force_1_R2!X6</f>
        <v>0</v>
      </c>
      <c r="I745" s="631"/>
      <c r="J745" s="631"/>
      <c r="K745" s="631"/>
      <c r="L745" s="631"/>
      <c r="M745" s="632"/>
      <c r="N745" s="630">
        <f>Force_1_R2!Y6</f>
        <v>0</v>
      </c>
      <c r="O745" s="631"/>
      <c r="P745" s="631"/>
      <c r="Q745" s="631"/>
      <c r="R745" s="631"/>
      <c r="S745" s="632"/>
      <c r="T745" s="630">
        <f>Force_1_R2!Z6</f>
        <v>0</v>
      </c>
      <c r="U745" s="631"/>
      <c r="V745" s="631"/>
      <c r="W745" s="631"/>
      <c r="X745" s="631"/>
      <c r="Y745" s="632"/>
      <c r="Z745" s="616">
        <f>AVERAGE(H745:Y745)</f>
        <v>0</v>
      </c>
      <c r="AA745" s="616"/>
      <c r="AB745" s="616"/>
      <c r="AC745" s="616"/>
      <c r="AD745" s="616"/>
      <c r="AE745" s="616"/>
      <c r="AF745" s="616">
        <f>STDEV(H745:Y745)</f>
        <v>0</v>
      </c>
      <c r="AG745" s="616"/>
      <c r="AH745" s="616"/>
      <c r="AI745" s="616"/>
      <c r="AJ745" s="616"/>
      <c r="AK745" s="616"/>
      <c r="AL745" s="30"/>
      <c r="AM745" s="15"/>
      <c r="AN745" s="15"/>
      <c r="AO745" s="15"/>
      <c r="AP745" s="15"/>
      <c r="AQ745" s="15"/>
      <c r="AR745" s="2"/>
      <c r="AS745" s="2"/>
    </row>
    <row r="746" spans="1:46" s="2" customFormat="1" ht="18.75" customHeight="1">
      <c r="A746" s="7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2"/>
      <c r="AA746" s="112"/>
      <c r="AB746" s="112"/>
      <c r="AC746" s="112"/>
      <c r="AD746" s="112"/>
      <c r="AE746" s="112"/>
      <c r="AF746" s="113"/>
      <c r="AG746" s="113"/>
      <c r="AH746" s="113"/>
      <c r="AI746" s="113"/>
      <c r="AJ746" s="113"/>
      <c r="AK746" s="113"/>
      <c r="AL746" s="15"/>
      <c r="AM746" s="15"/>
      <c r="AN746" s="15"/>
      <c r="AO746" s="15"/>
      <c r="AP746" s="15"/>
      <c r="AQ746" s="15"/>
    </row>
    <row r="747" spans="1:46" ht="18.75" customHeight="1">
      <c r="A747" s="7"/>
      <c r="B747" s="7" t="s">
        <v>457</v>
      </c>
      <c r="C747" s="419"/>
      <c r="D747" s="419"/>
      <c r="E747" s="419"/>
      <c r="F747" s="419"/>
      <c r="G747" s="419"/>
      <c r="H747" s="419"/>
      <c r="I747" s="419"/>
      <c r="J747" s="419"/>
      <c r="K747" s="419"/>
      <c r="L747" s="419"/>
      <c r="M747" s="2"/>
      <c r="N747" s="2"/>
      <c r="O747" s="2"/>
      <c r="P747" s="419"/>
      <c r="Q747" s="419"/>
      <c r="R747" s="419"/>
      <c r="S747" s="419"/>
      <c r="T747" s="419"/>
      <c r="U747" s="419"/>
      <c r="V747" s="419"/>
      <c r="W747" s="419"/>
      <c r="X747" s="419"/>
      <c r="Y747" s="2"/>
      <c r="Z747" s="2"/>
      <c r="AA747" s="2"/>
      <c r="AB747" s="2"/>
      <c r="AC747" s="2"/>
      <c r="AD747" s="122"/>
      <c r="AE747" s="122"/>
      <c r="AF747" s="122"/>
      <c r="AG747" s="122"/>
      <c r="AH747" s="122"/>
      <c r="AI747" s="122"/>
      <c r="AJ747" s="122"/>
      <c r="AK747" s="122"/>
      <c r="AL747" s="2"/>
      <c r="AM747" s="2"/>
      <c r="AN747" s="2"/>
      <c r="AO747" s="2"/>
      <c r="AP747" s="2"/>
      <c r="AQ747" s="2"/>
      <c r="AR747" s="2"/>
      <c r="AS747" s="2"/>
      <c r="AT747" s="419"/>
    </row>
    <row r="748" spans="1:46" ht="18.75" customHeight="1">
      <c r="A748" s="7"/>
      <c r="B748" s="624" t="str">
        <f>RAWDATA!K89</f>
        <v>실하중
(0)</v>
      </c>
      <c r="C748" s="624"/>
      <c r="D748" s="624"/>
      <c r="E748" s="624"/>
      <c r="F748" s="624" t="str">
        <f>RAWDATA!L89</f>
        <v>기 기 지 시 치</v>
      </c>
      <c r="G748" s="624"/>
      <c r="H748" s="624"/>
      <c r="I748" s="624"/>
      <c r="J748" s="624"/>
      <c r="K748" s="624"/>
      <c r="L748" s="624"/>
      <c r="M748" s="624"/>
      <c r="N748" s="624"/>
      <c r="O748" s="624"/>
      <c r="P748" s="624"/>
      <c r="Q748" s="624"/>
      <c r="R748" s="624"/>
      <c r="S748" s="624"/>
      <c r="T748" s="624"/>
      <c r="U748" s="624"/>
      <c r="V748" s="624"/>
      <c r="W748" s="624"/>
      <c r="X748" s="624"/>
      <c r="Y748" s="624"/>
      <c r="Z748" s="624"/>
      <c r="AA748" s="624"/>
      <c r="AB748" s="624"/>
      <c r="AC748" s="624"/>
      <c r="AD748" s="624"/>
      <c r="AE748" s="624"/>
      <c r="AF748" s="624"/>
      <c r="AG748" s="624"/>
      <c r="AH748" s="624"/>
      <c r="AI748" s="624"/>
      <c r="AJ748" s="624" t="s">
        <v>458</v>
      </c>
      <c r="AK748" s="624"/>
      <c r="AL748" s="624"/>
      <c r="AM748" s="624"/>
      <c r="AN748" s="624"/>
      <c r="AO748" s="624" t="s">
        <v>459</v>
      </c>
      <c r="AP748" s="624"/>
      <c r="AQ748" s="624"/>
      <c r="AR748" s="624"/>
      <c r="AS748" s="624"/>
    </row>
    <row r="749" spans="1:46" ht="18.75" customHeight="1">
      <c r="A749" s="7"/>
      <c r="B749" s="624"/>
      <c r="C749" s="624"/>
      <c r="D749" s="624"/>
      <c r="E749" s="624"/>
      <c r="F749" s="624" t="s">
        <v>70</v>
      </c>
      <c r="G749" s="624"/>
      <c r="H749" s="624"/>
      <c r="I749" s="624"/>
      <c r="J749" s="624"/>
      <c r="K749" s="624" t="s">
        <v>71</v>
      </c>
      <c r="L749" s="624"/>
      <c r="M749" s="624"/>
      <c r="N749" s="624"/>
      <c r="O749" s="624"/>
      <c r="P749" s="624" t="s">
        <v>462</v>
      </c>
      <c r="Q749" s="624"/>
      <c r="R749" s="624"/>
      <c r="S749" s="624"/>
      <c r="T749" s="624"/>
      <c r="U749" s="624"/>
      <c r="V749" s="624"/>
      <c r="W749" s="624"/>
      <c r="X749" s="624"/>
      <c r="Y749" s="624"/>
      <c r="Z749" s="624" t="s">
        <v>464</v>
      </c>
      <c r="AA749" s="624"/>
      <c r="AB749" s="624"/>
      <c r="AC749" s="624"/>
      <c r="AD749" s="624"/>
      <c r="AE749" s="624"/>
      <c r="AF749" s="624"/>
      <c r="AG749" s="624"/>
      <c r="AH749" s="624"/>
      <c r="AI749" s="624"/>
      <c r="AJ749" s="624"/>
      <c r="AK749" s="624"/>
      <c r="AL749" s="624"/>
      <c r="AM749" s="624"/>
      <c r="AN749" s="624"/>
      <c r="AO749" s="624"/>
      <c r="AP749" s="624"/>
      <c r="AQ749" s="624"/>
      <c r="AR749" s="624"/>
      <c r="AS749" s="624"/>
    </row>
    <row r="750" spans="1:46" ht="18.75" customHeight="1">
      <c r="A750" s="7"/>
      <c r="B750" s="624"/>
      <c r="C750" s="624"/>
      <c r="D750" s="624"/>
      <c r="E750" s="624"/>
      <c r="F750" s="624"/>
      <c r="G750" s="624"/>
      <c r="H750" s="624"/>
      <c r="I750" s="624"/>
      <c r="J750" s="624"/>
      <c r="K750" s="624"/>
      <c r="L750" s="624"/>
      <c r="M750" s="624"/>
      <c r="N750" s="624"/>
      <c r="O750" s="624"/>
      <c r="P750" s="624" t="s">
        <v>47</v>
      </c>
      <c r="Q750" s="624"/>
      <c r="R750" s="624"/>
      <c r="S750" s="624"/>
      <c r="T750" s="624"/>
      <c r="U750" s="624" t="s">
        <v>126</v>
      </c>
      <c r="V750" s="624"/>
      <c r="W750" s="624"/>
      <c r="X750" s="624"/>
      <c r="Y750" s="624"/>
      <c r="Z750" s="624" t="s">
        <v>47</v>
      </c>
      <c r="AA750" s="624"/>
      <c r="AB750" s="624"/>
      <c r="AC750" s="624"/>
      <c r="AD750" s="624"/>
      <c r="AE750" s="624" t="s">
        <v>126</v>
      </c>
      <c r="AF750" s="624"/>
      <c r="AG750" s="624"/>
      <c r="AH750" s="624"/>
      <c r="AI750" s="624"/>
      <c r="AJ750" s="624"/>
      <c r="AK750" s="624"/>
      <c r="AL750" s="624"/>
      <c r="AM750" s="624"/>
      <c r="AN750" s="624"/>
      <c r="AO750" s="624"/>
      <c r="AP750" s="624"/>
      <c r="AQ750" s="624"/>
      <c r="AR750" s="624"/>
      <c r="AS750" s="624"/>
    </row>
    <row r="751" spans="1:46" ht="18.75" customHeight="1">
      <c r="A751" s="7"/>
      <c r="B751" s="616" t="str">
        <f>IF(Calcu_ADJ!B154=FALSE,"",Force_1_R2!E7)</f>
        <v/>
      </c>
      <c r="C751" s="616"/>
      <c r="D751" s="616"/>
      <c r="E751" s="616"/>
      <c r="F751" s="623" t="str">
        <f>IF(Calcu_ADJ!B154=FALSE,"",Force_1_R2!X7)</f>
        <v/>
      </c>
      <c r="G751" s="623"/>
      <c r="H751" s="623"/>
      <c r="I751" s="623"/>
      <c r="J751" s="623"/>
      <c r="K751" s="623" t="str">
        <f>IF(Calcu_ADJ!B154=FALSE,"",Force_1_R2!Y7)</f>
        <v/>
      </c>
      <c r="L751" s="623"/>
      <c r="M751" s="623"/>
      <c r="N751" s="623"/>
      <c r="O751" s="623"/>
      <c r="P751" s="623" t="str">
        <f>IF(Calcu_ADJ!B154=FALSE,"",Force_1_R2!Z7)</f>
        <v/>
      </c>
      <c r="Q751" s="623"/>
      <c r="R751" s="623"/>
      <c r="S751" s="623"/>
      <c r="T751" s="623"/>
      <c r="U751" s="623" t="str">
        <f>IF(Calcu_ADJ!B154=FALSE,"",Force_1_R2!AA7)</f>
        <v/>
      </c>
      <c r="V751" s="623"/>
      <c r="W751" s="623"/>
      <c r="X751" s="623"/>
      <c r="Y751" s="623"/>
      <c r="Z751" s="623" t="str">
        <f>IF(Calcu_ADJ!B154=FALSE,"",Force_1_R2!AB7)</f>
        <v/>
      </c>
      <c r="AA751" s="623"/>
      <c r="AB751" s="623"/>
      <c r="AC751" s="623"/>
      <c r="AD751" s="623"/>
      <c r="AE751" s="623" t="str">
        <f>IF(Calcu_ADJ!B154=FALSE,"",Force_1_R2!AC7)</f>
        <v/>
      </c>
      <c r="AF751" s="623"/>
      <c r="AG751" s="623"/>
      <c r="AH751" s="623"/>
      <c r="AI751" s="623"/>
      <c r="AJ751" s="616" t="str">
        <f>IF(Calcu_ADJ!B154=FALSE,"",AVERAGE(F751:AI751))</f>
        <v/>
      </c>
      <c r="AK751" s="616"/>
      <c r="AL751" s="616"/>
      <c r="AM751" s="616"/>
      <c r="AN751" s="616"/>
      <c r="AO751" s="616" t="str">
        <f>IF(Calcu_ADJ!B154=FALSE,"",STDEV(F751:AI751))</f>
        <v/>
      </c>
      <c r="AP751" s="616"/>
      <c r="AQ751" s="616"/>
      <c r="AR751" s="616"/>
      <c r="AS751" s="616"/>
    </row>
    <row r="752" spans="1:46" ht="18.75" customHeight="1">
      <c r="A752" s="7"/>
      <c r="B752" s="616" t="str">
        <f>IF(Calcu_ADJ!B155=FALSE,"",Force_1_R2!E8)</f>
        <v/>
      </c>
      <c r="C752" s="616"/>
      <c r="D752" s="616"/>
      <c r="E752" s="616"/>
      <c r="F752" s="623" t="str">
        <f>IF(Calcu_ADJ!B155=FALSE,"",Force_1_R2!X8)</f>
        <v/>
      </c>
      <c r="G752" s="623"/>
      <c r="H752" s="623"/>
      <c r="I752" s="623"/>
      <c r="J752" s="623"/>
      <c r="K752" s="623" t="str">
        <f>IF(Calcu_ADJ!B155=FALSE,"",Force_1_R2!Y8)</f>
        <v/>
      </c>
      <c r="L752" s="623"/>
      <c r="M752" s="623"/>
      <c r="N752" s="623"/>
      <c r="O752" s="623"/>
      <c r="P752" s="623" t="str">
        <f>IF(Calcu_ADJ!B155=FALSE,"",Force_1_R2!Z8)</f>
        <v/>
      </c>
      <c r="Q752" s="623"/>
      <c r="R752" s="623"/>
      <c r="S752" s="623"/>
      <c r="T752" s="623"/>
      <c r="U752" s="623" t="str">
        <f>IF(Calcu_ADJ!B155=FALSE,"",Force_1_R2!AA8)</f>
        <v/>
      </c>
      <c r="V752" s="623"/>
      <c r="W752" s="623"/>
      <c r="X752" s="623"/>
      <c r="Y752" s="623"/>
      <c r="Z752" s="623" t="str">
        <f>IF(Calcu_ADJ!B155=FALSE,"",Force_1_R2!AB8)</f>
        <v/>
      </c>
      <c r="AA752" s="623"/>
      <c r="AB752" s="623"/>
      <c r="AC752" s="623"/>
      <c r="AD752" s="623"/>
      <c r="AE752" s="623" t="str">
        <f>IF(Calcu_ADJ!B155=FALSE,"",Force_1_R2!AC8)</f>
        <v/>
      </c>
      <c r="AF752" s="623"/>
      <c r="AG752" s="623"/>
      <c r="AH752" s="623"/>
      <c r="AI752" s="623"/>
      <c r="AJ752" s="616" t="str">
        <f>IF(Calcu_ADJ!B155=FALSE,"",AVERAGE(F752:AI752))</f>
        <v/>
      </c>
      <c r="AK752" s="616"/>
      <c r="AL752" s="616"/>
      <c r="AM752" s="616"/>
      <c r="AN752" s="616"/>
      <c r="AO752" s="616" t="str">
        <f>IF(Calcu_ADJ!B155=FALSE,"",STDEV(F752:AI752))</f>
        <v/>
      </c>
      <c r="AP752" s="616"/>
      <c r="AQ752" s="616"/>
      <c r="AR752" s="616"/>
      <c r="AS752" s="616"/>
    </row>
    <row r="753" spans="1:54" s="2" customFormat="1" ht="18.75" customHeight="1">
      <c r="A753" s="7"/>
      <c r="B753" s="616" t="str">
        <f>IF(Calcu_ADJ!B156=FALSE,"",Force_1_R2!E9)</f>
        <v/>
      </c>
      <c r="C753" s="616"/>
      <c r="D753" s="616"/>
      <c r="E753" s="616"/>
      <c r="F753" s="623" t="str">
        <f>IF(Calcu_ADJ!B156=FALSE,"",Force_1_R2!X9)</f>
        <v/>
      </c>
      <c r="G753" s="623"/>
      <c r="H753" s="623"/>
      <c r="I753" s="623"/>
      <c r="J753" s="623"/>
      <c r="K753" s="623" t="str">
        <f>IF(Calcu_ADJ!B156=FALSE,"",Force_1_R2!Y9)</f>
        <v/>
      </c>
      <c r="L753" s="623"/>
      <c r="M753" s="623"/>
      <c r="N753" s="623"/>
      <c r="O753" s="623"/>
      <c r="P753" s="623" t="str">
        <f>IF(Calcu_ADJ!B156=FALSE,"",Force_1_R2!Z9)</f>
        <v/>
      </c>
      <c r="Q753" s="623"/>
      <c r="R753" s="623"/>
      <c r="S753" s="623"/>
      <c r="T753" s="623"/>
      <c r="U753" s="623" t="str">
        <f>IF(Calcu_ADJ!B156=FALSE,"",Force_1_R2!AA9)</f>
        <v/>
      </c>
      <c r="V753" s="623"/>
      <c r="W753" s="623"/>
      <c r="X753" s="623"/>
      <c r="Y753" s="623"/>
      <c r="Z753" s="623" t="str">
        <f>IF(Calcu_ADJ!B156=FALSE,"",Force_1_R2!AB9)</f>
        <v/>
      </c>
      <c r="AA753" s="623"/>
      <c r="AB753" s="623"/>
      <c r="AC753" s="623"/>
      <c r="AD753" s="623"/>
      <c r="AE753" s="623" t="str">
        <f>IF(Calcu_ADJ!B156=FALSE,"",Force_1_R2!AC9)</f>
        <v/>
      </c>
      <c r="AF753" s="623"/>
      <c r="AG753" s="623"/>
      <c r="AH753" s="623"/>
      <c r="AI753" s="623"/>
      <c r="AJ753" s="616" t="str">
        <f>IF(Calcu_ADJ!B156=FALSE,"",AVERAGE(F753:AI753))</f>
        <v/>
      </c>
      <c r="AK753" s="616"/>
      <c r="AL753" s="616"/>
      <c r="AM753" s="616"/>
      <c r="AN753" s="616"/>
      <c r="AO753" s="616" t="str">
        <f>IF(Calcu_ADJ!B156=FALSE,"",STDEV(F753:AI753))</f>
        <v/>
      </c>
      <c r="AP753" s="616"/>
      <c r="AQ753" s="616"/>
      <c r="AR753" s="616"/>
      <c r="AS753" s="616"/>
      <c r="AU753" s="1"/>
      <c r="AV753" s="1"/>
      <c r="AW753" s="1"/>
      <c r="AX753" s="1"/>
      <c r="AY753" s="1"/>
      <c r="AZ753" s="1"/>
      <c r="BA753" s="1"/>
      <c r="BB753" s="1"/>
    </row>
    <row r="754" spans="1:54" s="2" customFormat="1" ht="18.75" customHeight="1">
      <c r="A754" s="7"/>
      <c r="B754" s="616" t="str">
        <f>IF(Calcu_ADJ!B157=FALSE,"",Force_1_R2!E10)</f>
        <v/>
      </c>
      <c r="C754" s="616"/>
      <c r="D754" s="616"/>
      <c r="E754" s="616"/>
      <c r="F754" s="623" t="str">
        <f>IF(Calcu_ADJ!B157=FALSE,"",Force_1_R2!X10)</f>
        <v/>
      </c>
      <c r="G754" s="623"/>
      <c r="H754" s="623"/>
      <c r="I754" s="623"/>
      <c r="J754" s="623"/>
      <c r="K754" s="623" t="str">
        <f>IF(Calcu_ADJ!B157=FALSE,"",Force_1_R2!Y10)</f>
        <v/>
      </c>
      <c r="L754" s="623"/>
      <c r="M754" s="623"/>
      <c r="N754" s="623"/>
      <c r="O754" s="623"/>
      <c r="P754" s="623" t="str">
        <f>IF(Calcu_ADJ!B157=FALSE,"",Force_1_R2!Z10)</f>
        <v/>
      </c>
      <c r="Q754" s="623"/>
      <c r="R754" s="623"/>
      <c r="S754" s="623"/>
      <c r="T754" s="623"/>
      <c r="U754" s="623" t="str">
        <f>IF(Calcu_ADJ!B157=FALSE,"",Force_1_R2!AA10)</f>
        <v/>
      </c>
      <c r="V754" s="623"/>
      <c r="W754" s="623"/>
      <c r="X754" s="623"/>
      <c r="Y754" s="623"/>
      <c r="Z754" s="623" t="str">
        <f>IF(Calcu_ADJ!B157=FALSE,"",Force_1_R2!AB10)</f>
        <v/>
      </c>
      <c r="AA754" s="623"/>
      <c r="AB754" s="623"/>
      <c r="AC754" s="623"/>
      <c r="AD754" s="623"/>
      <c r="AE754" s="623" t="str">
        <f>IF(Calcu_ADJ!B157=FALSE,"",Force_1_R2!AC10)</f>
        <v/>
      </c>
      <c r="AF754" s="623"/>
      <c r="AG754" s="623"/>
      <c r="AH754" s="623"/>
      <c r="AI754" s="623"/>
      <c r="AJ754" s="616" t="str">
        <f>IF(Calcu_ADJ!B157=FALSE,"",AVERAGE(F754:AI754))</f>
        <v/>
      </c>
      <c r="AK754" s="616"/>
      <c r="AL754" s="616"/>
      <c r="AM754" s="616"/>
      <c r="AN754" s="616"/>
      <c r="AO754" s="616" t="str">
        <f>IF(Calcu_ADJ!B157=FALSE,"",STDEV(F754:AI754))</f>
        <v/>
      </c>
      <c r="AP754" s="616"/>
      <c r="AQ754" s="616"/>
      <c r="AR754" s="616"/>
      <c r="AS754" s="616"/>
      <c r="AU754" s="1"/>
      <c r="AV754" s="1"/>
      <c r="AW754" s="1"/>
      <c r="AX754" s="1"/>
      <c r="AY754" s="1"/>
      <c r="AZ754" s="1"/>
      <c r="BA754" s="1"/>
      <c r="BB754" s="1"/>
    </row>
    <row r="755" spans="1:54" s="2" customFormat="1" ht="18.75" customHeight="1">
      <c r="A755" s="7"/>
      <c r="B755" s="616" t="str">
        <f>IF(Calcu_ADJ!B158=FALSE,"",Force_1_R2!E11)</f>
        <v/>
      </c>
      <c r="C755" s="616"/>
      <c r="D755" s="616"/>
      <c r="E755" s="616"/>
      <c r="F755" s="623" t="str">
        <f>IF(Calcu_ADJ!B158=FALSE,"",Force_1_R2!X11)</f>
        <v/>
      </c>
      <c r="G755" s="623"/>
      <c r="H755" s="623"/>
      <c r="I755" s="623"/>
      <c r="J755" s="623"/>
      <c r="K755" s="623" t="str">
        <f>IF(Calcu_ADJ!B158=FALSE,"",Force_1_R2!Y11)</f>
        <v/>
      </c>
      <c r="L755" s="623"/>
      <c r="M755" s="623"/>
      <c r="N755" s="623"/>
      <c r="O755" s="623"/>
      <c r="P755" s="623" t="str">
        <f>IF(Calcu_ADJ!B158=FALSE,"",Force_1_R2!Z11)</f>
        <v/>
      </c>
      <c r="Q755" s="623"/>
      <c r="R755" s="623"/>
      <c r="S755" s="623"/>
      <c r="T755" s="623"/>
      <c r="U755" s="623" t="str">
        <f>IF(Calcu_ADJ!B158=FALSE,"",Force_1_R2!AA11)</f>
        <v/>
      </c>
      <c r="V755" s="623"/>
      <c r="W755" s="623"/>
      <c r="X755" s="623"/>
      <c r="Y755" s="623"/>
      <c r="Z755" s="623" t="str">
        <f>IF(Calcu_ADJ!B158=FALSE,"",Force_1_R2!AB11)</f>
        <v/>
      </c>
      <c r="AA755" s="623"/>
      <c r="AB755" s="623"/>
      <c r="AC755" s="623"/>
      <c r="AD755" s="623"/>
      <c r="AE755" s="623" t="str">
        <f>IF(Calcu_ADJ!B158=FALSE,"",Force_1_R2!AC11)</f>
        <v/>
      </c>
      <c r="AF755" s="623"/>
      <c r="AG755" s="623"/>
      <c r="AH755" s="623"/>
      <c r="AI755" s="623"/>
      <c r="AJ755" s="616" t="str">
        <f>IF(Calcu_ADJ!B158=FALSE,"",AVERAGE(F755:AI755))</f>
        <v/>
      </c>
      <c r="AK755" s="616"/>
      <c r="AL755" s="616"/>
      <c r="AM755" s="616"/>
      <c r="AN755" s="616"/>
      <c r="AO755" s="616" t="str">
        <f>IF(Calcu_ADJ!B158=FALSE,"",STDEV(F755:AI755))</f>
        <v/>
      </c>
      <c r="AP755" s="616"/>
      <c r="AQ755" s="616"/>
      <c r="AR755" s="616"/>
      <c r="AS755" s="616"/>
      <c r="AU755" s="1"/>
      <c r="AV755" s="1"/>
      <c r="AW755" s="1"/>
      <c r="AX755" s="1"/>
      <c r="AY755" s="1"/>
      <c r="AZ755" s="1"/>
      <c r="BA755" s="1"/>
      <c r="BB755" s="1"/>
    </row>
    <row r="756" spans="1:54" s="2" customFormat="1" ht="18.75" customHeight="1">
      <c r="A756" s="7"/>
      <c r="B756" s="616" t="str">
        <f>IF(Calcu_ADJ!B159=FALSE,"",Force_1_R2!E12)</f>
        <v/>
      </c>
      <c r="C756" s="616"/>
      <c r="D756" s="616"/>
      <c r="E756" s="616"/>
      <c r="F756" s="623" t="str">
        <f>IF(Calcu_ADJ!B159=FALSE,"",Force_1_R2!X12)</f>
        <v/>
      </c>
      <c r="G756" s="623"/>
      <c r="H756" s="623"/>
      <c r="I756" s="623"/>
      <c r="J756" s="623"/>
      <c r="K756" s="623" t="str">
        <f>IF(Calcu_ADJ!B159=FALSE,"",Force_1_R2!Y12)</f>
        <v/>
      </c>
      <c r="L756" s="623"/>
      <c r="M756" s="623"/>
      <c r="N756" s="623"/>
      <c r="O756" s="623"/>
      <c r="P756" s="623" t="str">
        <f>IF(Calcu_ADJ!B159=FALSE,"",Force_1_R2!Z12)</f>
        <v/>
      </c>
      <c r="Q756" s="623"/>
      <c r="R756" s="623"/>
      <c r="S756" s="623"/>
      <c r="T756" s="623"/>
      <c r="U756" s="623" t="str">
        <f>IF(Calcu_ADJ!B159=FALSE,"",Force_1_R2!AA12)</f>
        <v/>
      </c>
      <c r="V756" s="623"/>
      <c r="W756" s="623"/>
      <c r="X756" s="623"/>
      <c r="Y756" s="623"/>
      <c r="Z756" s="623" t="str">
        <f>IF(Calcu_ADJ!B159=FALSE,"",Force_1_R2!AB12)</f>
        <v/>
      </c>
      <c r="AA756" s="623"/>
      <c r="AB756" s="623"/>
      <c r="AC756" s="623"/>
      <c r="AD756" s="623"/>
      <c r="AE756" s="623" t="str">
        <f>IF(Calcu_ADJ!B159=FALSE,"",Force_1_R2!AC12)</f>
        <v/>
      </c>
      <c r="AF756" s="623"/>
      <c r="AG756" s="623"/>
      <c r="AH756" s="623"/>
      <c r="AI756" s="623"/>
      <c r="AJ756" s="616" t="str">
        <f>IF(Calcu_ADJ!B159=FALSE,"",AVERAGE(F756:AI756))</f>
        <v/>
      </c>
      <c r="AK756" s="616"/>
      <c r="AL756" s="616"/>
      <c r="AM756" s="616"/>
      <c r="AN756" s="616"/>
      <c r="AO756" s="616" t="str">
        <f>IF(Calcu_ADJ!B159=FALSE,"",STDEV(F756:AI756))</f>
        <v/>
      </c>
      <c r="AP756" s="616"/>
      <c r="AQ756" s="616"/>
      <c r="AR756" s="616"/>
      <c r="AS756" s="616"/>
      <c r="AU756" s="1"/>
      <c r="AV756" s="1"/>
      <c r="AW756" s="1"/>
      <c r="AX756" s="1"/>
      <c r="AY756" s="1"/>
      <c r="AZ756" s="1"/>
      <c r="BA756" s="1"/>
      <c r="BB756" s="1"/>
    </row>
    <row r="757" spans="1:54" s="2" customFormat="1" ht="18.75" customHeight="1">
      <c r="A757" s="7"/>
      <c r="B757" s="616" t="str">
        <f>IF(Calcu_ADJ!B160=FALSE,"",Force_1_R2!E13)</f>
        <v/>
      </c>
      <c r="C757" s="616"/>
      <c r="D757" s="616"/>
      <c r="E757" s="616"/>
      <c r="F757" s="623" t="str">
        <f>IF(Calcu_ADJ!B160=FALSE,"",Force_1_R2!X13)</f>
        <v/>
      </c>
      <c r="G757" s="623"/>
      <c r="H757" s="623"/>
      <c r="I757" s="623"/>
      <c r="J757" s="623"/>
      <c r="K757" s="623" t="str">
        <f>IF(Calcu_ADJ!B160=FALSE,"",Force_1_R2!Y13)</f>
        <v/>
      </c>
      <c r="L757" s="623"/>
      <c r="M757" s="623"/>
      <c r="N757" s="623"/>
      <c r="O757" s="623"/>
      <c r="P757" s="623" t="str">
        <f>IF(Calcu_ADJ!B160=FALSE,"",Force_1_R2!Z13)</f>
        <v/>
      </c>
      <c r="Q757" s="623"/>
      <c r="R757" s="623"/>
      <c r="S757" s="623"/>
      <c r="T757" s="623"/>
      <c r="U757" s="623" t="str">
        <f>IF(Calcu_ADJ!B160=FALSE,"",Force_1_R2!AA13)</f>
        <v/>
      </c>
      <c r="V757" s="623"/>
      <c r="W757" s="623"/>
      <c r="X757" s="623"/>
      <c r="Y757" s="623"/>
      <c r="Z757" s="623" t="str">
        <f>IF(Calcu_ADJ!B160=FALSE,"",Force_1_R2!AB13)</f>
        <v/>
      </c>
      <c r="AA757" s="623"/>
      <c r="AB757" s="623"/>
      <c r="AC757" s="623"/>
      <c r="AD757" s="623"/>
      <c r="AE757" s="623" t="str">
        <f>IF(Calcu_ADJ!B160=FALSE,"",Force_1_R2!AC13)</f>
        <v/>
      </c>
      <c r="AF757" s="623"/>
      <c r="AG757" s="623"/>
      <c r="AH757" s="623"/>
      <c r="AI757" s="623"/>
      <c r="AJ757" s="616" t="str">
        <f>IF(Calcu_ADJ!B160=FALSE,"",AVERAGE(F757:AI757))</f>
        <v/>
      </c>
      <c r="AK757" s="616"/>
      <c r="AL757" s="616"/>
      <c r="AM757" s="616"/>
      <c r="AN757" s="616"/>
      <c r="AO757" s="616" t="str">
        <f>IF(Calcu_ADJ!B160=FALSE,"",STDEV(F757:AI757))</f>
        <v/>
      </c>
      <c r="AP757" s="616"/>
      <c r="AQ757" s="616"/>
      <c r="AR757" s="616"/>
      <c r="AS757" s="616"/>
      <c r="AU757" s="1"/>
      <c r="AV757" s="1"/>
      <c r="AW757" s="1"/>
      <c r="AX757" s="1"/>
      <c r="AY757" s="1"/>
      <c r="AZ757" s="1"/>
      <c r="BA757" s="1"/>
      <c r="BB757" s="1"/>
    </row>
    <row r="758" spans="1:54" s="2" customFormat="1" ht="18.75" customHeight="1">
      <c r="A758" s="7"/>
      <c r="B758" s="616" t="str">
        <f>IF(Calcu_ADJ!B161=FALSE,"",Force_1_R2!E14)</f>
        <v/>
      </c>
      <c r="C758" s="616"/>
      <c r="D758" s="616"/>
      <c r="E758" s="616"/>
      <c r="F758" s="623" t="str">
        <f>IF(Calcu_ADJ!B161=FALSE,"",Force_1_R2!X14)</f>
        <v/>
      </c>
      <c r="G758" s="623"/>
      <c r="H758" s="623"/>
      <c r="I758" s="623"/>
      <c r="J758" s="623"/>
      <c r="K758" s="623" t="str">
        <f>IF(Calcu_ADJ!B161=FALSE,"",Force_1_R2!Y14)</f>
        <v/>
      </c>
      <c r="L758" s="623"/>
      <c r="M758" s="623"/>
      <c r="N758" s="623"/>
      <c r="O758" s="623"/>
      <c r="P758" s="623" t="str">
        <f>IF(Calcu_ADJ!B161=FALSE,"",Force_1_R2!Z14)</f>
        <v/>
      </c>
      <c r="Q758" s="623"/>
      <c r="R758" s="623"/>
      <c r="S758" s="623"/>
      <c r="T758" s="623"/>
      <c r="U758" s="623" t="str">
        <f>IF(Calcu_ADJ!B161=FALSE,"",Force_1_R2!AA14)</f>
        <v/>
      </c>
      <c r="V758" s="623"/>
      <c r="W758" s="623"/>
      <c r="X758" s="623"/>
      <c r="Y758" s="623"/>
      <c r="Z758" s="623" t="str">
        <f>IF(Calcu_ADJ!B161=FALSE,"",Force_1_R2!AB14)</f>
        <v/>
      </c>
      <c r="AA758" s="623"/>
      <c r="AB758" s="623"/>
      <c r="AC758" s="623"/>
      <c r="AD758" s="623"/>
      <c r="AE758" s="623" t="str">
        <f>IF(Calcu_ADJ!B161=FALSE,"",Force_1_R2!AC14)</f>
        <v/>
      </c>
      <c r="AF758" s="623"/>
      <c r="AG758" s="623"/>
      <c r="AH758" s="623"/>
      <c r="AI758" s="623"/>
      <c r="AJ758" s="616" t="str">
        <f>IF(Calcu_ADJ!B161=FALSE,"",AVERAGE(F758:AI758))</f>
        <v/>
      </c>
      <c r="AK758" s="616"/>
      <c r="AL758" s="616"/>
      <c r="AM758" s="616"/>
      <c r="AN758" s="616"/>
      <c r="AO758" s="616" t="str">
        <f>IF(Calcu_ADJ!B161=FALSE,"",STDEV(F758:AI758))</f>
        <v/>
      </c>
      <c r="AP758" s="616"/>
      <c r="AQ758" s="616"/>
      <c r="AR758" s="616"/>
      <c r="AS758" s="616"/>
      <c r="AU758" s="1"/>
      <c r="AV758" s="1"/>
      <c r="AW758" s="1"/>
      <c r="AX758" s="1"/>
      <c r="AY758" s="1"/>
      <c r="AZ758" s="1"/>
      <c r="BA758" s="1"/>
      <c r="BB758" s="1"/>
    </row>
    <row r="759" spans="1:54" s="2" customFormat="1" ht="18.75" customHeight="1">
      <c r="A759" s="7"/>
      <c r="B759" s="616" t="str">
        <f>IF(Calcu_ADJ!B162=FALSE,"",Force_1_R2!E15)</f>
        <v/>
      </c>
      <c r="C759" s="616"/>
      <c r="D759" s="616"/>
      <c r="E759" s="616"/>
      <c r="F759" s="623" t="str">
        <f>IF(Calcu_ADJ!B162=FALSE,"",Force_1_R2!X15)</f>
        <v/>
      </c>
      <c r="G759" s="623"/>
      <c r="H759" s="623"/>
      <c r="I759" s="623"/>
      <c r="J759" s="623"/>
      <c r="K759" s="623" t="str">
        <f>IF(Calcu_ADJ!B162=FALSE,"",Force_1_R2!Y15)</f>
        <v/>
      </c>
      <c r="L759" s="623"/>
      <c r="M759" s="623"/>
      <c r="N759" s="623"/>
      <c r="O759" s="623"/>
      <c r="P759" s="623" t="str">
        <f>IF(Calcu_ADJ!B162=FALSE,"",Force_1_R2!Z15)</f>
        <v/>
      </c>
      <c r="Q759" s="623"/>
      <c r="R759" s="623"/>
      <c r="S759" s="623"/>
      <c r="T759" s="623"/>
      <c r="U759" s="623" t="str">
        <f>IF(Calcu_ADJ!B162=FALSE,"",Force_1_R2!AA15)</f>
        <v/>
      </c>
      <c r="V759" s="623"/>
      <c r="W759" s="623"/>
      <c r="X759" s="623"/>
      <c r="Y759" s="623"/>
      <c r="Z759" s="623" t="str">
        <f>IF(Calcu_ADJ!B162=FALSE,"",Force_1_R2!AB15)</f>
        <v/>
      </c>
      <c r="AA759" s="623"/>
      <c r="AB759" s="623"/>
      <c r="AC759" s="623"/>
      <c r="AD759" s="623"/>
      <c r="AE759" s="623" t="str">
        <f>IF(Calcu_ADJ!B162=FALSE,"",Force_1_R2!AC15)</f>
        <v/>
      </c>
      <c r="AF759" s="623"/>
      <c r="AG759" s="623"/>
      <c r="AH759" s="623"/>
      <c r="AI759" s="623"/>
      <c r="AJ759" s="616" t="str">
        <f>IF(Calcu_ADJ!B162=FALSE,"",AVERAGE(F759:AI759))</f>
        <v/>
      </c>
      <c r="AK759" s="616"/>
      <c r="AL759" s="616"/>
      <c r="AM759" s="616"/>
      <c r="AN759" s="616"/>
      <c r="AO759" s="616" t="str">
        <f>IF(Calcu_ADJ!B162=FALSE,"",STDEV(F759:AI759))</f>
        <v/>
      </c>
      <c r="AP759" s="616"/>
      <c r="AQ759" s="616"/>
      <c r="AR759" s="616"/>
      <c r="AS759" s="616"/>
      <c r="AU759" s="1"/>
      <c r="AV759" s="1"/>
      <c r="AW759" s="1"/>
      <c r="AX759" s="1"/>
      <c r="AY759" s="1"/>
      <c r="AZ759" s="1"/>
      <c r="BA759" s="1"/>
      <c r="BB759" s="1"/>
    </row>
    <row r="760" spans="1:54" s="2" customFormat="1" ht="18.75" customHeight="1">
      <c r="A760" s="7"/>
      <c r="B760" s="616" t="str">
        <f>IF(Calcu_ADJ!B163=FALSE,"",Force_1_R2!E16)</f>
        <v/>
      </c>
      <c r="C760" s="616"/>
      <c r="D760" s="616"/>
      <c r="E760" s="616"/>
      <c r="F760" s="623" t="str">
        <f>IF(Calcu_ADJ!B163=FALSE,"",Force_1_R2!X16)</f>
        <v/>
      </c>
      <c r="G760" s="623"/>
      <c r="H760" s="623"/>
      <c r="I760" s="623"/>
      <c r="J760" s="623"/>
      <c r="K760" s="623" t="str">
        <f>IF(Calcu_ADJ!B163=FALSE,"",Force_1_R2!Y16)</f>
        <v/>
      </c>
      <c r="L760" s="623"/>
      <c r="M760" s="623"/>
      <c r="N760" s="623"/>
      <c r="O760" s="623"/>
      <c r="P760" s="623" t="str">
        <f>IF(Calcu_ADJ!B163=FALSE,"",Force_1_R2!Z16)</f>
        <v/>
      </c>
      <c r="Q760" s="623"/>
      <c r="R760" s="623"/>
      <c r="S760" s="623"/>
      <c r="T760" s="623"/>
      <c r="U760" s="623" t="str">
        <f>IF(Calcu_ADJ!B163=FALSE,"",Force_1_R2!AA16)</f>
        <v/>
      </c>
      <c r="V760" s="623"/>
      <c r="W760" s="623"/>
      <c r="X760" s="623"/>
      <c r="Y760" s="623"/>
      <c r="Z760" s="623" t="str">
        <f>IF(Calcu_ADJ!B163=FALSE,"",Force_1_R2!AB16)</f>
        <v/>
      </c>
      <c r="AA760" s="623"/>
      <c r="AB760" s="623"/>
      <c r="AC760" s="623"/>
      <c r="AD760" s="623"/>
      <c r="AE760" s="623" t="str">
        <f>IF(Calcu_ADJ!B163=FALSE,"",Force_1_R2!AC16)</f>
        <v/>
      </c>
      <c r="AF760" s="623"/>
      <c r="AG760" s="623"/>
      <c r="AH760" s="623"/>
      <c r="AI760" s="623"/>
      <c r="AJ760" s="616" t="str">
        <f>IF(Calcu_ADJ!B163=FALSE,"",AVERAGE(F760:AI760))</f>
        <v/>
      </c>
      <c r="AK760" s="616"/>
      <c r="AL760" s="616"/>
      <c r="AM760" s="616"/>
      <c r="AN760" s="616"/>
      <c r="AO760" s="616" t="str">
        <f>IF(Calcu_ADJ!B163=FALSE,"",STDEV(F760:AI760))</f>
        <v/>
      </c>
      <c r="AP760" s="616"/>
      <c r="AQ760" s="616"/>
      <c r="AR760" s="616"/>
      <c r="AS760" s="616"/>
      <c r="AU760" s="1"/>
      <c r="AV760" s="1"/>
      <c r="AW760" s="1"/>
      <c r="AX760" s="1"/>
      <c r="AY760" s="1"/>
      <c r="AZ760" s="1"/>
      <c r="BA760" s="1"/>
      <c r="BB760" s="1"/>
    </row>
    <row r="761" spans="1:54" s="2" customFormat="1" ht="18.75" customHeight="1">
      <c r="A761" s="7"/>
      <c r="B761" s="616" t="str">
        <f>IF(Calcu_ADJ!B164=FALSE,"",Force_1_R2!E17)</f>
        <v/>
      </c>
      <c r="C761" s="616"/>
      <c r="D761" s="616"/>
      <c r="E761" s="616"/>
      <c r="F761" s="623" t="str">
        <f>IF(Calcu_ADJ!B164=FALSE,"",Force_1_R2!X17)</f>
        <v/>
      </c>
      <c r="G761" s="623"/>
      <c r="H761" s="623"/>
      <c r="I761" s="623"/>
      <c r="J761" s="623"/>
      <c r="K761" s="623" t="str">
        <f>IF(Calcu_ADJ!B164=FALSE,"",Force_1_R2!Y17)</f>
        <v/>
      </c>
      <c r="L761" s="623"/>
      <c r="M761" s="623"/>
      <c r="N761" s="623"/>
      <c r="O761" s="623"/>
      <c r="P761" s="623" t="str">
        <f>IF(Calcu_ADJ!B164=FALSE,"",Force_1_R2!Z17)</f>
        <v/>
      </c>
      <c r="Q761" s="623"/>
      <c r="R761" s="623"/>
      <c r="S761" s="623"/>
      <c r="T761" s="623"/>
      <c r="U761" s="623" t="str">
        <f>IF(Calcu_ADJ!B164=FALSE,"",Force_1_R2!AA17)</f>
        <v/>
      </c>
      <c r="V761" s="623"/>
      <c r="W761" s="623"/>
      <c r="X761" s="623"/>
      <c r="Y761" s="623"/>
      <c r="Z761" s="623" t="str">
        <f>IF(Calcu_ADJ!B164=FALSE,"",Force_1_R2!AB17)</f>
        <v/>
      </c>
      <c r="AA761" s="623"/>
      <c r="AB761" s="623"/>
      <c r="AC761" s="623"/>
      <c r="AD761" s="623"/>
      <c r="AE761" s="623" t="str">
        <f>IF(Calcu_ADJ!B164=FALSE,"",Force_1_R2!AC17)</f>
        <v/>
      </c>
      <c r="AF761" s="623"/>
      <c r="AG761" s="623"/>
      <c r="AH761" s="623"/>
      <c r="AI761" s="623"/>
      <c r="AJ761" s="616" t="str">
        <f>IF(Calcu_ADJ!B164=FALSE,"",AVERAGE(F761:AI761))</f>
        <v/>
      </c>
      <c r="AK761" s="616"/>
      <c r="AL761" s="616"/>
      <c r="AM761" s="616"/>
      <c r="AN761" s="616"/>
      <c r="AO761" s="616" t="str">
        <f>IF(Calcu_ADJ!B164=FALSE,"",STDEV(F761:AI761))</f>
        <v/>
      </c>
      <c r="AP761" s="616"/>
      <c r="AQ761" s="616"/>
      <c r="AR761" s="616"/>
      <c r="AS761" s="616"/>
      <c r="AU761" s="1"/>
      <c r="AV761" s="1"/>
      <c r="AW761" s="1"/>
      <c r="AX761" s="1"/>
      <c r="AY761" s="1"/>
      <c r="AZ761" s="1"/>
      <c r="BA761" s="1"/>
      <c r="BB761" s="1"/>
    </row>
    <row r="762" spans="1:54" s="2" customFormat="1" ht="18.75" customHeight="1">
      <c r="A762" s="7"/>
      <c r="B762" s="616" t="str">
        <f>IF(Calcu_ADJ!B165=FALSE,"",Force_1_R2!E18)</f>
        <v/>
      </c>
      <c r="C762" s="616"/>
      <c r="D762" s="616"/>
      <c r="E762" s="616"/>
      <c r="F762" s="623" t="str">
        <f>IF(Calcu_ADJ!B165=FALSE,"",Force_1_R2!X18)</f>
        <v/>
      </c>
      <c r="G762" s="623"/>
      <c r="H762" s="623"/>
      <c r="I762" s="623"/>
      <c r="J762" s="623"/>
      <c r="K762" s="623" t="str">
        <f>IF(Calcu_ADJ!B165=FALSE,"",Force_1_R2!Y18)</f>
        <v/>
      </c>
      <c r="L762" s="623"/>
      <c r="M762" s="623"/>
      <c r="N762" s="623"/>
      <c r="O762" s="623"/>
      <c r="P762" s="623" t="str">
        <f>IF(Calcu_ADJ!B165=FALSE,"",Force_1_R2!Z18)</f>
        <v/>
      </c>
      <c r="Q762" s="623"/>
      <c r="R762" s="623"/>
      <c r="S762" s="623"/>
      <c r="T762" s="623"/>
      <c r="U762" s="623" t="str">
        <f>IF(Calcu_ADJ!B165=FALSE,"",Force_1_R2!AA18)</f>
        <v/>
      </c>
      <c r="V762" s="623"/>
      <c r="W762" s="623"/>
      <c r="X762" s="623"/>
      <c r="Y762" s="623"/>
      <c r="Z762" s="623" t="str">
        <f>IF(Calcu_ADJ!B165=FALSE,"",Force_1_R2!AB18)</f>
        <v/>
      </c>
      <c r="AA762" s="623"/>
      <c r="AB762" s="623"/>
      <c r="AC762" s="623"/>
      <c r="AD762" s="623"/>
      <c r="AE762" s="623" t="str">
        <f>IF(Calcu_ADJ!B165=FALSE,"",Force_1_R2!AC18)</f>
        <v/>
      </c>
      <c r="AF762" s="623"/>
      <c r="AG762" s="623"/>
      <c r="AH762" s="623"/>
      <c r="AI762" s="623"/>
      <c r="AJ762" s="616" t="str">
        <f>IF(Calcu_ADJ!B165=FALSE,"",AVERAGE(F762:AI762))</f>
        <v/>
      </c>
      <c r="AK762" s="616"/>
      <c r="AL762" s="616"/>
      <c r="AM762" s="616"/>
      <c r="AN762" s="616"/>
      <c r="AO762" s="616" t="str">
        <f>IF(Calcu_ADJ!B165=FALSE,"",STDEV(F762:AI762))</f>
        <v/>
      </c>
      <c r="AP762" s="616"/>
      <c r="AQ762" s="616"/>
      <c r="AR762" s="616"/>
      <c r="AS762" s="616"/>
      <c r="AU762" s="1"/>
      <c r="AV762" s="1"/>
      <c r="AW762" s="1"/>
      <c r="AX762" s="1"/>
      <c r="AY762" s="1"/>
      <c r="AZ762" s="1"/>
      <c r="BA762" s="1"/>
      <c r="BB762" s="1"/>
    </row>
    <row r="763" spans="1:54" s="2" customFormat="1" ht="18.75" customHeight="1">
      <c r="A763" s="7"/>
      <c r="B763" s="616" t="str">
        <f>IF(Calcu_ADJ!B166=FALSE,"",Force_1_R2!E19)</f>
        <v/>
      </c>
      <c r="C763" s="616"/>
      <c r="D763" s="616"/>
      <c r="E763" s="616"/>
      <c r="F763" s="623" t="str">
        <f>IF(Calcu_ADJ!B166=FALSE,"",Force_1_R2!X19)</f>
        <v/>
      </c>
      <c r="G763" s="623"/>
      <c r="H763" s="623"/>
      <c r="I763" s="623"/>
      <c r="J763" s="623"/>
      <c r="K763" s="623" t="str">
        <f>IF(Calcu_ADJ!B166=FALSE,"",Force_1_R2!Y19)</f>
        <v/>
      </c>
      <c r="L763" s="623"/>
      <c r="M763" s="623"/>
      <c r="N763" s="623"/>
      <c r="O763" s="623"/>
      <c r="P763" s="623" t="str">
        <f>IF(Calcu_ADJ!B166=FALSE,"",Force_1_R2!Z19)</f>
        <v/>
      </c>
      <c r="Q763" s="623"/>
      <c r="R763" s="623"/>
      <c r="S763" s="623"/>
      <c r="T763" s="623"/>
      <c r="U763" s="623" t="str">
        <f>IF(Calcu_ADJ!B166=FALSE,"",Force_1_R2!AA19)</f>
        <v/>
      </c>
      <c r="V763" s="623"/>
      <c r="W763" s="623"/>
      <c r="X763" s="623"/>
      <c r="Y763" s="623"/>
      <c r="Z763" s="623" t="str">
        <f>IF(Calcu_ADJ!B166=FALSE,"",Force_1_R2!AB19)</f>
        <v/>
      </c>
      <c r="AA763" s="623"/>
      <c r="AB763" s="623"/>
      <c r="AC763" s="623"/>
      <c r="AD763" s="623"/>
      <c r="AE763" s="623" t="str">
        <f>IF(Calcu_ADJ!B166=FALSE,"",Force_1_R2!AC19)</f>
        <v/>
      </c>
      <c r="AF763" s="623"/>
      <c r="AG763" s="623"/>
      <c r="AH763" s="623"/>
      <c r="AI763" s="623"/>
      <c r="AJ763" s="616" t="str">
        <f>IF(Calcu_ADJ!B166=FALSE,"",AVERAGE(F763:AI763))</f>
        <v/>
      </c>
      <c r="AK763" s="616"/>
      <c r="AL763" s="616"/>
      <c r="AM763" s="616"/>
      <c r="AN763" s="616"/>
      <c r="AO763" s="616" t="str">
        <f>IF(Calcu_ADJ!B166=FALSE,"",STDEV(F763:AI763))</f>
        <v/>
      </c>
      <c r="AP763" s="616"/>
      <c r="AQ763" s="616"/>
      <c r="AR763" s="616"/>
      <c r="AS763" s="616"/>
      <c r="AU763" s="1"/>
      <c r="AV763" s="1"/>
      <c r="AW763" s="1"/>
      <c r="AX763" s="1"/>
      <c r="AY763" s="1"/>
      <c r="AZ763" s="1"/>
      <c r="BA763" s="1"/>
      <c r="BB763" s="1"/>
    </row>
    <row r="764" spans="1:54" s="2" customFormat="1" ht="18.75" customHeight="1">
      <c r="A764" s="7"/>
      <c r="B764" s="616" t="str">
        <f>IF(Calcu_ADJ!B167=FALSE,"",Force_1_R2!E20)</f>
        <v/>
      </c>
      <c r="C764" s="616"/>
      <c r="D764" s="616"/>
      <c r="E764" s="616"/>
      <c r="F764" s="623" t="str">
        <f>IF(Calcu_ADJ!B167=FALSE,"",Force_1_R2!X20)</f>
        <v/>
      </c>
      <c r="G764" s="623"/>
      <c r="H764" s="623"/>
      <c r="I764" s="623"/>
      <c r="J764" s="623"/>
      <c r="K764" s="623" t="str">
        <f>IF(Calcu_ADJ!B167=FALSE,"",Force_1_R2!Y20)</f>
        <v/>
      </c>
      <c r="L764" s="623"/>
      <c r="M764" s="623"/>
      <c r="N764" s="623"/>
      <c r="O764" s="623"/>
      <c r="P764" s="623" t="str">
        <f>IF(Calcu_ADJ!B167=FALSE,"",Force_1_R2!Z20)</f>
        <v/>
      </c>
      <c r="Q764" s="623"/>
      <c r="R764" s="623"/>
      <c r="S764" s="623"/>
      <c r="T764" s="623"/>
      <c r="U764" s="623" t="str">
        <f>IF(Calcu_ADJ!B167=FALSE,"",Force_1_R2!AA20)</f>
        <v/>
      </c>
      <c r="V764" s="623"/>
      <c r="W764" s="623"/>
      <c r="X764" s="623"/>
      <c r="Y764" s="623"/>
      <c r="Z764" s="623" t="str">
        <f>IF(Calcu_ADJ!B167=FALSE,"",Force_1_R2!AB20)</f>
        <v/>
      </c>
      <c r="AA764" s="623"/>
      <c r="AB764" s="623"/>
      <c r="AC764" s="623"/>
      <c r="AD764" s="623"/>
      <c r="AE764" s="623" t="str">
        <f>IF(Calcu_ADJ!B167=FALSE,"",Force_1_R2!AC20)</f>
        <v/>
      </c>
      <c r="AF764" s="623"/>
      <c r="AG764" s="623"/>
      <c r="AH764" s="623"/>
      <c r="AI764" s="623"/>
      <c r="AJ764" s="616" t="str">
        <f>IF(Calcu_ADJ!B167=FALSE,"",AVERAGE(F764:AI764))</f>
        <v/>
      </c>
      <c r="AK764" s="616"/>
      <c r="AL764" s="616"/>
      <c r="AM764" s="616"/>
      <c r="AN764" s="616"/>
      <c r="AO764" s="616" t="str">
        <f>IF(Calcu_ADJ!B167=FALSE,"",STDEV(F764:AI764))</f>
        <v/>
      </c>
      <c r="AP764" s="616"/>
      <c r="AQ764" s="616"/>
      <c r="AR764" s="616"/>
      <c r="AS764" s="616"/>
      <c r="AU764" s="1"/>
      <c r="AV764" s="1"/>
      <c r="AW764" s="1"/>
      <c r="AX764" s="1"/>
      <c r="AY764" s="1"/>
      <c r="AZ764" s="1"/>
      <c r="BA764" s="1"/>
      <c r="BB764" s="1"/>
    </row>
    <row r="765" spans="1:54" s="2" customFormat="1" ht="18.75" customHeight="1">
      <c r="A765" s="7"/>
      <c r="B765" s="616" t="str">
        <f>IF(Calcu_ADJ!B168=FALSE,"",Force_1_R2!E21)</f>
        <v/>
      </c>
      <c r="C765" s="616"/>
      <c r="D765" s="616"/>
      <c r="E765" s="616"/>
      <c r="F765" s="623" t="str">
        <f>IF(Calcu_ADJ!B168=FALSE,"",Force_1_R2!X21)</f>
        <v/>
      </c>
      <c r="G765" s="623"/>
      <c r="H765" s="623"/>
      <c r="I765" s="623"/>
      <c r="J765" s="623"/>
      <c r="K765" s="623" t="str">
        <f>IF(Calcu_ADJ!B168=FALSE,"",Force_1_R2!Y21)</f>
        <v/>
      </c>
      <c r="L765" s="623"/>
      <c r="M765" s="623"/>
      <c r="N765" s="623"/>
      <c r="O765" s="623"/>
      <c r="P765" s="623" t="str">
        <f>IF(Calcu_ADJ!B168=FALSE,"",Force_1_R2!Z21)</f>
        <v/>
      </c>
      <c r="Q765" s="623"/>
      <c r="R765" s="623"/>
      <c r="S765" s="623"/>
      <c r="T765" s="623"/>
      <c r="U765" s="623" t="str">
        <f>IF(Calcu_ADJ!B168=FALSE,"",Force_1_R2!AA21)</f>
        <v/>
      </c>
      <c r="V765" s="623"/>
      <c r="W765" s="623"/>
      <c r="X765" s="623"/>
      <c r="Y765" s="623"/>
      <c r="Z765" s="623" t="str">
        <f>IF(Calcu_ADJ!B168=FALSE,"",Force_1_R2!AB21)</f>
        <v/>
      </c>
      <c r="AA765" s="623"/>
      <c r="AB765" s="623"/>
      <c r="AC765" s="623"/>
      <c r="AD765" s="623"/>
      <c r="AE765" s="623" t="str">
        <f>IF(Calcu_ADJ!B168=FALSE,"",Force_1_R2!AC21)</f>
        <v/>
      </c>
      <c r="AF765" s="623"/>
      <c r="AG765" s="623"/>
      <c r="AH765" s="623"/>
      <c r="AI765" s="623"/>
      <c r="AJ765" s="616" t="str">
        <f>IF(Calcu_ADJ!B168=FALSE,"",AVERAGE(F765:AI765))</f>
        <v/>
      </c>
      <c r="AK765" s="616"/>
      <c r="AL765" s="616"/>
      <c r="AM765" s="616"/>
      <c r="AN765" s="616"/>
      <c r="AO765" s="616" t="str">
        <f>IF(Calcu_ADJ!B168=FALSE,"",STDEV(F765:AI765))</f>
        <v/>
      </c>
      <c r="AP765" s="616"/>
      <c r="AQ765" s="616"/>
      <c r="AR765" s="616"/>
      <c r="AS765" s="616"/>
      <c r="AU765" s="1"/>
      <c r="AV765" s="1"/>
      <c r="AW765" s="1"/>
      <c r="AX765" s="1"/>
      <c r="AY765" s="1"/>
      <c r="AZ765" s="1"/>
      <c r="BA765" s="1"/>
      <c r="BB765" s="1"/>
    </row>
    <row r="766" spans="1:54" s="2" customFormat="1" ht="18.75" customHeight="1">
      <c r="A766" s="7"/>
      <c r="B766" s="616" t="str">
        <f>IF(Calcu_ADJ!B169=FALSE,"",Force_1_R2!E22)</f>
        <v/>
      </c>
      <c r="C766" s="616"/>
      <c r="D766" s="616"/>
      <c r="E766" s="616"/>
      <c r="F766" s="623" t="str">
        <f>IF(Calcu_ADJ!B169=FALSE,"",Force_1_R2!X22)</f>
        <v/>
      </c>
      <c r="G766" s="623"/>
      <c r="H766" s="623"/>
      <c r="I766" s="623"/>
      <c r="J766" s="623"/>
      <c r="K766" s="623" t="str">
        <f>IF(Calcu_ADJ!B169=FALSE,"",Force_1_R2!Y22)</f>
        <v/>
      </c>
      <c r="L766" s="623"/>
      <c r="M766" s="623"/>
      <c r="N766" s="623"/>
      <c r="O766" s="623"/>
      <c r="P766" s="623" t="str">
        <f>IF(Calcu_ADJ!B169=FALSE,"",Force_1_R2!Z22)</f>
        <v/>
      </c>
      <c r="Q766" s="623"/>
      <c r="R766" s="623"/>
      <c r="S766" s="623"/>
      <c r="T766" s="623"/>
      <c r="U766" s="623" t="str">
        <f>IF(Calcu_ADJ!B169=FALSE,"",Force_1_R2!AA22)</f>
        <v/>
      </c>
      <c r="V766" s="623"/>
      <c r="W766" s="623"/>
      <c r="X766" s="623"/>
      <c r="Y766" s="623"/>
      <c r="Z766" s="623" t="str">
        <f>IF(Calcu_ADJ!B169=FALSE,"",Force_1_R2!AB22)</f>
        <v/>
      </c>
      <c r="AA766" s="623"/>
      <c r="AB766" s="623"/>
      <c r="AC766" s="623"/>
      <c r="AD766" s="623"/>
      <c r="AE766" s="623" t="str">
        <f>IF(Calcu_ADJ!B169=FALSE,"",Force_1_R2!AC22)</f>
        <v/>
      </c>
      <c r="AF766" s="623"/>
      <c r="AG766" s="623"/>
      <c r="AH766" s="623"/>
      <c r="AI766" s="623"/>
      <c r="AJ766" s="616" t="str">
        <f>IF(Calcu_ADJ!B169=FALSE,"",AVERAGE(F766:AI766))</f>
        <v/>
      </c>
      <c r="AK766" s="616"/>
      <c r="AL766" s="616"/>
      <c r="AM766" s="616"/>
      <c r="AN766" s="616"/>
      <c r="AO766" s="616" t="str">
        <f>IF(Calcu_ADJ!B169=FALSE,"",STDEV(F766:AI766))</f>
        <v/>
      </c>
      <c r="AP766" s="616"/>
      <c r="AQ766" s="616"/>
      <c r="AR766" s="616"/>
      <c r="AS766" s="616"/>
      <c r="AU766" s="1"/>
      <c r="AV766" s="1"/>
      <c r="AW766" s="1"/>
      <c r="AX766" s="1"/>
      <c r="AY766" s="1"/>
      <c r="AZ766" s="1"/>
      <c r="BA766" s="1"/>
      <c r="BB766" s="1"/>
    </row>
    <row r="767" spans="1:54" s="2" customFormat="1" ht="18.75" customHeight="1">
      <c r="A767" s="7"/>
      <c r="B767" s="616" t="str">
        <f>IF(Calcu_ADJ!B170=FALSE,"",Force_1_R2!E23)</f>
        <v/>
      </c>
      <c r="C767" s="616"/>
      <c r="D767" s="616"/>
      <c r="E767" s="616"/>
      <c r="F767" s="623" t="str">
        <f>IF(Calcu_ADJ!B170=FALSE,"",Force_1_R2!X23)</f>
        <v/>
      </c>
      <c r="G767" s="623"/>
      <c r="H767" s="623"/>
      <c r="I767" s="623"/>
      <c r="J767" s="623"/>
      <c r="K767" s="623" t="str">
        <f>IF(Calcu_ADJ!B170=FALSE,"",Force_1_R2!Y23)</f>
        <v/>
      </c>
      <c r="L767" s="623"/>
      <c r="M767" s="623"/>
      <c r="N767" s="623"/>
      <c r="O767" s="623"/>
      <c r="P767" s="623" t="str">
        <f>IF(Calcu_ADJ!B170=FALSE,"",Force_1_R2!Z23)</f>
        <v/>
      </c>
      <c r="Q767" s="623"/>
      <c r="R767" s="623"/>
      <c r="S767" s="623"/>
      <c r="T767" s="623"/>
      <c r="U767" s="623" t="str">
        <f>IF(Calcu_ADJ!B170=FALSE,"",Force_1_R2!AA23)</f>
        <v/>
      </c>
      <c r="V767" s="623"/>
      <c r="W767" s="623"/>
      <c r="X767" s="623"/>
      <c r="Y767" s="623"/>
      <c r="Z767" s="623" t="str">
        <f>IF(Calcu_ADJ!B170=FALSE,"",Force_1_R2!AB23)</f>
        <v/>
      </c>
      <c r="AA767" s="623"/>
      <c r="AB767" s="623"/>
      <c r="AC767" s="623"/>
      <c r="AD767" s="623"/>
      <c r="AE767" s="623" t="str">
        <f>IF(Calcu_ADJ!B170=FALSE,"",Force_1_R2!AC23)</f>
        <v/>
      </c>
      <c r="AF767" s="623"/>
      <c r="AG767" s="623"/>
      <c r="AH767" s="623"/>
      <c r="AI767" s="623"/>
      <c r="AJ767" s="616" t="str">
        <f>IF(Calcu_ADJ!B170=FALSE,"",AVERAGE(F767:AI767))</f>
        <v/>
      </c>
      <c r="AK767" s="616"/>
      <c r="AL767" s="616"/>
      <c r="AM767" s="616"/>
      <c r="AN767" s="616"/>
      <c r="AO767" s="616" t="str">
        <f>IF(Calcu_ADJ!B170=FALSE,"",STDEV(F767:AI767))</f>
        <v/>
      </c>
      <c r="AP767" s="616"/>
      <c r="AQ767" s="616"/>
      <c r="AR767" s="616"/>
      <c r="AS767" s="616"/>
      <c r="AU767" s="1"/>
      <c r="AV767" s="1"/>
      <c r="AW767" s="1"/>
      <c r="AX767" s="1"/>
      <c r="AY767" s="1"/>
      <c r="AZ767" s="1"/>
      <c r="BA767" s="1"/>
      <c r="BB767" s="1"/>
    </row>
    <row r="768" spans="1:54" s="2" customFormat="1" ht="18.75" customHeight="1">
      <c r="A768" s="7"/>
      <c r="B768" s="616" t="str">
        <f>IF(Calcu_ADJ!B171=FALSE,"",Force_1_R2!E24)</f>
        <v/>
      </c>
      <c r="C768" s="616"/>
      <c r="D768" s="616"/>
      <c r="E768" s="616"/>
      <c r="F768" s="623" t="str">
        <f>IF(Calcu_ADJ!B171=FALSE,"",Force_1_R2!X24)</f>
        <v/>
      </c>
      <c r="G768" s="623"/>
      <c r="H768" s="623"/>
      <c r="I768" s="623"/>
      <c r="J768" s="623"/>
      <c r="K768" s="623" t="str">
        <f>IF(Calcu_ADJ!B171=FALSE,"",Force_1_R2!Y24)</f>
        <v/>
      </c>
      <c r="L768" s="623"/>
      <c r="M768" s="623"/>
      <c r="N768" s="623"/>
      <c r="O768" s="623"/>
      <c r="P768" s="623" t="str">
        <f>IF(Calcu_ADJ!B171=FALSE,"",Force_1_R2!Z24)</f>
        <v/>
      </c>
      <c r="Q768" s="623"/>
      <c r="R768" s="623"/>
      <c r="S768" s="623"/>
      <c r="T768" s="623"/>
      <c r="U768" s="623" t="str">
        <f>IF(Calcu_ADJ!B171=FALSE,"",Force_1_R2!AA24)</f>
        <v/>
      </c>
      <c r="V768" s="623"/>
      <c r="W768" s="623"/>
      <c r="X768" s="623"/>
      <c r="Y768" s="623"/>
      <c r="Z768" s="623" t="str">
        <f>IF(Calcu_ADJ!B171=FALSE,"",Force_1_R2!AB24)</f>
        <v/>
      </c>
      <c r="AA768" s="623"/>
      <c r="AB768" s="623"/>
      <c r="AC768" s="623"/>
      <c r="AD768" s="623"/>
      <c r="AE768" s="623" t="str">
        <f>IF(Calcu_ADJ!B171=FALSE,"",Force_1_R2!AC24)</f>
        <v/>
      </c>
      <c r="AF768" s="623"/>
      <c r="AG768" s="623"/>
      <c r="AH768" s="623"/>
      <c r="AI768" s="623"/>
      <c r="AJ768" s="616" t="str">
        <f>IF(Calcu_ADJ!B171=FALSE,"",AVERAGE(F768:AI768))</f>
        <v/>
      </c>
      <c r="AK768" s="616"/>
      <c r="AL768" s="616"/>
      <c r="AM768" s="616"/>
      <c r="AN768" s="616"/>
      <c r="AO768" s="616" t="str">
        <f>IF(Calcu_ADJ!B171=FALSE,"",STDEV(F768:AI768))</f>
        <v/>
      </c>
      <c r="AP768" s="616"/>
      <c r="AQ768" s="616"/>
      <c r="AR768" s="616"/>
      <c r="AS768" s="616"/>
      <c r="AU768" s="1"/>
      <c r="AV768" s="1"/>
      <c r="AW768" s="1"/>
      <c r="AX768" s="1"/>
      <c r="AY768" s="1"/>
      <c r="AZ768" s="1"/>
      <c r="BA768" s="1"/>
      <c r="BB768" s="1"/>
    </row>
    <row r="769" spans="1:46" ht="18.75" customHeight="1">
      <c r="A769" s="7"/>
      <c r="B769" s="116"/>
      <c r="C769" s="116"/>
      <c r="D769" s="116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9"/>
      <c r="AA769" s="119"/>
      <c r="AB769" s="119"/>
      <c r="AC769" s="119"/>
      <c r="AD769" s="119"/>
      <c r="AE769" s="120"/>
      <c r="AF769" s="120"/>
      <c r="AG769" s="120"/>
      <c r="AH769" s="120"/>
      <c r="AI769" s="120"/>
      <c r="AJ769" s="121"/>
      <c r="AK769" s="121"/>
      <c r="AL769" s="121"/>
      <c r="AM769" s="121"/>
      <c r="AN769" s="121"/>
      <c r="AO769" s="114"/>
      <c r="AP769" s="114"/>
      <c r="AQ769" s="114"/>
      <c r="AR769" s="114"/>
      <c r="AS769" s="114"/>
    </row>
    <row r="770" spans="1:46" ht="18.75" customHeight="1">
      <c r="A770" s="7"/>
      <c r="B770" s="117" t="s">
        <v>467</v>
      </c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4"/>
      <c r="T770" s="4"/>
      <c r="U770" s="4"/>
      <c r="V770" s="4"/>
      <c r="W770" s="4"/>
      <c r="X770" s="4"/>
      <c r="Y770" s="4"/>
      <c r="Z770" s="35"/>
      <c r="AA770" s="35"/>
      <c r="AB770" s="35"/>
      <c r="AC770" s="35"/>
      <c r="AD770" s="35"/>
      <c r="AE770" s="35"/>
      <c r="AF770" s="36"/>
      <c r="AG770" s="36"/>
      <c r="AH770" s="36"/>
      <c r="AI770" s="36"/>
      <c r="AJ770" s="36"/>
      <c r="AK770" s="36"/>
      <c r="AL770" s="15"/>
      <c r="AM770" s="15"/>
      <c r="AN770" s="15"/>
      <c r="AO770" s="15"/>
      <c r="AP770" s="15"/>
      <c r="AQ770" s="15"/>
      <c r="AR770" s="2"/>
      <c r="AS770" s="2"/>
    </row>
    <row r="771" spans="1:46" ht="18.75" customHeight="1">
      <c r="A771" s="7"/>
      <c r="B771" s="624" t="str">
        <f>B748</f>
        <v>실하중
(0)</v>
      </c>
      <c r="C771" s="624"/>
      <c r="D771" s="624"/>
      <c r="E771" s="624"/>
      <c r="F771" s="624" t="str">
        <f>F748</f>
        <v>기 기 지 시 치</v>
      </c>
      <c r="G771" s="624"/>
      <c r="H771" s="624"/>
      <c r="I771" s="624"/>
      <c r="J771" s="624"/>
      <c r="K771" s="624"/>
      <c r="L771" s="624"/>
      <c r="M771" s="624"/>
      <c r="N771" s="624"/>
      <c r="O771" s="624"/>
      <c r="P771" s="624"/>
      <c r="Q771" s="624"/>
      <c r="R771" s="624"/>
      <c r="S771" s="624"/>
      <c r="T771" s="624"/>
      <c r="U771" s="624"/>
      <c r="V771" s="624"/>
      <c r="W771" s="624"/>
      <c r="X771" s="624"/>
      <c r="Y771" s="624"/>
      <c r="Z771" s="624"/>
      <c r="AA771" s="624"/>
      <c r="AB771" s="624"/>
      <c r="AC771" s="624"/>
      <c r="AD771" s="624"/>
      <c r="AE771" s="624"/>
      <c r="AF771" s="624"/>
      <c r="AG771" s="624"/>
      <c r="AH771" s="624"/>
      <c r="AI771" s="624"/>
      <c r="AJ771" s="624" t="s">
        <v>458</v>
      </c>
      <c r="AK771" s="624"/>
      <c r="AL771" s="624"/>
      <c r="AM771" s="624"/>
      <c r="AN771" s="624"/>
      <c r="AO771" s="624" t="s">
        <v>459</v>
      </c>
      <c r="AP771" s="624"/>
      <c r="AQ771" s="624"/>
      <c r="AR771" s="624"/>
      <c r="AS771" s="624"/>
    </row>
    <row r="772" spans="1:46" ht="18.75" customHeight="1">
      <c r="A772" s="7"/>
      <c r="B772" s="624"/>
      <c r="C772" s="624"/>
      <c r="D772" s="624"/>
      <c r="E772" s="624"/>
      <c r="F772" s="624" t="s">
        <v>70</v>
      </c>
      <c r="G772" s="624"/>
      <c r="H772" s="624"/>
      <c r="I772" s="624"/>
      <c r="J772" s="624"/>
      <c r="K772" s="624" t="s">
        <v>71</v>
      </c>
      <c r="L772" s="624"/>
      <c r="M772" s="624"/>
      <c r="N772" s="624"/>
      <c r="O772" s="624"/>
      <c r="P772" s="624" t="s">
        <v>462</v>
      </c>
      <c r="Q772" s="624"/>
      <c r="R772" s="624"/>
      <c r="S772" s="624"/>
      <c r="T772" s="624"/>
      <c r="U772" s="624"/>
      <c r="V772" s="624"/>
      <c r="W772" s="624"/>
      <c r="X772" s="624"/>
      <c r="Y772" s="624"/>
      <c r="Z772" s="624" t="s">
        <v>464</v>
      </c>
      <c r="AA772" s="624"/>
      <c r="AB772" s="624"/>
      <c r="AC772" s="624"/>
      <c r="AD772" s="624"/>
      <c r="AE772" s="624"/>
      <c r="AF772" s="624"/>
      <c r="AG772" s="624"/>
      <c r="AH772" s="624"/>
      <c r="AI772" s="624"/>
      <c r="AJ772" s="624"/>
      <c r="AK772" s="624"/>
      <c r="AL772" s="624"/>
      <c r="AM772" s="624"/>
      <c r="AN772" s="624"/>
      <c r="AO772" s="624"/>
      <c r="AP772" s="624"/>
      <c r="AQ772" s="624"/>
      <c r="AR772" s="624"/>
      <c r="AS772" s="624"/>
    </row>
    <row r="773" spans="1:46" ht="18.75" customHeight="1">
      <c r="A773" s="7"/>
      <c r="B773" s="624"/>
      <c r="C773" s="624"/>
      <c r="D773" s="624"/>
      <c r="E773" s="624"/>
      <c r="F773" s="624"/>
      <c r="G773" s="624"/>
      <c r="H773" s="624"/>
      <c r="I773" s="624"/>
      <c r="J773" s="624"/>
      <c r="K773" s="624"/>
      <c r="L773" s="624"/>
      <c r="M773" s="624"/>
      <c r="N773" s="624"/>
      <c r="O773" s="624"/>
      <c r="P773" s="624" t="s">
        <v>47</v>
      </c>
      <c r="Q773" s="624"/>
      <c r="R773" s="624"/>
      <c r="S773" s="624"/>
      <c r="T773" s="624"/>
      <c r="U773" s="624" t="s">
        <v>126</v>
      </c>
      <c r="V773" s="624"/>
      <c r="W773" s="624"/>
      <c r="X773" s="624"/>
      <c r="Y773" s="624"/>
      <c r="Z773" s="624" t="s">
        <v>47</v>
      </c>
      <c r="AA773" s="624"/>
      <c r="AB773" s="624"/>
      <c r="AC773" s="624"/>
      <c r="AD773" s="624"/>
      <c r="AE773" s="624" t="s">
        <v>126</v>
      </c>
      <c r="AF773" s="624"/>
      <c r="AG773" s="624"/>
      <c r="AH773" s="624"/>
      <c r="AI773" s="624"/>
      <c r="AJ773" s="624"/>
      <c r="AK773" s="624"/>
      <c r="AL773" s="624"/>
      <c r="AM773" s="624"/>
      <c r="AN773" s="624"/>
      <c r="AO773" s="624"/>
      <c r="AP773" s="624"/>
      <c r="AQ773" s="624"/>
      <c r="AR773" s="624"/>
      <c r="AS773" s="624"/>
    </row>
    <row r="774" spans="1:46" ht="18.75" customHeight="1">
      <c r="A774" s="7"/>
      <c r="B774" s="616" t="str">
        <f t="shared" ref="B774:B791" si="33">IF(B751="","",B751)</f>
        <v/>
      </c>
      <c r="C774" s="616"/>
      <c r="D774" s="616"/>
      <c r="E774" s="616"/>
      <c r="F774" s="623" t="str">
        <f t="shared" ref="F774:F791" si="34">IF(B751="","",F751-$F$751)</f>
        <v/>
      </c>
      <c r="G774" s="623"/>
      <c r="H774" s="623"/>
      <c r="I774" s="623"/>
      <c r="J774" s="623"/>
      <c r="K774" s="623" t="str">
        <f t="shared" ref="K774:K791" si="35">IF(B751="","",K751-$K$751)</f>
        <v/>
      </c>
      <c r="L774" s="623"/>
      <c r="M774" s="623"/>
      <c r="N774" s="623"/>
      <c r="O774" s="623"/>
      <c r="P774" s="623" t="str">
        <f t="shared" ref="P774:P791" si="36">IF(OR(B751="",P751="ⅹ"),"",P751-$P$751)</f>
        <v/>
      </c>
      <c r="Q774" s="623"/>
      <c r="R774" s="623"/>
      <c r="S774" s="623"/>
      <c r="T774" s="623"/>
      <c r="U774" s="623" t="str">
        <f t="shared" ref="U774:U791" si="37">IF(OR(B751="",U751="ⅹ"),"",U751-$P$751)</f>
        <v/>
      </c>
      <c r="V774" s="623"/>
      <c r="W774" s="623"/>
      <c r="X774" s="623"/>
      <c r="Y774" s="623"/>
      <c r="Z774" s="623" t="str">
        <f t="shared" ref="Z774:Z791" si="38">IF(OR(B751="",Z751="ⅹ"),"",Z751-$Z$751)</f>
        <v/>
      </c>
      <c r="AA774" s="623"/>
      <c r="AB774" s="623"/>
      <c r="AC774" s="623"/>
      <c r="AD774" s="623"/>
      <c r="AE774" s="623" t="str">
        <f t="shared" ref="AE774:AE791" si="39">IF(OR(B751="",AE751="ⅹ"),"",AE751-$Z$751)</f>
        <v/>
      </c>
      <c r="AF774" s="623"/>
      <c r="AG774" s="623"/>
      <c r="AH774" s="623"/>
      <c r="AI774" s="623"/>
      <c r="AJ774" s="616" t="str">
        <f t="shared" ref="AJ774:AJ791" si="40">IF(B751="","",AVERAGE(F774:T774,Z774))</f>
        <v/>
      </c>
      <c r="AK774" s="616"/>
      <c r="AL774" s="616"/>
      <c r="AM774" s="616"/>
      <c r="AN774" s="616"/>
      <c r="AO774" s="616" t="str">
        <f t="shared" ref="AO774:AO791" si="41">IF(B751="","",STDEV(F774:T774,Z774))</f>
        <v/>
      </c>
      <c r="AP774" s="616"/>
      <c r="AQ774" s="616"/>
      <c r="AR774" s="616"/>
      <c r="AS774" s="616"/>
    </row>
    <row r="775" spans="1:46" ht="18.75" customHeight="1">
      <c r="A775" s="7"/>
      <c r="B775" s="616" t="str">
        <f t="shared" si="33"/>
        <v/>
      </c>
      <c r="C775" s="616"/>
      <c r="D775" s="616"/>
      <c r="E775" s="616"/>
      <c r="F775" s="623" t="str">
        <f t="shared" si="34"/>
        <v/>
      </c>
      <c r="G775" s="623"/>
      <c r="H775" s="623"/>
      <c r="I775" s="623"/>
      <c r="J775" s="623"/>
      <c r="K775" s="623" t="str">
        <f t="shared" si="35"/>
        <v/>
      </c>
      <c r="L775" s="623"/>
      <c r="M775" s="623"/>
      <c r="N775" s="623"/>
      <c r="O775" s="623"/>
      <c r="P775" s="623" t="str">
        <f t="shared" si="36"/>
        <v/>
      </c>
      <c r="Q775" s="623"/>
      <c r="R775" s="623"/>
      <c r="S775" s="623"/>
      <c r="T775" s="623"/>
      <c r="U775" s="623" t="str">
        <f t="shared" si="37"/>
        <v/>
      </c>
      <c r="V775" s="623"/>
      <c r="W775" s="623"/>
      <c r="X775" s="623"/>
      <c r="Y775" s="623"/>
      <c r="Z775" s="623" t="str">
        <f t="shared" si="38"/>
        <v/>
      </c>
      <c r="AA775" s="623"/>
      <c r="AB775" s="623"/>
      <c r="AC775" s="623"/>
      <c r="AD775" s="623"/>
      <c r="AE775" s="623" t="str">
        <f t="shared" si="39"/>
        <v/>
      </c>
      <c r="AF775" s="623"/>
      <c r="AG775" s="623"/>
      <c r="AH775" s="623"/>
      <c r="AI775" s="623"/>
      <c r="AJ775" s="616" t="str">
        <f t="shared" si="40"/>
        <v/>
      </c>
      <c r="AK775" s="616"/>
      <c r="AL775" s="616"/>
      <c r="AM775" s="616"/>
      <c r="AN775" s="616"/>
      <c r="AO775" s="616" t="str">
        <f t="shared" si="41"/>
        <v/>
      </c>
      <c r="AP775" s="616"/>
      <c r="AQ775" s="616"/>
      <c r="AR775" s="616"/>
      <c r="AS775" s="616"/>
    </row>
    <row r="776" spans="1:46" ht="18.75" customHeight="1">
      <c r="A776" s="7"/>
      <c r="B776" s="616" t="str">
        <f t="shared" si="33"/>
        <v/>
      </c>
      <c r="C776" s="616"/>
      <c r="D776" s="616"/>
      <c r="E776" s="616"/>
      <c r="F776" s="623" t="str">
        <f t="shared" si="34"/>
        <v/>
      </c>
      <c r="G776" s="623"/>
      <c r="H776" s="623"/>
      <c r="I776" s="623"/>
      <c r="J776" s="623"/>
      <c r="K776" s="623" t="str">
        <f t="shared" si="35"/>
        <v/>
      </c>
      <c r="L776" s="623"/>
      <c r="M776" s="623"/>
      <c r="N776" s="623"/>
      <c r="O776" s="623"/>
      <c r="P776" s="623" t="str">
        <f t="shared" si="36"/>
        <v/>
      </c>
      <c r="Q776" s="623"/>
      <c r="R776" s="623"/>
      <c r="S776" s="623"/>
      <c r="T776" s="623"/>
      <c r="U776" s="623" t="str">
        <f t="shared" si="37"/>
        <v/>
      </c>
      <c r="V776" s="623"/>
      <c r="W776" s="623"/>
      <c r="X776" s="623"/>
      <c r="Y776" s="623"/>
      <c r="Z776" s="623" t="str">
        <f t="shared" si="38"/>
        <v/>
      </c>
      <c r="AA776" s="623"/>
      <c r="AB776" s="623"/>
      <c r="AC776" s="623"/>
      <c r="AD776" s="623"/>
      <c r="AE776" s="623" t="str">
        <f t="shared" si="39"/>
        <v/>
      </c>
      <c r="AF776" s="623"/>
      <c r="AG776" s="623"/>
      <c r="AH776" s="623"/>
      <c r="AI776" s="623"/>
      <c r="AJ776" s="616" t="str">
        <f t="shared" si="40"/>
        <v/>
      </c>
      <c r="AK776" s="616"/>
      <c r="AL776" s="616"/>
      <c r="AM776" s="616"/>
      <c r="AN776" s="616"/>
      <c r="AO776" s="616" t="str">
        <f t="shared" si="41"/>
        <v/>
      </c>
      <c r="AP776" s="616"/>
      <c r="AQ776" s="616"/>
      <c r="AR776" s="616"/>
      <c r="AS776" s="616"/>
    </row>
    <row r="777" spans="1:46" ht="18.75" customHeight="1">
      <c r="A777" s="7"/>
      <c r="B777" s="616" t="str">
        <f t="shared" si="33"/>
        <v/>
      </c>
      <c r="C777" s="616"/>
      <c r="D777" s="616"/>
      <c r="E777" s="616"/>
      <c r="F777" s="623" t="str">
        <f t="shared" si="34"/>
        <v/>
      </c>
      <c r="G777" s="623"/>
      <c r="H777" s="623"/>
      <c r="I777" s="623"/>
      <c r="J777" s="623"/>
      <c r="K777" s="623" t="str">
        <f t="shared" si="35"/>
        <v/>
      </c>
      <c r="L777" s="623"/>
      <c r="M777" s="623"/>
      <c r="N777" s="623"/>
      <c r="O777" s="623"/>
      <c r="P777" s="623" t="str">
        <f t="shared" si="36"/>
        <v/>
      </c>
      <c r="Q777" s="623"/>
      <c r="R777" s="623"/>
      <c r="S777" s="623"/>
      <c r="T777" s="623"/>
      <c r="U777" s="623" t="str">
        <f t="shared" si="37"/>
        <v/>
      </c>
      <c r="V777" s="623"/>
      <c r="W777" s="623"/>
      <c r="X777" s="623"/>
      <c r="Y777" s="623"/>
      <c r="Z777" s="623" t="str">
        <f t="shared" si="38"/>
        <v/>
      </c>
      <c r="AA777" s="623"/>
      <c r="AB777" s="623"/>
      <c r="AC777" s="623"/>
      <c r="AD777" s="623"/>
      <c r="AE777" s="623" t="str">
        <f t="shared" si="39"/>
        <v/>
      </c>
      <c r="AF777" s="623"/>
      <c r="AG777" s="623"/>
      <c r="AH777" s="623"/>
      <c r="AI777" s="623"/>
      <c r="AJ777" s="616" t="str">
        <f t="shared" si="40"/>
        <v/>
      </c>
      <c r="AK777" s="616"/>
      <c r="AL777" s="616"/>
      <c r="AM777" s="616"/>
      <c r="AN777" s="616"/>
      <c r="AO777" s="616" t="str">
        <f t="shared" si="41"/>
        <v/>
      </c>
      <c r="AP777" s="616"/>
      <c r="AQ777" s="616"/>
      <c r="AR777" s="616"/>
      <c r="AS777" s="616"/>
    </row>
    <row r="778" spans="1:46" ht="18.75" customHeight="1">
      <c r="A778" s="7"/>
      <c r="B778" s="616" t="str">
        <f t="shared" si="33"/>
        <v/>
      </c>
      <c r="C778" s="616"/>
      <c r="D778" s="616"/>
      <c r="E778" s="616"/>
      <c r="F778" s="623" t="str">
        <f t="shared" si="34"/>
        <v/>
      </c>
      <c r="G778" s="623"/>
      <c r="H778" s="623"/>
      <c r="I778" s="623"/>
      <c r="J778" s="623"/>
      <c r="K778" s="623" t="str">
        <f t="shared" si="35"/>
        <v/>
      </c>
      <c r="L778" s="623"/>
      <c r="M778" s="623"/>
      <c r="N778" s="623"/>
      <c r="O778" s="623"/>
      <c r="P778" s="623" t="str">
        <f t="shared" si="36"/>
        <v/>
      </c>
      <c r="Q778" s="623"/>
      <c r="R778" s="623"/>
      <c r="S778" s="623"/>
      <c r="T778" s="623"/>
      <c r="U778" s="623" t="str">
        <f t="shared" si="37"/>
        <v/>
      </c>
      <c r="V778" s="623"/>
      <c r="W778" s="623"/>
      <c r="X778" s="623"/>
      <c r="Y778" s="623"/>
      <c r="Z778" s="623" t="str">
        <f t="shared" si="38"/>
        <v/>
      </c>
      <c r="AA778" s="623"/>
      <c r="AB778" s="623"/>
      <c r="AC778" s="623"/>
      <c r="AD778" s="623"/>
      <c r="AE778" s="623" t="str">
        <f t="shared" si="39"/>
        <v/>
      </c>
      <c r="AF778" s="623"/>
      <c r="AG778" s="623"/>
      <c r="AH778" s="623"/>
      <c r="AI778" s="623"/>
      <c r="AJ778" s="616" t="str">
        <f t="shared" si="40"/>
        <v/>
      </c>
      <c r="AK778" s="616"/>
      <c r="AL778" s="616"/>
      <c r="AM778" s="616"/>
      <c r="AN778" s="616"/>
      <c r="AO778" s="616" t="str">
        <f t="shared" si="41"/>
        <v/>
      </c>
      <c r="AP778" s="616"/>
      <c r="AQ778" s="616"/>
      <c r="AR778" s="616"/>
      <c r="AS778" s="616"/>
    </row>
    <row r="779" spans="1:46" ht="18.75" customHeight="1">
      <c r="A779" s="7"/>
      <c r="B779" s="616" t="str">
        <f t="shared" si="33"/>
        <v/>
      </c>
      <c r="C779" s="616"/>
      <c r="D779" s="616"/>
      <c r="E779" s="616"/>
      <c r="F779" s="623" t="str">
        <f t="shared" si="34"/>
        <v/>
      </c>
      <c r="G779" s="623"/>
      <c r="H779" s="623"/>
      <c r="I779" s="623"/>
      <c r="J779" s="623"/>
      <c r="K779" s="623" t="str">
        <f t="shared" si="35"/>
        <v/>
      </c>
      <c r="L779" s="623"/>
      <c r="M779" s="623"/>
      <c r="N779" s="623"/>
      <c r="O779" s="623"/>
      <c r="P779" s="623" t="str">
        <f t="shared" si="36"/>
        <v/>
      </c>
      <c r="Q779" s="623"/>
      <c r="R779" s="623"/>
      <c r="S779" s="623"/>
      <c r="T779" s="623"/>
      <c r="U779" s="623" t="str">
        <f t="shared" si="37"/>
        <v/>
      </c>
      <c r="V779" s="623"/>
      <c r="W779" s="623"/>
      <c r="X779" s="623"/>
      <c r="Y779" s="623"/>
      <c r="Z779" s="623" t="str">
        <f t="shared" si="38"/>
        <v/>
      </c>
      <c r="AA779" s="623"/>
      <c r="AB779" s="623"/>
      <c r="AC779" s="623"/>
      <c r="AD779" s="623"/>
      <c r="AE779" s="623" t="str">
        <f t="shared" si="39"/>
        <v/>
      </c>
      <c r="AF779" s="623"/>
      <c r="AG779" s="623"/>
      <c r="AH779" s="623"/>
      <c r="AI779" s="623"/>
      <c r="AJ779" s="616" t="str">
        <f t="shared" si="40"/>
        <v/>
      </c>
      <c r="AK779" s="616"/>
      <c r="AL779" s="616"/>
      <c r="AM779" s="616"/>
      <c r="AN779" s="616"/>
      <c r="AO779" s="616" t="str">
        <f t="shared" si="41"/>
        <v/>
      </c>
      <c r="AP779" s="616"/>
      <c r="AQ779" s="616"/>
      <c r="AR779" s="616"/>
      <c r="AS779" s="616"/>
    </row>
    <row r="780" spans="1:46" ht="18.75" customHeight="1">
      <c r="A780" s="7"/>
      <c r="B780" s="616" t="str">
        <f t="shared" si="33"/>
        <v/>
      </c>
      <c r="C780" s="616"/>
      <c r="D780" s="616"/>
      <c r="E780" s="616"/>
      <c r="F780" s="623" t="str">
        <f t="shared" si="34"/>
        <v/>
      </c>
      <c r="G780" s="623"/>
      <c r="H780" s="623"/>
      <c r="I780" s="623"/>
      <c r="J780" s="623"/>
      <c r="K780" s="623" t="str">
        <f t="shared" si="35"/>
        <v/>
      </c>
      <c r="L780" s="623"/>
      <c r="M780" s="623"/>
      <c r="N780" s="623"/>
      <c r="O780" s="623"/>
      <c r="P780" s="623" t="str">
        <f t="shared" si="36"/>
        <v/>
      </c>
      <c r="Q780" s="623"/>
      <c r="R780" s="623"/>
      <c r="S780" s="623"/>
      <c r="T780" s="623"/>
      <c r="U780" s="623" t="str">
        <f t="shared" si="37"/>
        <v/>
      </c>
      <c r="V780" s="623"/>
      <c r="W780" s="623"/>
      <c r="X780" s="623"/>
      <c r="Y780" s="623"/>
      <c r="Z780" s="623" t="str">
        <f t="shared" si="38"/>
        <v/>
      </c>
      <c r="AA780" s="623"/>
      <c r="AB780" s="623"/>
      <c r="AC780" s="623"/>
      <c r="AD780" s="623"/>
      <c r="AE780" s="623" t="str">
        <f t="shared" si="39"/>
        <v/>
      </c>
      <c r="AF780" s="623"/>
      <c r="AG780" s="623"/>
      <c r="AH780" s="623"/>
      <c r="AI780" s="623"/>
      <c r="AJ780" s="616" t="str">
        <f t="shared" si="40"/>
        <v/>
      </c>
      <c r="AK780" s="616"/>
      <c r="AL780" s="616"/>
      <c r="AM780" s="616"/>
      <c r="AN780" s="616"/>
      <c r="AO780" s="616" t="str">
        <f t="shared" si="41"/>
        <v/>
      </c>
      <c r="AP780" s="616"/>
      <c r="AQ780" s="616"/>
      <c r="AR780" s="616"/>
      <c r="AS780" s="616"/>
    </row>
    <row r="781" spans="1:46" ht="18.75" customHeight="1">
      <c r="A781" s="7"/>
      <c r="B781" s="616" t="str">
        <f t="shared" si="33"/>
        <v/>
      </c>
      <c r="C781" s="616"/>
      <c r="D781" s="616"/>
      <c r="E781" s="616"/>
      <c r="F781" s="623" t="str">
        <f t="shared" si="34"/>
        <v/>
      </c>
      <c r="G781" s="623"/>
      <c r="H781" s="623"/>
      <c r="I781" s="623"/>
      <c r="J781" s="623"/>
      <c r="K781" s="623" t="str">
        <f t="shared" si="35"/>
        <v/>
      </c>
      <c r="L781" s="623"/>
      <c r="M781" s="623"/>
      <c r="N781" s="623"/>
      <c r="O781" s="623"/>
      <c r="P781" s="623" t="str">
        <f t="shared" si="36"/>
        <v/>
      </c>
      <c r="Q781" s="623"/>
      <c r="R781" s="623"/>
      <c r="S781" s="623"/>
      <c r="T781" s="623"/>
      <c r="U781" s="623" t="str">
        <f t="shared" si="37"/>
        <v/>
      </c>
      <c r="V781" s="623"/>
      <c r="W781" s="623"/>
      <c r="X781" s="623"/>
      <c r="Y781" s="623"/>
      <c r="Z781" s="623" t="str">
        <f t="shared" si="38"/>
        <v/>
      </c>
      <c r="AA781" s="623"/>
      <c r="AB781" s="623"/>
      <c r="AC781" s="623"/>
      <c r="AD781" s="623"/>
      <c r="AE781" s="623" t="str">
        <f t="shared" si="39"/>
        <v/>
      </c>
      <c r="AF781" s="623"/>
      <c r="AG781" s="623"/>
      <c r="AH781" s="623"/>
      <c r="AI781" s="623"/>
      <c r="AJ781" s="616" t="str">
        <f t="shared" si="40"/>
        <v/>
      </c>
      <c r="AK781" s="616"/>
      <c r="AL781" s="616"/>
      <c r="AM781" s="616"/>
      <c r="AN781" s="616"/>
      <c r="AO781" s="616" t="str">
        <f t="shared" si="41"/>
        <v/>
      </c>
      <c r="AP781" s="616"/>
      <c r="AQ781" s="616"/>
      <c r="AR781" s="616"/>
      <c r="AS781" s="616"/>
      <c r="AT781" s="419"/>
    </row>
    <row r="782" spans="1:46" ht="18.75" customHeight="1">
      <c r="A782" s="7"/>
      <c r="B782" s="616" t="str">
        <f t="shared" si="33"/>
        <v/>
      </c>
      <c r="C782" s="616"/>
      <c r="D782" s="616"/>
      <c r="E782" s="616"/>
      <c r="F782" s="623" t="str">
        <f t="shared" si="34"/>
        <v/>
      </c>
      <c r="G782" s="623"/>
      <c r="H782" s="623"/>
      <c r="I782" s="623"/>
      <c r="J782" s="623"/>
      <c r="K782" s="623" t="str">
        <f t="shared" si="35"/>
        <v/>
      </c>
      <c r="L782" s="623"/>
      <c r="M782" s="623"/>
      <c r="N782" s="623"/>
      <c r="O782" s="623"/>
      <c r="P782" s="623" t="str">
        <f t="shared" si="36"/>
        <v/>
      </c>
      <c r="Q782" s="623"/>
      <c r="R782" s="623"/>
      <c r="S782" s="623"/>
      <c r="T782" s="623"/>
      <c r="U782" s="623" t="str">
        <f t="shared" si="37"/>
        <v/>
      </c>
      <c r="V782" s="623"/>
      <c r="W782" s="623"/>
      <c r="X782" s="623"/>
      <c r="Y782" s="623"/>
      <c r="Z782" s="623" t="str">
        <f t="shared" si="38"/>
        <v/>
      </c>
      <c r="AA782" s="623"/>
      <c r="AB782" s="623"/>
      <c r="AC782" s="623"/>
      <c r="AD782" s="623"/>
      <c r="AE782" s="623" t="str">
        <f t="shared" si="39"/>
        <v/>
      </c>
      <c r="AF782" s="623"/>
      <c r="AG782" s="623"/>
      <c r="AH782" s="623"/>
      <c r="AI782" s="623"/>
      <c r="AJ782" s="616" t="str">
        <f t="shared" si="40"/>
        <v/>
      </c>
      <c r="AK782" s="616"/>
      <c r="AL782" s="616"/>
      <c r="AM782" s="616"/>
      <c r="AN782" s="616"/>
      <c r="AO782" s="616" t="str">
        <f t="shared" si="41"/>
        <v/>
      </c>
      <c r="AP782" s="616"/>
      <c r="AQ782" s="616"/>
      <c r="AR782" s="616"/>
      <c r="AS782" s="616"/>
      <c r="AT782" s="419"/>
    </row>
    <row r="783" spans="1:46" ht="18.75" customHeight="1">
      <c r="A783" s="7"/>
      <c r="B783" s="616" t="str">
        <f t="shared" si="33"/>
        <v/>
      </c>
      <c r="C783" s="616"/>
      <c r="D783" s="616"/>
      <c r="E783" s="616"/>
      <c r="F783" s="623" t="str">
        <f t="shared" si="34"/>
        <v/>
      </c>
      <c r="G783" s="623"/>
      <c r="H783" s="623"/>
      <c r="I783" s="623"/>
      <c r="J783" s="623"/>
      <c r="K783" s="623" t="str">
        <f t="shared" si="35"/>
        <v/>
      </c>
      <c r="L783" s="623"/>
      <c r="M783" s="623"/>
      <c r="N783" s="623"/>
      <c r="O783" s="623"/>
      <c r="P783" s="623" t="str">
        <f t="shared" si="36"/>
        <v/>
      </c>
      <c r="Q783" s="623"/>
      <c r="R783" s="623"/>
      <c r="S783" s="623"/>
      <c r="T783" s="623"/>
      <c r="U783" s="623" t="str">
        <f t="shared" si="37"/>
        <v/>
      </c>
      <c r="V783" s="623"/>
      <c r="W783" s="623"/>
      <c r="X783" s="623"/>
      <c r="Y783" s="623"/>
      <c r="Z783" s="623" t="str">
        <f t="shared" si="38"/>
        <v/>
      </c>
      <c r="AA783" s="623"/>
      <c r="AB783" s="623"/>
      <c r="AC783" s="623"/>
      <c r="AD783" s="623"/>
      <c r="AE783" s="623" t="str">
        <f t="shared" si="39"/>
        <v/>
      </c>
      <c r="AF783" s="623"/>
      <c r="AG783" s="623"/>
      <c r="AH783" s="623"/>
      <c r="AI783" s="623"/>
      <c r="AJ783" s="616" t="str">
        <f t="shared" si="40"/>
        <v/>
      </c>
      <c r="AK783" s="616"/>
      <c r="AL783" s="616"/>
      <c r="AM783" s="616"/>
      <c r="AN783" s="616"/>
      <c r="AO783" s="616" t="str">
        <f t="shared" si="41"/>
        <v/>
      </c>
      <c r="AP783" s="616"/>
      <c r="AQ783" s="616"/>
      <c r="AR783" s="616"/>
      <c r="AS783" s="616"/>
      <c r="AT783" s="419"/>
    </row>
    <row r="784" spans="1:46" ht="18.75" customHeight="1">
      <c r="A784" s="7"/>
      <c r="B784" s="616" t="str">
        <f t="shared" si="33"/>
        <v/>
      </c>
      <c r="C784" s="616"/>
      <c r="D784" s="616"/>
      <c r="E784" s="616"/>
      <c r="F784" s="623" t="str">
        <f t="shared" si="34"/>
        <v/>
      </c>
      <c r="G784" s="623"/>
      <c r="H784" s="623"/>
      <c r="I784" s="623"/>
      <c r="J784" s="623"/>
      <c r="K784" s="623" t="str">
        <f t="shared" si="35"/>
        <v/>
      </c>
      <c r="L784" s="623"/>
      <c r="M784" s="623"/>
      <c r="N784" s="623"/>
      <c r="O784" s="623"/>
      <c r="P784" s="623" t="str">
        <f t="shared" si="36"/>
        <v/>
      </c>
      <c r="Q784" s="623"/>
      <c r="R784" s="623"/>
      <c r="S784" s="623"/>
      <c r="T784" s="623"/>
      <c r="U784" s="623" t="str">
        <f t="shared" si="37"/>
        <v/>
      </c>
      <c r="V784" s="623"/>
      <c r="W784" s="623"/>
      <c r="X784" s="623"/>
      <c r="Y784" s="623"/>
      <c r="Z784" s="623" t="str">
        <f t="shared" si="38"/>
        <v/>
      </c>
      <c r="AA784" s="623"/>
      <c r="AB784" s="623"/>
      <c r="AC784" s="623"/>
      <c r="AD784" s="623"/>
      <c r="AE784" s="623" t="str">
        <f t="shared" si="39"/>
        <v/>
      </c>
      <c r="AF784" s="623"/>
      <c r="AG784" s="623"/>
      <c r="AH784" s="623"/>
      <c r="AI784" s="623"/>
      <c r="AJ784" s="616" t="str">
        <f t="shared" si="40"/>
        <v/>
      </c>
      <c r="AK784" s="616"/>
      <c r="AL784" s="616"/>
      <c r="AM784" s="616"/>
      <c r="AN784" s="616"/>
      <c r="AO784" s="616" t="str">
        <f t="shared" si="41"/>
        <v/>
      </c>
      <c r="AP784" s="616"/>
      <c r="AQ784" s="616"/>
      <c r="AR784" s="616"/>
      <c r="AS784" s="616"/>
      <c r="AT784" s="419"/>
    </row>
    <row r="785" spans="1:46" ht="18.75" customHeight="1">
      <c r="A785" s="7"/>
      <c r="B785" s="616" t="str">
        <f t="shared" si="33"/>
        <v/>
      </c>
      <c r="C785" s="616"/>
      <c r="D785" s="616"/>
      <c r="E785" s="616"/>
      <c r="F785" s="623" t="str">
        <f t="shared" si="34"/>
        <v/>
      </c>
      <c r="G785" s="623"/>
      <c r="H785" s="623"/>
      <c r="I785" s="623"/>
      <c r="J785" s="623"/>
      <c r="K785" s="623" t="str">
        <f t="shared" si="35"/>
        <v/>
      </c>
      <c r="L785" s="623"/>
      <c r="M785" s="623"/>
      <c r="N785" s="623"/>
      <c r="O785" s="623"/>
      <c r="P785" s="623" t="str">
        <f t="shared" si="36"/>
        <v/>
      </c>
      <c r="Q785" s="623"/>
      <c r="R785" s="623"/>
      <c r="S785" s="623"/>
      <c r="T785" s="623"/>
      <c r="U785" s="623" t="str">
        <f t="shared" si="37"/>
        <v/>
      </c>
      <c r="V785" s="623"/>
      <c r="W785" s="623"/>
      <c r="X785" s="623"/>
      <c r="Y785" s="623"/>
      <c r="Z785" s="623" t="str">
        <f t="shared" si="38"/>
        <v/>
      </c>
      <c r="AA785" s="623"/>
      <c r="AB785" s="623"/>
      <c r="AC785" s="623"/>
      <c r="AD785" s="623"/>
      <c r="AE785" s="623" t="str">
        <f t="shared" si="39"/>
        <v/>
      </c>
      <c r="AF785" s="623"/>
      <c r="AG785" s="623"/>
      <c r="AH785" s="623"/>
      <c r="AI785" s="623"/>
      <c r="AJ785" s="616" t="str">
        <f t="shared" si="40"/>
        <v/>
      </c>
      <c r="AK785" s="616"/>
      <c r="AL785" s="616"/>
      <c r="AM785" s="616"/>
      <c r="AN785" s="616"/>
      <c r="AO785" s="616" t="str">
        <f t="shared" si="41"/>
        <v/>
      </c>
      <c r="AP785" s="616"/>
      <c r="AQ785" s="616"/>
      <c r="AR785" s="616"/>
      <c r="AS785" s="616"/>
      <c r="AT785" s="419"/>
    </row>
    <row r="786" spans="1:46" ht="18.75" customHeight="1">
      <c r="A786" s="7"/>
      <c r="B786" s="616" t="str">
        <f t="shared" si="33"/>
        <v/>
      </c>
      <c r="C786" s="616"/>
      <c r="D786" s="616"/>
      <c r="E786" s="616"/>
      <c r="F786" s="623" t="str">
        <f t="shared" si="34"/>
        <v/>
      </c>
      <c r="G786" s="623"/>
      <c r="H786" s="623"/>
      <c r="I786" s="623"/>
      <c r="J786" s="623"/>
      <c r="K786" s="623" t="str">
        <f t="shared" si="35"/>
        <v/>
      </c>
      <c r="L786" s="623"/>
      <c r="M786" s="623"/>
      <c r="N786" s="623"/>
      <c r="O786" s="623"/>
      <c r="P786" s="623" t="str">
        <f t="shared" si="36"/>
        <v/>
      </c>
      <c r="Q786" s="623"/>
      <c r="R786" s="623"/>
      <c r="S786" s="623"/>
      <c r="T786" s="623"/>
      <c r="U786" s="623" t="str">
        <f t="shared" si="37"/>
        <v/>
      </c>
      <c r="V786" s="623"/>
      <c r="W786" s="623"/>
      <c r="X786" s="623"/>
      <c r="Y786" s="623"/>
      <c r="Z786" s="623" t="str">
        <f t="shared" si="38"/>
        <v/>
      </c>
      <c r="AA786" s="623"/>
      <c r="AB786" s="623"/>
      <c r="AC786" s="623"/>
      <c r="AD786" s="623"/>
      <c r="AE786" s="623" t="str">
        <f t="shared" si="39"/>
        <v/>
      </c>
      <c r="AF786" s="623"/>
      <c r="AG786" s="623"/>
      <c r="AH786" s="623"/>
      <c r="AI786" s="623"/>
      <c r="AJ786" s="616" t="str">
        <f t="shared" si="40"/>
        <v/>
      </c>
      <c r="AK786" s="616"/>
      <c r="AL786" s="616"/>
      <c r="AM786" s="616"/>
      <c r="AN786" s="616"/>
      <c r="AO786" s="616" t="str">
        <f t="shared" si="41"/>
        <v/>
      </c>
      <c r="AP786" s="616"/>
      <c r="AQ786" s="616"/>
      <c r="AR786" s="616"/>
      <c r="AS786" s="616"/>
      <c r="AT786" s="419"/>
    </row>
    <row r="787" spans="1:46" ht="18.75" customHeight="1">
      <c r="A787" s="7"/>
      <c r="B787" s="616" t="str">
        <f t="shared" si="33"/>
        <v/>
      </c>
      <c r="C787" s="616"/>
      <c r="D787" s="616"/>
      <c r="E787" s="616"/>
      <c r="F787" s="623" t="str">
        <f t="shared" si="34"/>
        <v/>
      </c>
      <c r="G787" s="623"/>
      <c r="H787" s="623"/>
      <c r="I787" s="623"/>
      <c r="J787" s="623"/>
      <c r="K787" s="623" t="str">
        <f t="shared" si="35"/>
        <v/>
      </c>
      <c r="L787" s="623"/>
      <c r="M787" s="623"/>
      <c r="N787" s="623"/>
      <c r="O787" s="623"/>
      <c r="P787" s="623" t="str">
        <f t="shared" si="36"/>
        <v/>
      </c>
      <c r="Q787" s="623"/>
      <c r="R787" s="623"/>
      <c r="S787" s="623"/>
      <c r="T787" s="623"/>
      <c r="U787" s="623" t="str">
        <f t="shared" si="37"/>
        <v/>
      </c>
      <c r="V787" s="623"/>
      <c r="W787" s="623"/>
      <c r="X787" s="623"/>
      <c r="Y787" s="623"/>
      <c r="Z787" s="623" t="str">
        <f t="shared" si="38"/>
        <v/>
      </c>
      <c r="AA787" s="623"/>
      <c r="AB787" s="623"/>
      <c r="AC787" s="623"/>
      <c r="AD787" s="623"/>
      <c r="AE787" s="623" t="str">
        <f t="shared" si="39"/>
        <v/>
      </c>
      <c r="AF787" s="623"/>
      <c r="AG787" s="623"/>
      <c r="AH787" s="623"/>
      <c r="AI787" s="623"/>
      <c r="AJ787" s="616" t="str">
        <f t="shared" si="40"/>
        <v/>
      </c>
      <c r="AK787" s="616"/>
      <c r="AL787" s="616"/>
      <c r="AM787" s="616"/>
      <c r="AN787" s="616"/>
      <c r="AO787" s="616" t="str">
        <f t="shared" si="41"/>
        <v/>
      </c>
      <c r="AP787" s="616"/>
      <c r="AQ787" s="616"/>
      <c r="AR787" s="616"/>
      <c r="AS787" s="616"/>
      <c r="AT787" s="419"/>
    </row>
    <row r="788" spans="1:46" ht="18.75" customHeight="1">
      <c r="A788" s="7"/>
      <c r="B788" s="616" t="str">
        <f t="shared" si="33"/>
        <v/>
      </c>
      <c r="C788" s="616"/>
      <c r="D788" s="616"/>
      <c r="E788" s="616"/>
      <c r="F788" s="623" t="str">
        <f t="shared" si="34"/>
        <v/>
      </c>
      <c r="G788" s="623"/>
      <c r="H788" s="623"/>
      <c r="I788" s="623"/>
      <c r="J788" s="623"/>
      <c r="K788" s="623" t="str">
        <f t="shared" si="35"/>
        <v/>
      </c>
      <c r="L788" s="623"/>
      <c r="M788" s="623"/>
      <c r="N788" s="623"/>
      <c r="O788" s="623"/>
      <c r="P788" s="623" t="str">
        <f t="shared" si="36"/>
        <v/>
      </c>
      <c r="Q788" s="623"/>
      <c r="R788" s="623"/>
      <c r="S788" s="623"/>
      <c r="T788" s="623"/>
      <c r="U788" s="623" t="str">
        <f t="shared" si="37"/>
        <v/>
      </c>
      <c r="V788" s="623"/>
      <c r="W788" s="623"/>
      <c r="X788" s="623"/>
      <c r="Y788" s="623"/>
      <c r="Z788" s="623" t="str">
        <f t="shared" si="38"/>
        <v/>
      </c>
      <c r="AA788" s="623"/>
      <c r="AB788" s="623"/>
      <c r="AC788" s="623"/>
      <c r="AD788" s="623"/>
      <c r="AE788" s="623" t="str">
        <f t="shared" si="39"/>
        <v/>
      </c>
      <c r="AF788" s="623"/>
      <c r="AG788" s="623"/>
      <c r="AH788" s="623"/>
      <c r="AI788" s="623"/>
      <c r="AJ788" s="616" t="str">
        <f t="shared" si="40"/>
        <v/>
      </c>
      <c r="AK788" s="616"/>
      <c r="AL788" s="616"/>
      <c r="AM788" s="616"/>
      <c r="AN788" s="616"/>
      <c r="AO788" s="616" t="str">
        <f t="shared" si="41"/>
        <v/>
      </c>
      <c r="AP788" s="616"/>
      <c r="AQ788" s="616"/>
      <c r="AR788" s="616"/>
      <c r="AS788" s="616"/>
      <c r="AT788" s="419"/>
    </row>
    <row r="789" spans="1:46" ht="18.75" customHeight="1">
      <c r="A789" s="7"/>
      <c r="B789" s="616" t="str">
        <f t="shared" si="33"/>
        <v/>
      </c>
      <c r="C789" s="616"/>
      <c r="D789" s="616"/>
      <c r="E789" s="616"/>
      <c r="F789" s="623" t="str">
        <f t="shared" si="34"/>
        <v/>
      </c>
      <c r="G789" s="623"/>
      <c r="H789" s="623"/>
      <c r="I789" s="623"/>
      <c r="J789" s="623"/>
      <c r="K789" s="623" t="str">
        <f t="shared" si="35"/>
        <v/>
      </c>
      <c r="L789" s="623"/>
      <c r="M789" s="623"/>
      <c r="N789" s="623"/>
      <c r="O789" s="623"/>
      <c r="P789" s="623" t="str">
        <f t="shared" si="36"/>
        <v/>
      </c>
      <c r="Q789" s="623"/>
      <c r="R789" s="623"/>
      <c r="S789" s="623"/>
      <c r="T789" s="623"/>
      <c r="U789" s="623" t="str">
        <f t="shared" si="37"/>
        <v/>
      </c>
      <c r="V789" s="623"/>
      <c r="W789" s="623"/>
      <c r="X789" s="623"/>
      <c r="Y789" s="623"/>
      <c r="Z789" s="623" t="str">
        <f t="shared" si="38"/>
        <v/>
      </c>
      <c r="AA789" s="623"/>
      <c r="AB789" s="623"/>
      <c r="AC789" s="623"/>
      <c r="AD789" s="623"/>
      <c r="AE789" s="623" t="str">
        <f t="shared" si="39"/>
        <v/>
      </c>
      <c r="AF789" s="623"/>
      <c r="AG789" s="623"/>
      <c r="AH789" s="623"/>
      <c r="AI789" s="623"/>
      <c r="AJ789" s="616" t="str">
        <f t="shared" si="40"/>
        <v/>
      </c>
      <c r="AK789" s="616"/>
      <c r="AL789" s="616"/>
      <c r="AM789" s="616"/>
      <c r="AN789" s="616"/>
      <c r="AO789" s="616" t="str">
        <f t="shared" si="41"/>
        <v/>
      </c>
      <c r="AP789" s="616"/>
      <c r="AQ789" s="616"/>
      <c r="AR789" s="616"/>
      <c r="AS789" s="616"/>
      <c r="AT789" s="419"/>
    </row>
    <row r="790" spans="1:46" ht="18.75" customHeight="1">
      <c r="A790" s="7"/>
      <c r="B790" s="616" t="str">
        <f t="shared" si="33"/>
        <v/>
      </c>
      <c r="C790" s="616"/>
      <c r="D790" s="616"/>
      <c r="E790" s="616"/>
      <c r="F790" s="623" t="str">
        <f t="shared" si="34"/>
        <v/>
      </c>
      <c r="G790" s="623"/>
      <c r="H790" s="623"/>
      <c r="I790" s="623"/>
      <c r="J790" s="623"/>
      <c r="K790" s="623" t="str">
        <f t="shared" si="35"/>
        <v/>
      </c>
      <c r="L790" s="623"/>
      <c r="M790" s="623"/>
      <c r="N790" s="623"/>
      <c r="O790" s="623"/>
      <c r="P790" s="623" t="str">
        <f t="shared" si="36"/>
        <v/>
      </c>
      <c r="Q790" s="623"/>
      <c r="R790" s="623"/>
      <c r="S790" s="623"/>
      <c r="T790" s="623"/>
      <c r="U790" s="623" t="str">
        <f t="shared" si="37"/>
        <v/>
      </c>
      <c r="V790" s="623"/>
      <c r="W790" s="623"/>
      <c r="X790" s="623"/>
      <c r="Y790" s="623"/>
      <c r="Z790" s="623" t="str">
        <f t="shared" si="38"/>
        <v/>
      </c>
      <c r="AA790" s="623"/>
      <c r="AB790" s="623"/>
      <c r="AC790" s="623"/>
      <c r="AD790" s="623"/>
      <c r="AE790" s="623" t="str">
        <f t="shared" si="39"/>
        <v/>
      </c>
      <c r="AF790" s="623"/>
      <c r="AG790" s="623"/>
      <c r="AH790" s="623"/>
      <c r="AI790" s="623"/>
      <c r="AJ790" s="616" t="str">
        <f t="shared" si="40"/>
        <v/>
      </c>
      <c r="AK790" s="616"/>
      <c r="AL790" s="616"/>
      <c r="AM790" s="616"/>
      <c r="AN790" s="616"/>
      <c r="AO790" s="616" t="str">
        <f t="shared" si="41"/>
        <v/>
      </c>
      <c r="AP790" s="616"/>
      <c r="AQ790" s="616"/>
      <c r="AR790" s="616"/>
      <c r="AS790" s="616"/>
      <c r="AT790" s="419"/>
    </row>
    <row r="791" spans="1:46" ht="18.75" customHeight="1">
      <c r="A791" s="7"/>
      <c r="B791" s="616" t="str">
        <f t="shared" si="33"/>
        <v/>
      </c>
      <c r="C791" s="616"/>
      <c r="D791" s="616"/>
      <c r="E791" s="616"/>
      <c r="F791" s="623" t="str">
        <f t="shared" si="34"/>
        <v/>
      </c>
      <c r="G791" s="623"/>
      <c r="H791" s="623"/>
      <c r="I791" s="623"/>
      <c r="J791" s="623"/>
      <c r="K791" s="623" t="str">
        <f t="shared" si="35"/>
        <v/>
      </c>
      <c r="L791" s="623"/>
      <c r="M791" s="623"/>
      <c r="N791" s="623"/>
      <c r="O791" s="623"/>
      <c r="P791" s="623" t="str">
        <f t="shared" si="36"/>
        <v/>
      </c>
      <c r="Q791" s="623"/>
      <c r="R791" s="623"/>
      <c r="S791" s="623"/>
      <c r="T791" s="623"/>
      <c r="U791" s="623" t="str">
        <f t="shared" si="37"/>
        <v/>
      </c>
      <c r="V791" s="623"/>
      <c r="W791" s="623"/>
      <c r="X791" s="623"/>
      <c r="Y791" s="623"/>
      <c r="Z791" s="623" t="str">
        <f t="shared" si="38"/>
        <v/>
      </c>
      <c r="AA791" s="623"/>
      <c r="AB791" s="623"/>
      <c r="AC791" s="623"/>
      <c r="AD791" s="623"/>
      <c r="AE791" s="623" t="str">
        <f t="shared" si="39"/>
        <v/>
      </c>
      <c r="AF791" s="623"/>
      <c r="AG791" s="623"/>
      <c r="AH791" s="623"/>
      <c r="AI791" s="623"/>
      <c r="AJ791" s="616" t="str">
        <f t="shared" si="40"/>
        <v/>
      </c>
      <c r="AK791" s="616"/>
      <c r="AL791" s="616"/>
      <c r="AM791" s="616"/>
      <c r="AN791" s="616"/>
      <c r="AO791" s="616" t="str">
        <f t="shared" si="41"/>
        <v/>
      </c>
      <c r="AP791" s="616"/>
      <c r="AQ791" s="616"/>
      <c r="AR791" s="616"/>
      <c r="AS791" s="616"/>
      <c r="AT791" s="419"/>
    </row>
    <row r="792" spans="1:46" ht="18.75" customHeight="1">
      <c r="A792" s="7"/>
      <c r="B792" s="7"/>
      <c r="C792" s="419"/>
      <c r="D792" s="419"/>
      <c r="E792" s="419"/>
      <c r="F792" s="419"/>
      <c r="G792" s="419"/>
      <c r="H792" s="419"/>
      <c r="I792" s="419"/>
      <c r="J792" s="419"/>
      <c r="K792" s="419"/>
      <c r="L792" s="419"/>
      <c r="M792" s="2"/>
      <c r="N792" s="2"/>
      <c r="O792" s="2"/>
      <c r="P792" s="419"/>
      <c r="Q792" s="419"/>
      <c r="R792" s="419"/>
      <c r="S792" s="419"/>
      <c r="T792" s="419"/>
      <c r="U792" s="419"/>
      <c r="V792" s="419"/>
      <c r="W792" s="419"/>
      <c r="X792" s="419"/>
      <c r="Y792" s="2"/>
      <c r="Z792" s="2"/>
      <c r="AA792" s="2"/>
      <c r="AB792" s="2"/>
      <c r="AC792" s="2"/>
      <c r="AD792" s="122"/>
      <c r="AE792" s="122"/>
      <c r="AF792" s="122"/>
      <c r="AG792" s="122"/>
      <c r="AH792" s="122"/>
      <c r="AI792" s="122"/>
      <c r="AJ792" s="122"/>
      <c r="AK792" s="122"/>
      <c r="AL792" s="2"/>
      <c r="AM792" s="2"/>
      <c r="AN792" s="2"/>
      <c r="AO792" s="2"/>
      <c r="AP792" s="6"/>
      <c r="AQ792" s="6"/>
      <c r="AR792" s="6"/>
      <c r="AS792" s="6"/>
      <c r="AT792" s="419"/>
    </row>
    <row r="793" spans="1:46" s="2" customFormat="1" ht="18.75" customHeight="1">
      <c r="A793" s="7"/>
      <c r="B793" s="125" t="s">
        <v>468</v>
      </c>
      <c r="C793" s="4"/>
      <c r="D793" s="4"/>
      <c r="E793" s="4"/>
      <c r="F793" s="4"/>
      <c r="G793" s="4"/>
      <c r="H793" s="4"/>
      <c r="I793" s="4"/>
      <c r="J793" s="4"/>
      <c r="S793" s="4"/>
      <c r="AB793" s="35"/>
      <c r="AK793" s="36"/>
      <c r="AT793" s="419"/>
    </row>
    <row r="794" spans="1:46" ht="18.75" customHeight="1">
      <c r="A794" s="7"/>
      <c r="B794" s="617" t="str">
        <f>B748</f>
        <v>실하중
(0)</v>
      </c>
      <c r="C794" s="618"/>
      <c r="D794" s="618"/>
      <c r="E794" s="618"/>
      <c r="F794" s="618"/>
      <c r="G794" s="618"/>
      <c r="H794" s="618"/>
      <c r="I794" s="619"/>
      <c r="J794" s="617" t="s">
        <v>469</v>
      </c>
      <c r="K794" s="618"/>
      <c r="L794" s="618"/>
      <c r="M794" s="618"/>
      <c r="N794" s="618"/>
      <c r="O794" s="618"/>
      <c r="P794" s="618"/>
      <c r="Q794" s="618"/>
      <c r="R794" s="619"/>
      <c r="S794" s="617" t="s">
        <v>470</v>
      </c>
      <c r="T794" s="618"/>
      <c r="U794" s="618"/>
      <c r="V794" s="618"/>
      <c r="W794" s="618"/>
      <c r="X794" s="618"/>
      <c r="Y794" s="618"/>
      <c r="Z794" s="618"/>
      <c r="AA794" s="619"/>
      <c r="AB794" s="617" t="s">
        <v>471</v>
      </c>
      <c r="AC794" s="618"/>
      <c r="AD794" s="618"/>
      <c r="AE794" s="618"/>
      <c r="AF794" s="618"/>
      <c r="AG794" s="618"/>
      <c r="AH794" s="618"/>
      <c r="AI794" s="618"/>
      <c r="AJ794" s="619"/>
      <c r="AK794" s="617" t="s">
        <v>472</v>
      </c>
      <c r="AL794" s="618"/>
      <c r="AM794" s="618"/>
      <c r="AN794" s="618"/>
      <c r="AO794" s="618"/>
      <c r="AP794" s="618"/>
      <c r="AQ794" s="618"/>
      <c r="AR794" s="618"/>
      <c r="AS794" s="619"/>
      <c r="AT794" s="419"/>
    </row>
    <row r="795" spans="1:46" ht="18.75" customHeight="1">
      <c r="A795" s="7"/>
      <c r="B795" s="620"/>
      <c r="C795" s="621"/>
      <c r="D795" s="621"/>
      <c r="E795" s="621"/>
      <c r="F795" s="621"/>
      <c r="G795" s="621"/>
      <c r="H795" s="621"/>
      <c r="I795" s="622"/>
      <c r="J795" s="620"/>
      <c r="K795" s="621"/>
      <c r="L795" s="621"/>
      <c r="M795" s="621"/>
      <c r="N795" s="621"/>
      <c r="O795" s="621"/>
      <c r="P795" s="621"/>
      <c r="Q795" s="621"/>
      <c r="R795" s="622"/>
      <c r="S795" s="620"/>
      <c r="T795" s="621"/>
      <c r="U795" s="621"/>
      <c r="V795" s="621"/>
      <c r="W795" s="621"/>
      <c r="X795" s="621"/>
      <c r="Y795" s="621"/>
      <c r="Z795" s="621"/>
      <c r="AA795" s="622"/>
      <c r="AB795" s="620"/>
      <c r="AC795" s="621"/>
      <c r="AD795" s="621"/>
      <c r="AE795" s="621"/>
      <c r="AF795" s="621"/>
      <c r="AG795" s="621"/>
      <c r="AH795" s="621"/>
      <c r="AI795" s="621"/>
      <c r="AJ795" s="622"/>
      <c r="AK795" s="620"/>
      <c r="AL795" s="621"/>
      <c r="AM795" s="621"/>
      <c r="AN795" s="621"/>
      <c r="AO795" s="621"/>
      <c r="AP795" s="621"/>
      <c r="AQ795" s="621"/>
      <c r="AR795" s="621"/>
      <c r="AS795" s="622"/>
      <c r="AT795" s="419"/>
    </row>
    <row r="796" spans="1:46" ht="18.75" customHeight="1">
      <c r="A796" s="7"/>
      <c r="B796" s="616" t="str">
        <f>IF(Calcu_ADJ!B154=FALSE,"",B751)</f>
        <v/>
      </c>
      <c r="C796" s="616"/>
      <c r="D796" s="616"/>
      <c r="E796" s="616"/>
      <c r="F796" s="616"/>
      <c r="G796" s="616"/>
      <c r="H796" s="616"/>
      <c r="I796" s="616"/>
      <c r="J796" s="616" t="str">
        <f>IF(Calcu_ADJ!B154=FALSE,"",AJ774)</f>
        <v/>
      </c>
      <c r="K796" s="616"/>
      <c r="L796" s="616"/>
      <c r="M796" s="616"/>
      <c r="N796" s="616"/>
      <c r="O796" s="616"/>
      <c r="P796" s="616"/>
      <c r="Q796" s="616"/>
      <c r="R796" s="616"/>
      <c r="S796" s="616" t="str">
        <f>IF(Calcu_ADJ!B154=FALSE,"",Calcu_ADJ!Y176)</f>
        <v/>
      </c>
      <c r="T796" s="616"/>
      <c r="U796" s="616"/>
      <c r="V796" s="616"/>
      <c r="W796" s="616"/>
      <c r="X796" s="616"/>
      <c r="Y796" s="616"/>
      <c r="Z796" s="616"/>
      <c r="AA796" s="616"/>
      <c r="AB796" s="616" t="str">
        <f>IF(Calcu_ADJ!B154=FALSE,"",S796-J796)</f>
        <v/>
      </c>
      <c r="AC796" s="616"/>
      <c r="AD796" s="616"/>
      <c r="AE796" s="616"/>
      <c r="AF796" s="616"/>
      <c r="AG796" s="616"/>
      <c r="AH796" s="616"/>
      <c r="AI796" s="616"/>
      <c r="AJ796" s="616"/>
      <c r="AK796" s="616">
        <v>0</v>
      </c>
      <c r="AL796" s="616"/>
      <c r="AM796" s="616"/>
      <c r="AN796" s="616"/>
      <c r="AO796" s="616"/>
      <c r="AP796" s="616"/>
      <c r="AQ796" s="616"/>
      <c r="AR796" s="616"/>
      <c r="AS796" s="616"/>
      <c r="AT796" s="419"/>
    </row>
    <row r="797" spans="1:46" ht="18.75" customHeight="1">
      <c r="A797" s="7"/>
      <c r="B797" s="616" t="str">
        <f>IF(Calcu_ADJ!B155=FALSE,"",B752)</f>
        <v/>
      </c>
      <c r="C797" s="616"/>
      <c r="D797" s="616"/>
      <c r="E797" s="616"/>
      <c r="F797" s="616"/>
      <c r="G797" s="616"/>
      <c r="H797" s="616"/>
      <c r="I797" s="616"/>
      <c r="J797" s="616" t="str">
        <f>IF(Calcu_ADJ!B155=FALSE,"",AJ775)</f>
        <v/>
      </c>
      <c r="K797" s="616"/>
      <c r="L797" s="616"/>
      <c r="M797" s="616"/>
      <c r="N797" s="616"/>
      <c r="O797" s="616"/>
      <c r="P797" s="616"/>
      <c r="Q797" s="616"/>
      <c r="R797" s="616"/>
      <c r="S797" s="616" t="str">
        <f>IF(Calcu_ADJ!B155=FALSE,"",Calcu_ADJ!Y177)</f>
        <v/>
      </c>
      <c r="T797" s="616"/>
      <c r="U797" s="616"/>
      <c r="V797" s="616"/>
      <c r="W797" s="616"/>
      <c r="X797" s="616"/>
      <c r="Y797" s="616"/>
      <c r="Z797" s="616"/>
      <c r="AA797" s="616"/>
      <c r="AB797" s="616" t="str">
        <f>IF(Calcu_ADJ!B155=FALSE,"",S797-J797)</f>
        <v/>
      </c>
      <c r="AC797" s="616"/>
      <c r="AD797" s="616"/>
      <c r="AE797" s="616"/>
      <c r="AF797" s="616"/>
      <c r="AG797" s="616"/>
      <c r="AH797" s="616"/>
      <c r="AI797" s="616"/>
      <c r="AJ797" s="616"/>
      <c r="AK797" s="616" t="str">
        <f>IF(Calcu_ADJ!B155=FALSE,"",((J797-S797)/J797)*100)</f>
        <v/>
      </c>
      <c r="AL797" s="616"/>
      <c r="AM797" s="616"/>
      <c r="AN797" s="616"/>
      <c r="AO797" s="616"/>
      <c r="AP797" s="616"/>
      <c r="AQ797" s="616"/>
      <c r="AR797" s="616"/>
      <c r="AS797" s="616"/>
      <c r="AT797" s="419"/>
    </row>
    <row r="798" spans="1:46" ht="18.75" customHeight="1">
      <c r="A798" s="7"/>
      <c r="B798" s="616" t="str">
        <f>IF(Calcu_ADJ!B156=FALSE,"",B753)</f>
        <v/>
      </c>
      <c r="C798" s="616"/>
      <c r="D798" s="616"/>
      <c r="E798" s="616"/>
      <c r="F798" s="616"/>
      <c r="G798" s="616"/>
      <c r="H798" s="616"/>
      <c r="I798" s="616"/>
      <c r="J798" s="616" t="str">
        <f>IF(Calcu_ADJ!B156=FALSE,"",AJ776)</f>
        <v/>
      </c>
      <c r="K798" s="616"/>
      <c r="L798" s="616"/>
      <c r="M798" s="616"/>
      <c r="N798" s="616"/>
      <c r="O798" s="616"/>
      <c r="P798" s="616"/>
      <c r="Q798" s="616"/>
      <c r="R798" s="616"/>
      <c r="S798" s="616" t="str">
        <f>IF(Calcu_ADJ!B156=FALSE,"",Calcu_ADJ!Y178)</f>
        <v/>
      </c>
      <c r="T798" s="616"/>
      <c r="U798" s="616"/>
      <c r="V798" s="616"/>
      <c r="W798" s="616"/>
      <c r="X798" s="616"/>
      <c r="Y798" s="616"/>
      <c r="Z798" s="616"/>
      <c r="AA798" s="616"/>
      <c r="AB798" s="616" t="str">
        <f>IF(Calcu_ADJ!B156=FALSE,"",S798-J798)</f>
        <v/>
      </c>
      <c r="AC798" s="616"/>
      <c r="AD798" s="616"/>
      <c r="AE798" s="616"/>
      <c r="AF798" s="616"/>
      <c r="AG798" s="616"/>
      <c r="AH798" s="616"/>
      <c r="AI798" s="616"/>
      <c r="AJ798" s="616"/>
      <c r="AK798" s="616" t="str">
        <f>IF(Calcu_ADJ!B156=FALSE,"",((J798-S798)/J798)*100)</f>
        <v/>
      </c>
      <c r="AL798" s="616"/>
      <c r="AM798" s="616"/>
      <c r="AN798" s="616"/>
      <c r="AO798" s="616"/>
      <c r="AP798" s="616"/>
      <c r="AQ798" s="616"/>
      <c r="AR798" s="616"/>
      <c r="AS798" s="616"/>
      <c r="AT798" s="419"/>
    </row>
    <row r="799" spans="1:46" ht="18.75" customHeight="1">
      <c r="A799" s="7"/>
      <c r="B799" s="616" t="str">
        <f>IF(Calcu_ADJ!B157=FALSE,"",B754)</f>
        <v/>
      </c>
      <c r="C799" s="616"/>
      <c r="D799" s="616"/>
      <c r="E799" s="616"/>
      <c r="F799" s="616"/>
      <c r="G799" s="616"/>
      <c r="H799" s="616"/>
      <c r="I799" s="616"/>
      <c r="J799" s="616" t="str">
        <f>IF(Calcu_ADJ!B157=FALSE,"",AJ777)</f>
        <v/>
      </c>
      <c r="K799" s="616"/>
      <c r="L799" s="616"/>
      <c r="M799" s="616"/>
      <c r="N799" s="616"/>
      <c r="O799" s="616"/>
      <c r="P799" s="616"/>
      <c r="Q799" s="616"/>
      <c r="R799" s="616"/>
      <c r="S799" s="616" t="str">
        <f>IF(Calcu_ADJ!B157=FALSE,"",Calcu_ADJ!Y179)</f>
        <v/>
      </c>
      <c r="T799" s="616"/>
      <c r="U799" s="616"/>
      <c r="V799" s="616"/>
      <c r="W799" s="616"/>
      <c r="X799" s="616"/>
      <c r="Y799" s="616"/>
      <c r="Z799" s="616"/>
      <c r="AA799" s="616"/>
      <c r="AB799" s="616" t="str">
        <f>IF(Calcu_ADJ!B157=FALSE,"",S799-J799)</f>
        <v/>
      </c>
      <c r="AC799" s="616"/>
      <c r="AD799" s="616"/>
      <c r="AE799" s="616"/>
      <c r="AF799" s="616"/>
      <c r="AG799" s="616"/>
      <c r="AH799" s="616"/>
      <c r="AI799" s="616"/>
      <c r="AJ799" s="616"/>
      <c r="AK799" s="616" t="str">
        <f>IF(Calcu_ADJ!B157=FALSE,"",((J799-S799)/J799)*100)</f>
        <v/>
      </c>
      <c r="AL799" s="616"/>
      <c r="AM799" s="616"/>
      <c r="AN799" s="616"/>
      <c r="AO799" s="616"/>
      <c r="AP799" s="616"/>
      <c r="AQ799" s="616"/>
      <c r="AR799" s="616"/>
      <c r="AS799" s="616"/>
      <c r="AT799" s="419"/>
    </row>
    <row r="800" spans="1:46" ht="18.75" customHeight="1">
      <c r="A800" s="7"/>
      <c r="B800" s="616" t="str">
        <f>IF(Calcu_ADJ!B158=FALSE,"",B755)</f>
        <v/>
      </c>
      <c r="C800" s="616"/>
      <c r="D800" s="616"/>
      <c r="E800" s="616"/>
      <c r="F800" s="616"/>
      <c r="G800" s="616"/>
      <c r="H800" s="616"/>
      <c r="I800" s="616"/>
      <c r="J800" s="616" t="str">
        <f>IF(Calcu_ADJ!B158=FALSE,"",AJ778)</f>
        <v/>
      </c>
      <c r="K800" s="616"/>
      <c r="L800" s="616"/>
      <c r="M800" s="616"/>
      <c r="N800" s="616"/>
      <c r="O800" s="616"/>
      <c r="P800" s="616"/>
      <c r="Q800" s="616"/>
      <c r="R800" s="616"/>
      <c r="S800" s="616" t="str">
        <f>IF(Calcu_ADJ!B158=FALSE,"",Calcu_ADJ!Y180)</f>
        <v/>
      </c>
      <c r="T800" s="616"/>
      <c r="U800" s="616"/>
      <c r="V800" s="616"/>
      <c r="W800" s="616"/>
      <c r="X800" s="616"/>
      <c r="Y800" s="616"/>
      <c r="Z800" s="616"/>
      <c r="AA800" s="616"/>
      <c r="AB800" s="616" t="str">
        <f>IF(Calcu_ADJ!B158=FALSE,"",S800-J800)</f>
        <v/>
      </c>
      <c r="AC800" s="616"/>
      <c r="AD800" s="616"/>
      <c r="AE800" s="616"/>
      <c r="AF800" s="616"/>
      <c r="AG800" s="616"/>
      <c r="AH800" s="616"/>
      <c r="AI800" s="616"/>
      <c r="AJ800" s="616"/>
      <c r="AK800" s="616" t="str">
        <f>IF(Calcu_ADJ!B158=FALSE,"",((J800-S800)/J800)*100)</f>
        <v/>
      </c>
      <c r="AL800" s="616"/>
      <c r="AM800" s="616"/>
      <c r="AN800" s="616"/>
      <c r="AO800" s="616"/>
      <c r="AP800" s="616"/>
      <c r="AQ800" s="616"/>
      <c r="AR800" s="616"/>
      <c r="AS800" s="616"/>
      <c r="AT800" s="419"/>
    </row>
    <row r="801" spans="1:46" ht="18.75" customHeight="1">
      <c r="A801" s="7"/>
      <c r="B801" s="616" t="str">
        <f>IF(Calcu_ADJ!B159=FALSE,"",B756)</f>
        <v/>
      </c>
      <c r="C801" s="616"/>
      <c r="D801" s="616"/>
      <c r="E801" s="616"/>
      <c r="F801" s="616"/>
      <c r="G801" s="616"/>
      <c r="H801" s="616"/>
      <c r="I801" s="616"/>
      <c r="J801" s="616" t="str">
        <f>IF(Calcu_ADJ!B159=FALSE,"",AJ779)</f>
        <v/>
      </c>
      <c r="K801" s="616"/>
      <c r="L801" s="616"/>
      <c r="M801" s="616"/>
      <c r="N801" s="616"/>
      <c r="O801" s="616"/>
      <c r="P801" s="616"/>
      <c r="Q801" s="616"/>
      <c r="R801" s="616"/>
      <c r="S801" s="616" t="str">
        <f>IF(Calcu_ADJ!B159=FALSE,"",Calcu_ADJ!Y181)</f>
        <v/>
      </c>
      <c r="T801" s="616"/>
      <c r="U801" s="616"/>
      <c r="V801" s="616"/>
      <c r="W801" s="616"/>
      <c r="X801" s="616"/>
      <c r="Y801" s="616"/>
      <c r="Z801" s="616"/>
      <c r="AA801" s="616"/>
      <c r="AB801" s="616" t="str">
        <f>IF(Calcu_ADJ!B159=FALSE,"",S801-J801)</f>
        <v/>
      </c>
      <c r="AC801" s="616"/>
      <c r="AD801" s="616"/>
      <c r="AE801" s="616"/>
      <c r="AF801" s="616"/>
      <c r="AG801" s="616"/>
      <c r="AH801" s="616"/>
      <c r="AI801" s="616"/>
      <c r="AJ801" s="616"/>
      <c r="AK801" s="616" t="str">
        <f>IF(Calcu_ADJ!B159=FALSE,"",((J801-S801)/J801)*100)</f>
        <v/>
      </c>
      <c r="AL801" s="616"/>
      <c r="AM801" s="616"/>
      <c r="AN801" s="616"/>
      <c r="AO801" s="616"/>
      <c r="AP801" s="616"/>
      <c r="AQ801" s="616"/>
      <c r="AR801" s="616"/>
      <c r="AS801" s="616"/>
      <c r="AT801" s="419"/>
    </row>
    <row r="802" spans="1:46" ht="18.75" customHeight="1">
      <c r="A802" s="7"/>
      <c r="B802" s="616" t="str">
        <f>IF(Calcu_ADJ!B160=FALSE,"",B757)</f>
        <v/>
      </c>
      <c r="C802" s="616"/>
      <c r="D802" s="616"/>
      <c r="E802" s="616"/>
      <c r="F802" s="616"/>
      <c r="G802" s="616"/>
      <c r="H802" s="616"/>
      <c r="I802" s="616"/>
      <c r="J802" s="616" t="str">
        <f>IF(Calcu_ADJ!B160=FALSE,"",AJ780)</f>
        <v/>
      </c>
      <c r="K802" s="616"/>
      <c r="L802" s="616"/>
      <c r="M802" s="616"/>
      <c r="N802" s="616"/>
      <c r="O802" s="616"/>
      <c r="P802" s="616"/>
      <c r="Q802" s="616"/>
      <c r="R802" s="616"/>
      <c r="S802" s="616" t="str">
        <f>IF(Calcu_ADJ!B160=FALSE,"",Calcu_ADJ!Y182)</f>
        <v/>
      </c>
      <c r="T802" s="616"/>
      <c r="U802" s="616"/>
      <c r="V802" s="616"/>
      <c r="W802" s="616"/>
      <c r="X802" s="616"/>
      <c r="Y802" s="616"/>
      <c r="Z802" s="616"/>
      <c r="AA802" s="616"/>
      <c r="AB802" s="616" t="str">
        <f>IF(Calcu_ADJ!B160=FALSE,"",S802-J802)</f>
        <v/>
      </c>
      <c r="AC802" s="616"/>
      <c r="AD802" s="616"/>
      <c r="AE802" s="616"/>
      <c r="AF802" s="616"/>
      <c r="AG802" s="616"/>
      <c r="AH802" s="616"/>
      <c r="AI802" s="616"/>
      <c r="AJ802" s="616"/>
      <c r="AK802" s="616" t="str">
        <f>IF(Calcu_ADJ!B160=FALSE,"",((J802-S802)/J802)*100)</f>
        <v/>
      </c>
      <c r="AL802" s="616"/>
      <c r="AM802" s="616"/>
      <c r="AN802" s="616"/>
      <c r="AO802" s="616"/>
      <c r="AP802" s="616"/>
      <c r="AQ802" s="616"/>
      <c r="AR802" s="616"/>
      <c r="AS802" s="616"/>
      <c r="AT802" s="419"/>
    </row>
    <row r="803" spans="1:46" ht="18.75" customHeight="1">
      <c r="A803" s="7"/>
      <c r="B803" s="616" t="str">
        <f>IF(Calcu_ADJ!B161=FALSE,"",B758)</f>
        <v/>
      </c>
      <c r="C803" s="616"/>
      <c r="D803" s="616"/>
      <c r="E803" s="616"/>
      <c r="F803" s="616"/>
      <c r="G803" s="616"/>
      <c r="H803" s="616"/>
      <c r="I803" s="616"/>
      <c r="J803" s="616" t="str">
        <f>IF(Calcu_ADJ!B161=FALSE,"",AJ781)</f>
        <v/>
      </c>
      <c r="K803" s="616"/>
      <c r="L803" s="616"/>
      <c r="M803" s="616"/>
      <c r="N803" s="616"/>
      <c r="O803" s="616"/>
      <c r="P803" s="616"/>
      <c r="Q803" s="616"/>
      <c r="R803" s="616"/>
      <c r="S803" s="616" t="str">
        <f>IF(Calcu_ADJ!B161=FALSE,"",Calcu_ADJ!Y183)</f>
        <v/>
      </c>
      <c r="T803" s="616"/>
      <c r="U803" s="616"/>
      <c r="V803" s="616"/>
      <c r="W803" s="616"/>
      <c r="X803" s="616"/>
      <c r="Y803" s="616"/>
      <c r="Z803" s="616"/>
      <c r="AA803" s="616"/>
      <c r="AB803" s="616" t="str">
        <f>IF(Calcu_ADJ!B161=FALSE,"",S803-J803)</f>
        <v/>
      </c>
      <c r="AC803" s="616"/>
      <c r="AD803" s="616"/>
      <c r="AE803" s="616"/>
      <c r="AF803" s="616"/>
      <c r="AG803" s="616"/>
      <c r="AH803" s="616"/>
      <c r="AI803" s="616"/>
      <c r="AJ803" s="616"/>
      <c r="AK803" s="616" t="str">
        <f>IF(Calcu_ADJ!B161=FALSE,"",((J803-S803)/J803)*100)</f>
        <v/>
      </c>
      <c r="AL803" s="616"/>
      <c r="AM803" s="616"/>
      <c r="AN803" s="616"/>
      <c r="AO803" s="616"/>
      <c r="AP803" s="616"/>
      <c r="AQ803" s="616"/>
      <c r="AR803" s="616"/>
      <c r="AS803" s="616"/>
      <c r="AT803" s="419"/>
    </row>
    <row r="804" spans="1:46" ht="18.75" customHeight="1">
      <c r="A804" s="7"/>
      <c r="B804" s="616" t="str">
        <f>IF(Calcu_ADJ!B162=FALSE,"",B759)</f>
        <v/>
      </c>
      <c r="C804" s="616"/>
      <c r="D804" s="616"/>
      <c r="E804" s="616"/>
      <c r="F804" s="616"/>
      <c r="G804" s="616"/>
      <c r="H804" s="616"/>
      <c r="I804" s="616"/>
      <c r="J804" s="616" t="str">
        <f>IF(Calcu_ADJ!B162=FALSE,"",AJ782)</f>
        <v/>
      </c>
      <c r="K804" s="616"/>
      <c r="L804" s="616"/>
      <c r="M804" s="616"/>
      <c r="N804" s="616"/>
      <c r="O804" s="616"/>
      <c r="P804" s="616"/>
      <c r="Q804" s="616"/>
      <c r="R804" s="616"/>
      <c r="S804" s="616" t="str">
        <f>IF(Calcu_ADJ!B162=FALSE,"",Calcu_ADJ!Y184)</f>
        <v/>
      </c>
      <c r="T804" s="616"/>
      <c r="U804" s="616"/>
      <c r="V804" s="616"/>
      <c r="W804" s="616"/>
      <c r="X804" s="616"/>
      <c r="Y804" s="616"/>
      <c r="Z804" s="616"/>
      <c r="AA804" s="616"/>
      <c r="AB804" s="616" t="str">
        <f>IF(Calcu_ADJ!B162=FALSE,"",S804-J804)</f>
        <v/>
      </c>
      <c r="AC804" s="616"/>
      <c r="AD804" s="616"/>
      <c r="AE804" s="616"/>
      <c r="AF804" s="616"/>
      <c r="AG804" s="616"/>
      <c r="AH804" s="616"/>
      <c r="AI804" s="616"/>
      <c r="AJ804" s="616"/>
      <c r="AK804" s="616" t="str">
        <f>IF(Calcu_ADJ!B162=FALSE,"",((J804-S804)/J804)*100)</f>
        <v/>
      </c>
      <c r="AL804" s="616"/>
      <c r="AM804" s="616"/>
      <c r="AN804" s="616"/>
      <c r="AO804" s="616"/>
      <c r="AP804" s="616"/>
      <c r="AQ804" s="616"/>
      <c r="AR804" s="616"/>
      <c r="AS804" s="616"/>
      <c r="AT804" s="419"/>
    </row>
    <row r="805" spans="1:46" ht="18.75" customHeight="1">
      <c r="A805" s="7"/>
      <c r="B805" s="616" t="str">
        <f>IF(Calcu_ADJ!B163=FALSE,"",B760)</f>
        <v/>
      </c>
      <c r="C805" s="616"/>
      <c r="D805" s="616"/>
      <c r="E805" s="616"/>
      <c r="F805" s="616"/>
      <c r="G805" s="616"/>
      <c r="H805" s="616"/>
      <c r="I805" s="616"/>
      <c r="J805" s="616" t="str">
        <f>IF(Calcu_ADJ!B163=FALSE,"",AJ783)</f>
        <v/>
      </c>
      <c r="K805" s="616"/>
      <c r="L805" s="616"/>
      <c r="M805" s="616"/>
      <c r="N805" s="616"/>
      <c r="O805" s="616"/>
      <c r="P805" s="616"/>
      <c r="Q805" s="616"/>
      <c r="R805" s="616"/>
      <c r="S805" s="616" t="str">
        <f>IF(Calcu_ADJ!B163=FALSE,"",Calcu_ADJ!Y185)</f>
        <v/>
      </c>
      <c r="T805" s="616"/>
      <c r="U805" s="616"/>
      <c r="V805" s="616"/>
      <c r="W805" s="616"/>
      <c r="X805" s="616"/>
      <c r="Y805" s="616"/>
      <c r="Z805" s="616"/>
      <c r="AA805" s="616"/>
      <c r="AB805" s="616" t="str">
        <f>IF(Calcu_ADJ!B163=FALSE,"",S805-J805)</f>
        <v/>
      </c>
      <c r="AC805" s="616"/>
      <c r="AD805" s="616"/>
      <c r="AE805" s="616"/>
      <c r="AF805" s="616"/>
      <c r="AG805" s="616"/>
      <c r="AH805" s="616"/>
      <c r="AI805" s="616"/>
      <c r="AJ805" s="616"/>
      <c r="AK805" s="616" t="str">
        <f>IF(Calcu_ADJ!B163=FALSE,"",((J805-S805)/J805)*100)</f>
        <v/>
      </c>
      <c r="AL805" s="616"/>
      <c r="AM805" s="616"/>
      <c r="AN805" s="616"/>
      <c r="AO805" s="616"/>
      <c r="AP805" s="616"/>
      <c r="AQ805" s="616"/>
      <c r="AR805" s="616"/>
      <c r="AS805" s="616"/>
      <c r="AT805" s="419"/>
    </row>
    <row r="806" spans="1:46" ht="18.75" customHeight="1">
      <c r="A806" s="7"/>
      <c r="B806" s="616" t="str">
        <f>IF(Calcu_ADJ!B164=FALSE,"",B761)</f>
        <v/>
      </c>
      <c r="C806" s="616"/>
      <c r="D806" s="616"/>
      <c r="E806" s="616"/>
      <c r="F806" s="616"/>
      <c r="G806" s="616"/>
      <c r="H806" s="616"/>
      <c r="I806" s="616"/>
      <c r="J806" s="616" t="str">
        <f>IF(Calcu_ADJ!B164=FALSE,"",AJ784)</f>
        <v/>
      </c>
      <c r="K806" s="616"/>
      <c r="L806" s="616"/>
      <c r="M806" s="616"/>
      <c r="N806" s="616"/>
      <c r="O806" s="616"/>
      <c r="P806" s="616"/>
      <c r="Q806" s="616"/>
      <c r="R806" s="616"/>
      <c r="S806" s="616" t="str">
        <f>IF(Calcu_ADJ!B164=FALSE,"",Calcu_ADJ!Y186)</f>
        <v/>
      </c>
      <c r="T806" s="616"/>
      <c r="U806" s="616"/>
      <c r="V806" s="616"/>
      <c r="W806" s="616"/>
      <c r="X806" s="616"/>
      <c r="Y806" s="616"/>
      <c r="Z806" s="616"/>
      <c r="AA806" s="616"/>
      <c r="AB806" s="616" t="str">
        <f>IF(Calcu_ADJ!B164=FALSE,"",S806-J806)</f>
        <v/>
      </c>
      <c r="AC806" s="616"/>
      <c r="AD806" s="616"/>
      <c r="AE806" s="616"/>
      <c r="AF806" s="616"/>
      <c r="AG806" s="616"/>
      <c r="AH806" s="616"/>
      <c r="AI806" s="616"/>
      <c r="AJ806" s="616"/>
      <c r="AK806" s="616" t="str">
        <f>IF(Calcu_ADJ!B164=FALSE,"",((J806-S806)/J806)*100)</f>
        <v/>
      </c>
      <c r="AL806" s="616"/>
      <c r="AM806" s="616"/>
      <c r="AN806" s="616"/>
      <c r="AO806" s="616"/>
      <c r="AP806" s="616"/>
      <c r="AQ806" s="616"/>
      <c r="AR806" s="616"/>
      <c r="AS806" s="616"/>
      <c r="AT806" s="419"/>
    </row>
    <row r="807" spans="1:46" ht="18.75" customHeight="1">
      <c r="A807" s="7"/>
      <c r="B807" s="616" t="str">
        <f>IF(Calcu_ADJ!B165=FALSE,"",B762)</f>
        <v/>
      </c>
      <c r="C807" s="616"/>
      <c r="D807" s="616"/>
      <c r="E807" s="616"/>
      <c r="F807" s="616"/>
      <c r="G807" s="616"/>
      <c r="H807" s="616"/>
      <c r="I807" s="616"/>
      <c r="J807" s="616" t="str">
        <f>IF(Calcu_ADJ!B165=FALSE,"",AJ785)</f>
        <v/>
      </c>
      <c r="K807" s="616"/>
      <c r="L807" s="616"/>
      <c r="M807" s="616"/>
      <c r="N807" s="616"/>
      <c r="O807" s="616"/>
      <c r="P807" s="616"/>
      <c r="Q807" s="616"/>
      <c r="R807" s="616"/>
      <c r="S807" s="616" t="str">
        <f>IF(Calcu_ADJ!B165=FALSE,"",Calcu_ADJ!Y187)</f>
        <v/>
      </c>
      <c r="T807" s="616"/>
      <c r="U807" s="616"/>
      <c r="V807" s="616"/>
      <c r="W807" s="616"/>
      <c r="X807" s="616"/>
      <c r="Y807" s="616"/>
      <c r="Z807" s="616"/>
      <c r="AA807" s="616"/>
      <c r="AB807" s="616" t="str">
        <f>IF(Calcu_ADJ!B165=FALSE,"",S807-J807)</f>
        <v/>
      </c>
      <c r="AC807" s="616"/>
      <c r="AD807" s="616"/>
      <c r="AE807" s="616"/>
      <c r="AF807" s="616"/>
      <c r="AG807" s="616"/>
      <c r="AH807" s="616"/>
      <c r="AI807" s="616"/>
      <c r="AJ807" s="616"/>
      <c r="AK807" s="616" t="str">
        <f>IF(Calcu_ADJ!B165=FALSE,"",((J807-S807)/J807)*100)</f>
        <v/>
      </c>
      <c r="AL807" s="616"/>
      <c r="AM807" s="616"/>
      <c r="AN807" s="616"/>
      <c r="AO807" s="616"/>
      <c r="AP807" s="616"/>
      <c r="AQ807" s="616"/>
      <c r="AR807" s="616"/>
      <c r="AS807" s="616"/>
      <c r="AT807" s="419"/>
    </row>
    <row r="808" spans="1:46" ht="18.75" customHeight="1">
      <c r="A808" s="7"/>
      <c r="B808" s="616" t="str">
        <f>IF(Calcu_ADJ!B166=FALSE,"",B763)</f>
        <v/>
      </c>
      <c r="C808" s="616"/>
      <c r="D808" s="616"/>
      <c r="E808" s="616"/>
      <c r="F808" s="616"/>
      <c r="G808" s="616"/>
      <c r="H808" s="616"/>
      <c r="I808" s="616"/>
      <c r="J808" s="616" t="str">
        <f>IF(Calcu_ADJ!B166=FALSE,"",AJ786)</f>
        <v/>
      </c>
      <c r="K808" s="616"/>
      <c r="L808" s="616"/>
      <c r="M808" s="616"/>
      <c r="N808" s="616"/>
      <c r="O808" s="616"/>
      <c r="P808" s="616"/>
      <c r="Q808" s="616"/>
      <c r="R808" s="616"/>
      <c r="S808" s="616" t="str">
        <f>IF(Calcu_ADJ!B166=FALSE,"",Calcu_ADJ!Y188)</f>
        <v/>
      </c>
      <c r="T808" s="616"/>
      <c r="U808" s="616"/>
      <c r="V808" s="616"/>
      <c r="W808" s="616"/>
      <c r="X808" s="616"/>
      <c r="Y808" s="616"/>
      <c r="Z808" s="616"/>
      <c r="AA808" s="616"/>
      <c r="AB808" s="616" t="str">
        <f>IF(Calcu_ADJ!B166=FALSE,"",S808-J808)</f>
        <v/>
      </c>
      <c r="AC808" s="616"/>
      <c r="AD808" s="616"/>
      <c r="AE808" s="616"/>
      <c r="AF808" s="616"/>
      <c r="AG808" s="616"/>
      <c r="AH808" s="616"/>
      <c r="AI808" s="616"/>
      <c r="AJ808" s="616"/>
      <c r="AK808" s="616" t="str">
        <f>IF(Calcu_ADJ!B166=FALSE,"",((J808-S808)/J808)*100)</f>
        <v/>
      </c>
      <c r="AL808" s="616"/>
      <c r="AM808" s="616"/>
      <c r="AN808" s="616"/>
      <c r="AO808" s="616"/>
      <c r="AP808" s="616"/>
      <c r="AQ808" s="616"/>
      <c r="AR808" s="616"/>
      <c r="AS808" s="616"/>
      <c r="AT808" s="419"/>
    </row>
    <row r="809" spans="1:46" ht="18.75" customHeight="1">
      <c r="A809" s="7"/>
      <c r="B809" s="616" t="str">
        <f>IF(Calcu_ADJ!B167=FALSE,"",B764)</f>
        <v/>
      </c>
      <c r="C809" s="616"/>
      <c r="D809" s="616"/>
      <c r="E809" s="616"/>
      <c r="F809" s="616"/>
      <c r="G809" s="616"/>
      <c r="H809" s="616"/>
      <c r="I809" s="616"/>
      <c r="J809" s="616" t="str">
        <f>IF(Calcu_ADJ!B167=FALSE,"",AJ787)</f>
        <v/>
      </c>
      <c r="K809" s="616"/>
      <c r="L809" s="616"/>
      <c r="M809" s="616"/>
      <c r="N809" s="616"/>
      <c r="O809" s="616"/>
      <c r="P809" s="616"/>
      <c r="Q809" s="616"/>
      <c r="R809" s="616"/>
      <c r="S809" s="616" t="str">
        <f>IF(Calcu_ADJ!B167=FALSE,"",Calcu_ADJ!Y189)</f>
        <v/>
      </c>
      <c r="T809" s="616"/>
      <c r="U809" s="616"/>
      <c r="V809" s="616"/>
      <c r="W809" s="616"/>
      <c r="X809" s="616"/>
      <c r="Y809" s="616"/>
      <c r="Z809" s="616"/>
      <c r="AA809" s="616"/>
      <c r="AB809" s="616" t="str">
        <f>IF(Calcu_ADJ!B167=FALSE,"",S809-J809)</f>
        <v/>
      </c>
      <c r="AC809" s="616"/>
      <c r="AD809" s="616"/>
      <c r="AE809" s="616"/>
      <c r="AF809" s="616"/>
      <c r="AG809" s="616"/>
      <c r="AH809" s="616"/>
      <c r="AI809" s="616"/>
      <c r="AJ809" s="616"/>
      <c r="AK809" s="616" t="str">
        <f>IF(Calcu_ADJ!B167=FALSE,"",((J809-S809)/J809)*100)</f>
        <v/>
      </c>
      <c r="AL809" s="616"/>
      <c r="AM809" s="616"/>
      <c r="AN809" s="616"/>
      <c r="AO809" s="616"/>
      <c r="AP809" s="616"/>
      <c r="AQ809" s="616"/>
      <c r="AR809" s="616"/>
      <c r="AS809" s="616"/>
      <c r="AT809" s="419"/>
    </row>
    <row r="810" spans="1:46" ht="18.75" customHeight="1">
      <c r="A810" s="7"/>
      <c r="B810" s="616" t="str">
        <f>IF(Calcu_ADJ!B168=FALSE,"",B765)</f>
        <v/>
      </c>
      <c r="C810" s="616"/>
      <c r="D810" s="616"/>
      <c r="E810" s="616"/>
      <c r="F810" s="616"/>
      <c r="G810" s="616"/>
      <c r="H810" s="616"/>
      <c r="I810" s="616"/>
      <c r="J810" s="616" t="str">
        <f>IF(Calcu_ADJ!B168=FALSE,"",AJ788)</f>
        <v/>
      </c>
      <c r="K810" s="616"/>
      <c r="L810" s="616"/>
      <c r="M810" s="616"/>
      <c r="N810" s="616"/>
      <c r="O810" s="616"/>
      <c r="P810" s="616"/>
      <c r="Q810" s="616"/>
      <c r="R810" s="616"/>
      <c r="S810" s="616" t="str">
        <f>IF(Calcu_ADJ!B168=FALSE,"",Calcu_ADJ!Y190)</f>
        <v/>
      </c>
      <c r="T810" s="616"/>
      <c r="U810" s="616"/>
      <c r="V810" s="616"/>
      <c r="W810" s="616"/>
      <c r="X810" s="616"/>
      <c r="Y810" s="616"/>
      <c r="Z810" s="616"/>
      <c r="AA810" s="616"/>
      <c r="AB810" s="616" t="str">
        <f>IF(Calcu_ADJ!B168=FALSE,"",S810-J810)</f>
        <v/>
      </c>
      <c r="AC810" s="616"/>
      <c r="AD810" s="616"/>
      <c r="AE810" s="616"/>
      <c r="AF810" s="616"/>
      <c r="AG810" s="616"/>
      <c r="AH810" s="616"/>
      <c r="AI810" s="616"/>
      <c r="AJ810" s="616"/>
      <c r="AK810" s="616" t="str">
        <f>IF(Calcu_ADJ!B168=FALSE,"",((J810-S810)/J810)*100)</f>
        <v/>
      </c>
      <c r="AL810" s="616"/>
      <c r="AM810" s="616"/>
      <c r="AN810" s="616"/>
      <c r="AO810" s="616"/>
      <c r="AP810" s="616"/>
      <c r="AQ810" s="616"/>
      <c r="AR810" s="616"/>
      <c r="AS810" s="616"/>
      <c r="AT810" s="419"/>
    </row>
    <row r="811" spans="1:46" ht="18.75" customHeight="1">
      <c r="A811" s="7"/>
      <c r="B811" s="616" t="str">
        <f>IF(Calcu_ADJ!B169=FALSE,"",B766)</f>
        <v/>
      </c>
      <c r="C811" s="616"/>
      <c r="D811" s="616"/>
      <c r="E811" s="616"/>
      <c r="F811" s="616"/>
      <c r="G811" s="616"/>
      <c r="H811" s="616"/>
      <c r="I811" s="616"/>
      <c r="J811" s="616" t="str">
        <f>IF(Calcu_ADJ!B169=FALSE,"",AJ789)</f>
        <v/>
      </c>
      <c r="K811" s="616"/>
      <c r="L811" s="616"/>
      <c r="M811" s="616"/>
      <c r="N811" s="616"/>
      <c r="O811" s="616"/>
      <c r="P811" s="616"/>
      <c r="Q811" s="616"/>
      <c r="R811" s="616"/>
      <c r="S811" s="616" t="str">
        <f>IF(Calcu_ADJ!B169=FALSE,"",Calcu_ADJ!Y191)</f>
        <v/>
      </c>
      <c r="T811" s="616"/>
      <c r="U811" s="616"/>
      <c r="V811" s="616"/>
      <c r="W811" s="616"/>
      <c r="X811" s="616"/>
      <c r="Y811" s="616"/>
      <c r="Z811" s="616"/>
      <c r="AA811" s="616"/>
      <c r="AB811" s="616" t="str">
        <f>IF(Calcu_ADJ!B169=FALSE,"",S811-J811)</f>
        <v/>
      </c>
      <c r="AC811" s="616"/>
      <c r="AD811" s="616"/>
      <c r="AE811" s="616"/>
      <c r="AF811" s="616"/>
      <c r="AG811" s="616"/>
      <c r="AH811" s="616"/>
      <c r="AI811" s="616"/>
      <c r="AJ811" s="616"/>
      <c r="AK811" s="616" t="str">
        <f>IF(Calcu_ADJ!B169=FALSE,"",((J811-S811)/J811)*100)</f>
        <v/>
      </c>
      <c r="AL811" s="616"/>
      <c r="AM811" s="616"/>
      <c r="AN811" s="616"/>
      <c r="AO811" s="616"/>
      <c r="AP811" s="616"/>
      <c r="AQ811" s="616"/>
      <c r="AR811" s="616"/>
      <c r="AS811" s="616"/>
      <c r="AT811" s="419"/>
    </row>
    <row r="812" spans="1:46" ht="18.75" customHeight="1">
      <c r="A812" s="7"/>
      <c r="B812" s="616" t="str">
        <f>IF(Calcu_ADJ!B170=FALSE,"",B767)</f>
        <v/>
      </c>
      <c r="C812" s="616"/>
      <c r="D812" s="616"/>
      <c r="E812" s="616"/>
      <c r="F812" s="616"/>
      <c r="G812" s="616"/>
      <c r="H812" s="616"/>
      <c r="I812" s="616"/>
      <c r="J812" s="616" t="str">
        <f>IF(Calcu_ADJ!B170=FALSE,"",AJ790)</f>
        <v/>
      </c>
      <c r="K812" s="616"/>
      <c r="L812" s="616"/>
      <c r="M812" s="616"/>
      <c r="N812" s="616"/>
      <c r="O812" s="616"/>
      <c r="P812" s="616"/>
      <c r="Q812" s="616"/>
      <c r="R812" s="616"/>
      <c r="S812" s="616" t="str">
        <f>IF(Calcu_ADJ!B170=FALSE,"",Calcu_ADJ!Y192)</f>
        <v/>
      </c>
      <c r="T812" s="616"/>
      <c r="U812" s="616"/>
      <c r="V812" s="616"/>
      <c r="W812" s="616"/>
      <c r="X812" s="616"/>
      <c r="Y812" s="616"/>
      <c r="Z812" s="616"/>
      <c r="AA812" s="616"/>
      <c r="AB812" s="616" t="str">
        <f>IF(Calcu_ADJ!B170=FALSE,"",S812-J812)</f>
        <v/>
      </c>
      <c r="AC812" s="616"/>
      <c r="AD812" s="616"/>
      <c r="AE812" s="616"/>
      <c r="AF812" s="616"/>
      <c r="AG812" s="616"/>
      <c r="AH812" s="616"/>
      <c r="AI812" s="616"/>
      <c r="AJ812" s="616"/>
      <c r="AK812" s="616" t="str">
        <f>IF(Calcu_ADJ!B170=FALSE,"",((J812-S812)/J812)*100)</f>
        <v/>
      </c>
      <c r="AL812" s="616"/>
      <c r="AM812" s="616"/>
      <c r="AN812" s="616"/>
      <c r="AO812" s="616"/>
      <c r="AP812" s="616"/>
      <c r="AQ812" s="616"/>
      <c r="AR812" s="616"/>
      <c r="AS812" s="616"/>
      <c r="AT812" s="419"/>
    </row>
    <row r="813" spans="1:46" ht="18.75" customHeight="1">
      <c r="A813" s="7"/>
      <c r="B813" s="616" t="str">
        <f>IF(Calcu_ADJ!B171=FALSE,"",B768)</f>
        <v/>
      </c>
      <c r="C813" s="616"/>
      <c r="D813" s="616"/>
      <c r="E813" s="616"/>
      <c r="F813" s="616"/>
      <c r="G813" s="616"/>
      <c r="H813" s="616"/>
      <c r="I813" s="616"/>
      <c r="J813" s="616" t="str">
        <f>IF(Calcu_ADJ!B171=FALSE,"",AJ791)</f>
        <v/>
      </c>
      <c r="K813" s="616"/>
      <c r="L813" s="616"/>
      <c r="M813" s="616"/>
      <c r="N813" s="616"/>
      <c r="O813" s="616"/>
      <c r="P813" s="616"/>
      <c r="Q813" s="616"/>
      <c r="R813" s="616"/>
      <c r="S813" s="616" t="str">
        <f>IF(Calcu_ADJ!B171=FALSE,"",Calcu_ADJ!Y193)</f>
        <v/>
      </c>
      <c r="T813" s="616"/>
      <c r="U813" s="616"/>
      <c r="V813" s="616"/>
      <c r="W813" s="616"/>
      <c r="X813" s="616"/>
      <c r="Y813" s="616"/>
      <c r="Z813" s="616"/>
      <c r="AA813" s="616"/>
      <c r="AB813" s="616" t="str">
        <f>IF(Calcu_ADJ!B171=FALSE,"",S813-J813)</f>
        <v/>
      </c>
      <c r="AC813" s="616"/>
      <c r="AD813" s="616"/>
      <c r="AE813" s="616"/>
      <c r="AF813" s="616"/>
      <c r="AG813" s="616"/>
      <c r="AH813" s="616"/>
      <c r="AI813" s="616"/>
      <c r="AJ813" s="616"/>
      <c r="AK813" s="616" t="str">
        <f>IF(Calcu_ADJ!B171=FALSE,"",((J813-S813)/J813)*100)</f>
        <v/>
      </c>
      <c r="AL813" s="616"/>
      <c r="AM813" s="616"/>
      <c r="AN813" s="616"/>
      <c r="AO813" s="616"/>
      <c r="AP813" s="616"/>
      <c r="AQ813" s="616"/>
      <c r="AR813" s="616"/>
      <c r="AS813" s="616"/>
      <c r="AT813" s="419"/>
    </row>
    <row r="814" spans="1:46" ht="18.75" customHeight="1">
      <c r="A814" s="7"/>
      <c r="B814" s="60" t="s">
        <v>473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35"/>
      <c r="AA814" s="35"/>
      <c r="AB814" s="35"/>
      <c r="AC814" s="35"/>
      <c r="AD814" s="35"/>
      <c r="AE814" s="35"/>
      <c r="AF814" s="36"/>
      <c r="AG814" s="36"/>
      <c r="AH814" s="36"/>
      <c r="AI814" s="36"/>
      <c r="AJ814" s="36"/>
      <c r="AK814" s="36"/>
      <c r="AL814" s="2"/>
      <c r="AM814" s="2"/>
      <c r="AN814" s="2"/>
      <c r="AO814" s="2"/>
      <c r="AP814" s="6"/>
      <c r="AQ814" s="6"/>
      <c r="AR814" s="6"/>
      <c r="AS814" s="6"/>
      <c r="AT814" s="419"/>
    </row>
    <row r="815" spans="1:46" ht="18.75" customHeight="1">
      <c r="A815" s="7"/>
      <c r="B815" s="6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35"/>
      <c r="AA815" s="35"/>
      <c r="AB815" s="35"/>
      <c r="AC815" s="35"/>
      <c r="AD815" s="35"/>
      <c r="AE815" s="35"/>
      <c r="AF815" s="36"/>
      <c r="AG815" s="36"/>
      <c r="AH815" s="36"/>
      <c r="AI815" s="36"/>
      <c r="AJ815" s="36"/>
      <c r="AK815" s="36"/>
      <c r="AL815" s="2"/>
      <c r="AM815" s="2"/>
      <c r="AN815" s="2"/>
      <c r="AO815" s="2"/>
      <c r="AP815" s="6"/>
      <c r="AQ815" s="6"/>
      <c r="AR815" s="6"/>
      <c r="AS815" s="6"/>
      <c r="AT815" s="419"/>
    </row>
    <row r="816" spans="1:46" ht="18.75" customHeight="1">
      <c r="A816" s="7"/>
      <c r="B816" s="125" t="s">
        <v>474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35"/>
      <c r="AA816" s="35"/>
      <c r="AB816" s="35"/>
      <c r="AC816" s="35"/>
      <c r="AD816" s="35"/>
      <c r="AE816" s="35"/>
      <c r="AF816" s="36"/>
      <c r="AG816" s="36"/>
      <c r="AH816" s="36"/>
      <c r="AI816" s="36"/>
      <c r="AJ816" s="36"/>
      <c r="AK816" s="36"/>
      <c r="AL816" s="2"/>
      <c r="AM816" s="2"/>
      <c r="AN816" s="2"/>
      <c r="AO816" s="2"/>
      <c r="AP816" s="6"/>
      <c r="AQ816" s="6"/>
      <c r="AR816" s="6"/>
      <c r="AS816" s="6"/>
      <c r="AT816" s="419"/>
    </row>
    <row r="817" spans="1:46" ht="18.75" customHeight="1">
      <c r="A817" s="7"/>
      <c r="B817" s="614" t="str">
        <f>B748</f>
        <v>실하중
(0)</v>
      </c>
      <c r="C817" s="613"/>
      <c r="D817" s="613"/>
      <c r="E817" s="613"/>
      <c r="F817" s="613"/>
      <c r="G817" s="613"/>
      <c r="H817" s="615" t="s">
        <v>475</v>
      </c>
      <c r="I817" s="615"/>
      <c r="J817" s="615"/>
      <c r="K817" s="615"/>
      <c r="L817" s="615"/>
      <c r="M817" s="615"/>
      <c r="N817" s="613" t="s">
        <v>476</v>
      </c>
      <c r="O817" s="613"/>
      <c r="P817" s="613"/>
      <c r="Q817" s="613"/>
      <c r="R817" s="613"/>
      <c r="S817" s="613"/>
      <c r="T817" s="613"/>
      <c r="U817" s="613" t="s">
        <v>477</v>
      </c>
      <c r="V817" s="613"/>
      <c r="W817" s="613"/>
      <c r="X817" s="613"/>
      <c r="Y817" s="613"/>
      <c r="Z817" s="613"/>
      <c r="AA817" s="613"/>
      <c r="AB817" s="613" t="s">
        <v>478</v>
      </c>
      <c r="AC817" s="613"/>
      <c r="AD817" s="613"/>
      <c r="AE817" s="613"/>
      <c r="AF817" s="613"/>
      <c r="AG817" s="613"/>
      <c r="AH817" s="613" t="s">
        <v>479</v>
      </c>
      <c r="AI817" s="613"/>
      <c r="AJ817" s="613"/>
      <c r="AK817" s="613"/>
      <c r="AL817" s="613"/>
      <c r="AM817" s="613"/>
      <c r="AN817" s="613" t="s">
        <v>480</v>
      </c>
      <c r="AO817" s="613"/>
      <c r="AP817" s="613"/>
      <c r="AQ817" s="613"/>
      <c r="AR817" s="613"/>
      <c r="AS817" s="613"/>
      <c r="AT817" s="419"/>
    </row>
    <row r="818" spans="1:46" ht="18.75" customHeight="1">
      <c r="A818" s="7"/>
      <c r="B818" s="613"/>
      <c r="C818" s="613"/>
      <c r="D818" s="613"/>
      <c r="E818" s="613"/>
      <c r="F818" s="613"/>
      <c r="G818" s="613"/>
      <c r="H818" s="615"/>
      <c r="I818" s="615"/>
      <c r="J818" s="615"/>
      <c r="K818" s="615"/>
      <c r="L818" s="615"/>
      <c r="M818" s="615"/>
      <c r="N818" s="613"/>
      <c r="O818" s="613"/>
      <c r="P818" s="613"/>
      <c r="Q818" s="613"/>
      <c r="R818" s="613"/>
      <c r="S818" s="613"/>
      <c r="T818" s="613"/>
      <c r="U818" s="613"/>
      <c r="V818" s="613"/>
      <c r="W818" s="613"/>
      <c r="X818" s="613"/>
      <c r="Y818" s="613"/>
      <c r="Z818" s="613"/>
      <c r="AA818" s="613"/>
      <c r="AB818" s="613"/>
      <c r="AC818" s="613"/>
      <c r="AD818" s="613"/>
      <c r="AE818" s="613"/>
      <c r="AF818" s="613"/>
      <c r="AG818" s="613"/>
      <c r="AH818" s="613"/>
      <c r="AI818" s="613"/>
      <c r="AJ818" s="613"/>
      <c r="AK818" s="613"/>
      <c r="AL818" s="613"/>
      <c r="AM818" s="613"/>
      <c r="AN818" s="613"/>
      <c r="AO818" s="613"/>
      <c r="AP818" s="613"/>
      <c r="AQ818" s="613"/>
      <c r="AR818" s="613"/>
      <c r="AS818" s="613"/>
      <c r="AT818" s="419"/>
    </row>
    <row r="819" spans="1:46" ht="18.75" customHeight="1">
      <c r="A819" s="7"/>
      <c r="B819" s="613"/>
      <c r="C819" s="613"/>
      <c r="D819" s="613"/>
      <c r="E819" s="613"/>
      <c r="F819" s="613"/>
      <c r="G819" s="613"/>
      <c r="H819" s="615"/>
      <c r="I819" s="615"/>
      <c r="J819" s="615"/>
      <c r="K819" s="615"/>
      <c r="L819" s="615"/>
      <c r="M819" s="615"/>
      <c r="N819" s="613"/>
      <c r="O819" s="613"/>
      <c r="P819" s="613"/>
      <c r="Q819" s="613"/>
      <c r="R819" s="613"/>
      <c r="S819" s="613"/>
      <c r="T819" s="613"/>
      <c r="U819" s="613"/>
      <c r="V819" s="613"/>
      <c r="W819" s="613"/>
      <c r="X819" s="613"/>
      <c r="Y819" s="613"/>
      <c r="Z819" s="613"/>
      <c r="AA819" s="613"/>
      <c r="AB819" s="613"/>
      <c r="AC819" s="613"/>
      <c r="AD819" s="613"/>
      <c r="AE819" s="613"/>
      <c r="AF819" s="613"/>
      <c r="AG819" s="613"/>
      <c r="AH819" s="613"/>
      <c r="AI819" s="613"/>
      <c r="AJ819" s="613"/>
      <c r="AK819" s="613"/>
      <c r="AL819" s="613"/>
      <c r="AM819" s="613"/>
      <c r="AN819" s="613"/>
      <c r="AO819" s="613"/>
      <c r="AP819" s="613"/>
      <c r="AQ819" s="613"/>
      <c r="AR819" s="613"/>
      <c r="AS819" s="613"/>
      <c r="AT819" s="419"/>
    </row>
    <row r="820" spans="1:46" ht="18.75" customHeight="1">
      <c r="A820" s="7"/>
      <c r="B820" s="611" t="str">
        <f>IF(Calcu_ADJ!C154=FALSE,"",B751)</f>
        <v/>
      </c>
      <c r="C820" s="611"/>
      <c r="D820" s="611"/>
      <c r="E820" s="611"/>
      <c r="F820" s="611"/>
      <c r="G820" s="611"/>
      <c r="H820" s="612" t="str">
        <f>Calcu_ADJ!C198</f>
        <v>-</v>
      </c>
      <c r="I820" s="612"/>
      <c r="J820" s="612"/>
      <c r="K820" s="612"/>
      <c r="L820" s="612"/>
      <c r="M820" s="612"/>
      <c r="N820" s="612" t="str">
        <f>Calcu_ADJ!D198</f>
        <v>-</v>
      </c>
      <c r="O820" s="612"/>
      <c r="P820" s="612"/>
      <c r="Q820" s="612"/>
      <c r="R820" s="612"/>
      <c r="S820" s="612"/>
      <c r="T820" s="612"/>
      <c r="U820" s="612" t="str">
        <f>Calcu_ADJ!E198</f>
        <v>-</v>
      </c>
      <c r="V820" s="612"/>
      <c r="W820" s="612"/>
      <c r="X820" s="612"/>
      <c r="Y820" s="612"/>
      <c r="Z820" s="612"/>
      <c r="AA820" s="612"/>
      <c r="AB820" s="612" t="str">
        <f>Calcu_ADJ!F198</f>
        <v>-</v>
      </c>
      <c r="AC820" s="612"/>
      <c r="AD820" s="612"/>
      <c r="AE820" s="612"/>
      <c r="AF820" s="612"/>
      <c r="AG820" s="612"/>
      <c r="AH820" s="612" t="str">
        <f>Calcu_ADJ!G198</f>
        <v>-</v>
      </c>
      <c r="AI820" s="612"/>
      <c r="AJ820" s="612"/>
      <c r="AK820" s="612"/>
      <c r="AL820" s="612"/>
      <c r="AM820" s="612"/>
      <c r="AN820" s="610" t="str">
        <f>Calcu_ADJ!H198</f>
        <v>-</v>
      </c>
      <c r="AO820" s="610"/>
      <c r="AP820" s="610"/>
      <c r="AQ820" s="610"/>
      <c r="AR820" s="610"/>
      <c r="AS820" s="610"/>
      <c r="AT820" s="419"/>
    </row>
    <row r="821" spans="1:46" ht="18.75" customHeight="1">
      <c r="A821" s="7"/>
      <c r="B821" s="611" t="str">
        <f>IF(Calcu_ADJ!C155=FALSE,"",B752)</f>
        <v/>
      </c>
      <c r="C821" s="611"/>
      <c r="D821" s="611"/>
      <c r="E821" s="611"/>
      <c r="F821" s="611"/>
      <c r="G821" s="611"/>
      <c r="H821" s="612" t="str">
        <f>Calcu_ADJ!C199</f>
        <v/>
      </c>
      <c r="I821" s="612"/>
      <c r="J821" s="612"/>
      <c r="K821" s="612"/>
      <c r="L821" s="612"/>
      <c r="M821" s="612"/>
      <c r="N821" s="612" t="str">
        <f>Calcu_ADJ!D199</f>
        <v/>
      </c>
      <c r="O821" s="612"/>
      <c r="P821" s="612"/>
      <c r="Q821" s="612"/>
      <c r="R821" s="612"/>
      <c r="S821" s="612"/>
      <c r="T821" s="612"/>
      <c r="U821" s="612" t="str">
        <f>Calcu_ADJ!E199</f>
        <v/>
      </c>
      <c r="V821" s="612"/>
      <c r="W821" s="612"/>
      <c r="X821" s="612"/>
      <c r="Y821" s="612"/>
      <c r="Z821" s="612"/>
      <c r="AA821" s="612"/>
      <c r="AB821" s="612" t="str">
        <f>Calcu_ADJ!F199</f>
        <v/>
      </c>
      <c r="AC821" s="612"/>
      <c r="AD821" s="612"/>
      <c r="AE821" s="612"/>
      <c r="AF821" s="612"/>
      <c r="AG821" s="612"/>
      <c r="AH821" s="612" t="e">
        <f ca="1">Calcu_ADJ!G199</f>
        <v>#VALUE!</v>
      </c>
      <c r="AI821" s="612"/>
      <c r="AJ821" s="612"/>
      <c r="AK821" s="612"/>
      <c r="AL821" s="612"/>
      <c r="AM821" s="612"/>
      <c r="AN821" s="610" t="str">
        <f>Calcu_ADJ!H199</f>
        <v/>
      </c>
      <c r="AO821" s="610"/>
      <c r="AP821" s="610"/>
      <c r="AQ821" s="610"/>
      <c r="AR821" s="610"/>
      <c r="AS821" s="610"/>
      <c r="AT821" s="419"/>
    </row>
    <row r="822" spans="1:46" ht="18.75" customHeight="1">
      <c r="A822" s="7"/>
      <c r="B822" s="611" t="str">
        <f>IF(Calcu_ADJ!C156=FALSE,"",B753)</f>
        <v/>
      </c>
      <c r="C822" s="611"/>
      <c r="D822" s="611"/>
      <c r="E822" s="611"/>
      <c r="F822" s="611"/>
      <c r="G822" s="611"/>
      <c r="H822" s="612" t="str">
        <f>Calcu_ADJ!C200</f>
        <v/>
      </c>
      <c r="I822" s="612"/>
      <c r="J822" s="612"/>
      <c r="K822" s="612"/>
      <c r="L822" s="612"/>
      <c r="M822" s="612"/>
      <c r="N822" s="612" t="str">
        <f>Calcu_ADJ!D200</f>
        <v/>
      </c>
      <c r="O822" s="612"/>
      <c r="P822" s="612"/>
      <c r="Q822" s="612"/>
      <c r="R822" s="612"/>
      <c r="S822" s="612"/>
      <c r="T822" s="612"/>
      <c r="U822" s="612" t="str">
        <f>Calcu_ADJ!E200</f>
        <v/>
      </c>
      <c r="V822" s="612"/>
      <c r="W822" s="612"/>
      <c r="X822" s="612"/>
      <c r="Y822" s="612"/>
      <c r="Z822" s="612"/>
      <c r="AA822" s="612"/>
      <c r="AB822" s="612" t="str">
        <f>Calcu_ADJ!F200</f>
        <v/>
      </c>
      <c r="AC822" s="612"/>
      <c r="AD822" s="612"/>
      <c r="AE822" s="612"/>
      <c r="AF822" s="612"/>
      <c r="AG822" s="612"/>
      <c r="AH822" s="612" t="e">
        <f ca="1">Calcu_ADJ!G200</f>
        <v>#VALUE!</v>
      </c>
      <c r="AI822" s="612"/>
      <c r="AJ822" s="612"/>
      <c r="AK822" s="612"/>
      <c r="AL822" s="612"/>
      <c r="AM822" s="612"/>
      <c r="AN822" s="610" t="str">
        <f>Calcu_ADJ!H200</f>
        <v/>
      </c>
      <c r="AO822" s="610"/>
      <c r="AP822" s="610"/>
      <c r="AQ822" s="610"/>
      <c r="AR822" s="610"/>
      <c r="AS822" s="610"/>
      <c r="AT822" s="419"/>
    </row>
    <row r="823" spans="1:46" ht="18.75" customHeight="1">
      <c r="A823" s="7"/>
      <c r="B823" s="611" t="str">
        <f>IF(Calcu_ADJ!C157=FALSE,"",B754)</f>
        <v/>
      </c>
      <c r="C823" s="611"/>
      <c r="D823" s="611"/>
      <c r="E823" s="611"/>
      <c r="F823" s="611"/>
      <c r="G823" s="611"/>
      <c r="H823" s="612" t="str">
        <f>Calcu_ADJ!C201</f>
        <v/>
      </c>
      <c r="I823" s="612"/>
      <c r="J823" s="612"/>
      <c r="K823" s="612"/>
      <c r="L823" s="612"/>
      <c r="M823" s="612"/>
      <c r="N823" s="612" t="str">
        <f>Calcu_ADJ!D201</f>
        <v/>
      </c>
      <c r="O823" s="612"/>
      <c r="P823" s="612"/>
      <c r="Q823" s="612"/>
      <c r="R823" s="612"/>
      <c r="S823" s="612"/>
      <c r="T823" s="612"/>
      <c r="U823" s="612" t="str">
        <f>Calcu_ADJ!E201</f>
        <v/>
      </c>
      <c r="V823" s="612"/>
      <c r="W823" s="612"/>
      <c r="X823" s="612"/>
      <c r="Y823" s="612"/>
      <c r="Z823" s="612"/>
      <c r="AA823" s="612"/>
      <c r="AB823" s="612" t="str">
        <f>Calcu_ADJ!F201</f>
        <v/>
      </c>
      <c r="AC823" s="612"/>
      <c r="AD823" s="612"/>
      <c r="AE823" s="612"/>
      <c r="AF823" s="612"/>
      <c r="AG823" s="612"/>
      <c r="AH823" s="612" t="e">
        <f ca="1">Calcu_ADJ!G201</f>
        <v>#VALUE!</v>
      </c>
      <c r="AI823" s="612"/>
      <c r="AJ823" s="612"/>
      <c r="AK823" s="612"/>
      <c r="AL823" s="612"/>
      <c r="AM823" s="612"/>
      <c r="AN823" s="610" t="str">
        <f>Calcu_ADJ!H201</f>
        <v/>
      </c>
      <c r="AO823" s="610"/>
      <c r="AP823" s="610"/>
      <c r="AQ823" s="610"/>
      <c r="AR823" s="610"/>
      <c r="AS823" s="610"/>
      <c r="AT823" s="419"/>
    </row>
    <row r="824" spans="1:46" ht="18.75" customHeight="1">
      <c r="A824" s="7"/>
      <c r="B824" s="611" t="str">
        <f>IF(Calcu_ADJ!C158=FALSE,"",B755)</f>
        <v/>
      </c>
      <c r="C824" s="611"/>
      <c r="D824" s="611"/>
      <c r="E824" s="611"/>
      <c r="F824" s="611"/>
      <c r="G824" s="611"/>
      <c r="H824" s="612" t="str">
        <f>Calcu_ADJ!C202</f>
        <v/>
      </c>
      <c r="I824" s="612"/>
      <c r="J824" s="612"/>
      <c r="K824" s="612"/>
      <c r="L824" s="612"/>
      <c r="M824" s="612"/>
      <c r="N824" s="612" t="str">
        <f>Calcu_ADJ!D202</f>
        <v/>
      </c>
      <c r="O824" s="612"/>
      <c r="P824" s="612"/>
      <c r="Q824" s="612"/>
      <c r="R824" s="612"/>
      <c r="S824" s="612"/>
      <c r="T824" s="612"/>
      <c r="U824" s="612" t="str">
        <f>Calcu_ADJ!E202</f>
        <v/>
      </c>
      <c r="V824" s="612"/>
      <c r="W824" s="612"/>
      <c r="X824" s="612"/>
      <c r="Y824" s="612"/>
      <c r="Z824" s="612"/>
      <c r="AA824" s="612"/>
      <c r="AB824" s="612" t="str">
        <f>Calcu_ADJ!F202</f>
        <v/>
      </c>
      <c r="AC824" s="612"/>
      <c r="AD824" s="612"/>
      <c r="AE824" s="612"/>
      <c r="AF824" s="612"/>
      <c r="AG824" s="612"/>
      <c r="AH824" s="612" t="e">
        <f ca="1">Calcu_ADJ!G202</f>
        <v>#VALUE!</v>
      </c>
      <c r="AI824" s="612"/>
      <c r="AJ824" s="612"/>
      <c r="AK824" s="612"/>
      <c r="AL824" s="612"/>
      <c r="AM824" s="612"/>
      <c r="AN824" s="610" t="str">
        <f>Calcu_ADJ!H202</f>
        <v/>
      </c>
      <c r="AO824" s="610"/>
      <c r="AP824" s="610"/>
      <c r="AQ824" s="610"/>
      <c r="AR824" s="610"/>
      <c r="AS824" s="610"/>
      <c r="AT824" s="419"/>
    </row>
    <row r="825" spans="1:46" ht="18.75" customHeight="1">
      <c r="A825" s="7"/>
      <c r="B825" s="611" t="str">
        <f>IF(Calcu_ADJ!C159=FALSE,"",B756)</f>
        <v/>
      </c>
      <c r="C825" s="611"/>
      <c r="D825" s="611"/>
      <c r="E825" s="611"/>
      <c r="F825" s="611"/>
      <c r="G825" s="611"/>
      <c r="H825" s="612" t="str">
        <f>Calcu_ADJ!C203</f>
        <v/>
      </c>
      <c r="I825" s="612"/>
      <c r="J825" s="612"/>
      <c r="K825" s="612"/>
      <c r="L825" s="612"/>
      <c r="M825" s="612"/>
      <c r="N825" s="612" t="str">
        <f>Calcu_ADJ!D203</f>
        <v/>
      </c>
      <c r="O825" s="612"/>
      <c r="P825" s="612"/>
      <c r="Q825" s="612"/>
      <c r="R825" s="612"/>
      <c r="S825" s="612"/>
      <c r="T825" s="612"/>
      <c r="U825" s="612" t="str">
        <f>Calcu_ADJ!E203</f>
        <v/>
      </c>
      <c r="V825" s="612"/>
      <c r="W825" s="612"/>
      <c r="X825" s="612"/>
      <c r="Y825" s="612"/>
      <c r="Z825" s="612"/>
      <c r="AA825" s="612"/>
      <c r="AB825" s="612" t="str">
        <f>Calcu_ADJ!F203</f>
        <v/>
      </c>
      <c r="AC825" s="612"/>
      <c r="AD825" s="612"/>
      <c r="AE825" s="612"/>
      <c r="AF825" s="612"/>
      <c r="AG825" s="612"/>
      <c r="AH825" s="612" t="e">
        <f ca="1">Calcu_ADJ!G203</f>
        <v>#VALUE!</v>
      </c>
      <c r="AI825" s="612"/>
      <c r="AJ825" s="612"/>
      <c r="AK825" s="612"/>
      <c r="AL825" s="612"/>
      <c r="AM825" s="612"/>
      <c r="AN825" s="610" t="str">
        <f>Calcu_ADJ!H203</f>
        <v/>
      </c>
      <c r="AO825" s="610"/>
      <c r="AP825" s="610"/>
      <c r="AQ825" s="610"/>
      <c r="AR825" s="610"/>
      <c r="AS825" s="610"/>
      <c r="AT825" s="419"/>
    </row>
    <row r="826" spans="1:46" ht="18.75" customHeight="1">
      <c r="A826" s="7"/>
      <c r="B826" s="611" t="str">
        <f>IF(Calcu_ADJ!C160=FALSE,"",B757)</f>
        <v/>
      </c>
      <c r="C826" s="611"/>
      <c r="D826" s="611"/>
      <c r="E826" s="611"/>
      <c r="F826" s="611"/>
      <c r="G826" s="611"/>
      <c r="H826" s="612" t="str">
        <f>Calcu_ADJ!C204</f>
        <v/>
      </c>
      <c r="I826" s="612"/>
      <c r="J826" s="612"/>
      <c r="K826" s="612"/>
      <c r="L826" s="612"/>
      <c r="M826" s="612"/>
      <c r="N826" s="612" t="str">
        <f>Calcu_ADJ!D204</f>
        <v/>
      </c>
      <c r="O826" s="612"/>
      <c r="P826" s="612"/>
      <c r="Q826" s="612"/>
      <c r="R826" s="612"/>
      <c r="S826" s="612"/>
      <c r="T826" s="612"/>
      <c r="U826" s="612" t="str">
        <f>Calcu_ADJ!E204</f>
        <v/>
      </c>
      <c r="V826" s="612"/>
      <c r="W826" s="612"/>
      <c r="X826" s="612"/>
      <c r="Y826" s="612"/>
      <c r="Z826" s="612"/>
      <c r="AA826" s="612"/>
      <c r="AB826" s="612" t="str">
        <f>Calcu_ADJ!F204</f>
        <v/>
      </c>
      <c r="AC826" s="612"/>
      <c r="AD826" s="612"/>
      <c r="AE826" s="612"/>
      <c r="AF826" s="612"/>
      <c r="AG826" s="612"/>
      <c r="AH826" s="612" t="e">
        <f ca="1">Calcu_ADJ!G204</f>
        <v>#VALUE!</v>
      </c>
      <c r="AI826" s="612"/>
      <c r="AJ826" s="612"/>
      <c r="AK826" s="612"/>
      <c r="AL826" s="612"/>
      <c r="AM826" s="612"/>
      <c r="AN826" s="610" t="str">
        <f>Calcu_ADJ!H204</f>
        <v/>
      </c>
      <c r="AO826" s="610"/>
      <c r="AP826" s="610"/>
      <c r="AQ826" s="610"/>
      <c r="AR826" s="610"/>
      <c r="AS826" s="610"/>
      <c r="AT826" s="419"/>
    </row>
    <row r="827" spans="1:46" ht="18.75" customHeight="1">
      <c r="A827" s="7"/>
      <c r="B827" s="611" t="str">
        <f>IF(Calcu_ADJ!C161=FALSE,"",B758)</f>
        <v/>
      </c>
      <c r="C827" s="611"/>
      <c r="D827" s="611"/>
      <c r="E827" s="611"/>
      <c r="F827" s="611"/>
      <c r="G827" s="611"/>
      <c r="H827" s="612" t="str">
        <f>Calcu_ADJ!C205</f>
        <v/>
      </c>
      <c r="I827" s="612"/>
      <c r="J827" s="612"/>
      <c r="K827" s="612"/>
      <c r="L827" s="612"/>
      <c r="M827" s="612"/>
      <c r="N827" s="612" t="str">
        <f>Calcu_ADJ!D205</f>
        <v/>
      </c>
      <c r="O827" s="612"/>
      <c r="P827" s="612"/>
      <c r="Q827" s="612"/>
      <c r="R827" s="612"/>
      <c r="S827" s="612"/>
      <c r="T827" s="612"/>
      <c r="U827" s="612" t="str">
        <f>Calcu_ADJ!E205</f>
        <v/>
      </c>
      <c r="V827" s="612"/>
      <c r="W827" s="612"/>
      <c r="X827" s="612"/>
      <c r="Y827" s="612"/>
      <c r="Z827" s="612"/>
      <c r="AA827" s="612"/>
      <c r="AB827" s="612" t="str">
        <f>Calcu_ADJ!F205</f>
        <v/>
      </c>
      <c r="AC827" s="612"/>
      <c r="AD827" s="612"/>
      <c r="AE827" s="612"/>
      <c r="AF827" s="612"/>
      <c r="AG827" s="612"/>
      <c r="AH827" s="612" t="e">
        <f ca="1">Calcu_ADJ!G205</f>
        <v>#VALUE!</v>
      </c>
      <c r="AI827" s="612"/>
      <c r="AJ827" s="612"/>
      <c r="AK827" s="612"/>
      <c r="AL827" s="612"/>
      <c r="AM827" s="612"/>
      <c r="AN827" s="610" t="str">
        <f>Calcu_ADJ!H205</f>
        <v/>
      </c>
      <c r="AO827" s="610"/>
      <c r="AP827" s="610"/>
      <c r="AQ827" s="610"/>
      <c r="AR827" s="610"/>
      <c r="AS827" s="610"/>
      <c r="AT827" s="419"/>
    </row>
    <row r="828" spans="1:46" ht="18.75" customHeight="1">
      <c r="A828" s="7"/>
      <c r="B828" s="611" t="str">
        <f>IF(Calcu_ADJ!C162=FALSE,"",B759)</f>
        <v/>
      </c>
      <c r="C828" s="611"/>
      <c r="D828" s="611"/>
      <c r="E828" s="611"/>
      <c r="F828" s="611"/>
      <c r="G828" s="611"/>
      <c r="H828" s="612" t="str">
        <f>Calcu_ADJ!C206</f>
        <v/>
      </c>
      <c r="I828" s="612"/>
      <c r="J828" s="612"/>
      <c r="K828" s="612"/>
      <c r="L828" s="612"/>
      <c r="M828" s="612"/>
      <c r="N828" s="612" t="str">
        <f>Calcu_ADJ!D206</f>
        <v/>
      </c>
      <c r="O828" s="612"/>
      <c r="P828" s="612"/>
      <c r="Q828" s="612"/>
      <c r="R828" s="612"/>
      <c r="S828" s="612"/>
      <c r="T828" s="612"/>
      <c r="U828" s="612" t="str">
        <f>Calcu_ADJ!E206</f>
        <v/>
      </c>
      <c r="V828" s="612"/>
      <c r="W828" s="612"/>
      <c r="X828" s="612"/>
      <c r="Y828" s="612"/>
      <c r="Z828" s="612"/>
      <c r="AA828" s="612"/>
      <c r="AB828" s="612" t="str">
        <f>Calcu_ADJ!F206</f>
        <v/>
      </c>
      <c r="AC828" s="612"/>
      <c r="AD828" s="612"/>
      <c r="AE828" s="612"/>
      <c r="AF828" s="612"/>
      <c r="AG828" s="612"/>
      <c r="AH828" s="612" t="e">
        <f ca="1">Calcu_ADJ!G206</f>
        <v>#VALUE!</v>
      </c>
      <c r="AI828" s="612"/>
      <c r="AJ828" s="612"/>
      <c r="AK828" s="612"/>
      <c r="AL828" s="612"/>
      <c r="AM828" s="612"/>
      <c r="AN828" s="610" t="str">
        <f>Calcu_ADJ!H206</f>
        <v/>
      </c>
      <c r="AO828" s="610"/>
      <c r="AP828" s="610"/>
      <c r="AQ828" s="610"/>
      <c r="AR828" s="610"/>
      <c r="AS828" s="610"/>
      <c r="AT828" s="419"/>
    </row>
    <row r="829" spans="1:46" ht="18.75" customHeight="1">
      <c r="A829" s="7"/>
      <c r="B829" s="611" t="str">
        <f>IF(Calcu_ADJ!C163=FALSE,"",B760)</f>
        <v/>
      </c>
      <c r="C829" s="611"/>
      <c r="D829" s="611"/>
      <c r="E829" s="611"/>
      <c r="F829" s="611"/>
      <c r="G829" s="611"/>
      <c r="H829" s="612" t="str">
        <f>Calcu_ADJ!C207</f>
        <v/>
      </c>
      <c r="I829" s="612"/>
      <c r="J829" s="612"/>
      <c r="K829" s="612"/>
      <c r="L829" s="612"/>
      <c r="M829" s="612"/>
      <c r="N829" s="612" t="str">
        <f>Calcu_ADJ!D207</f>
        <v/>
      </c>
      <c r="O829" s="612"/>
      <c r="P829" s="612"/>
      <c r="Q829" s="612"/>
      <c r="R829" s="612"/>
      <c r="S829" s="612"/>
      <c r="T829" s="612"/>
      <c r="U829" s="612" t="str">
        <f>Calcu_ADJ!E207</f>
        <v/>
      </c>
      <c r="V829" s="612"/>
      <c r="W829" s="612"/>
      <c r="X829" s="612"/>
      <c r="Y829" s="612"/>
      <c r="Z829" s="612"/>
      <c r="AA829" s="612"/>
      <c r="AB829" s="612" t="str">
        <f>Calcu_ADJ!F207</f>
        <v/>
      </c>
      <c r="AC829" s="612"/>
      <c r="AD829" s="612"/>
      <c r="AE829" s="612"/>
      <c r="AF829" s="612"/>
      <c r="AG829" s="612"/>
      <c r="AH829" s="612" t="e">
        <f ca="1">Calcu_ADJ!G207</f>
        <v>#VALUE!</v>
      </c>
      <c r="AI829" s="612"/>
      <c r="AJ829" s="612"/>
      <c r="AK829" s="612"/>
      <c r="AL829" s="612"/>
      <c r="AM829" s="612"/>
      <c r="AN829" s="610" t="str">
        <f>Calcu_ADJ!H207</f>
        <v/>
      </c>
      <c r="AO829" s="610"/>
      <c r="AP829" s="610"/>
      <c r="AQ829" s="610"/>
      <c r="AR829" s="610"/>
      <c r="AS829" s="610"/>
      <c r="AT829" s="419"/>
    </row>
    <row r="830" spans="1:46" ht="18.75" customHeight="1">
      <c r="A830" s="7"/>
      <c r="B830" s="611" t="str">
        <f>IF(Calcu_ADJ!C164=FALSE,"",B761)</f>
        <v/>
      </c>
      <c r="C830" s="611"/>
      <c r="D830" s="611"/>
      <c r="E830" s="611"/>
      <c r="F830" s="611"/>
      <c r="G830" s="611"/>
      <c r="H830" s="612" t="str">
        <f>Calcu_ADJ!C208</f>
        <v/>
      </c>
      <c r="I830" s="612"/>
      <c r="J830" s="612"/>
      <c r="K830" s="612"/>
      <c r="L830" s="612"/>
      <c r="M830" s="612"/>
      <c r="N830" s="612" t="str">
        <f>Calcu_ADJ!D208</f>
        <v/>
      </c>
      <c r="O830" s="612"/>
      <c r="P830" s="612"/>
      <c r="Q830" s="612"/>
      <c r="R830" s="612"/>
      <c r="S830" s="612"/>
      <c r="T830" s="612"/>
      <c r="U830" s="612" t="str">
        <f>Calcu_ADJ!E208</f>
        <v/>
      </c>
      <c r="V830" s="612"/>
      <c r="W830" s="612"/>
      <c r="X830" s="612"/>
      <c r="Y830" s="612"/>
      <c r="Z830" s="612"/>
      <c r="AA830" s="612"/>
      <c r="AB830" s="612" t="str">
        <f>Calcu_ADJ!F208</f>
        <v/>
      </c>
      <c r="AC830" s="612"/>
      <c r="AD830" s="612"/>
      <c r="AE830" s="612"/>
      <c r="AF830" s="612"/>
      <c r="AG830" s="612"/>
      <c r="AH830" s="612" t="e">
        <f ca="1">Calcu_ADJ!G208</f>
        <v>#VALUE!</v>
      </c>
      <c r="AI830" s="612"/>
      <c r="AJ830" s="612"/>
      <c r="AK830" s="612"/>
      <c r="AL830" s="612"/>
      <c r="AM830" s="612"/>
      <c r="AN830" s="610" t="str">
        <f>Calcu_ADJ!H208</f>
        <v/>
      </c>
      <c r="AO830" s="610"/>
      <c r="AP830" s="610"/>
      <c r="AQ830" s="610"/>
      <c r="AR830" s="610"/>
      <c r="AS830" s="610"/>
      <c r="AT830" s="419"/>
    </row>
    <row r="831" spans="1:46" ht="18.75" customHeight="1">
      <c r="A831" s="7"/>
      <c r="B831" s="611" t="str">
        <f>IF(Calcu_ADJ!C165=FALSE,"",B762)</f>
        <v/>
      </c>
      <c r="C831" s="611"/>
      <c r="D831" s="611"/>
      <c r="E831" s="611"/>
      <c r="F831" s="611"/>
      <c r="G831" s="611"/>
      <c r="H831" s="612" t="str">
        <f>Calcu_ADJ!C209</f>
        <v/>
      </c>
      <c r="I831" s="612"/>
      <c r="J831" s="612"/>
      <c r="K831" s="612"/>
      <c r="L831" s="612"/>
      <c r="M831" s="612"/>
      <c r="N831" s="612" t="str">
        <f>Calcu_ADJ!D209</f>
        <v/>
      </c>
      <c r="O831" s="612"/>
      <c r="P831" s="612"/>
      <c r="Q831" s="612"/>
      <c r="R831" s="612"/>
      <c r="S831" s="612"/>
      <c r="T831" s="612"/>
      <c r="U831" s="612" t="str">
        <f>Calcu_ADJ!E209</f>
        <v/>
      </c>
      <c r="V831" s="612"/>
      <c r="W831" s="612"/>
      <c r="X831" s="612"/>
      <c r="Y831" s="612"/>
      <c r="Z831" s="612"/>
      <c r="AA831" s="612"/>
      <c r="AB831" s="612" t="str">
        <f>Calcu_ADJ!F209</f>
        <v/>
      </c>
      <c r="AC831" s="612"/>
      <c r="AD831" s="612"/>
      <c r="AE831" s="612"/>
      <c r="AF831" s="612"/>
      <c r="AG831" s="612"/>
      <c r="AH831" s="612" t="e">
        <f ca="1">Calcu_ADJ!G209</f>
        <v>#VALUE!</v>
      </c>
      <c r="AI831" s="612"/>
      <c r="AJ831" s="612"/>
      <c r="AK831" s="612"/>
      <c r="AL831" s="612"/>
      <c r="AM831" s="612"/>
      <c r="AN831" s="610" t="str">
        <f>Calcu_ADJ!H209</f>
        <v/>
      </c>
      <c r="AO831" s="610"/>
      <c r="AP831" s="610"/>
      <c r="AQ831" s="610"/>
      <c r="AR831" s="610"/>
      <c r="AS831" s="610"/>
      <c r="AT831" s="419"/>
    </row>
    <row r="832" spans="1:46" ht="18.75" customHeight="1">
      <c r="A832" s="7"/>
      <c r="B832" s="611" t="str">
        <f>IF(Calcu_ADJ!C166=FALSE,"",B763)</f>
        <v/>
      </c>
      <c r="C832" s="611"/>
      <c r="D832" s="611"/>
      <c r="E832" s="611"/>
      <c r="F832" s="611"/>
      <c r="G832" s="611"/>
      <c r="H832" s="612" t="str">
        <f>Calcu_ADJ!C210</f>
        <v/>
      </c>
      <c r="I832" s="612"/>
      <c r="J832" s="612"/>
      <c r="K832" s="612"/>
      <c r="L832" s="612"/>
      <c r="M832" s="612"/>
      <c r="N832" s="612" t="str">
        <f>Calcu_ADJ!D210</f>
        <v/>
      </c>
      <c r="O832" s="612"/>
      <c r="P832" s="612"/>
      <c r="Q832" s="612"/>
      <c r="R832" s="612"/>
      <c r="S832" s="612"/>
      <c r="T832" s="612"/>
      <c r="U832" s="612" t="str">
        <f>Calcu_ADJ!E210</f>
        <v/>
      </c>
      <c r="V832" s="612"/>
      <c r="W832" s="612"/>
      <c r="X832" s="612"/>
      <c r="Y832" s="612"/>
      <c r="Z832" s="612"/>
      <c r="AA832" s="612"/>
      <c r="AB832" s="612" t="str">
        <f>Calcu_ADJ!F210</f>
        <v/>
      </c>
      <c r="AC832" s="612"/>
      <c r="AD832" s="612"/>
      <c r="AE832" s="612"/>
      <c r="AF832" s="612"/>
      <c r="AG832" s="612"/>
      <c r="AH832" s="612" t="e">
        <f ca="1">Calcu_ADJ!G210</f>
        <v>#VALUE!</v>
      </c>
      <c r="AI832" s="612"/>
      <c r="AJ832" s="612"/>
      <c r="AK832" s="612"/>
      <c r="AL832" s="612"/>
      <c r="AM832" s="612"/>
      <c r="AN832" s="610" t="str">
        <f>Calcu_ADJ!H210</f>
        <v/>
      </c>
      <c r="AO832" s="610"/>
      <c r="AP832" s="610"/>
      <c r="AQ832" s="610"/>
      <c r="AR832" s="610"/>
      <c r="AS832" s="610"/>
      <c r="AT832" s="419"/>
    </row>
    <row r="833" spans="1:46" ht="18.75" customHeight="1">
      <c r="A833" s="7"/>
      <c r="B833" s="611" t="str">
        <f>IF(Calcu_ADJ!C167=FALSE,"",B764)</f>
        <v/>
      </c>
      <c r="C833" s="611"/>
      <c r="D833" s="611"/>
      <c r="E833" s="611"/>
      <c r="F833" s="611"/>
      <c r="G833" s="611"/>
      <c r="H833" s="612" t="str">
        <f>Calcu_ADJ!C211</f>
        <v/>
      </c>
      <c r="I833" s="612"/>
      <c r="J833" s="612"/>
      <c r="K833" s="612"/>
      <c r="L833" s="612"/>
      <c r="M833" s="612"/>
      <c r="N833" s="612" t="str">
        <f>Calcu_ADJ!D211</f>
        <v/>
      </c>
      <c r="O833" s="612"/>
      <c r="P833" s="612"/>
      <c r="Q833" s="612"/>
      <c r="R833" s="612"/>
      <c r="S833" s="612"/>
      <c r="T833" s="612"/>
      <c r="U833" s="612" t="str">
        <f>Calcu_ADJ!E211</f>
        <v/>
      </c>
      <c r="V833" s="612"/>
      <c r="W833" s="612"/>
      <c r="X833" s="612"/>
      <c r="Y833" s="612"/>
      <c r="Z833" s="612"/>
      <c r="AA833" s="612"/>
      <c r="AB833" s="612" t="str">
        <f>Calcu_ADJ!F211</f>
        <v/>
      </c>
      <c r="AC833" s="612"/>
      <c r="AD833" s="612"/>
      <c r="AE833" s="612"/>
      <c r="AF833" s="612"/>
      <c r="AG833" s="612"/>
      <c r="AH833" s="612" t="e">
        <f ca="1">Calcu_ADJ!G211</f>
        <v>#VALUE!</v>
      </c>
      <c r="AI833" s="612"/>
      <c r="AJ833" s="612"/>
      <c r="AK833" s="612"/>
      <c r="AL833" s="612"/>
      <c r="AM833" s="612"/>
      <c r="AN833" s="610" t="str">
        <f>Calcu_ADJ!H211</f>
        <v/>
      </c>
      <c r="AO833" s="610"/>
      <c r="AP833" s="610"/>
      <c r="AQ833" s="610"/>
      <c r="AR833" s="610"/>
      <c r="AS833" s="610"/>
      <c r="AT833" s="419"/>
    </row>
    <row r="834" spans="1:46" ht="18.75" customHeight="1">
      <c r="A834" s="7"/>
      <c r="B834" s="611" t="str">
        <f>IF(Calcu_ADJ!C168=FALSE,"",B765)</f>
        <v/>
      </c>
      <c r="C834" s="611"/>
      <c r="D834" s="611"/>
      <c r="E834" s="611"/>
      <c r="F834" s="611"/>
      <c r="G834" s="611"/>
      <c r="H834" s="612" t="str">
        <f>Calcu_ADJ!C212</f>
        <v/>
      </c>
      <c r="I834" s="612"/>
      <c r="J834" s="612"/>
      <c r="K834" s="612"/>
      <c r="L834" s="612"/>
      <c r="M834" s="612"/>
      <c r="N834" s="612" t="str">
        <f>Calcu_ADJ!D212</f>
        <v/>
      </c>
      <c r="O834" s="612"/>
      <c r="P834" s="612"/>
      <c r="Q834" s="612"/>
      <c r="R834" s="612"/>
      <c r="S834" s="612"/>
      <c r="T834" s="612"/>
      <c r="U834" s="612" t="str">
        <f>Calcu_ADJ!E212</f>
        <v/>
      </c>
      <c r="V834" s="612"/>
      <c r="W834" s="612"/>
      <c r="X834" s="612"/>
      <c r="Y834" s="612"/>
      <c r="Z834" s="612"/>
      <c r="AA834" s="612"/>
      <c r="AB834" s="612" t="str">
        <f>Calcu_ADJ!F212</f>
        <v/>
      </c>
      <c r="AC834" s="612"/>
      <c r="AD834" s="612"/>
      <c r="AE834" s="612"/>
      <c r="AF834" s="612"/>
      <c r="AG834" s="612"/>
      <c r="AH834" s="612" t="e">
        <f ca="1">Calcu_ADJ!G212</f>
        <v>#VALUE!</v>
      </c>
      <c r="AI834" s="612"/>
      <c r="AJ834" s="612"/>
      <c r="AK834" s="612"/>
      <c r="AL834" s="612"/>
      <c r="AM834" s="612"/>
      <c r="AN834" s="610" t="str">
        <f>Calcu_ADJ!H212</f>
        <v/>
      </c>
      <c r="AO834" s="610"/>
      <c r="AP834" s="610"/>
      <c r="AQ834" s="610"/>
      <c r="AR834" s="610"/>
      <c r="AS834" s="610"/>
      <c r="AT834" s="419"/>
    </row>
    <row r="835" spans="1:46" ht="18.75" customHeight="1">
      <c r="A835" s="7"/>
      <c r="B835" s="611" t="str">
        <f>IF(Calcu_ADJ!C169=FALSE,"",B766)</f>
        <v/>
      </c>
      <c r="C835" s="611"/>
      <c r="D835" s="611"/>
      <c r="E835" s="611"/>
      <c r="F835" s="611"/>
      <c r="G835" s="611"/>
      <c r="H835" s="612" t="str">
        <f>Calcu_ADJ!C213</f>
        <v/>
      </c>
      <c r="I835" s="612"/>
      <c r="J835" s="612"/>
      <c r="K835" s="612"/>
      <c r="L835" s="612"/>
      <c r="M835" s="612"/>
      <c r="N835" s="612" t="str">
        <f>Calcu_ADJ!D213</f>
        <v/>
      </c>
      <c r="O835" s="612"/>
      <c r="P835" s="612"/>
      <c r="Q835" s="612"/>
      <c r="R835" s="612"/>
      <c r="S835" s="612"/>
      <c r="T835" s="612"/>
      <c r="U835" s="612" t="str">
        <f>Calcu_ADJ!E213</f>
        <v/>
      </c>
      <c r="V835" s="612"/>
      <c r="W835" s="612"/>
      <c r="X835" s="612"/>
      <c r="Y835" s="612"/>
      <c r="Z835" s="612"/>
      <c r="AA835" s="612"/>
      <c r="AB835" s="612" t="str">
        <f>Calcu_ADJ!F213</f>
        <v/>
      </c>
      <c r="AC835" s="612"/>
      <c r="AD835" s="612"/>
      <c r="AE835" s="612"/>
      <c r="AF835" s="612"/>
      <c r="AG835" s="612"/>
      <c r="AH835" s="612" t="e">
        <f ca="1">Calcu_ADJ!G213</f>
        <v>#VALUE!</v>
      </c>
      <c r="AI835" s="612"/>
      <c r="AJ835" s="612"/>
      <c r="AK835" s="612"/>
      <c r="AL835" s="612"/>
      <c r="AM835" s="612"/>
      <c r="AN835" s="610" t="str">
        <f>Calcu_ADJ!H213</f>
        <v/>
      </c>
      <c r="AO835" s="610"/>
      <c r="AP835" s="610"/>
      <c r="AQ835" s="610"/>
      <c r="AR835" s="610"/>
      <c r="AS835" s="610"/>
      <c r="AT835" s="419"/>
    </row>
    <row r="836" spans="1:46" ht="18.75" customHeight="1">
      <c r="A836" s="7"/>
      <c r="B836" s="611" t="str">
        <f>IF(Calcu_ADJ!C170=FALSE,"",B767)</f>
        <v/>
      </c>
      <c r="C836" s="611"/>
      <c r="D836" s="611"/>
      <c r="E836" s="611"/>
      <c r="F836" s="611"/>
      <c r="G836" s="611"/>
      <c r="H836" s="612" t="str">
        <f>Calcu_ADJ!C214</f>
        <v/>
      </c>
      <c r="I836" s="612"/>
      <c r="J836" s="612"/>
      <c r="K836" s="612"/>
      <c r="L836" s="612"/>
      <c r="M836" s="612"/>
      <c r="N836" s="612" t="str">
        <f>Calcu_ADJ!D214</f>
        <v/>
      </c>
      <c r="O836" s="612"/>
      <c r="P836" s="612"/>
      <c r="Q836" s="612"/>
      <c r="R836" s="612"/>
      <c r="S836" s="612"/>
      <c r="T836" s="612"/>
      <c r="U836" s="612" t="str">
        <f>Calcu_ADJ!E214</f>
        <v/>
      </c>
      <c r="V836" s="612"/>
      <c r="W836" s="612"/>
      <c r="X836" s="612"/>
      <c r="Y836" s="612"/>
      <c r="Z836" s="612"/>
      <c r="AA836" s="612"/>
      <c r="AB836" s="612" t="str">
        <f>Calcu_ADJ!F214</f>
        <v/>
      </c>
      <c r="AC836" s="612"/>
      <c r="AD836" s="612"/>
      <c r="AE836" s="612"/>
      <c r="AF836" s="612"/>
      <c r="AG836" s="612"/>
      <c r="AH836" s="612" t="e">
        <f ca="1">Calcu_ADJ!G214</f>
        <v>#VALUE!</v>
      </c>
      <c r="AI836" s="612"/>
      <c r="AJ836" s="612"/>
      <c r="AK836" s="612"/>
      <c r="AL836" s="612"/>
      <c r="AM836" s="612"/>
      <c r="AN836" s="610" t="str">
        <f>Calcu_ADJ!H214</f>
        <v/>
      </c>
      <c r="AO836" s="610"/>
      <c r="AP836" s="610"/>
      <c r="AQ836" s="610"/>
      <c r="AR836" s="610"/>
      <c r="AS836" s="610"/>
      <c r="AT836" s="419"/>
    </row>
    <row r="837" spans="1:46" ht="18.75" customHeight="1">
      <c r="A837" s="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35"/>
      <c r="AA837" s="35"/>
      <c r="AB837" s="35"/>
      <c r="AC837" s="35"/>
      <c r="AD837" s="35"/>
      <c r="AE837" s="35"/>
      <c r="AF837" s="36"/>
      <c r="AG837" s="36"/>
      <c r="AH837" s="36"/>
      <c r="AI837" s="36"/>
      <c r="AJ837" s="36"/>
      <c r="AK837" s="36"/>
      <c r="AL837" s="2"/>
      <c r="AM837" s="2"/>
      <c r="AN837" s="2"/>
      <c r="AO837" s="2"/>
      <c r="AP837" s="6"/>
      <c r="AQ837" s="6"/>
      <c r="AR837" s="6"/>
      <c r="AS837" s="6"/>
      <c r="AT837" s="419"/>
    </row>
    <row r="838" spans="1:46" ht="18.75" customHeight="1">
      <c r="A838" s="7"/>
      <c r="B838" s="609" t="str">
        <f>B817</f>
        <v>실하중
(0)</v>
      </c>
      <c r="C838" s="608"/>
      <c r="D838" s="608"/>
      <c r="E838" s="608"/>
      <c r="F838" s="608"/>
      <c r="G838" s="608"/>
      <c r="H838" s="608" t="s">
        <v>481</v>
      </c>
      <c r="I838" s="608"/>
      <c r="J838" s="608"/>
      <c r="K838" s="608"/>
      <c r="L838" s="608"/>
      <c r="M838" s="608"/>
      <c r="N838" s="608" t="s">
        <v>482</v>
      </c>
      <c r="O838" s="608"/>
      <c r="P838" s="608"/>
      <c r="Q838" s="608"/>
      <c r="R838" s="608"/>
      <c r="S838" s="608"/>
      <c r="T838" s="608"/>
      <c r="U838" s="608" t="s">
        <v>136</v>
      </c>
      <c r="V838" s="608"/>
      <c r="W838" s="608"/>
      <c r="X838" s="608"/>
      <c r="Y838" s="608"/>
      <c r="Z838" s="608"/>
      <c r="AA838" s="608"/>
      <c r="AB838" s="608" t="s">
        <v>483</v>
      </c>
      <c r="AC838" s="608"/>
      <c r="AD838" s="608"/>
      <c r="AE838" s="608"/>
      <c r="AF838" s="608"/>
      <c r="AG838" s="608"/>
      <c r="AH838" s="608" t="s">
        <v>484</v>
      </c>
      <c r="AI838" s="608"/>
      <c r="AJ838" s="608"/>
      <c r="AK838" s="608"/>
      <c r="AL838" s="608"/>
      <c r="AM838" s="608"/>
      <c r="AN838" s="608" t="s">
        <v>133</v>
      </c>
      <c r="AO838" s="608"/>
      <c r="AP838" s="608"/>
      <c r="AQ838" s="608"/>
      <c r="AR838" s="608"/>
      <c r="AS838" s="608"/>
      <c r="AT838" s="419"/>
    </row>
    <row r="839" spans="1:46" ht="18.75" customHeight="1">
      <c r="A839" s="7"/>
      <c r="B839" s="608"/>
      <c r="C839" s="608"/>
      <c r="D839" s="608"/>
      <c r="E839" s="608"/>
      <c r="F839" s="608"/>
      <c r="G839" s="608"/>
      <c r="H839" s="608"/>
      <c r="I839" s="608"/>
      <c r="J839" s="608"/>
      <c r="K839" s="608"/>
      <c r="L839" s="608"/>
      <c r="M839" s="608"/>
      <c r="N839" s="608"/>
      <c r="O839" s="608"/>
      <c r="P839" s="608"/>
      <c r="Q839" s="608"/>
      <c r="R839" s="608"/>
      <c r="S839" s="608"/>
      <c r="T839" s="608"/>
      <c r="U839" s="608"/>
      <c r="V839" s="608"/>
      <c r="W839" s="608"/>
      <c r="X839" s="608"/>
      <c r="Y839" s="608"/>
      <c r="Z839" s="608"/>
      <c r="AA839" s="608"/>
      <c r="AB839" s="608"/>
      <c r="AC839" s="608"/>
      <c r="AD839" s="608"/>
      <c r="AE839" s="608"/>
      <c r="AF839" s="608"/>
      <c r="AG839" s="608"/>
      <c r="AH839" s="608"/>
      <c r="AI839" s="608"/>
      <c r="AJ839" s="608"/>
      <c r="AK839" s="608"/>
      <c r="AL839" s="608"/>
      <c r="AM839" s="608"/>
      <c r="AN839" s="608"/>
      <c r="AO839" s="608"/>
      <c r="AP839" s="608"/>
      <c r="AQ839" s="608"/>
      <c r="AR839" s="608"/>
      <c r="AS839" s="608"/>
      <c r="AT839" s="419"/>
    </row>
    <row r="840" spans="1:46" ht="18.75" customHeight="1">
      <c r="A840" s="7"/>
      <c r="B840" s="608"/>
      <c r="C840" s="608"/>
      <c r="D840" s="608"/>
      <c r="E840" s="608"/>
      <c r="F840" s="608"/>
      <c r="G840" s="608"/>
      <c r="H840" s="608"/>
      <c r="I840" s="608"/>
      <c r="J840" s="608"/>
      <c r="K840" s="608"/>
      <c r="L840" s="608"/>
      <c r="M840" s="608"/>
      <c r="N840" s="608"/>
      <c r="O840" s="608"/>
      <c r="P840" s="608"/>
      <c r="Q840" s="608"/>
      <c r="R840" s="608"/>
      <c r="S840" s="608"/>
      <c r="T840" s="608"/>
      <c r="U840" s="608"/>
      <c r="V840" s="608"/>
      <c r="W840" s="608"/>
      <c r="X840" s="608"/>
      <c r="Y840" s="608"/>
      <c r="Z840" s="608"/>
      <c r="AA840" s="608"/>
      <c r="AB840" s="608"/>
      <c r="AC840" s="608"/>
      <c r="AD840" s="608"/>
      <c r="AE840" s="608"/>
      <c r="AF840" s="608"/>
      <c r="AG840" s="608"/>
      <c r="AH840" s="608"/>
      <c r="AI840" s="608"/>
      <c r="AJ840" s="608"/>
      <c r="AK840" s="608"/>
      <c r="AL840" s="608"/>
      <c r="AM840" s="608"/>
      <c r="AN840" s="608"/>
      <c r="AO840" s="608"/>
      <c r="AP840" s="608"/>
      <c r="AQ840" s="608"/>
      <c r="AR840" s="608"/>
      <c r="AS840" s="608"/>
      <c r="AT840" s="419"/>
    </row>
    <row r="841" spans="1:46" ht="18.75" customHeight="1">
      <c r="A841" s="7"/>
      <c r="B841" s="606" t="str">
        <f t="shared" ref="B841:B857" si="42">B820</f>
        <v/>
      </c>
      <c r="C841" s="606"/>
      <c r="D841" s="606"/>
      <c r="E841" s="606"/>
      <c r="F841" s="606"/>
      <c r="G841" s="606"/>
      <c r="H841" s="606" t="str">
        <f>Calcu_ADJ!I198</f>
        <v>-</v>
      </c>
      <c r="I841" s="606"/>
      <c r="J841" s="606"/>
      <c r="K841" s="606"/>
      <c r="L841" s="606"/>
      <c r="M841" s="606"/>
      <c r="N841" s="606" t="str">
        <f>Calcu_ADJ!J198</f>
        <v>-</v>
      </c>
      <c r="O841" s="606"/>
      <c r="P841" s="606"/>
      <c r="Q841" s="606"/>
      <c r="R841" s="606"/>
      <c r="S841" s="606"/>
      <c r="T841" s="606"/>
      <c r="U841" s="606" t="str">
        <f>Calcu_ADJ!K198</f>
        <v>-</v>
      </c>
      <c r="V841" s="606"/>
      <c r="W841" s="606"/>
      <c r="X841" s="606"/>
      <c r="Y841" s="606"/>
      <c r="Z841" s="606"/>
      <c r="AA841" s="606"/>
      <c r="AB841" s="606" t="str">
        <f>Calcu_ADJ!L198</f>
        <v>-</v>
      </c>
      <c r="AC841" s="606"/>
      <c r="AD841" s="606"/>
      <c r="AE841" s="606"/>
      <c r="AF841" s="606"/>
      <c r="AG841" s="606"/>
      <c r="AH841" s="606" t="str">
        <f>Calcu_ADJ!R198</f>
        <v>-</v>
      </c>
      <c r="AI841" s="606"/>
      <c r="AJ841" s="606"/>
      <c r="AK841" s="606"/>
      <c r="AL841" s="606"/>
      <c r="AM841" s="606"/>
      <c r="AN841" s="605">
        <v>0</v>
      </c>
      <c r="AO841" s="605"/>
      <c r="AP841" s="605"/>
      <c r="AQ841" s="605"/>
      <c r="AR841" s="605"/>
      <c r="AS841" s="605"/>
      <c r="AT841" s="419"/>
    </row>
    <row r="842" spans="1:46" ht="18.75" customHeight="1">
      <c r="A842" s="7"/>
      <c r="B842" s="606" t="str">
        <f t="shared" si="42"/>
        <v/>
      </c>
      <c r="C842" s="606"/>
      <c r="D842" s="606"/>
      <c r="E842" s="606"/>
      <c r="F842" s="606"/>
      <c r="G842" s="606"/>
      <c r="H842" s="607" t="str">
        <f>Calcu_ADJ!I199</f>
        <v/>
      </c>
      <c r="I842" s="607"/>
      <c r="J842" s="607"/>
      <c r="K842" s="607"/>
      <c r="L842" s="607"/>
      <c r="M842" s="607"/>
      <c r="N842" s="607" t="str">
        <f>Calcu_ADJ!J199</f>
        <v/>
      </c>
      <c r="O842" s="607"/>
      <c r="P842" s="607"/>
      <c r="Q842" s="607"/>
      <c r="R842" s="607"/>
      <c r="S842" s="607"/>
      <c r="T842" s="607"/>
      <c r="U842" s="607" t="str">
        <f>Calcu_ADJ!K199</f>
        <v/>
      </c>
      <c r="V842" s="607"/>
      <c r="W842" s="607"/>
      <c r="X842" s="607"/>
      <c r="Y842" s="607"/>
      <c r="Z842" s="607"/>
      <c r="AA842" s="607"/>
      <c r="AB842" s="607" t="str">
        <f>Calcu_ADJ!L199</f>
        <v/>
      </c>
      <c r="AC842" s="607"/>
      <c r="AD842" s="607"/>
      <c r="AE842" s="607"/>
      <c r="AF842" s="607"/>
      <c r="AG842" s="607"/>
      <c r="AH842" s="607" t="str">
        <f>Calcu_ADJ!R199</f>
        <v/>
      </c>
      <c r="AI842" s="607"/>
      <c r="AJ842" s="607"/>
      <c r="AK842" s="607"/>
      <c r="AL842" s="607"/>
      <c r="AM842" s="607"/>
      <c r="AN842" s="605" t="str">
        <f>IF(Calcu_ADJ!C155=FALSE,"",B842*AH842/100)</f>
        <v/>
      </c>
      <c r="AO842" s="605"/>
      <c r="AP842" s="605"/>
      <c r="AQ842" s="605"/>
      <c r="AR842" s="605"/>
      <c r="AS842" s="605"/>
      <c r="AT842" s="419"/>
    </row>
    <row r="843" spans="1:46" ht="18.75" customHeight="1">
      <c r="A843" s="7"/>
      <c r="B843" s="606" t="str">
        <f t="shared" si="42"/>
        <v/>
      </c>
      <c r="C843" s="606"/>
      <c r="D843" s="606"/>
      <c r="E843" s="606"/>
      <c r="F843" s="606"/>
      <c r="G843" s="606"/>
      <c r="H843" s="607" t="str">
        <f>Calcu_ADJ!I200</f>
        <v/>
      </c>
      <c r="I843" s="607"/>
      <c r="J843" s="607"/>
      <c r="K843" s="607"/>
      <c r="L843" s="607"/>
      <c r="M843" s="607"/>
      <c r="N843" s="607" t="str">
        <f>Calcu_ADJ!J200</f>
        <v/>
      </c>
      <c r="O843" s="607"/>
      <c r="P843" s="607"/>
      <c r="Q843" s="607"/>
      <c r="R843" s="607"/>
      <c r="S843" s="607"/>
      <c r="T843" s="607"/>
      <c r="U843" s="607" t="str">
        <f>Calcu_ADJ!K200</f>
        <v/>
      </c>
      <c r="V843" s="607"/>
      <c r="W843" s="607"/>
      <c r="X843" s="607"/>
      <c r="Y843" s="607"/>
      <c r="Z843" s="607"/>
      <c r="AA843" s="607"/>
      <c r="AB843" s="607" t="str">
        <f>Calcu_ADJ!L200</f>
        <v/>
      </c>
      <c r="AC843" s="607"/>
      <c r="AD843" s="607"/>
      <c r="AE843" s="607"/>
      <c r="AF843" s="607"/>
      <c r="AG843" s="607"/>
      <c r="AH843" s="607" t="str">
        <f>Calcu_ADJ!R200</f>
        <v/>
      </c>
      <c r="AI843" s="607"/>
      <c r="AJ843" s="607"/>
      <c r="AK843" s="607"/>
      <c r="AL843" s="607"/>
      <c r="AM843" s="607"/>
      <c r="AN843" s="605" t="str">
        <f>IF(Calcu_ADJ!C156=FALSE,"",B843*AH843/100)</f>
        <v/>
      </c>
      <c r="AO843" s="605"/>
      <c r="AP843" s="605"/>
      <c r="AQ843" s="605"/>
      <c r="AR843" s="605"/>
      <c r="AS843" s="605"/>
      <c r="AT843" s="419"/>
    </row>
    <row r="844" spans="1:46" ht="18.75" customHeight="1">
      <c r="A844" s="7"/>
      <c r="B844" s="606" t="str">
        <f t="shared" si="42"/>
        <v/>
      </c>
      <c r="C844" s="606"/>
      <c r="D844" s="606"/>
      <c r="E844" s="606"/>
      <c r="F844" s="606"/>
      <c r="G844" s="606"/>
      <c r="H844" s="607" t="str">
        <f>Calcu_ADJ!I201</f>
        <v/>
      </c>
      <c r="I844" s="607"/>
      <c r="J844" s="607"/>
      <c r="K844" s="607"/>
      <c r="L844" s="607"/>
      <c r="M844" s="607"/>
      <c r="N844" s="607" t="str">
        <f>Calcu_ADJ!J201</f>
        <v/>
      </c>
      <c r="O844" s="607"/>
      <c r="P844" s="607"/>
      <c r="Q844" s="607"/>
      <c r="R844" s="607"/>
      <c r="S844" s="607"/>
      <c r="T844" s="607"/>
      <c r="U844" s="607" t="str">
        <f>Calcu_ADJ!K201</f>
        <v/>
      </c>
      <c r="V844" s="607"/>
      <c r="W844" s="607"/>
      <c r="X844" s="607"/>
      <c r="Y844" s="607"/>
      <c r="Z844" s="607"/>
      <c r="AA844" s="607"/>
      <c r="AB844" s="607" t="str">
        <f>Calcu_ADJ!L201</f>
        <v/>
      </c>
      <c r="AC844" s="607"/>
      <c r="AD844" s="607"/>
      <c r="AE844" s="607"/>
      <c r="AF844" s="607"/>
      <c r="AG844" s="607"/>
      <c r="AH844" s="607" t="str">
        <f>Calcu_ADJ!R201</f>
        <v/>
      </c>
      <c r="AI844" s="607"/>
      <c r="AJ844" s="607"/>
      <c r="AK844" s="607"/>
      <c r="AL844" s="607"/>
      <c r="AM844" s="607"/>
      <c r="AN844" s="605" t="str">
        <f>IF(Calcu_ADJ!C157=FALSE,"",B844*AH844/100)</f>
        <v/>
      </c>
      <c r="AO844" s="605"/>
      <c r="AP844" s="605"/>
      <c r="AQ844" s="605"/>
      <c r="AR844" s="605"/>
      <c r="AS844" s="605"/>
      <c r="AT844" s="419"/>
    </row>
    <row r="845" spans="1:46" ht="18.75" customHeight="1">
      <c r="A845" s="7"/>
      <c r="B845" s="606" t="str">
        <f t="shared" si="42"/>
        <v/>
      </c>
      <c r="C845" s="606"/>
      <c r="D845" s="606"/>
      <c r="E845" s="606"/>
      <c r="F845" s="606"/>
      <c r="G845" s="606"/>
      <c r="H845" s="607" t="str">
        <f>Calcu_ADJ!I202</f>
        <v/>
      </c>
      <c r="I845" s="607"/>
      <c r="J845" s="607"/>
      <c r="K845" s="607"/>
      <c r="L845" s="607"/>
      <c r="M845" s="607"/>
      <c r="N845" s="607" t="str">
        <f>Calcu_ADJ!J202</f>
        <v/>
      </c>
      <c r="O845" s="607"/>
      <c r="P845" s="607"/>
      <c r="Q845" s="607"/>
      <c r="R845" s="607"/>
      <c r="S845" s="607"/>
      <c r="T845" s="607"/>
      <c r="U845" s="607" t="str">
        <f>Calcu_ADJ!K202</f>
        <v/>
      </c>
      <c r="V845" s="607"/>
      <c r="W845" s="607"/>
      <c r="X845" s="607"/>
      <c r="Y845" s="607"/>
      <c r="Z845" s="607"/>
      <c r="AA845" s="607"/>
      <c r="AB845" s="607" t="str">
        <f>Calcu_ADJ!L202</f>
        <v/>
      </c>
      <c r="AC845" s="607"/>
      <c r="AD845" s="607"/>
      <c r="AE845" s="607"/>
      <c r="AF845" s="607"/>
      <c r="AG845" s="607"/>
      <c r="AH845" s="607" t="str">
        <f>Calcu_ADJ!R202</f>
        <v/>
      </c>
      <c r="AI845" s="607"/>
      <c r="AJ845" s="607"/>
      <c r="AK845" s="607"/>
      <c r="AL845" s="607"/>
      <c r="AM845" s="607"/>
      <c r="AN845" s="605" t="str">
        <f>IF(Calcu_ADJ!C158=FALSE,"",B845*AH845/100)</f>
        <v/>
      </c>
      <c r="AO845" s="605"/>
      <c r="AP845" s="605"/>
      <c r="AQ845" s="605"/>
      <c r="AR845" s="605"/>
      <c r="AS845" s="605"/>
      <c r="AT845" s="419"/>
    </row>
    <row r="846" spans="1:46" ht="18.75" customHeight="1">
      <c r="A846" s="7"/>
      <c r="B846" s="606" t="str">
        <f t="shared" si="42"/>
        <v/>
      </c>
      <c r="C846" s="606"/>
      <c r="D846" s="606"/>
      <c r="E846" s="606"/>
      <c r="F846" s="606"/>
      <c r="G846" s="606"/>
      <c r="H846" s="607" t="str">
        <f>Calcu_ADJ!I203</f>
        <v/>
      </c>
      <c r="I846" s="607"/>
      <c r="J846" s="607"/>
      <c r="K846" s="607"/>
      <c r="L846" s="607"/>
      <c r="M846" s="607"/>
      <c r="N846" s="607" t="str">
        <f>Calcu_ADJ!J203</f>
        <v/>
      </c>
      <c r="O846" s="607"/>
      <c r="P846" s="607"/>
      <c r="Q846" s="607"/>
      <c r="R846" s="607"/>
      <c r="S846" s="607"/>
      <c r="T846" s="607"/>
      <c r="U846" s="607" t="str">
        <f>Calcu_ADJ!K203</f>
        <v/>
      </c>
      <c r="V846" s="607"/>
      <c r="W846" s="607"/>
      <c r="X846" s="607"/>
      <c r="Y846" s="607"/>
      <c r="Z846" s="607"/>
      <c r="AA846" s="607"/>
      <c r="AB846" s="607" t="str">
        <f>Calcu_ADJ!L203</f>
        <v/>
      </c>
      <c r="AC846" s="607"/>
      <c r="AD846" s="607"/>
      <c r="AE846" s="607"/>
      <c r="AF846" s="607"/>
      <c r="AG846" s="607"/>
      <c r="AH846" s="607" t="str">
        <f>Calcu_ADJ!R203</f>
        <v/>
      </c>
      <c r="AI846" s="607"/>
      <c r="AJ846" s="607"/>
      <c r="AK846" s="607"/>
      <c r="AL846" s="607"/>
      <c r="AM846" s="607"/>
      <c r="AN846" s="605" t="str">
        <f>IF(Calcu_ADJ!C159=FALSE,"",B846*AH846/100)</f>
        <v/>
      </c>
      <c r="AO846" s="605"/>
      <c r="AP846" s="605"/>
      <c r="AQ846" s="605"/>
      <c r="AR846" s="605"/>
      <c r="AS846" s="605"/>
      <c r="AT846" s="419"/>
    </row>
    <row r="847" spans="1:46" ht="18.75" customHeight="1">
      <c r="A847" s="7"/>
      <c r="B847" s="606" t="str">
        <f t="shared" si="42"/>
        <v/>
      </c>
      <c r="C847" s="606"/>
      <c r="D847" s="606"/>
      <c r="E847" s="606"/>
      <c r="F847" s="606"/>
      <c r="G847" s="606"/>
      <c r="H847" s="607" t="str">
        <f>Calcu_ADJ!I204</f>
        <v/>
      </c>
      <c r="I847" s="607"/>
      <c r="J847" s="607"/>
      <c r="K847" s="607"/>
      <c r="L847" s="607"/>
      <c r="M847" s="607"/>
      <c r="N847" s="607" t="str">
        <f>Calcu_ADJ!J204</f>
        <v/>
      </c>
      <c r="O847" s="607"/>
      <c r="P847" s="607"/>
      <c r="Q847" s="607"/>
      <c r="R847" s="607"/>
      <c r="S847" s="607"/>
      <c r="T847" s="607"/>
      <c r="U847" s="607" t="str">
        <f>Calcu_ADJ!K204</f>
        <v/>
      </c>
      <c r="V847" s="607"/>
      <c r="W847" s="607"/>
      <c r="X847" s="607"/>
      <c r="Y847" s="607"/>
      <c r="Z847" s="607"/>
      <c r="AA847" s="607"/>
      <c r="AB847" s="607" t="str">
        <f>Calcu_ADJ!L204</f>
        <v/>
      </c>
      <c r="AC847" s="607"/>
      <c r="AD847" s="607"/>
      <c r="AE847" s="607"/>
      <c r="AF847" s="607"/>
      <c r="AG847" s="607"/>
      <c r="AH847" s="607" t="str">
        <f>Calcu_ADJ!R204</f>
        <v/>
      </c>
      <c r="AI847" s="607"/>
      <c r="AJ847" s="607"/>
      <c r="AK847" s="607"/>
      <c r="AL847" s="607"/>
      <c r="AM847" s="607"/>
      <c r="AN847" s="605" t="str">
        <f>IF(Calcu_ADJ!C160=FALSE,"",B847*AH847/100)</f>
        <v/>
      </c>
      <c r="AO847" s="605"/>
      <c r="AP847" s="605"/>
      <c r="AQ847" s="605"/>
      <c r="AR847" s="605"/>
      <c r="AS847" s="605"/>
      <c r="AT847" s="419"/>
    </row>
    <row r="848" spans="1:46" ht="18.75" customHeight="1">
      <c r="A848" s="7"/>
      <c r="B848" s="606" t="str">
        <f t="shared" si="42"/>
        <v/>
      </c>
      <c r="C848" s="606"/>
      <c r="D848" s="606"/>
      <c r="E848" s="606"/>
      <c r="F848" s="606"/>
      <c r="G848" s="606"/>
      <c r="H848" s="607" t="str">
        <f>Calcu_ADJ!I205</f>
        <v/>
      </c>
      <c r="I848" s="607"/>
      <c r="J848" s="607"/>
      <c r="K848" s="607"/>
      <c r="L848" s="607"/>
      <c r="M848" s="607"/>
      <c r="N848" s="607" t="str">
        <f>Calcu_ADJ!J205</f>
        <v/>
      </c>
      <c r="O848" s="607"/>
      <c r="P848" s="607"/>
      <c r="Q848" s="607"/>
      <c r="R848" s="607"/>
      <c r="S848" s="607"/>
      <c r="T848" s="607"/>
      <c r="U848" s="607" t="str">
        <f>Calcu_ADJ!K205</f>
        <v/>
      </c>
      <c r="V848" s="607"/>
      <c r="W848" s="607"/>
      <c r="X848" s="607"/>
      <c r="Y848" s="607"/>
      <c r="Z848" s="607"/>
      <c r="AA848" s="607"/>
      <c r="AB848" s="607" t="str">
        <f>Calcu_ADJ!L205</f>
        <v/>
      </c>
      <c r="AC848" s="607"/>
      <c r="AD848" s="607"/>
      <c r="AE848" s="607"/>
      <c r="AF848" s="607"/>
      <c r="AG848" s="607"/>
      <c r="AH848" s="607" t="str">
        <f>Calcu_ADJ!R205</f>
        <v/>
      </c>
      <c r="AI848" s="607"/>
      <c r="AJ848" s="607"/>
      <c r="AK848" s="607"/>
      <c r="AL848" s="607"/>
      <c r="AM848" s="607"/>
      <c r="AN848" s="605" t="str">
        <f>IF(Calcu_ADJ!C161=FALSE,"",B848*AH848/100)</f>
        <v/>
      </c>
      <c r="AO848" s="605"/>
      <c r="AP848" s="605"/>
      <c r="AQ848" s="605"/>
      <c r="AR848" s="605"/>
      <c r="AS848" s="605"/>
      <c r="AT848" s="419"/>
    </row>
    <row r="849" spans="1:46" ht="18.75" customHeight="1">
      <c r="A849" s="7"/>
      <c r="B849" s="606" t="str">
        <f t="shared" si="42"/>
        <v/>
      </c>
      <c r="C849" s="606"/>
      <c r="D849" s="606"/>
      <c r="E849" s="606"/>
      <c r="F849" s="606"/>
      <c r="G849" s="606"/>
      <c r="H849" s="607" t="str">
        <f>Calcu_ADJ!I206</f>
        <v/>
      </c>
      <c r="I849" s="607"/>
      <c r="J849" s="607"/>
      <c r="K849" s="607"/>
      <c r="L849" s="607"/>
      <c r="M849" s="607"/>
      <c r="N849" s="607" t="str">
        <f>Calcu_ADJ!J206</f>
        <v/>
      </c>
      <c r="O849" s="607"/>
      <c r="P849" s="607"/>
      <c r="Q849" s="607"/>
      <c r="R849" s="607"/>
      <c r="S849" s="607"/>
      <c r="T849" s="607"/>
      <c r="U849" s="607" t="str">
        <f>Calcu_ADJ!K206</f>
        <v/>
      </c>
      <c r="V849" s="607"/>
      <c r="W849" s="607"/>
      <c r="X849" s="607"/>
      <c r="Y849" s="607"/>
      <c r="Z849" s="607"/>
      <c r="AA849" s="607"/>
      <c r="AB849" s="607" t="str">
        <f>Calcu_ADJ!L206</f>
        <v/>
      </c>
      <c r="AC849" s="607"/>
      <c r="AD849" s="607"/>
      <c r="AE849" s="607"/>
      <c r="AF849" s="607"/>
      <c r="AG849" s="607"/>
      <c r="AH849" s="607" t="str">
        <f>Calcu_ADJ!R206</f>
        <v/>
      </c>
      <c r="AI849" s="607"/>
      <c r="AJ849" s="607"/>
      <c r="AK849" s="607"/>
      <c r="AL849" s="607"/>
      <c r="AM849" s="607"/>
      <c r="AN849" s="605" t="str">
        <f>IF(Calcu_ADJ!C162=FALSE,"",B849*AH849/100)</f>
        <v/>
      </c>
      <c r="AO849" s="605"/>
      <c r="AP849" s="605"/>
      <c r="AQ849" s="605"/>
      <c r="AR849" s="605"/>
      <c r="AS849" s="605"/>
      <c r="AT849" s="419"/>
    </row>
    <row r="850" spans="1:46" ht="18.75" customHeight="1">
      <c r="A850" s="7"/>
      <c r="B850" s="606" t="str">
        <f t="shared" si="42"/>
        <v/>
      </c>
      <c r="C850" s="606"/>
      <c r="D850" s="606"/>
      <c r="E850" s="606"/>
      <c r="F850" s="606"/>
      <c r="G850" s="606"/>
      <c r="H850" s="607" t="str">
        <f>Calcu_ADJ!I207</f>
        <v/>
      </c>
      <c r="I850" s="607"/>
      <c r="J850" s="607"/>
      <c r="K850" s="607"/>
      <c r="L850" s="607"/>
      <c r="M850" s="607"/>
      <c r="N850" s="607" t="str">
        <f>Calcu_ADJ!J207</f>
        <v/>
      </c>
      <c r="O850" s="607"/>
      <c r="P850" s="607"/>
      <c r="Q850" s="607"/>
      <c r="R850" s="607"/>
      <c r="S850" s="607"/>
      <c r="T850" s="607"/>
      <c r="U850" s="607" t="str">
        <f>Calcu_ADJ!K207</f>
        <v/>
      </c>
      <c r="V850" s="607"/>
      <c r="W850" s="607"/>
      <c r="X850" s="607"/>
      <c r="Y850" s="607"/>
      <c r="Z850" s="607"/>
      <c r="AA850" s="607"/>
      <c r="AB850" s="607" t="str">
        <f>Calcu_ADJ!L207</f>
        <v/>
      </c>
      <c r="AC850" s="607"/>
      <c r="AD850" s="607"/>
      <c r="AE850" s="607"/>
      <c r="AF850" s="607"/>
      <c r="AG850" s="607"/>
      <c r="AH850" s="607" t="str">
        <f>Calcu_ADJ!R207</f>
        <v/>
      </c>
      <c r="AI850" s="607"/>
      <c r="AJ850" s="607"/>
      <c r="AK850" s="607"/>
      <c r="AL850" s="607"/>
      <c r="AM850" s="607"/>
      <c r="AN850" s="605" t="str">
        <f>IF(Calcu_ADJ!C163=FALSE,"",B850*AH850/100)</f>
        <v/>
      </c>
      <c r="AO850" s="605"/>
      <c r="AP850" s="605"/>
      <c r="AQ850" s="605"/>
      <c r="AR850" s="605"/>
      <c r="AS850" s="605"/>
      <c r="AT850" s="419"/>
    </row>
    <row r="851" spans="1:46" ht="18.75" customHeight="1">
      <c r="A851" s="7"/>
      <c r="B851" s="606" t="str">
        <f t="shared" si="42"/>
        <v/>
      </c>
      <c r="C851" s="606"/>
      <c r="D851" s="606"/>
      <c r="E851" s="606"/>
      <c r="F851" s="606"/>
      <c r="G851" s="606"/>
      <c r="H851" s="607" t="str">
        <f>Calcu_ADJ!I208</f>
        <v/>
      </c>
      <c r="I851" s="607"/>
      <c r="J851" s="607"/>
      <c r="K851" s="607"/>
      <c r="L851" s="607"/>
      <c r="M851" s="607"/>
      <c r="N851" s="607" t="str">
        <f>Calcu_ADJ!J208</f>
        <v/>
      </c>
      <c r="O851" s="607"/>
      <c r="P851" s="607"/>
      <c r="Q851" s="607"/>
      <c r="R851" s="607"/>
      <c r="S851" s="607"/>
      <c r="T851" s="607"/>
      <c r="U851" s="607" t="str">
        <f>Calcu_ADJ!K208</f>
        <v/>
      </c>
      <c r="V851" s="607"/>
      <c r="W851" s="607"/>
      <c r="X851" s="607"/>
      <c r="Y851" s="607"/>
      <c r="Z851" s="607"/>
      <c r="AA851" s="607"/>
      <c r="AB851" s="607" t="str">
        <f>Calcu_ADJ!L208</f>
        <v/>
      </c>
      <c r="AC851" s="607"/>
      <c r="AD851" s="607"/>
      <c r="AE851" s="607"/>
      <c r="AF851" s="607"/>
      <c r="AG851" s="607"/>
      <c r="AH851" s="607" t="str">
        <f>Calcu_ADJ!R208</f>
        <v/>
      </c>
      <c r="AI851" s="607"/>
      <c r="AJ851" s="607"/>
      <c r="AK851" s="607"/>
      <c r="AL851" s="607"/>
      <c r="AM851" s="607"/>
      <c r="AN851" s="605" t="str">
        <f>IF(Calcu_ADJ!C164=FALSE,"",B851*AH851/100)</f>
        <v/>
      </c>
      <c r="AO851" s="605"/>
      <c r="AP851" s="605"/>
      <c r="AQ851" s="605"/>
      <c r="AR851" s="605"/>
      <c r="AS851" s="605"/>
      <c r="AT851" s="419"/>
    </row>
    <row r="852" spans="1:46" ht="18.75" customHeight="1">
      <c r="A852" s="7"/>
      <c r="B852" s="606" t="str">
        <f t="shared" si="42"/>
        <v/>
      </c>
      <c r="C852" s="606"/>
      <c r="D852" s="606"/>
      <c r="E852" s="606"/>
      <c r="F852" s="606"/>
      <c r="G852" s="606"/>
      <c r="H852" s="607" t="str">
        <f>Calcu_ADJ!I209</f>
        <v/>
      </c>
      <c r="I852" s="607"/>
      <c r="J852" s="607"/>
      <c r="K852" s="607"/>
      <c r="L852" s="607"/>
      <c r="M852" s="607"/>
      <c r="N852" s="607" t="str">
        <f>Calcu_ADJ!J209</f>
        <v/>
      </c>
      <c r="O852" s="607"/>
      <c r="P852" s="607"/>
      <c r="Q852" s="607"/>
      <c r="R852" s="607"/>
      <c r="S852" s="607"/>
      <c r="T852" s="607"/>
      <c r="U852" s="607" t="str">
        <f>Calcu_ADJ!K209</f>
        <v/>
      </c>
      <c r="V852" s="607"/>
      <c r="W852" s="607"/>
      <c r="X852" s="607"/>
      <c r="Y852" s="607"/>
      <c r="Z852" s="607"/>
      <c r="AA852" s="607"/>
      <c r="AB852" s="607" t="str">
        <f>Calcu_ADJ!L209</f>
        <v/>
      </c>
      <c r="AC852" s="607"/>
      <c r="AD852" s="607"/>
      <c r="AE852" s="607"/>
      <c r="AF852" s="607"/>
      <c r="AG852" s="607"/>
      <c r="AH852" s="607" t="str">
        <f>Calcu_ADJ!R209</f>
        <v/>
      </c>
      <c r="AI852" s="607"/>
      <c r="AJ852" s="607"/>
      <c r="AK852" s="607"/>
      <c r="AL852" s="607"/>
      <c r="AM852" s="607"/>
      <c r="AN852" s="605" t="str">
        <f>IF(Calcu_ADJ!C165=FALSE,"",B852*AH852/100)</f>
        <v/>
      </c>
      <c r="AO852" s="605"/>
      <c r="AP852" s="605"/>
      <c r="AQ852" s="605"/>
      <c r="AR852" s="605"/>
      <c r="AS852" s="605"/>
      <c r="AT852" s="419"/>
    </row>
    <row r="853" spans="1:46" ht="18.75" customHeight="1">
      <c r="A853" s="7"/>
      <c r="B853" s="606" t="str">
        <f t="shared" si="42"/>
        <v/>
      </c>
      <c r="C853" s="606"/>
      <c r="D853" s="606"/>
      <c r="E853" s="606"/>
      <c r="F853" s="606"/>
      <c r="G853" s="606"/>
      <c r="H853" s="607" t="str">
        <f>Calcu_ADJ!I210</f>
        <v/>
      </c>
      <c r="I853" s="607"/>
      <c r="J853" s="607"/>
      <c r="K853" s="607"/>
      <c r="L853" s="607"/>
      <c r="M853" s="607"/>
      <c r="N853" s="607" t="str">
        <f>Calcu_ADJ!J210</f>
        <v/>
      </c>
      <c r="O853" s="607"/>
      <c r="P853" s="607"/>
      <c r="Q853" s="607"/>
      <c r="R853" s="607"/>
      <c r="S853" s="607"/>
      <c r="T853" s="607"/>
      <c r="U853" s="607" t="str">
        <f>Calcu_ADJ!K210</f>
        <v/>
      </c>
      <c r="V853" s="607"/>
      <c r="W853" s="607"/>
      <c r="X853" s="607"/>
      <c r="Y853" s="607"/>
      <c r="Z853" s="607"/>
      <c r="AA853" s="607"/>
      <c r="AB853" s="607" t="str">
        <f>Calcu_ADJ!L210</f>
        <v/>
      </c>
      <c r="AC853" s="607"/>
      <c r="AD853" s="607"/>
      <c r="AE853" s="607"/>
      <c r="AF853" s="607"/>
      <c r="AG853" s="607"/>
      <c r="AH853" s="607" t="str">
        <f>Calcu_ADJ!R210</f>
        <v/>
      </c>
      <c r="AI853" s="607"/>
      <c r="AJ853" s="607"/>
      <c r="AK853" s="607"/>
      <c r="AL853" s="607"/>
      <c r="AM853" s="607"/>
      <c r="AN853" s="605" t="str">
        <f>IF(Calcu_ADJ!C166=FALSE,"",B853*AH853/100)</f>
        <v/>
      </c>
      <c r="AO853" s="605"/>
      <c r="AP853" s="605"/>
      <c r="AQ853" s="605"/>
      <c r="AR853" s="605"/>
      <c r="AS853" s="605"/>
      <c r="AT853" s="419"/>
    </row>
    <row r="854" spans="1:46" ht="18.75" customHeight="1">
      <c r="A854" s="7"/>
      <c r="B854" s="606" t="str">
        <f t="shared" si="42"/>
        <v/>
      </c>
      <c r="C854" s="606"/>
      <c r="D854" s="606"/>
      <c r="E854" s="606"/>
      <c r="F854" s="606"/>
      <c r="G854" s="606"/>
      <c r="H854" s="607" t="str">
        <f>Calcu_ADJ!I211</f>
        <v/>
      </c>
      <c r="I854" s="607"/>
      <c r="J854" s="607"/>
      <c r="K854" s="607"/>
      <c r="L854" s="607"/>
      <c r="M854" s="607"/>
      <c r="N854" s="607" t="str">
        <f>Calcu_ADJ!J211</f>
        <v/>
      </c>
      <c r="O854" s="607"/>
      <c r="P854" s="607"/>
      <c r="Q854" s="607"/>
      <c r="R854" s="607"/>
      <c r="S854" s="607"/>
      <c r="T854" s="607"/>
      <c r="U854" s="607" t="str">
        <f>Calcu_ADJ!K211</f>
        <v/>
      </c>
      <c r="V854" s="607"/>
      <c r="W854" s="607"/>
      <c r="X854" s="607"/>
      <c r="Y854" s="607"/>
      <c r="Z854" s="607"/>
      <c r="AA854" s="607"/>
      <c r="AB854" s="607" t="str">
        <f>Calcu_ADJ!L211</f>
        <v/>
      </c>
      <c r="AC854" s="607"/>
      <c r="AD854" s="607"/>
      <c r="AE854" s="607"/>
      <c r="AF854" s="607"/>
      <c r="AG854" s="607"/>
      <c r="AH854" s="607" t="str">
        <f>Calcu_ADJ!R211</f>
        <v/>
      </c>
      <c r="AI854" s="607"/>
      <c r="AJ854" s="607"/>
      <c r="AK854" s="607"/>
      <c r="AL854" s="607"/>
      <c r="AM854" s="607"/>
      <c r="AN854" s="605" t="str">
        <f>IF(Calcu_ADJ!C167=FALSE,"",B854*AH854/100)</f>
        <v/>
      </c>
      <c r="AO854" s="605"/>
      <c r="AP854" s="605"/>
      <c r="AQ854" s="605"/>
      <c r="AR854" s="605"/>
      <c r="AS854" s="605"/>
      <c r="AT854" s="419"/>
    </row>
    <row r="855" spans="1:46" ht="18.75" customHeight="1">
      <c r="A855" s="7"/>
      <c r="B855" s="606" t="str">
        <f t="shared" si="42"/>
        <v/>
      </c>
      <c r="C855" s="606"/>
      <c r="D855" s="606"/>
      <c r="E855" s="606"/>
      <c r="F855" s="606"/>
      <c r="G855" s="606"/>
      <c r="H855" s="607" t="str">
        <f>Calcu_ADJ!I212</f>
        <v/>
      </c>
      <c r="I855" s="607"/>
      <c r="J855" s="607"/>
      <c r="K855" s="607"/>
      <c r="L855" s="607"/>
      <c r="M855" s="607"/>
      <c r="N855" s="607" t="str">
        <f>Calcu_ADJ!J212</f>
        <v/>
      </c>
      <c r="O855" s="607"/>
      <c r="P855" s="607"/>
      <c r="Q855" s="607"/>
      <c r="R855" s="607"/>
      <c r="S855" s="607"/>
      <c r="T855" s="607"/>
      <c r="U855" s="607" t="str">
        <f>Calcu_ADJ!K212</f>
        <v/>
      </c>
      <c r="V855" s="607"/>
      <c r="W855" s="607"/>
      <c r="X855" s="607"/>
      <c r="Y855" s="607"/>
      <c r="Z855" s="607"/>
      <c r="AA855" s="607"/>
      <c r="AB855" s="607" t="str">
        <f>Calcu_ADJ!L212</f>
        <v/>
      </c>
      <c r="AC855" s="607"/>
      <c r="AD855" s="607"/>
      <c r="AE855" s="607"/>
      <c r="AF855" s="607"/>
      <c r="AG855" s="607"/>
      <c r="AH855" s="607" t="str">
        <f>Calcu_ADJ!R212</f>
        <v/>
      </c>
      <c r="AI855" s="607"/>
      <c r="AJ855" s="607"/>
      <c r="AK855" s="607"/>
      <c r="AL855" s="607"/>
      <c r="AM855" s="607"/>
      <c r="AN855" s="605" t="str">
        <f>IF(Calcu_ADJ!C168=FALSE,"",B855*AH855/100)</f>
        <v/>
      </c>
      <c r="AO855" s="605"/>
      <c r="AP855" s="605"/>
      <c r="AQ855" s="605"/>
      <c r="AR855" s="605"/>
      <c r="AS855" s="605"/>
      <c r="AT855" s="419"/>
    </row>
    <row r="856" spans="1:46" ht="18.75" customHeight="1">
      <c r="A856" s="7"/>
      <c r="B856" s="606" t="str">
        <f t="shared" si="42"/>
        <v/>
      </c>
      <c r="C856" s="606"/>
      <c r="D856" s="606"/>
      <c r="E856" s="606"/>
      <c r="F856" s="606"/>
      <c r="G856" s="606"/>
      <c r="H856" s="607" t="str">
        <f>Calcu_ADJ!I213</f>
        <v/>
      </c>
      <c r="I856" s="607"/>
      <c r="J856" s="607"/>
      <c r="K856" s="607"/>
      <c r="L856" s="607"/>
      <c r="M856" s="607"/>
      <c r="N856" s="607" t="str">
        <f>Calcu_ADJ!J213</f>
        <v/>
      </c>
      <c r="O856" s="607"/>
      <c r="P856" s="607"/>
      <c r="Q856" s="607"/>
      <c r="R856" s="607"/>
      <c r="S856" s="607"/>
      <c r="T856" s="607"/>
      <c r="U856" s="607" t="str">
        <f>Calcu_ADJ!K213</f>
        <v/>
      </c>
      <c r="V856" s="607"/>
      <c r="W856" s="607"/>
      <c r="X856" s="607"/>
      <c r="Y856" s="607"/>
      <c r="Z856" s="607"/>
      <c r="AA856" s="607"/>
      <c r="AB856" s="607" t="str">
        <f>Calcu_ADJ!L213</f>
        <v/>
      </c>
      <c r="AC856" s="607"/>
      <c r="AD856" s="607"/>
      <c r="AE856" s="607"/>
      <c r="AF856" s="607"/>
      <c r="AG856" s="607"/>
      <c r="AH856" s="607" t="str">
        <f>Calcu_ADJ!R213</f>
        <v/>
      </c>
      <c r="AI856" s="607"/>
      <c r="AJ856" s="607"/>
      <c r="AK856" s="607"/>
      <c r="AL856" s="607"/>
      <c r="AM856" s="607"/>
      <c r="AN856" s="605" t="str">
        <f>IF(Calcu_ADJ!C169=FALSE,"",B856*AH856/100)</f>
        <v/>
      </c>
      <c r="AO856" s="605"/>
      <c r="AP856" s="605"/>
      <c r="AQ856" s="605"/>
      <c r="AR856" s="605"/>
      <c r="AS856" s="605"/>
      <c r="AT856" s="419"/>
    </row>
    <row r="857" spans="1:46" ht="18.75" customHeight="1">
      <c r="A857" s="7"/>
      <c r="B857" s="606" t="str">
        <f t="shared" si="42"/>
        <v/>
      </c>
      <c r="C857" s="606"/>
      <c r="D857" s="606"/>
      <c r="E857" s="606"/>
      <c r="F857" s="606"/>
      <c r="G857" s="606"/>
      <c r="H857" s="607" t="str">
        <f>Calcu_ADJ!I214</f>
        <v/>
      </c>
      <c r="I857" s="607"/>
      <c r="J857" s="607"/>
      <c r="K857" s="607"/>
      <c r="L857" s="607"/>
      <c r="M857" s="607"/>
      <c r="N857" s="607" t="str">
        <f>Calcu_ADJ!J214</f>
        <v/>
      </c>
      <c r="O857" s="607"/>
      <c r="P857" s="607"/>
      <c r="Q857" s="607"/>
      <c r="R857" s="607"/>
      <c r="S857" s="607"/>
      <c r="T857" s="607"/>
      <c r="U857" s="607" t="str">
        <f>Calcu_ADJ!K214</f>
        <v/>
      </c>
      <c r="V857" s="607"/>
      <c r="W857" s="607"/>
      <c r="X857" s="607"/>
      <c r="Y857" s="607"/>
      <c r="Z857" s="607"/>
      <c r="AA857" s="607"/>
      <c r="AB857" s="607" t="str">
        <f>Calcu_ADJ!L214</f>
        <v/>
      </c>
      <c r="AC857" s="607"/>
      <c r="AD857" s="607"/>
      <c r="AE857" s="607"/>
      <c r="AF857" s="607"/>
      <c r="AG857" s="607"/>
      <c r="AH857" s="607" t="str">
        <f>Calcu_ADJ!R214</f>
        <v/>
      </c>
      <c r="AI857" s="607"/>
      <c r="AJ857" s="607"/>
      <c r="AK857" s="607"/>
      <c r="AL857" s="607"/>
      <c r="AM857" s="607"/>
      <c r="AN857" s="605" t="str">
        <f>IF(Calcu_ADJ!C170=FALSE,"",B857*AH857/100)</f>
        <v/>
      </c>
      <c r="AO857" s="605"/>
      <c r="AP857" s="605"/>
      <c r="AQ857" s="605"/>
      <c r="AR857" s="605"/>
      <c r="AS857" s="605"/>
      <c r="AT857" s="419"/>
    </row>
    <row r="858" spans="1:46" ht="18.75" customHeight="1">
      <c r="A858" s="7"/>
      <c r="B858" s="123"/>
      <c r="C858" s="123"/>
      <c r="D858" s="123"/>
      <c r="E858" s="123"/>
      <c r="F858" s="123"/>
      <c r="G858" s="123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2"/>
      <c r="AO858" s="72"/>
      <c r="AP858" s="72"/>
      <c r="AQ858" s="72"/>
      <c r="AR858" s="72"/>
      <c r="AS858" s="72"/>
      <c r="AT858" s="419"/>
    </row>
    <row r="859" spans="1:46" ht="18.75" customHeight="1">
      <c r="A859" s="7" t="s">
        <v>499</v>
      </c>
      <c r="C859" s="428"/>
      <c r="D859" s="428"/>
      <c r="E859" s="4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1:46" ht="18.75" customHeight="1">
      <c r="A860" s="109"/>
      <c r="B860" s="576"/>
      <c r="C860" s="577"/>
      <c r="D860" s="592"/>
      <c r="E860" s="592"/>
      <c r="F860" s="592"/>
      <c r="G860" s="592"/>
      <c r="H860" s="592"/>
      <c r="I860" s="592"/>
      <c r="J860" s="592">
        <v>1</v>
      </c>
      <c r="K860" s="592"/>
      <c r="L860" s="592"/>
      <c r="M860" s="592"/>
      <c r="N860" s="592"/>
      <c r="O860" s="592"/>
      <c r="P860" s="592"/>
      <c r="Q860" s="592">
        <v>2</v>
      </c>
      <c r="R860" s="592"/>
      <c r="S860" s="592"/>
      <c r="T860" s="592"/>
      <c r="U860" s="592"/>
      <c r="V860" s="592"/>
      <c r="W860" s="592"/>
      <c r="X860" s="592">
        <v>3</v>
      </c>
      <c r="Y860" s="592"/>
      <c r="Z860" s="592"/>
      <c r="AA860" s="592"/>
      <c r="AB860" s="592"/>
      <c r="AC860" s="592">
        <v>4</v>
      </c>
      <c r="AD860" s="592"/>
      <c r="AE860" s="592"/>
      <c r="AF860" s="592"/>
      <c r="AG860" s="592"/>
      <c r="AH860" s="592">
        <v>5</v>
      </c>
      <c r="AI860" s="592"/>
      <c r="AJ860" s="592"/>
      <c r="AK860" s="592"/>
      <c r="AL860" s="592"/>
      <c r="AM860" s="592"/>
      <c r="AN860" s="592"/>
      <c r="AO860" s="592"/>
      <c r="AP860" s="592">
        <v>6</v>
      </c>
      <c r="AQ860" s="592"/>
      <c r="AR860" s="592"/>
      <c r="AS860" s="592"/>
    </row>
    <row r="861" spans="1:46" ht="18.75" customHeight="1">
      <c r="A861" s="109"/>
      <c r="B861" s="576"/>
      <c r="C861" s="577"/>
      <c r="D861" s="603" t="s">
        <v>500</v>
      </c>
      <c r="E861" s="603"/>
      <c r="F861" s="603"/>
      <c r="G861" s="603"/>
      <c r="H861" s="603"/>
      <c r="I861" s="603"/>
      <c r="J861" s="603" t="s">
        <v>501</v>
      </c>
      <c r="K861" s="603"/>
      <c r="L861" s="603"/>
      <c r="M861" s="603"/>
      <c r="N861" s="603"/>
      <c r="O861" s="603"/>
      <c r="P861" s="603"/>
      <c r="Q861" s="603" t="s">
        <v>502</v>
      </c>
      <c r="R861" s="603"/>
      <c r="S861" s="603"/>
      <c r="T861" s="603"/>
      <c r="U861" s="603"/>
      <c r="V861" s="603"/>
      <c r="W861" s="603"/>
      <c r="X861" s="603" t="s">
        <v>503</v>
      </c>
      <c r="Y861" s="603"/>
      <c r="Z861" s="603"/>
      <c r="AA861" s="603"/>
      <c r="AB861" s="603"/>
      <c r="AC861" s="603" t="s">
        <v>504</v>
      </c>
      <c r="AD861" s="603"/>
      <c r="AE861" s="603"/>
      <c r="AF861" s="603"/>
      <c r="AG861" s="603"/>
      <c r="AH861" s="603" t="s">
        <v>505</v>
      </c>
      <c r="AI861" s="603"/>
      <c r="AJ861" s="603"/>
      <c r="AK861" s="603"/>
      <c r="AL861" s="603"/>
      <c r="AM861" s="603"/>
      <c r="AN861" s="603"/>
      <c r="AO861" s="603"/>
      <c r="AP861" s="603" t="s">
        <v>506</v>
      </c>
      <c r="AQ861" s="603"/>
      <c r="AR861" s="603"/>
      <c r="AS861" s="603"/>
    </row>
    <row r="862" spans="1:46" ht="18.75" customHeight="1">
      <c r="A862" s="109"/>
      <c r="B862" s="576"/>
      <c r="C862" s="577"/>
      <c r="D862" s="604" t="s">
        <v>134</v>
      </c>
      <c r="E862" s="604"/>
      <c r="F862" s="604"/>
      <c r="G862" s="604"/>
      <c r="H862" s="604"/>
      <c r="I862" s="604"/>
      <c r="J862" s="602" t="s">
        <v>507</v>
      </c>
      <c r="K862" s="602"/>
      <c r="L862" s="602"/>
      <c r="M862" s="602"/>
      <c r="N862" s="602"/>
      <c r="O862" s="602"/>
      <c r="P862" s="602"/>
      <c r="Q862" s="602" t="s">
        <v>135</v>
      </c>
      <c r="R862" s="602"/>
      <c r="S862" s="602"/>
      <c r="T862" s="602"/>
      <c r="U862" s="602"/>
      <c r="V862" s="602"/>
      <c r="W862" s="602"/>
      <c r="X862" s="602"/>
      <c r="Y862" s="602"/>
      <c r="Z862" s="602"/>
      <c r="AA862" s="602"/>
      <c r="AB862" s="602"/>
      <c r="AC862" s="602" t="s">
        <v>508</v>
      </c>
      <c r="AD862" s="602"/>
      <c r="AE862" s="602"/>
      <c r="AF862" s="602"/>
      <c r="AG862" s="602"/>
      <c r="AH862" s="602" t="s">
        <v>509</v>
      </c>
      <c r="AI862" s="602"/>
      <c r="AJ862" s="602"/>
      <c r="AK862" s="602"/>
      <c r="AL862" s="602"/>
      <c r="AM862" s="602"/>
      <c r="AN862" s="602"/>
      <c r="AO862" s="602"/>
      <c r="AP862" s="602"/>
      <c r="AQ862" s="602"/>
      <c r="AR862" s="602"/>
      <c r="AS862" s="602"/>
    </row>
    <row r="863" spans="1:46" ht="18.75" customHeight="1">
      <c r="A863" s="109"/>
      <c r="B863" s="592" t="s">
        <v>510</v>
      </c>
      <c r="C863" s="592"/>
      <c r="D863" s="596" t="s">
        <v>487</v>
      </c>
      <c r="E863" s="596"/>
      <c r="F863" s="596"/>
      <c r="G863" s="596"/>
      <c r="H863" s="596"/>
      <c r="I863" s="596"/>
      <c r="J863" s="588">
        <v>0</v>
      </c>
      <c r="K863" s="588"/>
      <c r="L863" s="588"/>
      <c r="M863" s="588"/>
      <c r="N863" s="588"/>
      <c r="O863" s="588"/>
      <c r="P863" s="588"/>
      <c r="Q863" s="572" t="str">
        <f>Calcu_ADJ!C199</f>
        <v/>
      </c>
      <c r="R863" s="573"/>
      <c r="S863" s="573"/>
      <c r="T863" s="573"/>
      <c r="U863" s="573"/>
      <c r="V863" s="573"/>
      <c r="W863" s="574"/>
      <c r="X863" s="575" t="s">
        <v>747</v>
      </c>
      <c r="Y863" s="575"/>
      <c r="Z863" s="575"/>
      <c r="AA863" s="575"/>
      <c r="AB863" s="575"/>
      <c r="AC863" s="588">
        <v>1</v>
      </c>
      <c r="AD863" s="588"/>
      <c r="AE863" s="588"/>
      <c r="AF863" s="588"/>
      <c r="AG863" s="588"/>
      <c r="AH863" s="572" t="e">
        <f t="shared" ref="AH863:AH871" si="43">Q863*AC863</f>
        <v>#VALUE!</v>
      </c>
      <c r="AI863" s="573"/>
      <c r="AJ863" s="573"/>
      <c r="AK863" s="573"/>
      <c r="AL863" s="573"/>
      <c r="AM863" s="573"/>
      <c r="AN863" s="573"/>
      <c r="AO863" s="574"/>
      <c r="AP863" s="575" t="s">
        <v>69</v>
      </c>
      <c r="AQ863" s="575"/>
      <c r="AR863" s="575"/>
      <c r="AS863" s="575"/>
    </row>
    <row r="864" spans="1:46" s="62" customFormat="1" ht="18.75" customHeight="1">
      <c r="A864" s="110"/>
      <c r="B864" s="597" t="s">
        <v>511</v>
      </c>
      <c r="C864" s="597"/>
      <c r="D864" s="598" t="s">
        <v>137</v>
      </c>
      <c r="E864" s="598"/>
      <c r="F864" s="598"/>
      <c r="G864" s="598"/>
      <c r="H864" s="598"/>
      <c r="I864" s="598"/>
      <c r="J864" s="575" t="str">
        <f>AJ775</f>
        <v/>
      </c>
      <c r="K864" s="575"/>
      <c r="L864" s="575"/>
      <c r="M864" s="575"/>
      <c r="N864" s="575"/>
      <c r="O864" s="575"/>
      <c r="P864" s="575"/>
      <c r="Q864" s="599" t="str">
        <f>Calcu_ADJ!D199</f>
        <v/>
      </c>
      <c r="R864" s="600"/>
      <c r="S864" s="600"/>
      <c r="T864" s="600"/>
      <c r="U864" s="600"/>
      <c r="V864" s="600"/>
      <c r="W864" s="601"/>
      <c r="X864" s="575" t="s">
        <v>546</v>
      </c>
      <c r="Y864" s="575"/>
      <c r="Z864" s="575"/>
      <c r="AA864" s="575"/>
      <c r="AB864" s="575"/>
      <c r="AC864" s="575">
        <v>1</v>
      </c>
      <c r="AD864" s="575"/>
      <c r="AE864" s="575"/>
      <c r="AF864" s="575"/>
      <c r="AG864" s="575"/>
      <c r="AH864" s="599" t="e">
        <f t="shared" si="43"/>
        <v>#VALUE!</v>
      </c>
      <c r="AI864" s="600"/>
      <c r="AJ864" s="600"/>
      <c r="AK864" s="600"/>
      <c r="AL864" s="600"/>
      <c r="AM864" s="600"/>
      <c r="AN864" s="600"/>
      <c r="AO864" s="601"/>
      <c r="AP864" s="575">
        <v>2</v>
      </c>
      <c r="AQ864" s="575"/>
      <c r="AR864" s="575"/>
      <c r="AS864" s="575"/>
      <c r="AT864" s="61"/>
    </row>
    <row r="865" spans="1:54" ht="18.75" customHeight="1">
      <c r="A865" s="109"/>
      <c r="B865" s="592" t="s">
        <v>513</v>
      </c>
      <c r="C865" s="592"/>
      <c r="D865" s="596" t="s">
        <v>138</v>
      </c>
      <c r="E865" s="596"/>
      <c r="F865" s="596"/>
      <c r="G865" s="596"/>
      <c r="H865" s="596"/>
      <c r="I865" s="596"/>
      <c r="J865" s="588">
        <v>0</v>
      </c>
      <c r="K865" s="588"/>
      <c r="L865" s="588"/>
      <c r="M865" s="588"/>
      <c r="N865" s="588"/>
      <c r="O865" s="588"/>
      <c r="P865" s="588"/>
      <c r="Q865" s="572" t="str">
        <f>Calcu_ADJ!E199</f>
        <v/>
      </c>
      <c r="R865" s="573"/>
      <c r="S865" s="573"/>
      <c r="T865" s="573"/>
      <c r="U865" s="573"/>
      <c r="V865" s="573"/>
      <c r="W865" s="574"/>
      <c r="X865" s="575" t="s">
        <v>546</v>
      </c>
      <c r="Y865" s="575"/>
      <c r="Z865" s="575"/>
      <c r="AA865" s="575"/>
      <c r="AB865" s="575"/>
      <c r="AC865" s="588">
        <v>1</v>
      </c>
      <c r="AD865" s="588"/>
      <c r="AE865" s="588"/>
      <c r="AF865" s="588"/>
      <c r="AG865" s="588"/>
      <c r="AH865" s="572" t="e">
        <f t="shared" si="43"/>
        <v>#VALUE!</v>
      </c>
      <c r="AI865" s="573"/>
      <c r="AJ865" s="573"/>
      <c r="AK865" s="573"/>
      <c r="AL865" s="573"/>
      <c r="AM865" s="573"/>
      <c r="AN865" s="573"/>
      <c r="AO865" s="574"/>
      <c r="AP865" s="575">
        <v>1</v>
      </c>
      <c r="AQ865" s="575"/>
      <c r="AR865" s="575"/>
      <c r="AS865" s="575"/>
    </row>
    <row r="866" spans="1:54" ht="18.75" customHeight="1">
      <c r="A866" s="109"/>
      <c r="B866" s="592" t="s">
        <v>515</v>
      </c>
      <c r="C866" s="592"/>
      <c r="D866" s="593" t="s">
        <v>490</v>
      </c>
      <c r="E866" s="594"/>
      <c r="F866" s="594"/>
      <c r="G866" s="594"/>
      <c r="H866" s="594"/>
      <c r="I866" s="595"/>
      <c r="J866" s="588">
        <v>0</v>
      </c>
      <c r="K866" s="588"/>
      <c r="L866" s="588"/>
      <c r="M866" s="588"/>
      <c r="N866" s="588"/>
      <c r="O866" s="588"/>
      <c r="P866" s="588"/>
      <c r="Q866" s="572" t="str">
        <f>Calcu_ADJ!F199</f>
        <v/>
      </c>
      <c r="R866" s="573"/>
      <c r="S866" s="573"/>
      <c r="T866" s="573"/>
      <c r="U866" s="573"/>
      <c r="V866" s="573"/>
      <c r="W866" s="574"/>
      <c r="X866" s="575" t="s">
        <v>516</v>
      </c>
      <c r="Y866" s="575"/>
      <c r="Z866" s="575"/>
      <c r="AA866" s="575"/>
      <c r="AB866" s="575"/>
      <c r="AC866" s="588">
        <v>1</v>
      </c>
      <c r="AD866" s="588"/>
      <c r="AE866" s="588"/>
      <c r="AF866" s="588"/>
      <c r="AG866" s="588"/>
      <c r="AH866" s="572" t="e">
        <f t="shared" si="43"/>
        <v>#VALUE!</v>
      </c>
      <c r="AI866" s="573"/>
      <c r="AJ866" s="573"/>
      <c r="AK866" s="573"/>
      <c r="AL866" s="573"/>
      <c r="AM866" s="573"/>
      <c r="AN866" s="573"/>
      <c r="AO866" s="574"/>
      <c r="AP866" s="575" t="s">
        <v>69</v>
      </c>
      <c r="AQ866" s="575"/>
      <c r="AR866" s="575"/>
      <c r="AS866" s="575"/>
    </row>
    <row r="867" spans="1:54" s="2" customFormat="1" ht="18.75" customHeight="1">
      <c r="A867" s="109"/>
      <c r="B867" s="592" t="s">
        <v>518</v>
      </c>
      <c r="C867" s="592"/>
      <c r="D867" s="578" t="s">
        <v>139</v>
      </c>
      <c r="E867" s="579"/>
      <c r="F867" s="579"/>
      <c r="G867" s="579"/>
      <c r="H867" s="579"/>
      <c r="I867" s="580"/>
      <c r="J867" s="588">
        <v>0</v>
      </c>
      <c r="K867" s="588"/>
      <c r="L867" s="588"/>
      <c r="M867" s="588"/>
      <c r="N867" s="588"/>
      <c r="O867" s="588"/>
      <c r="P867" s="588"/>
      <c r="Q867" s="572" t="e">
        <f ca="1">Calcu_ADJ!G199</f>
        <v>#VALUE!</v>
      </c>
      <c r="R867" s="573"/>
      <c r="S867" s="573"/>
      <c r="T867" s="573"/>
      <c r="U867" s="573"/>
      <c r="V867" s="573"/>
      <c r="W867" s="574"/>
      <c r="X867" s="575" t="s">
        <v>40</v>
      </c>
      <c r="Y867" s="575"/>
      <c r="Z867" s="575"/>
      <c r="AA867" s="575"/>
      <c r="AB867" s="575"/>
      <c r="AC867" s="588">
        <v>1</v>
      </c>
      <c r="AD867" s="588"/>
      <c r="AE867" s="588"/>
      <c r="AF867" s="588"/>
      <c r="AG867" s="588"/>
      <c r="AH867" s="572" t="e">
        <f t="shared" ca="1" si="43"/>
        <v>#VALUE!</v>
      </c>
      <c r="AI867" s="573"/>
      <c r="AJ867" s="573"/>
      <c r="AK867" s="573"/>
      <c r="AL867" s="573"/>
      <c r="AM867" s="573"/>
      <c r="AN867" s="573"/>
      <c r="AO867" s="574"/>
      <c r="AP867" s="575" t="s">
        <v>69</v>
      </c>
      <c r="AQ867" s="575"/>
      <c r="AR867" s="575"/>
      <c r="AS867" s="575"/>
      <c r="AU867" s="1"/>
      <c r="AV867" s="1"/>
      <c r="AW867" s="1"/>
      <c r="AX867" s="1"/>
      <c r="AY867" s="1"/>
      <c r="AZ867" s="1"/>
      <c r="BA867" s="1"/>
      <c r="BB867" s="1"/>
    </row>
    <row r="868" spans="1:54" s="2" customFormat="1" ht="18.75" customHeight="1">
      <c r="A868" s="109"/>
      <c r="B868" s="592" t="s">
        <v>328</v>
      </c>
      <c r="C868" s="592"/>
      <c r="D868" s="578" t="s">
        <v>493</v>
      </c>
      <c r="E868" s="579"/>
      <c r="F868" s="579"/>
      <c r="G868" s="579"/>
      <c r="H868" s="579"/>
      <c r="I868" s="580"/>
      <c r="J868" s="588">
        <v>0</v>
      </c>
      <c r="K868" s="588"/>
      <c r="L868" s="588"/>
      <c r="M868" s="588"/>
      <c r="N868" s="588"/>
      <c r="O868" s="588"/>
      <c r="P868" s="588"/>
      <c r="Q868" s="572" t="str">
        <f>Calcu_ADJ!H199</f>
        <v/>
      </c>
      <c r="R868" s="573"/>
      <c r="S868" s="573"/>
      <c r="T868" s="573"/>
      <c r="U868" s="573"/>
      <c r="V868" s="573"/>
      <c r="W868" s="574"/>
      <c r="X868" s="575" t="s">
        <v>40</v>
      </c>
      <c r="Y868" s="575"/>
      <c r="Z868" s="575"/>
      <c r="AA868" s="575"/>
      <c r="AB868" s="575"/>
      <c r="AC868" s="588">
        <v>1</v>
      </c>
      <c r="AD868" s="588"/>
      <c r="AE868" s="588"/>
      <c r="AF868" s="588"/>
      <c r="AG868" s="588"/>
      <c r="AH868" s="572" t="e">
        <f t="shared" si="43"/>
        <v>#VALUE!</v>
      </c>
      <c r="AI868" s="573"/>
      <c r="AJ868" s="573"/>
      <c r="AK868" s="573"/>
      <c r="AL868" s="573"/>
      <c r="AM868" s="573"/>
      <c r="AN868" s="573"/>
      <c r="AO868" s="574"/>
      <c r="AP868" s="575" t="s">
        <v>69</v>
      </c>
      <c r="AQ868" s="575"/>
      <c r="AR868" s="575"/>
      <c r="AS868" s="575"/>
      <c r="AU868" s="1"/>
      <c r="AV868" s="1"/>
      <c r="AW868" s="1"/>
      <c r="AX868" s="1"/>
      <c r="AY868" s="1"/>
      <c r="AZ868" s="1"/>
      <c r="BA868" s="1"/>
      <c r="BB868" s="1"/>
    </row>
    <row r="869" spans="1:54" s="2" customFormat="1" ht="18.75" customHeight="1">
      <c r="A869" s="109"/>
      <c r="B869" s="592" t="s">
        <v>520</v>
      </c>
      <c r="C869" s="592"/>
      <c r="D869" s="578" t="s">
        <v>140</v>
      </c>
      <c r="E869" s="579"/>
      <c r="F869" s="579"/>
      <c r="G869" s="579"/>
      <c r="H869" s="579"/>
      <c r="I869" s="580"/>
      <c r="J869" s="588">
        <v>0</v>
      </c>
      <c r="K869" s="588"/>
      <c r="L869" s="588"/>
      <c r="M869" s="588"/>
      <c r="N869" s="588"/>
      <c r="O869" s="588"/>
      <c r="P869" s="588"/>
      <c r="Q869" s="572" t="str">
        <f>Calcu_ADJ!I199</f>
        <v/>
      </c>
      <c r="R869" s="573"/>
      <c r="S869" s="573"/>
      <c r="T869" s="573"/>
      <c r="U869" s="573"/>
      <c r="V869" s="573"/>
      <c r="W869" s="574"/>
      <c r="X869" s="575" t="s">
        <v>40</v>
      </c>
      <c r="Y869" s="575"/>
      <c r="Z869" s="575"/>
      <c r="AA869" s="575"/>
      <c r="AB869" s="575"/>
      <c r="AC869" s="588">
        <v>1</v>
      </c>
      <c r="AD869" s="588"/>
      <c r="AE869" s="588"/>
      <c r="AF869" s="588"/>
      <c r="AG869" s="588"/>
      <c r="AH869" s="572" t="e">
        <f t="shared" si="43"/>
        <v>#VALUE!</v>
      </c>
      <c r="AI869" s="573"/>
      <c r="AJ869" s="573"/>
      <c r="AK869" s="573"/>
      <c r="AL869" s="573"/>
      <c r="AM869" s="573"/>
      <c r="AN869" s="573"/>
      <c r="AO869" s="574"/>
      <c r="AP869" s="575" t="s">
        <v>69</v>
      </c>
      <c r="AQ869" s="575"/>
      <c r="AR869" s="575"/>
      <c r="AS869" s="575"/>
      <c r="AU869" s="1"/>
      <c r="AV869" s="1"/>
      <c r="AW869" s="1"/>
      <c r="AX869" s="1"/>
      <c r="AY869" s="1"/>
      <c r="AZ869" s="1"/>
      <c r="BA869" s="1"/>
      <c r="BB869" s="1"/>
    </row>
    <row r="870" spans="1:54" s="2" customFormat="1" ht="18.75" customHeight="1">
      <c r="A870" s="109"/>
      <c r="B870" s="576" t="s">
        <v>521</v>
      </c>
      <c r="C870" s="577"/>
      <c r="D870" s="578" t="s">
        <v>141</v>
      </c>
      <c r="E870" s="579"/>
      <c r="F870" s="579"/>
      <c r="G870" s="579"/>
      <c r="H870" s="579"/>
      <c r="I870" s="580"/>
      <c r="J870" s="584">
        <v>0</v>
      </c>
      <c r="K870" s="585"/>
      <c r="L870" s="585"/>
      <c r="M870" s="585"/>
      <c r="N870" s="585"/>
      <c r="O870" s="585"/>
      <c r="P870" s="586"/>
      <c r="Q870" s="572" t="str">
        <f>Calcu_ADJ!J199</f>
        <v/>
      </c>
      <c r="R870" s="573"/>
      <c r="S870" s="573"/>
      <c r="T870" s="573"/>
      <c r="U870" s="573"/>
      <c r="V870" s="573"/>
      <c r="W870" s="574"/>
      <c r="X870" s="589" t="s">
        <v>748</v>
      </c>
      <c r="Y870" s="590"/>
      <c r="Z870" s="590"/>
      <c r="AA870" s="590"/>
      <c r="AB870" s="591"/>
      <c r="AC870" s="584">
        <v>1</v>
      </c>
      <c r="AD870" s="585"/>
      <c r="AE870" s="585"/>
      <c r="AF870" s="585"/>
      <c r="AG870" s="586"/>
      <c r="AH870" s="572" t="e">
        <f t="shared" si="43"/>
        <v>#VALUE!</v>
      </c>
      <c r="AI870" s="573"/>
      <c r="AJ870" s="573"/>
      <c r="AK870" s="573"/>
      <c r="AL870" s="573"/>
      <c r="AM870" s="573"/>
      <c r="AN870" s="573"/>
      <c r="AO870" s="574"/>
      <c r="AP870" s="575" t="s">
        <v>69</v>
      </c>
      <c r="AQ870" s="575"/>
      <c r="AR870" s="575"/>
      <c r="AS870" s="575"/>
      <c r="AU870" s="1"/>
      <c r="AV870" s="1"/>
      <c r="AW870" s="1"/>
      <c r="AX870" s="1"/>
      <c r="AY870" s="1"/>
      <c r="AZ870" s="1"/>
      <c r="BA870" s="1"/>
      <c r="BB870" s="1"/>
    </row>
    <row r="871" spans="1:54" s="2" customFormat="1" ht="18.75" customHeight="1">
      <c r="A871" s="109"/>
      <c r="B871" s="576" t="s">
        <v>522</v>
      </c>
      <c r="C871" s="577"/>
      <c r="D871" s="578" t="s">
        <v>142</v>
      </c>
      <c r="E871" s="579"/>
      <c r="F871" s="579"/>
      <c r="G871" s="579"/>
      <c r="H871" s="579"/>
      <c r="I871" s="580"/>
      <c r="J871" s="584">
        <v>0</v>
      </c>
      <c r="K871" s="585"/>
      <c r="L871" s="585"/>
      <c r="M871" s="585"/>
      <c r="N871" s="585"/>
      <c r="O871" s="585"/>
      <c r="P871" s="586"/>
      <c r="Q871" s="572" t="str">
        <f>Calcu_ADJ!K199</f>
        <v/>
      </c>
      <c r="R871" s="573"/>
      <c r="S871" s="573"/>
      <c r="T871" s="573"/>
      <c r="U871" s="573"/>
      <c r="V871" s="573"/>
      <c r="W871" s="574"/>
      <c r="X871" s="589" t="s">
        <v>748</v>
      </c>
      <c r="Y871" s="590"/>
      <c r="Z871" s="590"/>
      <c r="AA871" s="590"/>
      <c r="AB871" s="591"/>
      <c r="AC871" s="584">
        <v>1</v>
      </c>
      <c r="AD871" s="585"/>
      <c r="AE871" s="585"/>
      <c r="AF871" s="585"/>
      <c r="AG871" s="586"/>
      <c r="AH871" s="572" t="e">
        <f t="shared" si="43"/>
        <v>#VALUE!</v>
      </c>
      <c r="AI871" s="573"/>
      <c r="AJ871" s="573"/>
      <c r="AK871" s="573"/>
      <c r="AL871" s="573"/>
      <c r="AM871" s="573"/>
      <c r="AN871" s="573"/>
      <c r="AO871" s="574"/>
      <c r="AP871" s="575" t="s">
        <v>69</v>
      </c>
      <c r="AQ871" s="575"/>
      <c r="AR871" s="575"/>
      <c r="AS871" s="575"/>
      <c r="AU871" s="1"/>
      <c r="AV871" s="1"/>
      <c r="AW871" s="1"/>
      <c r="AX871" s="1"/>
      <c r="AY871" s="1"/>
      <c r="AZ871" s="1"/>
      <c r="BA871" s="1"/>
      <c r="BB871" s="1"/>
    </row>
    <row r="872" spans="1:54" s="2" customFormat="1" ht="18.75" customHeight="1">
      <c r="A872" s="109"/>
      <c r="B872" s="576" t="s">
        <v>524</v>
      </c>
      <c r="C872" s="577"/>
      <c r="D872" s="578" t="s">
        <v>486</v>
      </c>
      <c r="E872" s="579"/>
      <c r="F872" s="579"/>
      <c r="G872" s="579"/>
      <c r="H872" s="579"/>
      <c r="I872" s="580"/>
      <c r="J872" s="581" t="str">
        <f>J864</f>
        <v/>
      </c>
      <c r="K872" s="582"/>
      <c r="L872" s="582"/>
      <c r="M872" s="582"/>
      <c r="N872" s="582"/>
      <c r="O872" s="582"/>
      <c r="P872" s="583"/>
      <c r="Q872" s="584" t="s">
        <v>5</v>
      </c>
      <c r="R872" s="585"/>
      <c r="S872" s="585"/>
      <c r="T872" s="585"/>
      <c r="U872" s="585"/>
      <c r="V872" s="585"/>
      <c r="W872" s="586"/>
      <c r="X872" s="584" t="s">
        <v>5</v>
      </c>
      <c r="Y872" s="585"/>
      <c r="Z872" s="585"/>
      <c r="AA872" s="585"/>
      <c r="AB872" s="586"/>
      <c r="AC872" s="584" t="s">
        <v>5</v>
      </c>
      <c r="AD872" s="585"/>
      <c r="AE872" s="585"/>
      <c r="AF872" s="585"/>
      <c r="AG872" s="586"/>
      <c r="AH872" s="572" t="e">
        <f>SQRT(SUMSQ(AH863:AO871))</f>
        <v>#VALUE!</v>
      </c>
      <c r="AI872" s="573"/>
      <c r="AJ872" s="573"/>
      <c r="AK872" s="573"/>
      <c r="AL872" s="573"/>
      <c r="AM872" s="573"/>
      <c r="AN872" s="573"/>
      <c r="AO872" s="574"/>
      <c r="AP872" s="587" t="e">
        <f>ROUNDDOWN(AH872^4/(AH864^4/AP864+AH865^4/AP865),0)</f>
        <v>#VALUE!</v>
      </c>
      <c r="AQ872" s="588"/>
      <c r="AR872" s="588"/>
      <c r="AS872" s="588"/>
      <c r="AU872" s="1"/>
      <c r="AV872" s="1"/>
      <c r="AW872" s="1"/>
      <c r="AX872" s="1"/>
      <c r="AY872" s="1"/>
      <c r="AZ872" s="1"/>
      <c r="BA872" s="1"/>
      <c r="BB872" s="1"/>
    </row>
    <row r="873" spans="1:54" s="2" customFormat="1" ht="18.75" customHeight="1">
      <c r="A873" s="109"/>
      <c r="C873" s="428"/>
      <c r="D873" s="428"/>
      <c r="E873" s="428"/>
      <c r="AU873" s="1"/>
      <c r="AV873" s="1"/>
      <c r="AW873" s="1"/>
      <c r="AX873" s="1"/>
      <c r="AY873" s="1"/>
      <c r="AZ873" s="1"/>
      <c r="BA873" s="1"/>
      <c r="BB873" s="1"/>
    </row>
    <row r="874" spans="1:54" ht="18.75" customHeight="1">
      <c r="A874" s="7" t="s">
        <v>592</v>
      </c>
      <c r="C874" s="428"/>
      <c r="D874" s="428"/>
      <c r="E874" s="4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1:54" ht="18.75" customHeight="1">
      <c r="B875" s="425" t="s">
        <v>612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1:54" ht="18.75" customHeight="1">
      <c r="B876" s="2"/>
      <c r="C876" s="3"/>
      <c r="D876" s="2"/>
      <c r="E876" s="2"/>
      <c r="F876" s="2"/>
      <c r="G876" s="5" t="s">
        <v>593</v>
      </c>
      <c r="H876" s="567" t="str">
        <f ca="1">Calcu_ADJ!Q199</f>
        <v/>
      </c>
      <c r="I876" s="567"/>
      <c r="J876" s="419" t="s">
        <v>538</v>
      </c>
      <c r="K876" s="568" t="e">
        <f>AH872</f>
        <v>#VALUE!</v>
      </c>
      <c r="L876" s="568"/>
      <c r="M876" s="568"/>
      <c r="N876" s="568"/>
      <c r="O876" s="568"/>
      <c r="P876" s="27" t="s">
        <v>154</v>
      </c>
      <c r="Q876" s="568" t="e">
        <f ca="1">K876*H876</f>
        <v>#VALUE!</v>
      </c>
      <c r="R876" s="568"/>
      <c r="S876" s="568"/>
      <c r="T876" s="568"/>
      <c r="U876" s="24" t="s">
        <v>154</v>
      </c>
      <c r="V876" s="569" t="e">
        <f ca="1">Q876*10</f>
        <v>#VALUE!</v>
      </c>
      <c r="W876" s="569"/>
      <c r="X876" s="16" t="s">
        <v>538</v>
      </c>
      <c r="Y876" s="570" t="s">
        <v>596</v>
      </c>
      <c r="Z876" s="571"/>
      <c r="AA876" s="24"/>
      <c r="AB876" s="24"/>
      <c r="AC876" s="24"/>
      <c r="AD876" s="425"/>
      <c r="AE876" s="425"/>
      <c r="AF876" s="425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T876" s="1"/>
    </row>
    <row r="877" spans="1:54" ht="18.75" customHeight="1">
      <c r="B877" s="2"/>
      <c r="C877" s="2"/>
      <c r="D877" s="3"/>
      <c r="E877" s="2"/>
      <c r="F877" s="2"/>
      <c r="G877" s="2"/>
      <c r="H877" s="5"/>
      <c r="I877" s="2"/>
      <c r="J877" s="419"/>
      <c r="K877" s="419"/>
      <c r="L877" s="2"/>
      <c r="M877" s="44"/>
      <c r="N877" s="44"/>
      <c r="O877" s="44"/>
      <c r="P877" s="44"/>
      <c r="Q877" s="44"/>
      <c r="R877" s="27"/>
      <c r="S877" s="28"/>
      <c r="T877" s="28"/>
      <c r="U877" s="28"/>
      <c r="V877" s="28"/>
      <c r="W877" s="24"/>
      <c r="X877" s="421"/>
      <c r="Y877" s="421"/>
      <c r="Z877" s="16"/>
      <c r="AA877" s="422"/>
      <c r="AB877" s="423"/>
      <c r="AC877" s="24"/>
      <c r="AD877" s="24"/>
      <c r="AE877" s="24"/>
      <c r="AF877" s="425"/>
      <c r="AG877" s="425"/>
      <c r="AH877" s="425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1:54" ht="18.75" customHeight="1">
      <c r="A878" s="7" t="s">
        <v>76</v>
      </c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2"/>
      <c r="AH878" s="40"/>
      <c r="AI878" s="40"/>
      <c r="AJ878" s="40"/>
      <c r="AK878" s="40"/>
      <c r="AL878" s="40"/>
      <c r="AM878" s="40"/>
      <c r="AN878" s="2"/>
      <c r="AO878" s="2"/>
      <c r="AP878" s="2"/>
      <c r="AQ878" s="2"/>
      <c r="AR878" s="2"/>
      <c r="AS878" s="2"/>
    </row>
    <row r="879" spans="1:54" ht="18.75" customHeight="1">
      <c r="B879" s="40" t="s">
        <v>615</v>
      </c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565" t="str">
        <f ca="1">TEXT(J872,Calcu_ADJ!AE220)</f>
        <v/>
      </c>
      <c r="U879" s="565"/>
      <c r="V879" s="565"/>
      <c r="W879" s="565"/>
      <c r="X879" s="40" t="s">
        <v>613</v>
      </c>
      <c r="Y879" s="40"/>
      <c r="Z879" s="40"/>
      <c r="AA879" s="40"/>
      <c r="AB879" s="40"/>
      <c r="AC879" s="40"/>
      <c r="AD879" s="40"/>
      <c r="AE879" s="2"/>
      <c r="AF879" s="40"/>
      <c r="AG879" s="40"/>
      <c r="AH879" s="40"/>
      <c r="AI879" s="565" t="str">
        <f ca="1">H876</f>
        <v/>
      </c>
      <c r="AJ879" s="565"/>
      <c r="AK879" s="40" t="s">
        <v>614</v>
      </c>
      <c r="AL879" s="2"/>
      <c r="AN879" s="2"/>
      <c r="AO879" s="2"/>
      <c r="AP879" s="2"/>
      <c r="AQ879" s="2"/>
      <c r="AR879" s="2"/>
      <c r="AS879" s="2"/>
    </row>
    <row r="880" spans="1:54" ht="18.75" customHeight="1">
      <c r="B880" s="40" t="s">
        <v>616</v>
      </c>
      <c r="C880" s="40"/>
      <c r="D880" s="40"/>
      <c r="E880" s="40"/>
      <c r="F880" s="40"/>
      <c r="G880" s="40"/>
      <c r="H880" s="565" t="e">
        <f ca="1">TEXT(T879*Q876%,Calcu_ADJ!AE220)</f>
        <v>#VALUE!</v>
      </c>
      <c r="I880" s="565"/>
      <c r="J880" s="565"/>
      <c r="K880" s="565"/>
      <c r="L880" s="40" t="s">
        <v>617</v>
      </c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2"/>
      <c r="AO880" s="2"/>
      <c r="AP880" s="2"/>
      <c r="AQ880" s="2"/>
      <c r="AR880" s="2"/>
      <c r="AS880" s="2"/>
    </row>
    <row r="881" spans="2:54" ht="18.75" customHeight="1">
      <c r="B881" s="40"/>
      <c r="C881" s="137" t="s">
        <v>618</v>
      </c>
      <c r="D881" s="565" t="str">
        <f ca="1">T879</f>
        <v/>
      </c>
      <c r="E881" s="565"/>
      <c r="F881" s="565"/>
      <c r="G881" s="565"/>
      <c r="H881" s="40" t="s">
        <v>619</v>
      </c>
      <c r="I881" s="565" t="e">
        <f ca="1">H880</f>
        <v>#VALUE!</v>
      </c>
      <c r="J881" s="565"/>
      <c r="K881" s="565"/>
      <c r="L881" s="565"/>
      <c r="M881" s="40" t="s">
        <v>620</v>
      </c>
      <c r="O881" s="40"/>
      <c r="P881" s="40"/>
      <c r="Q881" s="40"/>
      <c r="R881" s="40"/>
      <c r="S881" s="40"/>
      <c r="T881" s="40"/>
      <c r="U881" s="40"/>
      <c r="V881" s="40"/>
      <c r="W881" s="2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2"/>
      <c r="AM881" s="2"/>
      <c r="AN881" s="2"/>
      <c r="AO881" s="2"/>
      <c r="AP881" s="2"/>
      <c r="AQ881" s="2"/>
      <c r="AR881" s="2"/>
      <c r="AT881" s="1"/>
    </row>
    <row r="882" spans="2:54" s="2" customFormat="1" ht="18.75" customHeight="1">
      <c r="B882" s="40"/>
      <c r="C882" s="40"/>
      <c r="D882" s="40"/>
      <c r="E882" s="5"/>
      <c r="F882" s="566"/>
      <c r="G882" s="566"/>
      <c r="H882" s="566"/>
      <c r="I882" s="566"/>
      <c r="J882" s="40"/>
      <c r="K882" s="40"/>
      <c r="L882" s="40"/>
      <c r="M882" s="40"/>
      <c r="N882" s="40"/>
      <c r="O882" s="40"/>
      <c r="P882" s="40"/>
      <c r="Q882" s="40"/>
      <c r="R882" s="40"/>
      <c r="S882" s="41"/>
      <c r="T882" s="40"/>
      <c r="U882" s="40"/>
      <c r="V882" s="40"/>
      <c r="W882" s="40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40"/>
      <c r="AU882" s="1"/>
      <c r="AV882" s="1"/>
      <c r="AW882" s="1"/>
      <c r="AX882" s="1"/>
      <c r="AY882" s="1"/>
      <c r="AZ882" s="1"/>
      <c r="BA882" s="1"/>
      <c r="BB882" s="1"/>
    </row>
  </sheetData>
  <mergeCells count="3786">
    <mergeCell ref="AE297:AK297"/>
    <mergeCell ref="B298:G299"/>
    <mergeCell ref="H298:Y298"/>
    <mergeCell ref="Z298:AE299"/>
    <mergeCell ref="AF298:AK299"/>
    <mergeCell ref="H299:M299"/>
    <mergeCell ref="N299:S299"/>
    <mergeCell ref="T299:Y299"/>
    <mergeCell ref="B302:G302"/>
    <mergeCell ref="H302:M302"/>
    <mergeCell ref="N302:S302"/>
    <mergeCell ref="T302:Y302"/>
    <mergeCell ref="Z302:AE302"/>
    <mergeCell ref="AF302:AK302"/>
    <mergeCell ref="B301:G301"/>
    <mergeCell ref="H301:M301"/>
    <mergeCell ref="N301:S301"/>
    <mergeCell ref="T301:Y301"/>
    <mergeCell ref="Z301:AE301"/>
    <mergeCell ref="AF301:AK301"/>
    <mergeCell ref="B300:G300"/>
    <mergeCell ref="H300:M300"/>
    <mergeCell ref="N300:S300"/>
    <mergeCell ref="T300:Y300"/>
    <mergeCell ref="Z300:AE300"/>
    <mergeCell ref="AF300:AK300"/>
    <mergeCell ref="Z307:AD307"/>
    <mergeCell ref="AE307:AI307"/>
    <mergeCell ref="B308:E308"/>
    <mergeCell ref="F308:J308"/>
    <mergeCell ref="K308:O308"/>
    <mergeCell ref="P308:T308"/>
    <mergeCell ref="U308:Y308"/>
    <mergeCell ref="Z308:AD308"/>
    <mergeCell ref="AE308:AI308"/>
    <mergeCell ref="B305:E307"/>
    <mergeCell ref="F305:AI305"/>
    <mergeCell ref="AJ305:AN307"/>
    <mergeCell ref="AO305:AS307"/>
    <mergeCell ref="F306:J307"/>
    <mergeCell ref="K306:O307"/>
    <mergeCell ref="P306:Y306"/>
    <mergeCell ref="Z306:AI306"/>
    <mergeCell ref="P307:T307"/>
    <mergeCell ref="U307:Y307"/>
    <mergeCell ref="AO309:AS309"/>
    <mergeCell ref="B310:E310"/>
    <mergeCell ref="F310:J310"/>
    <mergeCell ref="K310:O310"/>
    <mergeCell ref="P310:T310"/>
    <mergeCell ref="U310:Y310"/>
    <mergeCell ref="Z310:AD310"/>
    <mergeCell ref="AE310:AI310"/>
    <mergeCell ref="AJ310:AN310"/>
    <mergeCell ref="AO310:AS310"/>
    <mergeCell ref="AJ308:AN308"/>
    <mergeCell ref="AO308:AS308"/>
    <mergeCell ref="B309:E309"/>
    <mergeCell ref="F309:J309"/>
    <mergeCell ref="K309:O309"/>
    <mergeCell ref="P309:T309"/>
    <mergeCell ref="U309:Y309"/>
    <mergeCell ref="Z309:AD309"/>
    <mergeCell ref="AE309:AI309"/>
    <mergeCell ref="AJ309:AN309"/>
    <mergeCell ref="AJ312:AN312"/>
    <mergeCell ref="AO312:AS312"/>
    <mergeCell ref="B313:E313"/>
    <mergeCell ref="F313:J313"/>
    <mergeCell ref="K313:O313"/>
    <mergeCell ref="P313:T313"/>
    <mergeCell ref="U313:Y313"/>
    <mergeCell ref="Z313:AD313"/>
    <mergeCell ref="AE313:AI313"/>
    <mergeCell ref="AJ313:AN313"/>
    <mergeCell ref="AE311:AI311"/>
    <mergeCell ref="AJ311:AN311"/>
    <mergeCell ref="AO311:AS311"/>
    <mergeCell ref="B312:E312"/>
    <mergeCell ref="F312:J312"/>
    <mergeCell ref="K312:O312"/>
    <mergeCell ref="P312:T312"/>
    <mergeCell ref="U312:Y312"/>
    <mergeCell ref="Z312:AD312"/>
    <mergeCell ref="AE312:AI312"/>
    <mergeCell ref="B311:E311"/>
    <mergeCell ref="F311:J311"/>
    <mergeCell ref="K311:O311"/>
    <mergeCell ref="P311:T311"/>
    <mergeCell ref="U311:Y311"/>
    <mergeCell ref="Z311:AD311"/>
    <mergeCell ref="AE315:AI315"/>
    <mergeCell ref="AJ315:AN315"/>
    <mergeCell ref="AO315:AS315"/>
    <mergeCell ref="B316:E316"/>
    <mergeCell ref="F316:J316"/>
    <mergeCell ref="K316:O316"/>
    <mergeCell ref="P316:T316"/>
    <mergeCell ref="U316:Y316"/>
    <mergeCell ref="Z316:AD316"/>
    <mergeCell ref="AE316:AI316"/>
    <mergeCell ref="B315:E315"/>
    <mergeCell ref="F315:J315"/>
    <mergeCell ref="K315:O315"/>
    <mergeCell ref="P315:T315"/>
    <mergeCell ref="U315:Y315"/>
    <mergeCell ref="Z315:AD315"/>
    <mergeCell ref="AO313:AS313"/>
    <mergeCell ref="B314:E314"/>
    <mergeCell ref="F314:J314"/>
    <mergeCell ref="K314:O314"/>
    <mergeCell ref="P314:T314"/>
    <mergeCell ref="U314:Y314"/>
    <mergeCell ref="Z314:AD314"/>
    <mergeCell ref="AE314:AI314"/>
    <mergeCell ref="AJ314:AN314"/>
    <mergeCell ref="AO314:AS314"/>
    <mergeCell ref="AO317:AS317"/>
    <mergeCell ref="B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J316:AN316"/>
    <mergeCell ref="AO316:AS316"/>
    <mergeCell ref="B317:E317"/>
    <mergeCell ref="F317:J317"/>
    <mergeCell ref="K317:O317"/>
    <mergeCell ref="P317:T317"/>
    <mergeCell ref="U317:Y317"/>
    <mergeCell ref="Z317:AD317"/>
    <mergeCell ref="AE317:AI317"/>
    <mergeCell ref="AJ317:AN317"/>
    <mergeCell ref="AJ320:AN320"/>
    <mergeCell ref="AO320:AS320"/>
    <mergeCell ref="B321:E321"/>
    <mergeCell ref="F321:J321"/>
    <mergeCell ref="K321:O321"/>
    <mergeCell ref="P321:T321"/>
    <mergeCell ref="U321:Y321"/>
    <mergeCell ref="Z321:AD321"/>
    <mergeCell ref="AE321:AI321"/>
    <mergeCell ref="AJ321:AN321"/>
    <mergeCell ref="AE319:AI319"/>
    <mergeCell ref="AJ319:AN319"/>
    <mergeCell ref="AO319:AS319"/>
    <mergeCell ref="B320:E320"/>
    <mergeCell ref="F320:J320"/>
    <mergeCell ref="K320:O320"/>
    <mergeCell ref="P320:T320"/>
    <mergeCell ref="U320:Y320"/>
    <mergeCell ref="Z320:AD320"/>
    <mergeCell ref="AE320:AI320"/>
    <mergeCell ref="B319:E319"/>
    <mergeCell ref="F319:J319"/>
    <mergeCell ref="K319:O319"/>
    <mergeCell ref="P319:T319"/>
    <mergeCell ref="U319:Y319"/>
    <mergeCell ref="Z319:AD319"/>
    <mergeCell ref="AE323:AI323"/>
    <mergeCell ref="AJ323:AN323"/>
    <mergeCell ref="AO323:AS323"/>
    <mergeCell ref="B324:E324"/>
    <mergeCell ref="F324:J324"/>
    <mergeCell ref="K324:O324"/>
    <mergeCell ref="P324:T324"/>
    <mergeCell ref="U324:Y324"/>
    <mergeCell ref="Z324:AD324"/>
    <mergeCell ref="AE324:AI324"/>
    <mergeCell ref="B323:E323"/>
    <mergeCell ref="F323:J323"/>
    <mergeCell ref="K323:O323"/>
    <mergeCell ref="P323:T323"/>
    <mergeCell ref="U323:Y323"/>
    <mergeCell ref="Z323:AD323"/>
    <mergeCell ref="AO321:AS321"/>
    <mergeCell ref="B322:E322"/>
    <mergeCell ref="F322:J322"/>
    <mergeCell ref="K322:O322"/>
    <mergeCell ref="P322:T322"/>
    <mergeCell ref="U322:Y322"/>
    <mergeCell ref="Z322:AD322"/>
    <mergeCell ref="AE322:AI322"/>
    <mergeCell ref="AJ322:AN322"/>
    <mergeCell ref="AO322:AS322"/>
    <mergeCell ref="AO325:AS325"/>
    <mergeCell ref="B328:E330"/>
    <mergeCell ref="F328:AI328"/>
    <mergeCell ref="AJ328:AN330"/>
    <mergeCell ref="AO328:AS330"/>
    <mergeCell ref="F329:J330"/>
    <mergeCell ref="K329:O330"/>
    <mergeCell ref="P329:Y329"/>
    <mergeCell ref="Z329:AI329"/>
    <mergeCell ref="P330:T330"/>
    <mergeCell ref="AJ324:AN324"/>
    <mergeCell ref="AO324:AS324"/>
    <mergeCell ref="B325:E325"/>
    <mergeCell ref="F325:J325"/>
    <mergeCell ref="K325:O325"/>
    <mergeCell ref="P325:T325"/>
    <mergeCell ref="U325:Y325"/>
    <mergeCell ref="Z325:AD325"/>
    <mergeCell ref="AE325:AI325"/>
    <mergeCell ref="AJ325:AN325"/>
    <mergeCell ref="AJ331:AN331"/>
    <mergeCell ref="AO331:AS331"/>
    <mergeCell ref="B332:E332"/>
    <mergeCell ref="F332:J332"/>
    <mergeCell ref="K332:O332"/>
    <mergeCell ref="P332:T332"/>
    <mergeCell ref="U332:Y332"/>
    <mergeCell ref="Z332:AD332"/>
    <mergeCell ref="AE332:AI332"/>
    <mergeCell ref="AJ332:AN332"/>
    <mergeCell ref="U330:Y330"/>
    <mergeCell ref="Z330:AD330"/>
    <mergeCell ref="AE330:AI330"/>
    <mergeCell ref="B331:E331"/>
    <mergeCell ref="F331:J331"/>
    <mergeCell ref="K331:O331"/>
    <mergeCell ref="P331:T331"/>
    <mergeCell ref="U331:Y331"/>
    <mergeCell ref="Z331:AD331"/>
    <mergeCell ref="AE331:AI331"/>
    <mergeCell ref="AE334:AI334"/>
    <mergeCell ref="AJ334:AN334"/>
    <mergeCell ref="AO334:AS334"/>
    <mergeCell ref="B335:E335"/>
    <mergeCell ref="F335:J335"/>
    <mergeCell ref="K335:O335"/>
    <mergeCell ref="P335:T335"/>
    <mergeCell ref="U335:Y335"/>
    <mergeCell ref="Z335:AD335"/>
    <mergeCell ref="AE335:AI335"/>
    <mergeCell ref="B334:E334"/>
    <mergeCell ref="F334:J334"/>
    <mergeCell ref="K334:O334"/>
    <mergeCell ref="P334:T334"/>
    <mergeCell ref="U334:Y334"/>
    <mergeCell ref="Z334:AD334"/>
    <mergeCell ref="AO332:AS332"/>
    <mergeCell ref="B333:E333"/>
    <mergeCell ref="F333:J333"/>
    <mergeCell ref="K333:O333"/>
    <mergeCell ref="P333:T333"/>
    <mergeCell ref="U333:Y333"/>
    <mergeCell ref="Z333:AD333"/>
    <mergeCell ref="AE333:AI333"/>
    <mergeCell ref="AJ333:AN333"/>
    <mergeCell ref="AO333:AS333"/>
    <mergeCell ref="AO336:AS336"/>
    <mergeCell ref="B337:E337"/>
    <mergeCell ref="F337:J337"/>
    <mergeCell ref="K337:O337"/>
    <mergeCell ref="P337:T337"/>
    <mergeCell ref="U337:Y337"/>
    <mergeCell ref="Z337:AD337"/>
    <mergeCell ref="AE337:AI337"/>
    <mergeCell ref="AJ337:AN337"/>
    <mergeCell ref="AO337:AS337"/>
    <mergeCell ref="AJ335:AN335"/>
    <mergeCell ref="AO335:AS335"/>
    <mergeCell ref="B336:E336"/>
    <mergeCell ref="F336:J336"/>
    <mergeCell ref="K336:O336"/>
    <mergeCell ref="P336:T336"/>
    <mergeCell ref="U336:Y336"/>
    <mergeCell ref="Z336:AD336"/>
    <mergeCell ref="AE336:AI336"/>
    <mergeCell ref="AJ336:AN336"/>
    <mergeCell ref="AJ339:AN339"/>
    <mergeCell ref="AO339:AS339"/>
    <mergeCell ref="B340:E340"/>
    <mergeCell ref="F340:J340"/>
    <mergeCell ref="K340:O340"/>
    <mergeCell ref="P340:T340"/>
    <mergeCell ref="U340:Y340"/>
    <mergeCell ref="Z340:AD340"/>
    <mergeCell ref="AE340:AI340"/>
    <mergeCell ref="AJ340:AN340"/>
    <mergeCell ref="AE338:AI338"/>
    <mergeCell ref="AJ338:AN338"/>
    <mergeCell ref="AO338:AS338"/>
    <mergeCell ref="B339:E339"/>
    <mergeCell ref="F339:J339"/>
    <mergeCell ref="K339:O339"/>
    <mergeCell ref="P339:T339"/>
    <mergeCell ref="U339:Y339"/>
    <mergeCell ref="Z339:AD339"/>
    <mergeCell ref="AE339:AI339"/>
    <mergeCell ref="B338:E338"/>
    <mergeCell ref="F338:J338"/>
    <mergeCell ref="K338:O338"/>
    <mergeCell ref="P338:T338"/>
    <mergeCell ref="U338:Y338"/>
    <mergeCell ref="Z338:AD338"/>
    <mergeCell ref="AE342:AI342"/>
    <mergeCell ref="AJ342:AN342"/>
    <mergeCell ref="AO342:AS342"/>
    <mergeCell ref="B343:E343"/>
    <mergeCell ref="F343:J343"/>
    <mergeCell ref="K343:O343"/>
    <mergeCell ref="P343:T343"/>
    <mergeCell ref="U343:Y343"/>
    <mergeCell ref="Z343:AD343"/>
    <mergeCell ref="AE343:AI343"/>
    <mergeCell ref="B342:E342"/>
    <mergeCell ref="F342:J342"/>
    <mergeCell ref="K342:O342"/>
    <mergeCell ref="P342:T342"/>
    <mergeCell ref="U342:Y342"/>
    <mergeCell ref="Z342:AD342"/>
    <mergeCell ref="AO340:AS340"/>
    <mergeCell ref="B341:E341"/>
    <mergeCell ref="F341:J341"/>
    <mergeCell ref="K341:O341"/>
    <mergeCell ref="P341:T341"/>
    <mergeCell ref="U341:Y341"/>
    <mergeCell ref="Z341:AD341"/>
    <mergeCell ref="AE341:AI341"/>
    <mergeCell ref="AJ341:AN341"/>
    <mergeCell ref="AO341:AS341"/>
    <mergeCell ref="AO344:AS344"/>
    <mergeCell ref="B345:E345"/>
    <mergeCell ref="F345:J345"/>
    <mergeCell ref="K345:O345"/>
    <mergeCell ref="P345:T345"/>
    <mergeCell ref="U345:Y345"/>
    <mergeCell ref="Z345:AD345"/>
    <mergeCell ref="AE345:AI345"/>
    <mergeCell ref="AJ345:AN345"/>
    <mergeCell ref="AO345:AS345"/>
    <mergeCell ref="AJ343:AN343"/>
    <mergeCell ref="AO343:AS343"/>
    <mergeCell ref="B344:E344"/>
    <mergeCell ref="F344:J344"/>
    <mergeCell ref="K344:O344"/>
    <mergeCell ref="P344:T344"/>
    <mergeCell ref="U344:Y344"/>
    <mergeCell ref="Z344:AD344"/>
    <mergeCell ref="AE344:AI344"/>
    <mergeCell ref="AJ344:AN344"/>
    <mergeCell ref="AO348:AS348"/>
    <mergeCell ref="B351:I352"/>
    <mergeCell ref="J351:R352"/>
    <mergeCell ref="S351:AA352"/>
    <mergeCell ref="AB351:AJ352"/>
    <mergeCell ref="AK351:AS352"/>
    <mergeCell ref="AJ347:AN347"/>
    <mergeCell ref="AO347:AS347"/>
    <mergeCell ref="B348:E348"/>
    <mergeCell ref="F348:J348"/>
    <mergeCell ref="K348:O348"/>
    <mergeCell ref="P348:T348"/>
    <mergeCell ref="U348:Y348"/>
    <mergeCell ref="Z348:AD348"/>
    <mergeCell ref="AE348:AI348"/>
    <mergeCell ref="AJ348:AN348"/>
    <mergeCell ref="AE346:AI346"/>
    <mergeCell ref="AJ346:AN346"/>
    <mergeCell ref="AO346:AS346"/>
    <mergeCell ref="B347:E347"/>
    <mergeCell ref="F347:J347"/>
    <mergeCell ref="K347:O347"/>
    <mergeCell ref="P347:T347"/>
    <mergeCell ref="U347:Y347"/>
    <mergeCell ref="Z347:AD347"/>
    <mergeCell ref="AE347:AI347"/>
    <mergeCell ref="B346:E346"/>
    <mergeCell ref="F346:J346"/>
    <mergeCell ref="K346:O346"/>
    <mergeCell ref="P346:T346"/>
    <mergeCell ref="U346:Y346"/>
    <mergeCell ref="Z346:AD346"/>
    <mergeCell ref="B355:I355"/>
    <mergeCell ref="J355:R355"/>
    <mergeCell ref="S355:AA355"/>
    <mergeCell ref="AB355:AJ355"/>
    <mergeCell ref="AK355:AS355"/>
    <mergeCell ref="B356:I356"/>
    <mergeCell ref="J356:R356"/>
    <mergeCell ref="S356:AA356"/>
    <mergeCell ref="AB356:AJ356"/>
    <mergeCell ref="AK356:AS356"/>
    <mergeCell ref="B353:I353"/>
    <mergeCell ref="J353:R353"/>
    <mergeCell ref="S353:AA353"/>
    <mergeCell ref="AB353:AJ353"/>
    <mergeCell ref="AK353:AS353"/>
    <mergeCell ref="B354:I354"/>
    <mergeCell ref="J354:R354"/>
    <mergeCell ref="S354:AA354"/>
    <mergeCell ref="AB354:AJ354"/>
    <mergeCell ref="AK354:AS354"/>
    <mergeCell ref="B359:I359"/>
    <mergeCell ref="J359:R359"/>
    <mergeCell ref="S359:AA359"/>
    <mergeCell ref="AB359:AJ359"/>
    <mergeCell ref="AK359:AS359"/>
    <mergeCell ref="B360:I360"/>
    <mergeCell ref="J360:R360"/>
    <mergeCell ref="S360:AA360"/>
    <mergeCell ref="AB360:AJ360"/>
    <mergeCell ref="AK360:AS360"/>
    <mergeCell ref="B357:I357"/>
    <mergeCell ref="J357:R357"/>
    <mergeCell ref="S357:AA357"/>
    <mergeCell ref="AB357:AJ357"/>
    <mergeCell ref="AK357:AS357"/>
    <mergeCell ref="B358:I358"/>
    <mergeCell ref="J358:R358"/>
    <mergeCell ref="S358:AA358"/>
    <mergeCell ref="AB358:AJ358"/>
    <mergeCell ref="AK358:AS358"/>
    <mergeCell ref="B363:I363"/>
    <mergeCell ref="J363:R363"/>
    <mergeCell ref="S363:AA363"/>
    <mergeCell ref="AB363:AJ363"/>
    <mergeCell ref="AK363:AS363"/>
    <mergeCell ref="B364:I364"/>
    <mergeCell ref="J364:R364"/>
    <mergeCell ref="S364:AA364"/>
    <mergeCell ref="AB364:AJ364"/>
    <mergeCell ref="AK364:AS364"/>
    <mergeCell ref="B361:I361"/>
    <mergeCell ref="J361:R361"/>
    <mergeCell ref="S361:AA361"/>
    <mergeCell ref="AB361:AJ361"/>
    <mergeCell ref="AK361:AS361"/>
    <mergeCell ref="B362:I362"/>
    <mergeCell ref="J362:R362"/>
    <mergeCell ref="S362:AA362"/>
    <mergeCell ref="AB362:AJ362"/>
    <mergeCell ref="AK362:AS362"/>
    <mergeCell ref="B367:I367"/>
    <mergeCell ref="J367:R367"/>
    <mergeCell ref="S367:AA367"/>
    <mergeCell ref="AB367:AJ367"/>
    <mergeCell ref="AK367:AS367"/>
    <mergeCell ref="B368:I368"/>
    <mergeCell ref="J368:R368"/>
    <mergeCell ref="S368:AA368"/>
    <mergeCell ref="AB368:AJ368"/>
    <mergeCell ref="AK368:AS368"/>
    <mergeCell ref="B365:I365"/>
    <mergeCell ref="J365:R365"/>
    <mergeCell ref="S365:AA365"/>
    <mergeCell ref="AB365:AJ365"/>
    <mergeCell ref="AK365:AS365"/>
    <mergeCell ref="B366:I366"/>
    <mergeCell ref="J366:R366"/>
    <mergeCell ref="S366:AA366"/>
    <mergeCell ref="AB366:AJ366"/>
    <mergeCell ref="AK366:AS366"/>
    <mergeCell ref="AN374:AS376"/>
    <mergeCell ref="B377:G377"/>
    <mergeCell ref="H377:M377"/>
    <mergeCell ref="N377:T377"/>
    <mergeCell ref="U377:AA377"/>
    <mergeCell ref="AB377:AG377"/>
    <mergeCell ref="AH377:AM377"/>
    <mergeCell ref="AN377:AS377"/>
    <mergeCell ref="B374:G376"/>
    <mergeCell ref="H374:M376"/>
    <mergeCell ref="N374:T376"/>
    <mergeCell ref="U374:AA376"/>
    <mergeCell ref="AB374:AG376"/>
    <mergeCell ref="AH374:AM376"/>
    <mergeCell ref="B369:I369"/>
    <mergeCell ref="J369:R369"/>
    <mergeCell ref="S369:AA369"/>
    <mergeCell ref="AB369:AJ369"/>
    <mergeCell ref="AK369:AS369"/>
    <mergeCell ref="B370:I370"/>
    <mergeCell ref="J370:R370"/>
    <mergeCell ref="S370:AA370"/>
    <mergeCell ref="AB370:AJ370"/>
    <mergeCell ref="AK370:AS370"/>
    <mergeCell ref="AN380:AS380"/>
    <mergeCell ref="B381:G381"/>
    <mergeCell ref="H381:M381"/>
    <mergeCell ref="N381:T381"/>
    <mergeCell ref="U381:AA381"/>
    <mergeCell ref="AB381:AG381"/>
    <mergeCell ref="AH381:AM381"/>
    <mergeCell ref="AN381:AS381"/>
    <mergeCell ref="B380:G380"/>
    <mergeCell ref="H380:M380"/>
    <mergeCell ref="N380:T380"/>
    <mergeCell ref="U380:AA380"/>
    <mergeCell ref="AB380:AG380"/>
    <mergeCell ref="AH380:AM380"/>
    <mergeCell ref="AN378:AS378"/>
    <mergeCell ref="B379:G379"/>
    <mergeCell ref="H379:M379"/>
    <mergeCell ref="N379:T379"/>
    <mergeCell ref="U379:AA379"/>
    <mergeCell ref="AB379:AG379"/>
    <mergeCell ref="AH379:AM379"/>
    <mergeCell ref="AN379:AS379"/>
    <mergeCell ref="B378:G378"/>
    <mergeCell ref="H378:M378"/>
    <mergeCell ref="N378:T378"/>
    <mergeCell ref="U378:AA378"/>
    <mergeCell ref="AB378:AG378"/>
    <mergeCell ref="AH378:AM378"/>
    <mergeCell ref="AN384:AS384"/>
    <mergeCell ref="B385:G385"/>
    <mergeCell ref="H385:M385"/>
    <mergeCell ref="N385:T385"/>
    <mergeCell ref="U385:AA385"/>
    <mergeCell ref="AB385:AG385"/>
    <mergeCell ref="AH385:AM385"/>
    <mergeCell ref="AN385:AS385"/>
    <mergeCell ref="B384:G384"/>
    <mergeCell ref="H384:M384"/>
    <mergeCell ref="N384:T384"/>
    <mergeCell ref="U384:AA384"/>
    <mergeCell ref="AB384:AG384"/>
    <mergeCell ref="AH384:AM384"/>
    <mergeCell ref="AN382:AS382"/>
    <mergeCell ref="B383:G383"/>
    <mergeCell ref="H383:M383"/>
    <mergeCell ref="N383:T383"/>
    <mergeCell ref="U383:AA383"/>
    <mergeCell ref="AB383:AG383"/>
    <mergeCell ref="AH383:AM383"/>
    <mergeCell ref="AN383:AS383"/>
    <mergeCell ref="B382:G382"/>
    <mergeCell ref="H382:M382"/>
    <mergeCell ref="N382:T382"/>
    <mergeCell ref="U382:AA382"/>
    <mergeCell ref="AB382:AG382"/>
    <mergeCell ref="AH382:AM382"/>
    <mergeCell ref="AN388:AS388"/>
    <mergeCell ref="B389:G389"/>
    <mergeCell ref="H389:M389"/>
    <mergeCell ref="N389:T389"/>
    <mergeCell ref="U389:AA389"/>
    <mergeCell ref="AB389:AG389"/>
    <mergeCell ref="AH389:AM389"/>
    <mergeCell ref="AN389:AS389"/>
    <mergeCell ref="B388:G388"/>
    <mergeCell ref="H388:M388"/>
    <mergeCell ref="N388:T388"/>
    <mergeCell ref="U388:AA388"/>
    <mergeCell ref="AB388:AG388"/>
    <mergeCell ref="AH388:AM388"/>
    <mergeCell ref="AN386:AS386"/>
    <mergeCell ref="B387:G387"/>
    <mergeCell ref="H387:M387"/>
    <mergeCell ref="N387:T387"/>
    <mergeCell ref="U387:AA387"/>
    <mergeCell ref="AB387:AG387"/>
    <mergeCell ref="AH387:AM387"/>
    <mergeCell ref="AN387:AS387"/>
    <mergeCell ref="B386:G386"/>
    <mergeCell ref="H386:M386"/>
    <mergeCell ref="N386:T386"/>
    <mergeCell ref="U386:AA386"/>
    <mergeCell ref="AB386:AG386"/>
    <mergeCell ref="AH386:AM386"/>
    <mergeCell ref="AN392:AS392"/>
    <mergeCell ref="B393:G393"/>
    <mergeCell ref="H393:M393"/>
    <mergeCell ref="N393:T393"/>
    <mergeCell ref="U393:AA393"/>
    <mergeCell ref="AB393:AG393"/>
    <mergeCell ref="AH393:AM393"/>
    <mergeCell ref="AN393:AS393"/>
    <mergeCell ref="B392:G392"/>
    <mergeCell ref="H392:M392"/>
    <mergeCell ref="N392:T392"/>
    <mergeCell ref="U392:AA392"/>
    <mergeCell ref="AB392:AG392"/>
    <mergeCell ref="AH392:AM392"/>
    <mergeCell ref="AN390:AS390"/>
    <mergeCell ref="B391:G391"/>
    <mergeCell ref="H391:M391"/>
    <mergeCell ref="N391:T391"/>
    <mergeCell ref="U391:AA391"/>
    <mergeCell ref="AB391:AG391"/>
    <mergeCell ref="AH391:AM391"/>
    <mergeCell ref="AN391:AS391"/>
    <mergeCell ref="B390:G390"/>
    <mergeCell ref="H390:M390"/>
    <mergeCell ref="N390:T390"/>
    <mergeCell ref="U390:AA390"/>
    <mergeCell ref="AB390:AG390"/>
    <mergeCell ref="AH390:AM390"/>
    <mergeCell ref="AN399:AS399"/>
    <mergeCell ref="B400:G400"/>
    <mergeCell ref="H400:M400"/>
    <mergeCell ref="N400:T400"/>
    <mergeCell ref="U400:AA400"/>
    <mergeCell ref="AB400:AG400"/>
    <mergeCell ref="AH400:AM400"/>
    <mergeCell ref="AN400:AS400"/>
    <mergeCell ref="B399:G399"/>
    <mergeCell ref="H399:M399"/>
    <mergeCell ref="N399:T399"/>
    <mergeCell ref="U399:AA399"/>
    <mergeCell ref="AB399:AG399"/>
    <mergeCell ref="AH399:AM399"/>
    <mergeCell ref="AN395:AS397"/>
    <mergeCell ref="B398:G398"/>
    <mergeCell ref="H398:M398"/>
    <mergeCell ref="N398:T398"/>
    <mergeCell ref="U398:AA398"/>
    <mergeCell ref="AB398:AG398"/>
    <mergeCell ref="AH398:AM398"/>
    <mergeCell ref="AN398:AS398"/>
    <mergeCell ref="B395:G397"/>
    <mergeCell ref="H395:M397"/>
    <mergeCell ref="N395:T397"/>
    <mergeCell ref="U395:AA397"/>
    <mergeCell ref="AB395:AG397"/>
    <mergeCell ref="AH395:AM397"/>
    <mergeCell ref="AN403:AS403"/>
    <mergeCell ref="B404:G404"/>
    <mergeCell ref="H404:M404"/>
    <mergeCell ref="N404:T404"/>
    <mergeCell ref="U404:AA404"/>
    <mergeCell ref="AB404:AG404"/>
    <mergeCell ref="AH404:AM404"/>
    <mergeCell ref="AN404:AS404"/>
    <mergeCell ref="B403:G403"/>
    <mergeCell ref="H403:M403"/>
    <mergeCell ref="N403:T403"/>
    <mergeCell ref="U403:AA403"/>
    <mergeCell ref="AB403:AG403"/>
    <mergeCell ref="AH403:AM403"/>
    <mergeCell ref="AN401:AS401"/>
    <mergeCell ref="B402:G402"/>
    <mergeCell ref="H402:M402"/>
    <mergeCell ref="N402:T402"/>
    <mergeCell ref="U402:AA402"/>
    <mergeCell ref="AB402:AG402"/>
    <mergeCell ref="AH402:AM402"/>
    <mergeCell ref="AN402:AS402"/>
    <mergeCell ref="B401:G401"/>
    <mergeCell ref="H401:M401"/>
    <mergeCell ref="N401:T401"/>
    <mergeCell ref="U401:AA401"/>
    <mergeCell ref="AB401:AG401"/>
    <mergeCell ref="AH401:AM401"/>
    <mergeCell ref="AN407:AS407"/>
    <mergeCell ref="B408:G408"/>
    <mergeCell ref="H408:M408"/>
    <mergeCell ref="N408:T408"/>
    <mergeCell ref="U408:AA408"/>
    <mergeCell ref="AB408:AG408"/>
    <mergeCell ref="AH408:AM408"/>
    <mergeCell ref="AN408:AS408"/>
    <mergeCell ref="B407:G407"/>
    <mergeCell ref="H407:M407"/>
    <mergeCell ref="N407:T407"/>
    <mergeCell ref="U407:AA407"/>
    <mergeCell ref="AB407:AG407"/>
    <mergeCell ref="AH407:AM407"/>
    <mergeCell ref="AN405:AS405"/>
    <mergeCell ref="B406:G406"/>
    <mergeCell ref="H406:M406"/>
    <mergeCell ref="N406:T406"/>
    <mergeCell ref="U406:AA406"/>
    <mergeCell ref="AB406:AG406"/>
    <mergeCell ref="AH406:AM406"/>
    <mergeCell ref="AN406:AS406"/>
    <mergeCell ref="B405:G405"/>
    <mergeCell ref="H405:M405"/>
    <mergeCell ref="N405:T405"/>
    <mergeCell ref="U405:AA405"/>
    <mergeCell ref="AB405:AG405"/>
    <mergeCell ref="AH405:AM405"/>
    <mergeCell ref="AN411:AS411"/>
    <mergeCell ref="B412:G412"/>
    <mergeCell ref="H412:M412"/>
    <mergeCell ref="N412:T412"/>
    <mergeCell ref="U412:AA412"/>
    <mergeCell ref="AB412:AG412"/>
    <mergeCell ref="AH412:AM412"/>
    <mergeCell ref="AN412:AS412"/>
    <mergeCell ref="B411:G411"/>
    <mergeCell ref="H411:M411"/>
    <mergeCell ref="N411:T411"/>
    <mergeCell ref="U411:AA411"/>
    <mergeCell ref="AB411:AG411"/>
    <mergeCell ref="AH411:AM411"/>
    <mergeCell ref="AN409:AS409"/>
    <mergeCell ref="B410:G410"/>
    <mergeCell ref="H410:M410"/>
    <mergeCell ref="N410:T410"/>
    <mergeCell ref="U410:AA410"/>
    <mergeCell ref="AB410:AG410"/>
    <mergeCell ref="AH410:AM410"/>
    <mergeCell ref="AN410:AS410"/>
    <mergeCell ref="B409:G409"/>
    <mergeCell ref="H409:M409"/>
    <mergeCell ref="N409:T409"/>
    <mergeCell ref="U409:AA409"/>
    <mergeCell ref="AB409:AG409"/>
    <mergeCell ref="AH409:AM409"/>
    <mergeCell ref="B417:C419"/>
    <mergeCell ref="D417:I417"/>
    <mergeCell ref="D418:I418"/>
    <mergeCell ref="D419:I419"/>
    <mergeCell ref="AN413:AS413"/>
    <mergeCell ref="B414:G414"/>
    <mergeCell ref="H414:M414"/>
    <mergeCell ref="N414:T414"/>
    <mergeCell ref="U414:AA414"/>
    <mergeCell ref="AB414:AG414"/>
    <mergeCell ref="AH414:AM414"/>
    <mergeCell ref="AN414:AS414"/>
    <mergeCell ref="B413:G413"/>
    <mergeCell ref="H413:M413"/>
    <mergeCell ref="N413:T413"/>
    <mergeCell ref="U413:AA413"/>
    <mergeCell ref="AB413:AG413"/>
    <mergeCell ref="AH413:AM413"/>
    <mergeCell ref="J419:P419"/>
    <mergeCell ref="Q419:W419"/>
    <mergeCell ref="X419:AB419"/>
    <mergeCell ref="AC419:AG419"/>
    <mergeCell ref="AH419:AO419"/>
    <mergeCell ref="AP419:AS419"/>
    <mergeCell ref="J418:P418"/>
    <mergeCell ref="Q418:W418"/>
    <mergeCell ref="X418:AB418"/>
    <mergeCell ref="AC418:AG418"/>
    <mergeCell ref="AH418:AO418"/>
    <mergeCell ref="AP418:AS418"/>
    <mergeCell ref="J417:P417"/>
    <mergeCell ref="Q417:W417"/>
    <mergeCell ref="X417:AB417"/>
    <mergeCell ref="AC417:AG417"/>
    <mergeCell ref="AH417:AO417"/>
    <mergeCell ref="AP417:AS417"/>
    <mergeCell ref="AH422:AO422"/>
    <mergeCell ref="AP422:AS422"/>
    <mergeCell ref="B423:C423"/>
    <mergeCell ref="D423:I423"/>
    <mergeCell ref="J423:P423"/>
    <mergeCell ref="Q423:W423"/>
    <mergeCell ref="X423:AB423"/>
    <mergeCell ref="AC423:AG423"/>
    <mergeCell ref="AH423:AO423"/>
    <mergeCell ref="AP423:AS423"/>
    <mergeCell ref="B422:C422"/>
    <mergeCell ref="D422:I422"/>
    <mergeCell ref="J422:P422"/>
    <mergeCell ref="Q422:W422"/>
    <mergeCell ref="X422:AB422"/>
    <mergeCell ref="AC422:AG422"/>
    <mergeCell ref="AH420:AO420"/>
    <mergeCell ref="AP420:AS420"/>
    <mergeCell ref="B421:C421"/>
    <mergeCell ref="D421:I421"/>
    <mergeCell ref="J421:P421"/>
    <mergeCell ref="Q421:W421"/>
    <mergeCell ref="X421:AB421"/>
    <mergeCell ref="AC421:AG421"/>
    <mergeCell ref="AH421:AO421"/>
    <mergeCell ref="AP421:AS421"/>
    <mergeCell ref="B420:C420"/>
    <mergeCell ref="D420:I420"/>
    <mergeCell ref="J420:P420"/>
    <mergeCell ref="Q420:W420"/>
    <mergeCell ref="X420:AB420"/>
    <mergeCell ref="AC420:AG420"/>
    <mergeCell ref="AH426:AO426"/>
    <mergeCell ref="AP426:AS426"/>
    <mergeCell ref="B427:C427"/>
    <mergeCell ref="D427:I427"/>
    <mergeCell ref="J427:P427"/>
    <mergeCell ref="Q427:W427"/>
    <mergeCell ref="X427:AB427"/>
    <mergeCell ref="AC427:AG427"/>
    <mergeCell ref="AH427:AO427"/>
    <mergeCell ref="AP427:AS427"/>
    <mergeCell ref="B426:C426"/>
    <mergeCell ref="D426:I426"/>
    <mergeCell ref="J426:P426"/>
    <mergeCell ref="Q426:W426"/>
    <mergeCell ref="X426:AB426"/>
    <mergeCell ref="AC426:AG426"/>
    <mergeCell ref="AH424:AO424"/>
    <mergeCell ref="AP424:AS424"/>
    <mergeCell ref="B425:C425"/>
    <mergeCell ref="D425:I425"/>
    <mergeCell ref="J425:P425"/>
    <mergeCell ref="Q425:W425"/>
    <mergeCell ref="X425:AB425"/>
    <mergeCell ref="AC425:AG425"/>
    <mergeCell ref="AH425:AO425"/>
    <mergeCell ref="AP425:AS425"/>
    <mergeCell ref="B424:C424"/>
    <mergeCell ref="D424:I424"/>
    <mergeCell ref="J424:P424"/>
    <mergeCell ref="Q424:W424"/>
    <mergeCell ref="X424:AB424"/>
    <mergeCell ref="AC424:AG424"/>
    <mergeCell ref="T436:W436"/>
    <mergeCell ref="AI436:AJ436"/>
    <mergeCell ref="H437:K437"/>
    <mergeCell ref="D438:G438"/>
    <mergeCell ref="I438:L438"/>
    <mergeCell ref="F439:I439"/>
    <mergeCell ref="H433:I433"/>
    <mergeCell ref="K433:O433"/>
    <mergeCell ref="Q433:T433"/>
    <mergeCell ref="V433:W433"/>
    <mergeCell ref="Y433:Z433"/>
    <mergeCell ref="AH428:AO428"/>
    <mergeCell ref="AP428:AS428"/>
    <mergeCell ref="B429:C429"/>
    <mergeCell ref="D429:I429"/>
    <mergeCell ref="J429:P429"/>
    <mergeCell ref="Q429:W429"/>
    <mergeCell ref="X429:AB429"/>
    <mergeCell ref="AC429:AG429"/>
    <mergeCell ref="AH429:AO429"/>
    <mergeCell ref="AP429:AS429"/>
    <mergeCell ref="B428:C428"/>
    <mergeCell ref="D428:I428"/>
    <mergeCell ref="J428:P428"/>
    <mergeCell ref="Q428:W428"/>
    <mergeCell ref="X428:AB428"/>
    <mergeCell ref="AC428:AG428"/>
    <mergeCell ref="AI286:AJ286"/>
    <mergeCell ref="B121:G121"/>
    <mergeCell ref="H121:M121"/>
    <mergeCell ref="N121:T121"/>
    <mergeCell ref="U121:AA121"/>
    <mergeCell ref="AB121:AG121"/>
    <mergeCell ref="AH121:AM121"/>
    <mergeCell ref="AN121:AS121"/>
    <mergeCell ref="U251:Y251"/>
    <mergeCell ref="AJ226:AM227"/>
    <mergeCell ref="AN239:AQ240"/>
    <mergeCell ref="U249:U250"/>
    <mergeCell ref="AB251:AD252"/>
    <mergeCell ref="AE251:AE252"/>
    <mergeCell ref="AF251:AI252"/>
    <mergeCell ref="Y283:Z283"/>
    <mergeCell ref="T255:X255"/>
    <mergeCell ref="K283:O283"/>
    <mergeCell ref="B119:G119"/>
    <mergeCell ref="H119:M119"/>
    <mergeCell ref="N119:T119"/>
    <mergeCell ref="U119:AA119"/>
    <mergeCell ref="AB119:AG119"/>
    <mergeCell ref="AH119:AM119"/>
    <mergeCell ref="AN119:AS119"/>
    <mergeCell ref="B120:G120"/>
    <mergeCell ref="H120:M120"/>
    <mergeCell ref="N120:T120"/>
    <mergeCell ref="U120:AA120"/>
    <mergeCell ref="AB120:AG120"/>
    <mergeCell ref="AH120:AM120"/>
    <mergeCell ref="AN120:AS120"/>
    <mergeCell ref="K253:L254"/>
    <mergeCell ref="K255:L256"/>
    <mergeCell ref="Z267:AC267"/>
    <mergeCell ref="AD267:AE267"/>
    <mergeCell ref="Z255:AC256"/>
    <mergeCell ref="AB253:AD254"/>
    <mergeCell ref="AE253:AE254"/>
    <mergeCell ref="AF253:AI254"/>
    <mergeCell ref="U253:Y253"/>
    <mergeCell ref="AA253:AA254"/>
    <mergeCell ref="N186:O186"/>
    <mergeCell ref="B214:G215"/>
    <mergeCell ref="B141:C141"/>
    <mergeCell ref="D141:I141"/>
    <mergeCell ref="B138:C140"/>
    <mergeCell ref="D140:I140"/>
    <mergeCell ref="AH138:AO138"/>
    <mergeCell ref="W240:AG240"/>
    <mergeCell ref="B118:G118"/>
    <mergeCell ref="H118:M118"/>
    <mergeCell ref="N118:T118"/>
    <mergeCell ref="U118:AA118"/>
    <mergeCell ref="AB118:AG118"/>
    <mergeCell ref="AH118:AM118"/>
    <mergeCell ref="AN118:AS118"/>
    <mergeCell ref="B100:G100"/>
    <mergeCell ref="H100:M100"/>
    <mergeCell ref="N100:T100"/>
    <mergeCell ref="U100:AA100"/>
    <mergeCell ref="AB100:AG100"/>
    <mergeCell ref="AH100:AM100"/>
    <mergeCell ref="AN100:AS100"/>
    <mergeCell ref="B116:G116"/>
    <mergeCell ref="H116:M116"/>
    <mergeCell ref="N116:T116"/>
    <mergeCell ref="U116:AA116"/>
    <mergeCell ref="AB116:AG116"/>
    <mergeCell ref="AH116:AM116"/>
    <mergeCell ref="AN116:AS116"/>
    <mergeCell ref="AB113:AG113"/>
    <mergeCell ref="AH113:AM113"/>
    <mergeCell ref="AN113:AS113"/>
    <mergeCell ref="B110:G110"/>
    <mergeCell ref="N108:T108"/>
    <mergeCell ref="U108:AA108"/>
    <mergeCell ref="AB108:AG108"/>
    <mergeCell ref="AH108:AM108"/>
    <mergeCell ref="AN108:AS108"/>
    <mergeCell ref="B109:G109"/>
    <mergeCell ref="H109:M109"/>
    <mergeCell ref="B117:G117"/>
    <mergeCell ref="H117:M117"/>
    <mergeCell ref="N117:T117"/>
    <mergeCell ref="U117:AA117"/>
    <mergeCell ref="AB117:AG117"/>
    <mergeCell ref="AH117:AM117"/>
    <mergeCell ref="AN117:AS117"/>
    <mergeCell ref="U112:AA112"/>
    <mergeCell ref="AB112:AG112"/>
    <mergeCell ref="AH112:AM112"/>
    <mergeCell ref="AN112:AS112"/>
    <mergeCell ref="B113:G113"/>
    <mergeCell ref="H113:M113"/>
    <mergeCell ref="N113:T113"/>
    <mergeCell ref="U113:AA113"/>
    <mergeCell ref="B108:G108"/>
    <mergeCell ref="H108:M108"/>
    <mergeCell ref="AN114:AS114"/>
    <mergeCell ref="B115:G115"/>
    <mergeCell ref="H115:M115"/>
    <mergeCell ref="N115:T115"/>
    <mergeCell ref="U115:AA115"/>
    <mergeCell ref="AB115:AG115"/>
    <mergeCell ref="AH115:AM115"/>
    <mergeCell ref="AN115:AS115"/>
    <mergeCell ref="B112:G112"/>
    <mergeCell ref="H112:M112"/>
    <mergeCell ref="N112:T112"/>
    <mergeCell ref="H110:M110"/>
    <mergeCell ref="N110:T110"/>
    <mergeCell ref="U110:AA110"/>
    <mergeCell ref="AB110:AG110"/>
    <mergeCell ref="B96:G96"/>
    <mergeCell ref="H96:M96"/>
    <mergeCell ref="N96:T96"/>
    <mergeCell ref="U96:AA96"/>
    <mergeCell ref="AB96:AG96"/>
    <mergeCell ref="AH96:AM96"/>
    <mergeCell ref="AN96:AS96"/>
    <mergeCell ref="B97:G97"/>
    <mergeCell ref="H97:M97"/>
    <mergeCell ref="N97:T97"/>
    <mergeCell ref="U97:AA97"/>
    <mergeCell ref="AB97:AG97"/>
    <mergeCell ref="AH97:AM97"/>
    <mergeCell ref="AN97:AS97"/>
    <mergeCell ref="AN94:AS94"/>
    <mergeCell ref="AN93:AS93"/>
    <mergeCell ref="AB94:AG94"/>
    <mergeCell ref="N94:T94"/>
    <mergeCell ref="B93:G93"/>
    <mergeCell ref="B94:G94"/>
    <mergeCell ref="N95:T95"/>
    <mergeCell ref="U95:AA95"/>
    <mergeCell ref="AB95:AG95"/>
    <mergeCell ref="AH95:AM95"/>
    <mergeCell ref="AN95:AS95"/>
    <mergeCell ref="B95:G95"/>
    <mergeCell ref="H95:M95"/>
    <mergeCell ref="AK58:AS59"/>
    <mergeCell ref="AB58:AJ59"/>
    <mergeCell ref="S58:AA59"/>
    <mergeCell ref="J58:R59"/>
    <mergeCell ref="B58:I59"/>
    <mergeCell ref="AN91:AS91"/>
    <mergeCell ref="AN92:AS92"/>
    <mergeCell ref="B84:G84"/>
    <mergeCell ref="B85:G85"/>
    <mergeCell ref="N92:T92"/>
    <mergeCell ref="AK68:AS68"/>
    <mergeCell ref="B69:I69"/>
    <mergeCell ref="N84:T84"/>
    <mergeCell ref="U84:AA84"/>
    <mergeCell ref="AB84:AG84"/>
    <mergeCell ref="AH84:AM84"/>
    <mergeCell ref="AN84:AS84"/>
    <mergeCell ref="AN85:AS85"/>
    <mergeCell ref="AN86:AS86"/>
    <mergeCell ref="AN87:AS87"/>
    <mergeCell ref="AN88:AS88"/>
    <mergeCell ref="AN89:AS89"/>
    <mergeCell ref="AN90:AS90"/>
    <mergeCell ref="AH85:AM85"/>
    <mergeCell ref="AH86:AM86"/>
    <mergeCell ref="AH87:AM87"/>
    <mergeCell ref="AH88:AM88"/>
    <mergeCell ref="AH89:AM89"/>
    <mergeCell ref="AH90:AM90"/>
    <mergeCell ref="AB86:AG86"/>
    <mergeCell ref="AB87:AG87"/>
    <mergeCell ref="AB88:AG88"/>
    <mergeCell ref="B55:E55"/>
    <mergeCell ref="F55:J55"/>
    <mergeCell ref="K55:O55"/>
    <mergeCell ref="P55:T55"/>
    <mergeCell ref="U55:Y55"/>
    <mergeCell ref="Z55:AD55"/>
    <mergeCell ref="AE55:AI55"/>
    <mergeCell ref="AJ55:AN55"/>
    <mergeCell ref="AO55:AS55"/>
    <mergeCell ref="B54:E54"/>
    <mergeCell ref="F54:J54"/>
    <mergeCell ref="K54:O54"/>
    <mergeCell ref="P54:T54"/>
    <mergeCell ref="U54:Y54"/>
    <mergeCell ref="Z54:AD54"/>
    <mergeCell ref="AE54:AI54"/>
    <mergeCell ref="AJ54:AN54"/>
    <mergeCell ref="AO54:AS54"/>
    <mergeCell ref="B53:E53"/>
    <mergeCell ref="F53:J53"/>
    <mergeCell ref="K53:O53"/>
    <mergeCell ref="P53:T53"/>
    <mergeCell ref="U53:Y53"/>
    <mergeCell ref="Z53:AD53"/>
    <mergeCell ref="AE53:AI53"/>
    <mergeCell ref="AJ53:AN53"/>
    <mergeCell ref="AO53:AS53"/>
    <mergeCell ref="B52:E52"/>
    <mergeCell ref="F52:J52"/>
    <mergeCell ref="K52:O52"/>
    <mergeCell ref="P52:T52"/>
    <mergeCell ref="U52:Y52"/>
    <mergeCell ref="Z52:AD52"/>
    <mergeCell ref="AE52:AI52"/>
    <mergeCell ref="AJ52:AN52"/>
    <mergeCell ref="AO52:AS52"/>
    <mergeCell ref="AE32:AI32"/>
    <mergeCell ref="AJ32:AN32"/>
    <mergeCell ref="AO32:AS32"/>
    <mergeCell ref="B31:E31"/>
    <mergeCell ref="F31:J31"/>
    <mergeCell ref="K31:O31"/>
    <mergeCell ref="P31:T31"/>
    <mergeCell ref="U31:Y31"/>
    <mergeCell ref="Z31:AD31"/>
    <mergeCell ref="AE31:AI31"/>
    <mergeCell ref="AJ31:AN31"/>
    <mergeCell ref="AO31:AS31"/>
    <mergeCell ref="B51:E51"/>
    <mergeCell ref="F51:J51"/>
    <mergeCell ref="K51:O51"/>
    <mergeCell ref="P51:T51"/>
    <mergeCell ref="U51:Y51"/>
    <mergeCell ref="Z51:AD51"/>
    <mergeCell ref="AE51:AI51"/>
    <mergeCell ref="AJ51:AN51"/>
    <mergeCell ref="AO51:AS51"/>
    <mergeCell ref="B50:E50"/>
    <mergeCell ref="F50:J50"/>
    <mergeCell ref="K50:O50"/>
    <mergeCell ref="P50:T50"/>
    <mergeCell ref="U50:Y50"/>
    <mergeCell ref="Z50:AD50"/>
    <mergeCell ref="AE50:AI50"/>
    <mergeCell ref="AJ50:AN50"/>
    <mergeCell ref="AO50:AS50"/>
    <mergeCell ref="B44:E44"/>
    <mergeCell ref="F44:J44"/>
    <mergeCell ref="AO28:AS28"/>
    <mergeCell ref="B27:E27"/>
    <mergeCell ref="F27:J27"/>
    <mergeCell ref="K27:O27"/>
    <mergeCell ref="P27:T27"/>
    <mergeCell ref="U27:Y27"/>
    <mergeCell ref="Z27:AD27"/>
    <mergeCell ref="AE27:AI27"/>
    <mergeCell ref="AJ27:AN27"/>
    <mergeCell ref="AO27:AS27"/>
    <mergeCell ref="B30:E30"/>
    <mergeCell ref="F30:J30"/>
    <mergeCell ref="K30:O30"/>
    <mergeCell ref="P30:T30"/>
    <mergeCell ref="U30:Y30"/>
    <mergeCell ref="Z30:AD30"/>
    <mergeCell ref="AE30:AI30"/>
    <mergeCell ref="AJ30:AN30"/>
    <mergeCell ref="AO30:AS30"/>
    <mergeCell ref="B29:E29"/>
    <mergeCell ref="F29:J29"/>
    <mergeCell ref="K29:O29"/>
    <mergeCell ref="P29:T29"/>
    <mergeCell ref="U29:Y29"/>
    <mergeCell ref="Z29:AD29"/>
    <mergeCell ref="AE29:AI29"/>
    <mergeCell ref="AJ29:AN29"/>
    <mergeCell ref="AO29:AS29"/>
    <mergeCell ref="AJ28:AN28"/>
    <mergeCell ref="AB74:AJ74"/>
    <mergeCell ref="AK74:AS74"/>
    <mergeCell ref="B75:I75"/>
    <mergeCell ref="J75:R75"/>
    <mergeCell ref="S75:AA75"/>
    <mergeCell ref="AB75:AJ75"/>
    <mergeCell ref="AK75:AS75"/>
    <mergeCell ref="B76:I76"/>
    <mergeCell ref="N109:T109"/>
    <mergeCell ref="U109:AA109"/>
    <mergeCell ref="AB109:AG109"/>
    <mergeCell ref="AH109:AM109"/>
    <mergeCell ref="AN109:AS109"/>
    <mergeCell ref="AH91:AM91"/>
    <mergeCell ref="AH92:AM92"/>
    <mergeCell ref="AB89:AG89"/>
    <mergeCell ref="B106:G106"/>
    <mergeCell ref="H106:M106"/>
    <mergeCell ref="N106:T106"/>
    <mergeCell ref="U106:AA106"/>
    <mergeCell ref="AB106:AG106"/>
    <mergeCell ref="AH106:AM106"/>
    <mergeCell ref="AN106:AS106"/>
    <mergeCell ref="B107:G107"/>
    <mergeCell ref="H107:M107"/>
    <mergeCell ref="N107:T107"/>
    <mergeCell ref="U107:AA107"/>
    <mergeCell ref="AB90:AG90"/>
    <mergeCell ref="H93:M93"/>
    <mergeCell ref="AH93:AM93"/>
    <mergeCell ref="AB107:AG107"/>
    <mergeCell ref="AH107:AM107"/>
    <mergeCell ref="T286:W286"/>
    <mergeCell ref="B114:G114"/>
    <mergeCell ref="H114:M114"/>
    <mergeCell ref="N114:T114"/>
    <mergeCell ref="U114:AA114"/>
    <mergeCell ref="AB114:AG114"/>
    <mergeCell ref="AG277:AJ277"/>
    <mergeCell ref="AG278:AJ278"/>
    <mergeCell ref="U226:Y227"/>
    <mergeCell ref="O252:Y252"/>
    <mergeCell ref="AA226:AD226"/>
    <mergeCell ref="AA227:AD227"/>
    <mergeCell ref="AE226:AE227"/>
    <mergeCell ref="O253:S253"/>
    <mergeCell ref="L262:P262"/>
    <mergeCell ref="O254:Y254"/>
    <mergeCell ref="J268:K268"/>
    <mergeCell ref="Q268:R268"/>
    <mergeCell ref="R262:V262"/>
    <mergeCell ref="N174:O174"/>
    <mergeCell ref="AH114:AM114"/>
    <mergeCell ref="N238:T238"/>
    <mergeCell ref="AK277:AK278"/>
    <mergeCell ref="Q142:W142"/>
    <mergeCell ref="Q283:T283"/>
    <mergeCell ref="V283:W283"/>
    <mergeCell ref="X268:Y268"/>
    <mergeCell ref="M268:P268"/>
    <mergeCell ref="T268:W268"/>
    <mergeCell ref="Q277:Q278"/>
    <mergeCell ref="R277:U277"/>
    <mergeCell ref="G248:H248"/>
    <mergeCell ref="AH110:AM110"/>
    <mergeCell ref="AN110:AS110"/>
    <mergeCell ref="B111:G111"/>
    <mergeCell ref="H111:M111"/>
    <mergeCell ref="N111:T111"/>
    <mergeCell ref="U111:AA111"/>
    <mergeCell ref="AB111:AG111"/>
    <mergeCell ref="AH111:AM111"/>
    <mergeCell ref="AN111:AS111"/>
    <mergeCell ref="U221:AS222"/>
    <mergeCell ref="L216:P216"/>
    <mergeCell ref="R216:V216"/>
    <mergeCell ref="AN225:AP225"/>
    <mergeCell ref="S201:X201"/>
    <mergeCell ref="B193:G194"/>
    <mergeCell ref="L173:O173"/>
    <mergeCell ref="Q173:T173"/>
    <mergeCell ref="V195:W195"/>
    <mergeCell ref="G210:H210"/>
    <mergeCell ref="Y195:Z195"/>
    <mergeCell ref="Y200:Y201"/>
    <mergeCell ref="Q200:Q201"/>
    <mergeCell ref="Z200:AD201"/>
    <mergeCell ref="X212:AC212"/>
    <mergeCell ref="Y206:Z206"/>
    <mergeCell ref="AH144:AO144"/>
    <mergeCell ref="AH145:AO145"/>
    <mergeCell ref="T190:T191"/>
    <mergeCell ref="AD190:AD191"/>
    <mergeCell ref="AD211:AD212"/>
    <mergeCell ref="AH211:AH212"/>
    <mergeCell ref="AP141:AS141"/>
    <mergeCell ref="B105:G105"/>
    <mergeCell ref="H105:M105"/>
    <mergeCell ref="N105:T105"/>
    <mergeCell ref="U105:AA105"/>
    <mergeCell ref="AB105:AG105"/>
    <mergeCell ref="AH105:AM105"/>
    <mergeCell ref="AN105:AS105"/>
    <mergeCell ref="B102:G104"/>
    <mergeCell ref="H102:M104"/>
    <mergeCell ref="N102:T104"/>
    <mergeCell ref="U102:AA104"/>
    <mergeCell ref="AB102:AG104"/>
    <mergeCell ref="AH102:AM104"/>
    <mergeCell ref="AB98:AG98"/>
    <mergeCell ref="AH98:AM98"/>
    <mergeCell ref="AN98:AS98"/>
    <mergeCell ref="B99:G99"/>
    <mergeCell ref="H99:M99"/>
    <mergeCell ref="N99:T99"/>
    <mergeCell ref="U99:AA99"/>
    <mergeCell ref="AB99:AG99"/>
    <mergeCell ref="AN99:AS99"/>
    <mergeCell ref="B98:G98"/>
    <mergeCell ref="H98:M98"/>
    <mergeCell ref="N98:T98"/>
    <mergeCell ref="U98:AA98"/>
    <mergeCell ref="H84:M84"/>
    <mergeCell ref="H85:M85"/>
    <mergeCell ref="H86:M86"/>
    <mergeCell ref="AH94:AM94"/>
    <mergeCell ref="AB93:AG93"/>
    <mergeCell ref="U85:AA85"/>
    <mergeCell ref="U86:AA86"/>
    <mergeCell ref="U87:AA87"/>
    <mergeCell ref="U88:AA88"/>
    <mergeCell ref="U89:AA89"/>
    <mergeCell ref="U90:AA90"/>
    <mergeCell ref="U91:AA91"/>
    <mergeCell ref="U92:AA92"/>
    <mergeCell ref="U93:AA93"/>
    <mergeCell ref="U94:AA94"/>
    <mergeCell ref="AH99:AM99"/>
    <mergeCell ref="AN107:AS107"/>
    <mergeCell ref="AN102:AS104"/>
    <mergeCell ref="B88:G88"/>
    <mergeCell ref="B89:G89"/>
    <mergeCell ref="B90:G90"/>
    <mergeCell ref="B91:G91"/>
    <mergeCell ref="B92:G92"/>
    <mergeCell ref="H94:M94"/>
    <mergeCell ref="J73:R73"/>
    <mergeCell ref="S73:AA73"/>
    <mergeCell ref="AB73:AJ73"/>
    <mergeCell ref="AK73:AS73"/>
    <mergeCell ref="B86:G86"/>
    <mergeCell ref="AB85:AG85"/>
    <mergeCell ref="J69:R69"/>
    <mergeCell ref="S69:AA69"/>
    <mergeCell ref="AB69:AJ69"/>
    <mergeCell ref="AK69:AS69"/>
    <mergeCell ref="B70:I70"/>
    <mergeCell ref="B71:I71"/>
    <mergeCell ref="J70:R70"/>
    <mergeCell ref="J71:R71"/>
    <mergeCell ref="S70:AA70"/>
    <mergeCell ref="S71:AA71"/>
    <mergeCell ref="AB70:AJ70"/>
    <mergeCell ref="AB71:AJ71"/>
    <mergeCell ref="AK70:AS70"/>
    <mergeCell ref="AK71:AS71"/>
    <mergeCell ref="B73:I73"/>
    <mergeCell ref="J76:R76"/>
    <mergeCell ref="S76:AA76"/>
    <mergeCell ref="AB76:AJ76"/>
    <mergeCell ref="AK76:AS76"/>
    <mergeCell ref="N93:T93"/>
    <mergeCell ref="J72:R72"/>
    <mergeCell ref="S72:AA72"/>
    <mergeCell ref="AA216:AB216"/>
    <mergeCell ref="B211:J212"/>
    <mergeCell ref="B183:G184"/>
    <mergeCell ref="L185:O185"/>
    <mergeCell ref="Q185:T185"/>
    <mergeCell ref="AE190:AG191"/>
    <mergeCell ref="AH190:AH191"/>
    <mergeCell ref="H87:M87"/>
    <mergeCell ref="H88:M88"/>
    <mergeCell ref="H89:M89"/>
    <mergeCell ref="H90:M90"/>
    <mergeCell ref="H91:M91"/>
    <mergeCell ref="H92:M92"/>
    <mergeCell ref="AB68:AJ68"/>
    <mergeCell ref="B74:I74"/>
    <mergeCell ref="J74:R74"/>
    <mergeCell ref="J140:P140"/>
    <mergeCell ref="Q140:W140"/>
    <mergeCell ref="X140:AB140"/>
    <mergeCell ref="AC142:AG142"/>
    <mergeCell ref="Q145:W145"/>
    <mergeCell ref="AH146:AO146"/>
    <mergeCell ref="Q146:W146"/>
    <mergeCell ref="AH142:AO142"/>
    <mergeCell ref="AH143:AO143"/>
    <mergeCell ref="C131:E131"/>
    <mergeCell ref="C132:E132"/>
    <mergeCell ref="C135:E135"/>
    <mergeCell ref="C128:E128"/>
    <mergeCell ref="B87:G87"/>
    <mergeCell ref="AN81:AS83"/>
    <mergeCell ref="AH81:AM83"/>
    <mergeCell ref="AB81:AG83"/>
    <mergeCell ref="U81:AA83"/>
    <mergeCell ref="N81:T83"/>
    <mergeCell ref="H81:M83"/>
    <mergeCell ref="B81:G83"/>
    <mergeCell ref="N85:T85"/>
    <mergeCell ref="N86:T86"/>
    <mergeCell ref="N87:T87"/>
    <mergeCell ref="N88:T88"/>
    <mergeCell ref="N89:T89"/>
    <mergeCell ref="N90:T90"/>
    <mergeCell ref="N91:T91"/>
    <mergeCell ref="AK72:AS72"/>
    <mergeCell ref="S74:AA74"/>
    <mergeCell ref="X216:Y216"/>
    <mergeCell ref="AI211:AM212"/>
    <mergeCell ref="AE211:AG212"/>
    <mergeCell ref="AC150:AG150"/>
    <mergeCell ref="N157:N158"/>
    <mergeCell ref="O157:R157"/>
    <mergeCell ref="S157:S158"/>
    <mergeCell ref="T157:W158"/>
    <mergeCell ref="AP145:AS145"/>
    <mergeCell ref="J146:P146"/>
    <mergeCell ref="AC140:AG140"/>
    <mergeCell ref="AH140:AO140"/>
    <mergeCell ref="AP140:AS140"/>
    <mergeCell ref="J141:P141"/>
    <mergeCell ref="X141:AB141"/>
    <mergeCell ref="AC141:AG141"/>
    <mergeCell ref="X190:X191"/>
    <mergeCell ref="V185:W185"/>
    <mergeCell ref="U191:W191"/>
    <mergeCell ref="AI190:AL191"/>
    <mergeCell ref="G220:H220"/>
    <mergeCell ref="B229:G230"/>
    <mergeCell ref="L231:P231"/>
    <mergeCell ref="R231:V231"/>
    <mergeCell ref="AM239:AM240"/>
    <mergeCell ref="AC239:AG239"/>
    <mergeCell ref="AI239:AI240"/>
    <mergeCell ref="C279:G279"/>
    <mergeCell ref="G235:H235"/>
    <mergeCell ref="B66:I66"/>
    <mergeCell ref="J66:R66"/>
    <mergeCell ref="T257:T258"/>
    <mergeCell ref="U257:Y258"/>
    <mergeCell ref="AG267:AJ267"/>
    <mergeCell ref="Y190:AC190"/>
    <mergeCell ref="M178:P178"/>
    <mergeCell ref="Y185:Z185"/>
    <mergeCell ref="U190:W190"/>
    <mergeCell ref="L267:O267"/>
    <mergeCell ref="P267:Q267"/>
    <mergeCell ref="S267:V267"/>
    <mergeCell ref="W267:X267"/>
    <mergeCell ref="F268:I268"/>
    <mergeCell ref="N256:X256"/>
    <mergeCell ref="Y255:Y256"/>
    <mergeCell ref="N255:R255"/>
    <mergeCell ref="W211:W212"/>
    <mergeCell ref="B72:I72"/>
    <mergeCell ref="J63:R63"/>
    <mergeCell ref="S63:AA63"/>
    <mergeCell ref="AB63:AJ63"/>
    <mergeCell ref="AK63:AS63"/>
    <mergeCell ref="S68:AA68"/>
    <mergeCell ref="AK67:AS67"/>
    <mergeCell ref="J64:R64"/>
    <mergeCell ref="S64:AA64"/>
    <mergeCell ref="AB64:AJ64"/>
    <mergeCell ref="AK64:AS64"/>
    <mergeCell ref="B65:I65"/>
    <mergeCell ref="J65:R65"/>
    <mergeCell ref="S65:AA65"/>
    <mergeCell ref="AB65:AJ65"/>
    <mergeCell ref="AK65:AS65"/>
    <mergeCell ref="S66:AA66"/>
    <mergeCell ref="AB66:AJ66"/>
    <mergeCell ref="AK66:AS66"/>
    <mergeCell ref="B67:I67"/>
    <mergeCell ref="J67:R67"/>
    <mergeCell ref="S67:AA67"/>
    <mergeCell ref="AB67:AJ67"/>
    <mergeCell ref="B68:I68"/>
    <mergeCell ref="B64:I64"/>
    <mergeCell ref="J68:R68"/>
    <mergeCell ref="B276:B277"/>
    <mergeCell ref="AL277:AO277"/>
    <mergeCell ref="AR267:AS267"/>
    <mergeCell ref="AN267:AQ267"/>
    <mergeCell ref="AA277:AA278"/>
    <mergeCell ref="AB277:AE277"/>
    <mergeCell ref="AB278:AE278"/>
    <mergeCell ref="V277:V278"/>
    <mergeCell ref="W277:Z277"/>
    <mergeCell ref="E267:H267"/>
    <mergeCell ref="I267:J267"/>
    <mergeCell ref="AK267:AL267"/>
    <mergeCell ref="B260:G261"/>
    <mergeCell ref="M251:M252"/>
    <mergeCell ref="M253:M254"/>
    <mergeCell ref="AA251:AA252"/>
    <mergeCell ref="W239:AA239"/>
    <mergeCell ref="R278:U278"/>
    <mergeCell ref="W278:Z278"/>
    <mergeCell ref="AP277:AP278"/>
    <mergeCell ref="O251:S251"/>
    <mergeCell ref="U239:U240"/>
    <mergeCell ref="AF226:AH226"/>
    <mergeCell ref="AF227:AH227"/>
    <mergeCell ref="AI226:AI227"/>
    <mergeCell ref="Y211:AB211"/>
    <mergeCell ref="Z226:Z227"/>
    <mergeCell ref="Y225:AA225"/>
    <mergeCell ref="K251:L252"/>
    <mergeCell ref="T226:T227"/>
    <mergeCell ref="AB91:AG91"/>
    <mergeCell ref="AB92:AG92"/>
    <mergeCell ref="AP138:AS138"/>
    <mergeCell ref="H166:K166"/>
    <mergeCell ref="Z167:Z168"/>
    <mergeCell ref="G154:H154"/>
    <mergeCell ref="B160:G161"/>
    <mergeCell ref="L162:O162"/>
    <mergeCell ref="Q162:T162"/>
    <mergeCell ref="O158:R158"/>
    <mergeCell ref="V162:W162"/>
    <mergeCell ref="X149:AB149"/>
    <mergeCell ref="D150:I150"/>
    <mergeCell ref="J150:P150"/>
    <mergeCell ref="Q150:W150"/>
    <mergeCell ref="X150:AB150"/>
    <mergeCell ref="D145:I145"/>
    <mergeCell ref="X145:AB145"/>
    <mergeCell ref="AC145:AG145"/>
    <mergeCell ref="J142:P142"/>
    <mergeCell ref="J145:P145"/>
    <mergeCell ref="B142:C142"/>
    <mergeCell ref="AP143:AS143"/>
    <mergeCell ref="AH141:AO141"/>
    <mergeCell ref="AP142:AS142"/>
    <mergeCell ref="AP144:AS144"/>
    <mergeCell ref="AC143:AG143"/>
    <mergeCell ref="AP146:AS146"/>
    <mergeCell ref="X146:AB146"/>
    <mergeCell ref="AC146:AG146"/>
    <mergeCell ref="J144:P144"/>
    <mergeCell ref="X144:AB144"/>
    <mergeCell ref="AC144:AG144"/>
    <mergeCell ref="Q141:W141"/>
    <mergeCell ref="AP147:AS147"/>
    <mergeCell ref="Y157:Z158"/>
    <mergeCell ref="AA157:AA158"/>
    <mergeCell ref="AO41:AS41"/>
    <mergeCell ref="B42:E42"/>
    <mergeCell ref="Z40:AD40"/>
    <mergeCell ref="AE40:AI40"/>
    <mergeCell ref="AJ40:AN40"/>
    <mergeCell ref="AO40:AS40"/>
    <mergeCell ref="B41:E41"/>
    <mergeCell ref="Z43:AD43"/>
    <mergeCell ref="AE43:AI43"/>
    <mergeCell ref="AJ43:AN43"/>
    <mergeCell ref="AO43:AS43"/>
    <mergeCell ref="Z42:AD42"/>
    <mergeCell ref="AE42:AI42"/>
    <mergeCell ref="AJ42:AN42"/>
    <mergeCell ref="AO42:AS42"/>
    <mergeCell ref="F41:J41"/>
    <mergeCell ref="K41:O41"/>
    <mergeCell ref="P41:T41"/>
    <mergeCell ref="U41:Y41"/>
    <mergeCell ref="K44:O44"/>
    <mergeCell ref="P44:T44"/>
    <mergeCell ref="U44:Y44"/>
    <mergeCell ref="Z44:AD44"/>
    <mergeCell ref="AE44:AI44"/>
    <mergeCell ref="AJ44:AN44"/>
    <mergeCell ref="AO44:AS44"/>
    <mergeCell ref="B43:E43"/>
    <mergeCell ref="AO35:AS37"/>
    <mergeCell ref="F36:J37"/>
    <mergeCell ref="K36:O37"/>
    <mergeCell ref="Z39:AD39"/>
    <mergeCell ref="AE39:AI39"/>
    <mergeCell ref="AJ39:AN39"/>
    <mergeCell ref="B38:E38"/>
    <mergeCell ref="Z38:AD38"/>
    <mergeCell ref="AE38:AI38"/>
    <mergeCell ref="AJ38:AN38"/>
    <mergeCell ref="AO38:AS38"/>
    <mergeCell ref="AO39:AS39"/>
    <mergeCell ref="P36:Y36"/>
    <mergeCell ref="Z36:AI36"/>
    <mergeCell ref="P37:T37"/>
    <mergeCell ref="U37:Y37"/>
    <mergeCell ref="F38:J38"/>
    <mergeCell ref="F43:J43"/>
    <mergeCell ref="K43:O43"/>
    <mergeCell ref="P43:T43"/>
    <mergeCell ref="U43:Y43"/>
    <mergeCell ref="B40:E40"/>
    <mergeCell ref="U24:Y24"/>
    <mergeCell ref="Z16:AD16"/>
    <mergeCell ref="Z17:AD17"/>
    <mergeCell ref="B39:E39"/>
    <mergeCell ref="Z41:AD41"/>
    <mergeCell ref="AE41:AI41"/>
    <mergeCell ref="AJ41:AN41"/>
    <mergeCell ref="F39:J39"/>
    <mergeCell ref="K39:O39"/>
    <mergeCell ref="P39:T39"/>
    <mergeCell ref="U39:Y39"/>
    <mergeCell ref="F42:J42"/>
    <mergeCell ref="K42:O42"/>
    <mergeCell ref="P42:T42"/>
    <mergeCell ref="U42:Y42"/>
    <mergeCell ref="B35:E37"/>
    <mergeCell ref="F35:AI35"/>
    <mergeCell ref="AJ35:AN37"/>
    <mergeCell ref="B28:E28"/>
    <mergeCell ref="F28:J28"/>
    <mergeCell ref="K28:O28"/>
    <mergeCell ref="P28:T28"/>
    <mergeCell ref="U28:Y28"/>
    <mergeCell ref="Z28:AD28"/>
    <mergeCell ref="AE28:AI28"/>
    <mergeCell ref="B32:E32"/>
    <mergeCell ref="F32:J32"/>
    <mergeCell ref="K32:O32"/>
    <mergeCell ref="P32:T32"/>
    <mergeCell ref="AJ25:AN25"/>
    <mergeCell ref="U32:Y32"/>
    <mergeCell ref="Z32:AD32"/>
    <mergeCell ref="B15:E15"/>
    <mergeCell ref="B16:E16"/>
    <mergeCell ref="K38:O38"/>
    <mergeCell ref="P38:T38"/>
    <mergeCell ref="U38:Y38"/>
    <mergeCell ref="Z37:AD37"/>
    <mergeCell ref="T8:Y8"/>
    <mergeCell ref="Z8:AE8"/>
    <mergeCell ref="AF8:AK8"/>
    <mergeCell ref="U14:Y14"/>
    <mergeCell ref="U15:Y15"/>
    <mergeCell ref="Z14:AD14"/>
    <mergeCell ref="AE14:AI14"/>
    <mergeCell ref="AE15:AI15"/>
    <mergeCell ref="P14:T14"/>
    <mergeCell ref="P15:T15"/>
    <mergeCell ref="Z15:AD15"/>
    <mergeCell ref="AJ12:AN14"/>
    <mergeCell ref="AJ15:AN15"/>
    <mergeCell ref="P26:T26"/>
    <mergeCell ref="Z24:AD24"/>
    <mergeCell ref="Z25:AD25"/>
    <mergeCell ref="Z26:AD26"/>
    <mergeCell ref="U16:Y16"/>
    <mergeCell ref="U17:Y17"/>
    <mergeCell ref="U18:Y18"/>
    <mergeCell ref="U19:Y19"/>
    <mergeCell ref="U20:Y20"/>
    <mergeCell ref="U21:Y21"/>
    <mergeCell ref="K17:O17"/>
    <mergeCell ref="U22:Y22"/>
    <mergeCell ref="U23:Y23"/>
    <mergeCell ref="AO12:AS14"/>
    <mergeCell ref="B7:G7"/>
    <mergeCell ref="H7:M7"/>
    <mergeCell ref="N7:S7"/>
    <mergeCell ref="T7:Y7"/>
    <mergeCell ref="Z7:AE7"/>
    <mergeCell ref="AF7:AK7"/>
    <mergeCell ref="AE4:AK4"/>
    <mergeCell ref="B5:G6"/>
    <mergeCell ref="H5:Y5"/>
    <mergeCell ref="Z5:AE6"/>
    <mergeCell ref="AF5:AK6"/>
    <mergeCell ref="H6:M6"/>
    <mergeCell ref="N6:S6"/>
    <mergeCell ref="T6:Y6"/>
    <mergeCell ref="B9:G9"/>
    <mergeCell ref="H9:M9"/>
    <mergeCell ref="N9:S9"/>
    <mergeCell ref="T9:Y9"/>
    <mergeCell ref="Z9:AE9"/>
    <mergeCell ref="AF9:AK9"/>
    <mergeCell ref="B8:G8"/>
    <mergeCell ref="H8:M8"/>
    <mergeCell ref="N8:S8"/>
    <mergeCell ref="F13:J14"/>
    <mergeCell ref="K13:O14"/>
    <mergeCell ref="B12:E14"/>
    <mergeCell ref="K18:O18"/>
    <mergeCell ref="K22:O22"/>
    <mergeCell ref="K23:O23"/>
    <mergeCell ref="K24:O24"/>
    <mergeCell ref="K25:O25"/>
    <mergeCell ref="K26:O26"/>
    <mergeCell ref="P18:T18"/>
    <mergeCell ref="P19:T19"/>
    <mergeCell ref="P20:T20"/>
    <mergeCell ref="P21:T21"/>
    <mergeCell ref="P22:T22"/>
    <mergeCell ref="P23:T23"/>
    <mergeCell ref="P24:T24"/>
    <mergeCell ref="F15:J15"/>
    <mergeCell ref="F16:J16"/>
    <mergeCell ref="F17:J17"/>
    <mergeCell ref="F18:J18"/>
    <mergeCell ref="F19:J19"/>
    <mergeCell ref="F20:J20"/>
    <mergeCell ref="F21:J21"/>
    <mergeCell ref="K19:O19"/>
    <mergeCell ref="K20:O20"/>
    <mergeCell ref="K21:O21"/>
    <mergeCell ref="F22:J22"/>
    <mergeCell ref="F23:J23"/>
    <mergeCell ref="F24:J24"/>
    <mergeCell ref="P25:T25"/>
    <mergeCell ref="F25:J25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F12:AI12"/>
    <mergeCell ref="P13:Y13"/>
    <mergeCell ref="Z13:AI13"/>
    <mergeCell ref="AE21:AI21"/>
    <mergeCell ref="AE22:AI22"/>
    <mergeCell ref="AE23:AI23"/>
    <mergeCell ref="AE24:AI24"/>
    <mergeCell ref="U25:Y25"/>
    <mergeCell ref="U26:Y26"/>
    <mergeCell ref="AE16:AI16"/>
    <mergeCell ref="Z18:AD18"/>
    <mergeCell ref="Z19:AD19"/>
    <mergeCell ref="Z20:AD20"/>
    <mergeCell ref="Z21:AD21"/>
    <mergeCell ref="Z22:AD22"/>
    <mergeCell ref="Z23:AD23"/>
    <mergeCell ref="P16:T16"/>
    <mergeCell ref="P17:T17"/>
    <mergeCell ref="AE17:AI17"/>
    <mergeCell ref="F26:J26"/>
    <mergeCell ref="K15:O15"/>
    <mergeCell ref="K16:O16"/>
    <mergeCell ref="AJ26:AN26"/>
    <mergeCell ref="AO15:AS15"/>
    <mergeCell ref="AO16:AS16"/>
    <mergeCell ref="AO17:AS17"/>
    <mergeCell ref="AO18:AS18"/>
    <mergeCell ref="AO19:AS19"/>
    <mergeCell ref="AO20:AS20"/>
    <mergeCell ref="AO21:AS21"/>
    <mergeCell ref="AO22:AS22"/>
    <mergeCell ref="AO23:AS23"/>
    <mergeCell ref="AO24:AS24"/>
    <mergeCell ref="AO25:AS25"/>
    <mergeCell ref="AO26:AS26"/>
    <mergeCell ref="AJ16:AN16"/>
    <mergeCell ref="AJ17:AN17"/>
    <mergeCell ref="AE37:AI37"/>
    <mergeCell ref="F40:J40"/>
    <mergeCell ref="K40:O40"/>
    <mergeCell ref="P40:T40"/>
    <mergeCell ref="U40:Y40"/>
    <mergeCell ref="AE26:AI26"/>
    <mergeCell ref="AE18:AI18"/>
    <mergeCell ref="AE19:AI19"/>
    <mergeCell ref="AE20:AI20"/>
    <mergeCell ref="AJ18:AN18"/>
    <mergeCell ref="AE25:AI25"/>
    <mergeCell ref="AJ19:AN19"/>
    <mergeCell ref="AJ20:AN20"/>
    <mergeCell ref="AJ21:AN21"/>
    <mergeCell ref="AJ22:AN22"/>
    <mergeCell ref="AJ23:AN23"/>
    <mergeCell ref="AJ24:AN24"/>
    <mergeCell ref="AK77:AS77"/>
    <mergeCell ref="AB72:AJ72"/>
    <mergeCell ref="B49:E49"/>
    <mergeCell ref="F49:J49"/>
    <mergeCell ref="K49:O49"/>
    <mergeCell ref="P49:T49"/>
    <mergeCell ref="B45:E45"/>
    <mergeCell ref="F45:J45"/>
    <mergeCell ref="K45:O45"/>
    <mergeCell ref="P45:T45"/>
    <mergeCell ref="U45:Y45"/>
    <mergeCell ref="Z45:AD45"/>
    <mergeCell ref="AE45:AI45"/>
    <mergeCell ref="AJ45:AN45"/>
    <mergeCell ref="AO45:AS45"/>
    <mergeCell ref="B46:E46"/>
    <mergeCell ref="F46:J46"/>
    <mergeCell ref="K46:O46"/>
    <mergeCell ref="P46:T46"/>
    <mergeCell ref="U46:Y46"/>
    <mergeCell ref="Z46:AD46"/>
    <mergeCell ref="AE46:AI46"/>
    <mergeCell ref="AJ46:AN46"/>
    <mergeCell ref="AO46:AS46"/>
    <mergeCell ref="B62:I62"/>
    <mergeCell ref="B47:E47"/>
    <mergeCell ref="F47:J47"/>
    <mergeCell ref="J62:R62"/>
    <mergeCell ref="S62:AA62"/>
    <mergeCell ref="AB62:AJ62"/>
    <mergeCell ref="AK62:AS62"/>
    <mergeCell ref="B63:I63"/>
    <mergeCell ref="K47:O47"/>
    <mergeCell ref="P47:T47"/>
    <mergeCell ref="U47:Y47"/>
    <mergeCell ref="Z47:AD47"/>
    <mergeCell ref="AE47:AI47"/>
    <mergeCell ref="AJ47:AN47"/>
    <mergeCell ref="AO47:AS47"/>
    <mergeCell ref="B48:E48"/>
    <mergeCell ref="F48:J48"/>
    <mergeCell ref="K48:O48"/>
    <mergeCell ref="P48:T48"/>
    <mergeCell ref="U48:Y48"/>
    <mergeCell ref="Z48:AD48"/>
    <mergeCell ref="AE48:AI48"/>
    <mergeCell ref="AJ48:AN48"/>
    <mergeCell ref="AO48:AS48"/>
    <mergeCell ref="U49:Y49"/>
    <mergeCell ref="Z49:AD49"/>
    <mergeCell ref="AE49:AI49"/>
    <mergeCell ref="AJ49:AN49"/>
    <mergeCell ref="AO49:AS49"/>
    <mergeCell ref="C133:E133"/>
    <mergeCell ref="C134:E134"/>
    <mergeCell ref="C126:E126"/>
    <mergeCell ref="AC139:AG139"/>
    <mergeCell ref="AH139:AO139"/>
    <mergeCell ref="J60:R60"/>
    <mergeCell ref="S60:AA60"/>
    <mergeCell ref="AB60:AJ60"/>
    <mergeCell ref="AK60:AS60"/>
    <mergeCell ref="B61:I61"/>
    <mergeCell ref="J61:R61"/>
    <mergeCell ref="S61:AA61"/>
    <mergeCell ref="AB61:AJ61"/>
    <mergeCell ref="AK61:AS61"/>
    <mergeCell ref="AP139:AS139"/>
    <mergeCell ref="D138:I138"/>
    <mergeCell ref="J138:P138"/>
    <mergeCell ref="Q138:W138"/>
    <mergeCell ref="X138:AB138"/>
    <mergeCell ref="AC138:AG138"/>
    <mergeCell ref="C127:E127"/>
    <mergeCell ref="C129:E129"/>
    <mergeCell ref="C130:E130"/>
    <mergeCell ref="J139:P139"/>
    <mergeCell ref="Q139:W139"/>
    <mergeCell ref="X139:AB139"/>
    <mergeCell ref="D139:I139"/>
    <mergeCell ref="B60:I60"/>
    <mergeCell ref="B77:I77"/>
    <mergeCell ref="J77:R77"/>
    <mergeCell ref="S77:AA77"/>
    <mergeCell ref="AB77:AJ77"/>
    <mergeCell ref="AP148:AS148"/>
    <mergeCell ref="AP149:AS149"/>
    <mergeCell ref="AA178:AA179"/>
    <mergeCell ref="AB178:AE179"/>
    <mergeCell ref="AB168:AE168"/>
    <mergeCell ref="AB167:AE167"/>
    <mergeCell ref="AI167:AJ167"/>
    <mergeCell ref="AI168:AJ168"/>
    <mergeCell ref="W178:Z179"/>
    <mergeCell ref="AP150:AS150"/>
    <mergeCell ref="X156:AA156"/>
    <mergeCell ref="Y162:Z162"/>
    <mergeCell ref="AC148:AG148"/>
    <mergeCell ref="AK167:AK168"/>
    <mergeCell ref="AL167:AN168"/>
    <mergeCell ref="AH150:AO150"/>
    <mergeCell ref="Q148:W148"/>
    <mergeCell ref="Q149:W149"/>
    <mergeCell ref="X148:AB148"/>
    <mergeCell ref="AB157:AC158"/>
    <mergeCell ref="AC149:AG149"/>
    <mergeCell ref="AH148:AO148"/>
    <mergeCell ref="AH149:AO149"/>
    <mergeCell ref="AG167:AG168"/>
    <mergeCell ref="AO167:AO168"/>
    <mergeCell ref="AP167:AR168"/>
    <mergeCell ref="R178:U178"/>
    <mergeCell ref="V178:V179"/>
    <mergeCell ref="M179:U179"/>
    <mergeCell ref="Q147:W147"/>
    <mergeCell ref="AH147:AO147"/>
    <mergeCell ref="AC147:AG147"/>
    <mergeCell ref="B144:C144"/>
    <mergeCell ref="D144:I144"/>
    <mergeCell ref="B143:C143"/>
    <mergeCell ref="D143:I143"/>
    <mergeCell ref="J143:P143"/>
    <mergeCell ref="X143:AB143"/>
    <mergeCell ref="B171:G172"/>
    <mergeCell ref="J149:P149"/>
    <mergeCell ref="V173:W173"/>
    <mergeCell ref="Y173:Z173"/>
    <mergeCell ref="S169:T169"/>
    <mergeCell ref="Q143:W143"/>
    <mergeCell ref="Q144:W144"/>
    <mergeCell ref="B150:C150"/>
    <mergeCell ref="J148:P148"/>
    <mergeCell ref="D148:I148"/>
    <mergeCell ref="F289:I289"/>
    <mergeCell ref="H283:I283"/>
    <mergeCell ref="H278:K278"/>
    <mergeCell ref="E269:I269"/>
    <mergeCell ref="C277:F277"/>
    <mergeCell ref="G277:G278"/>
    <mergeCell ref="H277:K277"/>
    <mergeCell ref="H287:K287"/>
    <mergeCell ref="D288:G288"/>
    <mergeCell ref="C278:F278"/>
    <mergeCell ref="L277:L278"/>
    <mergeCell ref="J269:K269"/>
    <mergeCell ref="D270:H270"/>
    <mergeCell ref="M277:P277"/>
    <mergeCell ref="M278:P278"/>
    <mergeCell ref="I288:L288"/>
    <mergeCell ref="N169:Q169"/>
    <mergeCell ref="P257:S257"/>
    <mergeCell ref="P258:S258"/>
    <mergeCell ref="O257:O258"/>
    <mergeCell ref="K178:L179"/>
    <mergeCell ref="C276:AT276"/>
    <mergeCell ref="AL278:AO278"/>
    <mergeCell ref="AQ278:AT278"/>
    <mergeCell ref="AQ277:AT277"/>
    <mergeCell ref="M255:M256"/>
    <mergeCell ref="B242:G243"/>
    <mergeCell ref="L244:O244"/>
    <mergeCell ref="Q244:T244"/>
    <mergeCell ref="V244:W244"/>
    <mergeCell ref="Y244:Z244"/>
    <mergeCell ref="AJ239:AL240"/>
    <mergeCell ref="S200:X200"/>
    <mergeCell ref="G199:H199"/>
    <mergeCell ref="B204:G205"/>
    <mergeCell ref="R190:R191"/>
    <mergeCell ref="L195:O195"/>
    <mergeCell ref="Q195:T195"/>
    <mergeCell ref="Q206:T206"/>
    <mergeCell ref="D149:I149"/>
    <mergeCell ref="B148:C148"/>
    <mergeCell ref="B149:C149"/>
    <mergeCell ref="X142:AB142"/>
    <mergeCell ref="X157:X158"/>
    <mergeCell ref="B147:C147"/>
    <mergeCell ref="D147:I147"/>
    <mergeCell ref="D146:I146"/>
    <mergeCell ref="B145:C145"/>
    <mergeCell ref="B146:C146"/>
    <mergeCell ref="D142:I142"/>
    <mergeCell ref="B190:J191"/>
    <mergeCell ref="L206:O206"/>
    <mergeCell ref="V206:W206"/>
    <mergeCell ref="R200:R201"/>
    <mergeCell ref="G189:H189"/>
    <mergeCell ref="H177:K177"/>
    <mergeCell ref="Y191:AC191"/>
    <mergeCell ref="O180:O181"/>
    <mergeCell ref="P181:S181"/>
    <mergeCell ref="P180:S180"/>
    <mergeCell ref="T180:T181"/>
    <mergeCell ref="U180:X181"/>
    <mergeCell ref="J147:P147"/>
    <mergeCell ref="X147:AB147"/>
    <mergeCell ref="AE447:AK447"/>
    <mergeCell ref="B448:G449"/>
    <mergeCell ref="H448:Y448"/>
    <mergeCell ref="Z448:AE449"/>
    <mergeCell ref="AF448:AK449"/>
    <mergeCell ref="H449:M449"/>
    <mergeCell ref="N449:S449"/>
    <mergeCell ref="T449:Y449"/>
    <mergeCell ref="B452:G452"/>
    <mergeCell ref="H452:M452"/>
    <mergeCell ref="N452:S452"/>
    <mergeCell ref="T452:Y452"/>
    <mergeCell ref="Z452:AE452"/>
    <mergeCell ref="AF452:AK452"/>
    <mergeCell ref="B451:G451"/>
    <mergeCell ref="H451:M451"/>
    <mergeCell ref="N451:S451"/>
    <mergeCell ref="T451:Y451"/>
    <mergeCell ref="Z451:AE451"/>
    <mergeCell ref="AF451:AK451"/>
    <mergeCell ref="B450:G450"/>
    <mergeCell ref="H450:M450"/>
    <mergeCell ref="N450:S450"/>
    <mergeCell ref="T450:Y450"/>
    <mergeCell ref="Z450:AE450"/>
    <mergeCell ref="AF450:AK450"/>
    <mergeCell ref="Z457:AD457"/>
    <mergeCell ref="AE457:AI457"/>
    <mergeCell ref="B458:E458"/>
    <mergeCell ref="F458:J458"/>
    <mergeCell ref="K458:O458"/>
    <mergeCell ref="P458:T458"/>
    <mergeCell ref="U458:Y458"/>
    <mergeCell ref="Z458:AD458"/>
    <mergeCell ref="AE458:AI458"/>
    <mergeCell ref="B455:E457"/>
    <mergeCell ref="F455:AI455"/>
    <mergeCell ref="AJ455:AN457"/>
    <mergeCell ref="AO455:AS457"/>
    <mergeCell ref="F456:J457"/>
    <mergeCell ref="K456:O457"/>
    <mergeCell ref="P456:Y456"/>
    <mergeCell ref="Z456:AI456"/>
    <mergeCell ref="P457:T457"/>
    <mergeCell ref="U457:Y457"/>
    <mergeCell ref="AO459:AS459"/>
    <mergeCell ref="B460:E460"/>
    <mergeCell ref="F460:J460"/>
    <mergeCell ref="K460:O460"/>
    <mergeCell ref="P460:T460"/>
    <mergeCell ref="U460:Y460"/>
    <mergeCell ref="Z460:AD460"/>
    <mergeCell ref="AE460:AI460"/>
    <mergeCell ref="AJ460:AN460"/>
    <mergeCell ref="AO460:AS460"/>
    <mergeCell ref="AJ458:AN458"/>
    <mergeCell ref="AO458:AS458"/>
    <mergeCell ref="B459:E459"/>
    <mergeCell ref="F459:J459"/>
    <mergeCell ref="K459:O459"/>
    <mergeCell ref="P459:T459"/>
    <mergeCell ref="U459:Y459"/>
    <mergeCell ref="Z459:AD459"/>
    <mergeCell ref="AE459:AI459"/>
    <mergeCell ref="AJ459:AN459"/>
    <mergeCell ref="AJ462:AN462"/>
    <mergeCell ref="AO462:AS462"/>
    <mergeCell ref="B463:E463"/>
    <mergeCell ref="F463:J463"/>
    <mergeCell ref="K463:O463"/>
    <mergeCell ref="P463:T463"/>
    <mergeCell ref="U463:Y463"/>
    <mergeCell ref="Z463:AD463"/>
    <mergeCell ref="AE463:AI463"/>
    <mergeCell ref="AJ463:AN463"/>
    <mergeCell ref="AE461:AI461"/>
    <mergeCell ref="AJ461:AN461"/>
    <mergeCell ref="AO461:AS461"/>
    <mergeCell ref="B462:E462"/>
    <mergeCell ref="F462:J462"/>
    <mergeCell ref="K462:O462"/>
    <mergeCell ref="P462:T462"/>
    <mergeCell ref="U462:Y462"/>
    <mergeCell ref="Z462:AD462"/>
    <mergeCell ref="AE462:AI462"/>
    <mergeCell ref="B461:E461"/>
    <mergeCell ref="F461:J461"/>
    <mergeCell ref="K461:O461"/>
    <mergeCell ref="P461:T461"/>
    <mergeCell ref="U461:Y461"/>
    <mergeCell ref="Z461:AD461"/>
    <mergeCell ref="AE465:AI465"/>
    <mergeCell ref="AJ465:AN465"/>
    <mergeCell ref="AO465:AS465"/>
    <mergeCell ref="B466:E466"/>
    <mergeCell ref="F466:J466"/>
    <mergeCell ref="K466:O466"/>
    <mergeCell ref="P466:T466"/>
    <mergeCell ref="U466:Y466"/>
    <mergeCell ref="Z466:AD466"/>
    <mergeCell ref="AE466:AI466"/>
    <mergeCell ref="B465:E465"/>
    <mergeCell ref="F465:J465"/>
    <mergeCell ref="K465:O465"/>
    <mergeCell ref="P465:T465"/>
    <mergeCell ref="U465:Y465"/>
    <mergeCell ref="Z465:AD465"/>
    <mergeCell ref="AO463:AS463"/>
    <mergeCell ref="B464:E464"/>
    <mergeCell ref="F464:J464"/>
    <mergeCell ref="K464:O464"/>
    <mergeCell ref="P464:T464"/>
    <mergeCell ref="U464:Y464"/>
    <mergeCell ref="Z464:AD464"/>
    <mergeCell ref="AE464:AI464"/>
    <mergeCell ref="AJ464:AN464"/>
    <mergeCell ref="AO464:AS464"/>
    <mergeCell ref="AO467:AS467"/>
    <mergeCell ref="B468:E468"/>
    <mergeCell ref="F468:J468"/>
    <mergeCell ref="K468:O468"/>
    <mergeCell ref="P468:T468"/>
    <mergeCell ref="U468:Y468"/>
    <mergeCell ref="Z468:AD468"/>
    <mergeCell ref="AE468:AI468"/>
    <mergeCell ref="AJ468:AN468"/>
    <mergeCell ref="AO468:AS468"/>
    <mergeCell ref="AJ466:AN466"/>
    <mergeCell ref="AO466:AS466"/>
    <mergeCell ref="B467:E467"/>
    <mergeCell ref="F467:J467"/>
    <mergeCell ref="K467:O467"/>
    <mergeCell ref="P467:T467"/>
    <mergeCell ref="U467:Y467"/>
    <mergeCell ref="Z467:AD467"/>
    <mergeCell ref="AE467:AI467"/>
    <mergeCell ref="AJ467:AN467"/>
    <mergeCell ref="AJ470:AN470"/>
    <mergeCell ref="AO470:AS470"/>
    <mergeCell ref="B471:E471"/>
    <mergeCell ref="F471:J471"/>
    <mergeCell ref="K471:O471"/>
    <mergeCell ref="P471:T471"/>
    <mergeCell ref="U471:Y471"/>
    <mergeCell ref="Z471:AD471"/>
    <mergeCell ref="AE471:AI471"/>
    <mergeCell ref="AJ471:AN471"/>
    <mergeCell ref="AE469:AI469"/>
    <mergeCell ref="AJ469:AN469"/>
    <mergeCell ref="AO469:AS469"/>
    <mergeCell ref="B470:E470"/>
    <mergeCell ref="F470:J470"/>
    <mergeCell ref="K470:O470"/>
    <mergeCell ref="P470:T470"/>
    <mergeCell ref="U470:Y470"/>
    <mergeCell ref="Z470:AD470"/>
    <mergeCell ref="AE470:AI470"/>
    <mergeCell ref="B469:E469"/>
    <mergeCell ref="F469:J469"/>
    <mergeCell ref="K469:O469"/>
    <mergeCell ref="P469:T469"/>
    <mergeCell ref="U469:Y469"/>
    <mergeCell ref="Z469:AD469"/>
    <mergeCell ref="AE473:AI473"/>
    <mergeCell ref="AJ473:AN473"/>
    <mergeCell ref="AO473:AS473"/>
    <mergeCell ref="B474:E474"/>
    <mergeCell ref="F474:J474"/>
    <mergeCell ref="K474:O474"/>
    <mergeCell ref="P474:T474"/>
    <mergeCell ref="U474:Y474"/>
    <mergeCell ref="Z474:AD474"/>
    <mergeCell ref="AE474:AI474"/>
    <mergeCell ref="B473:E473"/>
    <mergeCell ref="F473:J473"/>
    <mergeCell ref="K473:O473"/>
    <mergeCell ref="P473:T473"/>
    <mergeCell ref="U473:Y473"/>
    <mergeCell ref="Z473:AD473"/>
    <mergeCell ref="AO471:AS471"/>
    <mergeCell ref="B472:E472"/>
    <mergeCell ref="F472:J472"/>
    <mergeCell ref="K472:O472"/>
    <mergeCell ref="P472:T472"/>
    <mergeCell ref="U472:Y472"/>
    <mergeCell ref="Z472:AD472"/>
    <mergeCell ref="AE472:AI472"/>
    <mergeCell ref="AJ472:AN472"/>
    <mergeCell ref="AO472:AS472"/>
    <mergeCell ref="AO475:AS475"/>
    <mergeCell ref="B478:E480"/>
    <mergeCell ref="F478:AI478"/>
    <mergeCell ref="AJ478:AN480"/>
    <mergeCell ref="AO478:AS480"/>
    <mergeCell ref="F479:J480"/>
    <mergeCell ref="K479:O480"/>
    <mergeCell ref="P479:Y479"/>
    <mergeCell ref="Z479:AI479"/>
    <mergeCell ref="P480:T480"/>
    <mergeCell ref="AJ474:AN474"/>
    <mergeCell ref="AO474:AS474"/>
    <mergeCell ref="B475:E475"/>
    <mergeCell ref="F475:J475"/>
    <mergeCell ref="K475:O475"/>
    <mergeCell ref="P475:T475"/>
    <mergeCell ref="U475:Y475"/>
    <mergeCell ref="Z475:AD475"/>
    <mergeCell ref="AE475:AI475"/>
    <mergeCell ref="AJ475:AN475"/>
    <mergeCell ref="AJ481:AN481"/>
    <mergeCell ref="AO481:AS481"/>
    <mergeCell ref="B482:E482"/>
    <mergeCell ref="F482:J482"/>
    <mergeCell ref="K482:O482"/>
    <mergeCell ref="P482:T482"/>
    <mergeCell ref="U482:Y482"/>
    <mergeCell ref="Z482:AD482"/>
    <mergeCell ref="AE482:AI482"/>
    <mergeCell ref="AJ482:AN482"/>
    <mergeCell ref="U480:Y480"/>
    <mergeCell ref="Z480:AD480"/>
    <mergeCell ref="AE480:AI480"/>
    <mergeCell ref="B481:E481"/>
    <mergeCell ref="F481:J481"/>
    <mergeCell ref="K481:O481"/>
    <mergeCell ref="P481:T481"/>
    <mergeCell ref="U481:Y481"/>
    <mergeCell ref="Z481:AD481"/>
    <mergeCell ref="AE481:AI481"/>
    <mergeCell ref="AE484:AI484"/>
    <mergeCell ref="AJ484:AN484"/>
    <mergeCell ref="AO484:AS484"/>
    <mergeCell ref="B485:E485"/>
    <mergeCell ref="F485:J485"/>
    <mergeCell ref="K485:O485"/>
    <mergeCell ref="P485:T485"/>
    <mergeCell ref="U485:Y485"/>
    <mergeCell ref="Z485:AD485"/>
    <mergeCell ref="AE485:AI485"/>
    <mergeCell ref="B484:E484"/>
    <mergeCell ref="F484:J484"/>
    <mergeCell ref="K484:O484"/>
    <mergeCell ref="P484:T484"/>
    <mergeCell ref="U484:Y484"/>
    <mergeCell ref="Z484:AD484"/>
    <mergeCell ref="AO482:AS482"/>
    <mergeCell ref="B483:E483"/>
    <mergeCell ref="F483:J483"/>
    <mergeCell ref="K483:O483"/>
    <mergeCell ref="P483:T483"/>
    <mergeCell ref="U483:Y483"/>
    <mergeCell ref="Z483:AD483"/>
    <mergeCell ref="AE483:AI483"/>
    <mergeCell ref="AJ483:AN483"/>
    <mergeCell ref="AO483:AS483"/>
    <mergeCell ref="AO486:AS486"/>
    <mergeCell ref="B487:E487"/>
    <mergeCell ref="F487:J487"/>
    <mergeCell ref="K487:O487"/>
    <mergeCell ref="P487:T487"/>
    <mergeCell ref="U487:Y487"/>
    <mergeCell ref="Z487:AD487"/>
    <mergeCell ref="AE487:AI487"/>
    <mergeCell ref="AJ487:AN487"/>
    <mergeCell ref="AO487:AS487"/>
    <mergeCell ref="AJ485:AN485"/>
    <mergeCell ref="AO485:AS485"/>
    <mergeCell ref="B486:E486"/>
    <mergeCell ref="F486:J486"/>
    <mergeCell ref="K486:O486"/>
    <mergeCell ref="P486:T486"/>
    <mergeCell ref="U486:Y486"/>
    <mergeCell ref="Z486:AD486"/>
    <mergeCell ref="AE486:AI486"/>
    <mergeCell ref="AJ486:AN486"/>
    <mergeCell ref="AJ489:AN489"/>
    <mergeCell ref="AO489:AS489"/>
    <mergeCell ref="B490:E490"/>
    <mergeCell ref="F490:J490"/>
    <mergeCell ref="K490:O490"/>
    <mergeCell ref="P490:T490"/>
    <mergeCell ref="U490:Y490"/>
    <mergeCell ref="Z490:AD490"/>
    <mergeCell ref="AE490:AI490"/>
    <mergeCell ref="AJ490:AN490"/>
    <mergeCell ref="AE488:AI488"/>
    <mergeCell ref="AJ488:AN488"/>
    <mergeCell ref="AO488:AS488"/>
    <mergeCell ref="B489:E489"/>
    <mergeCell ref="F489:J489"/>
    <mergeCell ref="K489:O489"/>
    <mergeCell ref="P489:T489"/>
    <mergeCell ref="U489:Y489"/>
    <mergeCell ref="Z489:AD489"/>
    <mergeCell ref="AE489:AI489"/>
    <mergeCell ref="B488:E488"/>
    <mergeCell ref="F488:J488"/>
    <mergeCell ref="K488:O488"/>
    <mergeCell ref="P488:T488"/>
    <mergeCell ref="U488:Y488"/>
    <mergeCell ref="Z488:AD488"/>
    <mergeCell ref="AE492:AI492"/>
    <mergeCell ref="AJ492:AN492"/>
    <mergeCell ref="AO492:AS492"/>
    <mergeCell ref="B493:E493"/>
    <mergeCell ref="F493:J493"/>
    <mergeCell ref="K493:O493"/>
    <mergeCell ref="P493:T493"/>
    <mergeCell ref="U493:Y493"/>
    <mergeCell ref="Z493:AD493"/>
    <mergeCell ref="AE493:AI493"/>
    <mergeCell ref="B492:E492"/>
    <mergeCell ref="F492:J492"/>
    <mergeCell ref="K492:O492"/>
    <mergeCell ref="P492:T492"/>
    <mergeCell ref="U492:Y492"/>
    <mergeCell ref="Z492:AD492"/>
    <mergeCell ref="AO490:AS490"/>
    <mergeCell ref="B491:E491"/>
    <mergeCell ref="F491:J491"/>
    <mergeCell ref="K491:O491"/>
    <mergeCell ref="P491:T491"/>
    <mergeCell ref="U491:Y491"/>
    <mergeCell ref="Z491:AD491"/>
    <mergeCell ref="AE491:AI491"/>
    <mergeCell ref="AJ491:AN491"/>
    <mergeCell ref="AO491:AS491"/>
    <mergeCell ref="AO494:AS494"/>
    <mergeCell ref="B495:E495"/>
    <mergeCell ref="F495:J495"/>
    <mergeCell ref="K495:O495"/>
    <mergeCell ref="P495:T495"/>
    <mergeCell ref="U495:Y495"/>
    <mergeCell ref="Z495:AD495"/>
    <mergeCell ref="AE495:AI495"/>
    <mergeCell ref="AJ495:AN495"/>
    <mergeCell ref="AO495:AS495"/>
    <mergeCell ref="AJ493:AN493"/>
    <mergeCell ref="AO493:AS493"/>
    <mergeCell ref="B494:E494"/>
    <mergeCell ref="F494:J494"/>
    <mergeCell ref="K494:O494"/>
    <mergeCell ref="P494:T494"/>
    <mergeCell ref="U494:Y494"/>
    <mergeCell ref="Z494:AD494"/>
    <mergeCell ref="AE494:AI494"/>
    <mergeCell ref="AJ494:AN494"/>
    <mergeCell ref="AO498:AS498"/>
    <mergeCell ref="B501:I502"/>
    <mergeCell ref="J501:R502"/>
    <mergeCell ref="S501:AA502"/>
    <mergeCell ref="AB501:AJ502"/>
    <mergeCell ref="AK501:AS502"/>
    <mergeCell ref="AJ497:AN497"/>
    <mergeCell ref="AO497:AS497"/>
    <mergeCell ref="B498:E498"/>
    <mergeCell ref="F498:J498"/>
    <mergeCell ref="K498:O498"/>
    <mergeCell ref="P498:T498"/>
    <mergeCell ref="U498:Y498"/>
    <mergeCell ref="Z498:AD498"/>
    <mergeCell ref="AE498:AI498"/>
    <mergeCell ref="AJ498:AN498"/>
    <mergeCell ref="AE496:AI496"/>
    <mergeCell ref="AJ496:AN496"/>
    <mergeCell ref="AO496:AS496"/>
    <mergeCell ref="B497:E497"/>
    <mergeCell ref="F497:J497"/>
    <mergeCell ref="K497:O497"/>
    <mergeCell ref="P497:T497"/>
    <mergeCell ref="U497:Y497"/>
    <mergeCell ref="Z497:AD497"/>
    <mergeCell ref="AE497:AI497"/>
    <mergeCell ref="B496:E496"/>
    <mergeCell ref="F496:J496"/>
    <mergeCell ref="K496:O496"/>
    <mergeCell ref="P496:T496"/>
    <mergeCell ref="U496:Y496"/>
    <mergeCell ref="Z496:AD496"/>
    <mergeCell ref="B505:I505"/>
    <mergeCell ref="J505:R505"/>
    <mergeCell ref="S505:AA505"/>
    <mergeCell ref="AB505:AJ505"/>
    <mergeCell ref="AK505:AS505"/>
    <mergeCell ref="B506:I506"/>
    <mergeCell ref="J506:R506"/>
    <mergeCell ref="S506:AA506"/>
    <mergeCell ref="AB506:AJ506"/>
    <mergeCell ref="AK506:AS506"/>
    <mergeCell ref="B503:I503"/>
    <mergeCell ref="J503:R503"/>
    <mergeCell ref="S503:AA503"/>
    <mergeCell ref="AB503:AJ503"/>
    <mergeCell ref="AK503:AS503"/>
    <mergeCell ref="B504:I504"/>
    <mergeCell ref="J504:R504"/>
    <mergeCell ref="S504:AA504"/>
    <mergeCell ref="AB504:AJ504"/>
    <mergeCell ref="AK504:AS504"/>
    <mergeCell ref="B509:I509"/>
    <mergeCell ref="J509:R509"/>
    <mergeCell ref="S509:AA509"/>
    <mergeCell ref="AB509:AJ509"/>
    <mergeCell ref="AK509:AS509"/>
    <mergeCell ref="B510:I510"/>
    <mergeCell ref="J510:R510"/>
    <mergeCell ref="S510:AA510"/>
    <mergeCell ref="AB510:AJ510"/>
    <mergeCell ref="AK510:AS510"/>
    <mergeCell ref="B507:I507"/>
    <mergeCell ref="J507:R507"/>
    <mergeCell ref="S507:AA507"/>
    <mergeCell ref="AB507:AJ507"/>
    <mergeCell ref="AK507:AS507"/>
    <mergeCell ref="B508:I508"/>
    <mergeCell ref="J508:R508"/>
    <mergeCell ref="S508:AA508"/>
    <mergeCell ref="AB508:AJ508"/>
    <mergeCell ref="AK508:AS508"/>
    <mergeCell ref="B513:I513"/>
    <mergeCell ref="J513:R513"/>
    <mergeCell ref="S513:AA513"/>
    <mergeCell ref="AB513:AJ513"/>
    <mergeCell ref="AK513:AS513"/>
    <mergeCell ref="B514:I514"/>
    <mergeCell ref="J514:R514"/>
    <mergeCell ref="S514:AA514"/>
    <mergeCell ref="AB514:AJ514"/>
    <mergeCell ref="AK514:AS514"/>
    <mergeCell ref="B511:I511"/>
    <mergeCell ref="J511:R511"/>
    <mergeCell ref="S511:AA511"/>
    <mergeCell ref="AB511:AJ511"/>
    <mergeCell ref="AK511:AS511"/>
    <mergeCell ref="B512:I512"/>
    <mergeCell ref="J512:R512"/>
    <mergeCell ref="S512:AA512"/>
    <mergeCell ref="AB512:AJ512"/>
    <mergeCell ref="AK512:AS512"/>
    <mergeCell ref="B517:I517"/>
    <mergeCell ref="J517:R517"/>
    <mergeCell ref="S517:AA517"/>
    <mergeCell ref="AB517:AJ517"/>
    <mergeCell ref="AK517:AS517"/>
    <mergeCell ref="B518:I518"/>
    <mergeCell ref="J518:R518"/>
    <mergeCell ref="S518:AA518"/>
    <mergeCell ref="AB518:AJ518"/>
    <mergeCell ref="AK518:AS518"/>
    <mergeCell ref="B515:I515"/>
    <mergeCell ref="J515:R515"/>
    <mergeCell ref="S515:AA515"/>
    <mergeCell ref="AB515:AJ515"/>
    <mergeCell ref="AK515:AS515"/>
    <mergeCell ref="B516:I516"/>
    <mergeCell ref="J516:R516"/>
    <mergeCell ref="S516:AA516"/>
    <mergeCell ref="AB516:AJ516"/>
    <mergeCell ref="AK516:AS516"/>
    <mergeCell ref="AN524:AS526"/>
    <mergeCell ref="B527:G527"/>
    <mergeCell ref="H527:M527"/>
    <mergeCell ref="N527:T527"/>
    <mergeCell ref="U527:AA527"/>
    <mergeCell ref="AB527:AG527"/>
    <mergeCell ref="AH527:AM527"/>
    <mergeCell ref="AN527:AS527"/>
    <mergeCell ref="B524:G526"/>
    <mergeCell ref="H524:M526"/>
    <mergeCell ref="N524:T526"/>
    <mergeCell ref="U524:AA526"/>
    <mergeCell ref="AB524:AG526"/>
    <mergeCell ref="AH524:AM526"/>
    <mergeCell ref="B519:I519"/>
    <mergeCell ref="J519:R519"/>
    <mergeCell ref="S519:AA519"/>
    <mergeCell ref="AB519:AJ519"/>
    <mergeCell ref="AK519:AS519"/>
    <mergeCell ref="B520:I520"/>
    <mergeCell ref="J520:R520"/>
    <mergeCell ref="S520:AA520"/>
    <mergeCell ref="AB520:AJ520"/>
    <mergeCell ref="AK520:AS520"/>
    <mergeCell ref="AN530:AS530"/>
    <mergeCell ref="B531:G531"/>
    <mergeCell ref="H531:M531"/>
    <mergeCell ref="N531:T531"/>
    <mergeCell ref="U531:AA531"/>
    <mergeCell ref="AB531:AG531"/>
    <mergeCell ref="AH531:AM531"/>
    <mergeCell ref="AN531:AS531"/>
    <mergeCell ref="B530:G530"/>
    <mergeCell ref="H530:M530"/>
    <mergeCell ref="N530:T530"/>
    <mergeCell ref="U530:AA530"/>
    <mergeCell ref="AB530:AG530"/>
    <mergeCell ref="AH530:AM530"/>
    <mergeCell ref="AN528:AS528"/>
    <mergeCell ref="B529:G529"/>
    <mergeCell ref="H529:M529"/>
    <mergeCell ref="N529:T529"/>
    <mergeCell ref="U529:AA529"/>
    <mergeCell ref="AB529:AG529"/>
    <mergeCell ref="AH529:AM529"/>
    <mergeCell ref="AN529:AS529"/>
    <mergeCell ref="B528:G528"/>
    <mergeCell ref="H528:M528"/>
    <mergeCell ref="N528:T528"/>
    <mergeCell ref="U528:AA528"/>
    <mergeCell ref="AB528:AG528"/>
    <mergeCell ref="AH528:AM528"/>
    <mergeCell ref="AN534:AS534"/>
    <mergeCell ref="B535:G535"/>
    <mergeCell ref="H535:M535"/>
    <mergeCell ref="N535:T535"/>
    <mergeCell ref="U535:AA535"/>
    <mergeCell ref="AB535:AG535"/>
    <mergeCell ref="AH535:AM535"/>
    <mergeCell ref="AN535:AS535"/>
    <mergeCell ref="B534:G534"/>
    <mergeCell ref="H534:M534"/>
    <mergeCell ref="N534:T534"/>
    <mergeCell ref="U534:AA534"/>
    <mergeCell ref="AB534:AG534"/>
    <mergeCell ref="AH534:AM534"/>
    <mergeCell ref="AN532:AS532"/>
    <mergeCell ref="B533:G533"/>
    <mergeCell ref="H533:M533"/>
    <mergeCell ref="N533:T533"/>
    <mergeCell ref="U533:AA533"/>
    <mergeCell ref="AB533:AG533"/>
    <mergeCell ref="AH533:AM533"/>
    <mergeCell ref="AN533:AS533"/>
    <mergeCell ref="B532:G532"/>
    <mergeCell ref="H532:M532"/>
    <mergeCell ref="N532:T532"/>
    <mergeCell ref="U532:AA532"/>
    <mergeCell ref="AB532:AG532"/>
    <mergeCell ref="AH532:AM532"/>
    <mergeCell ref="AN538:AS538"/>
    <mergeCell ref="B539:G539"/>
    <mergeCell ref="H539:M539"/>
    <mergeCell ref="N539:T539"/>
    <mergeCell ref="U539:AA539"/>
    <mergeCell ref="AB539:AG539"/>
    <mergeCell ref="AH539:AM539"/>
    <mergeCell ref="AN539:AS539"/>
    <mergeCell ref="B538:G538"/>
    <mergeCell ref="H538:M538"/>
    <mergeCell ref="N538:T538"/>
    <mergeCell ref="U538:AA538"/>
    <mergeCell ref="AB538:AG538"/>
    <mergeCell ref="AH538:AM538"/>
    <mergeCell ref="AN536:AS536"/>
    <mergeCell ref="B537:G537"/>
    <mergeCell ref="H537:M537"/>
    <mergeCell ref="N537:T537"/>
    <mergeCell ref="U537:AA537"/>
    <mergeCell ref="AB537:AG537"/>
    <mergeCell ref="AH537:AM537"/>
    <mergeCell ref="AN537:AS537"/>
    <mergeCell ref="B536:G536"/>
    <mergeCell ref="H536:M536"/>
    <mergeCell ref="N536:T536"/>
    <mergeCell ref="U536:AA536"/>
    <mergeCell ref="AB536:AG536"/>
    <mergeCell ref="AH536:AM536"/>
    <mergeCell ref="AN542:AS542"/>
    <mergeCell ref="B543:G543"/>
    <mergeCell ref="H543:M543"/>
    <mergeCell ref="N543:T543"/>
    <mergeCell ref="U543:AA543"/>
    <mergeCell ref="AB543:AG543"/>
    <mergeCell ref="AH543:AM543"/>
    <mergeCell ref="AN543:AS543"/>
    <mergeCell ref="B542:G542"/>
    <mergeCell ref="H542:M542"/>
    <mergeCell ref="N542:T542"/>
    <mergeCell ref="U542:AA542"/>
    <mergeCell ref="AB542:AG542"/>
    <mergeCell ref="AH542:AM542"/>
    <mergeCell ref="AN540:AS540"/>
    <mergeCell ref="B541:G541"/>
    <mergeCell ref="H541:M541"/>
    <mergeCell ref="N541:T541"/>
    <mergeCell ref="U541:AA541"/>
    <mergeCell ref="AB541:AG541"/>
    <mergeCell ref="AH541:AM541"/>
    <mergeCell ref="AN541:AS541"/>
    <mergeCell ref="B540:G540"/>
    <mergeCell ref="H540:M540"/>
    <mergeCell ref="N540:T540"/>
    <mergeCell ref="U540:AA540"/>
    <mergeCell ref="AB540:AG540"/>
    <mergeCell ref="AH540:AM540"/>
    <mergeCell ref="AN549:AS549"/>
    <mergeCell ref="B550:G550"/>
    <mergeCell ref="H550:M550"/>
    <mergeCell ref="N550:T550"/>
    <mergeCell ref="U550:AA550"/>
    <mergeCell ref="AB550:AG550"/>
    <mergeCell ref="AH550:AM550"/>
    <mergeCell ref="AN550:AS550"/>
    <mergeCell ref="B549:G549"/>
    <mergeCell ref="H549:M549"/>
    <mergeCell ref="N549:T549"/>
    <mergeCell ref="U549:AA549"/>
    <mergeCell ref="AB549:AG549"/>
    <mergeCell ref="AH549:AM549"/>
    <mergeCell ref="AN545:AS547"/>
    <mergeCell ref="B548:G548"/>
    <mergeCell ref="H548:M548"/>
    <mergeCell ref="N548:T548"/>
    <mergeCell ref="U548:AA548"/>
    <mergeCell ref="AB548:AG548"/>
    <mergeCell ref="AH548:AM548"/>
    <mergeCell ref="AN548:AS548"/>
    <mergeCell ref="B545:G547"/>
    <mergeCell ref="H545:M547"/>
    <mergeCell ref="N545:T547"/>
    <mergeCell ref="U545:AA547"/>
    <mergeCell ref="AB545:AG547"/>
    <mergeCell ref="AH545:AM547"/>
    <mergeCell ref="AN553:AS553"/>
    <mergeCell ref="B554:G554"/>
    <mergeCell ref="H554:M554"/>
    <mergeCell ref="N554:T554"/>
    <mergeCell ref="U554:AA554"/>
    <mergeCell ref="AB554:AG554"/>
    <mergeCell ref="AH554:AM554"/>
    <mergeCell ref="AN554:AS554"/>
    <mergeCell ref="B553:G553"/>
    <mergeCell ref="H553:M553"/>
    <mergeCell ref="N553:T553"/>
    <mergeCell ref="U553:AA553"/>
    <mergeCell ref="AB553:AG553"/>
    <mergeCell ref="AH553:AM553"/>
    <mergeCell ref="AN551:AS551"/>
    <mergeCell ref="B552:G552"/>
    <mergeCell ref="H552:M552"/>
    <mergeCell ref="N552:T552"/>
    <mergeCell ref="U552:AA552"/>
    <mergeCell ref="AB552:AG552"/>
    <mergeCell ref="AH552:AM552"/>
    <mergeCell ref="AN552:AS552"/>
    <mergeCell ref="B551:G551"/>
    <mergeCell ref="H551:M551"/>
    <mergeCell ref="N551:T551"/>
    <mergeCell ref="U551:AA551"/>
    <mergeCell ref="AB551:AG551"/>
    <mergeCell ref="AH551:AM551"/>
    <mergeCell ref="AN557:AS557"/>
    <mergeCell ref="B558:G558"/>
    <mergeCell ref="H558:M558"/>
    <mergeCell ref="N558:T558"/>
    <mergeCell ref="U558:AA558"/>
    <mergeCell ref="AB558:AG558"/>
    <mergeCell ref="AH558:AM558"/>
    <mergeCell ref="AN558:AS558"/>
    <mergeCell ref="B557:G557"/>
    <mergeCell ref="H557:M557"/>
    <mergeCell ref="N557:T557"/>
    <mergeCell ref="U557:AA557"/>
    <mergeCell ref="AB557:AG557"/>
    <mergeCell ref="AH557:AM557"/>
    <mergeCell ref="AN555:AS555"/>
    <mergeCell ref="B556:G556"/>
    <mergeCell ref="H556:M556"/>
    <mergeCell ref="N556:T556"/>
    <mergeCell ref="U556:AA556"/>
    <mergeCell ref="AB556:AG556"/>
    <mergeCell ref="AH556:AM556"/>
    <mergeCell ref="AN556:AS556"/>
    <mergeCell ref="B555:G555"/>
    <mergeCell ref="H555:M555"/>
    <mergeCell ref="N555:T555"/>
    <mergeCell ref="U555:AA555"/>
    <mergeCell ref="AB555:AG555"/>
    <mergeCell ref="AH555:AM555"/>
    <mergeCell ref="AN561:AS561"/>
    <mergeCell ref="B562:G562"/>
    <mergeCell ref="H562:M562"/>
    <mergeCell ref="N562:T562"/>
    <mergeCell ref="U562:AA562"/>
    <mergeCell ref="AB562:AG562"/>
    <mergeCell ref="AH562:AM562"/>
    <mergeCell ref="AN562:AS562"/>
    <mergeCell ref="B561:G561"/>
    <mergeCell ref="H561:M561"/>
    <mergeCell ref="N561:T561"/>
    <mergeCell ref="U561:AA561"/>
    <mergeCell ref="AB561:AG561"/>
    <mergeCell ref="AH561:AM561"/>
    <mergeCell ref="AN559:AS559"/>
    <mergeCell ref="B560:G560"/>
    <mergeCell ref="H560:M560"/>
    <mergeCell ref="N560:T560"/>
    <mergeCell ref="U560:AA560"/>
    <mergeCell ref="AB560:AG560"/>
    <mergeCell ref="AH560:AM560"/>
    <mergeCell ref="AN560:AS560"/>
    <mergeCell ref="B559:G559"/>
    <mergeCell ref="H559:M559"/>
    <mergeCell ref="N559:T559"/>
    <mergeCell ref="U559:AA559"/>
    <mergeCell ref="AB559:AG559"/>
    <mergeCell ref="AH559:AM559"/>
    <mergeCell ref="C575:E575"/>
    <mergeCell ref="C576:E576"/>
    <mergeCell ref="C577:E577"/>
    <mergeCell ref="C578:E578"/>
    <mergeCell ref="B581:C583"/>
    <mergeCell ref="D581:I581"/>
    <mergeCell ref="D582:I582"/>
    <mergeCell ref="D583:I583"/>
    <mergeCell ref="C569:E569"/>
    <mergeCell ref="C570:E570"/>
    <mergeCell ref="C571:E571"/>
    <mergeCell ref="C572:E572"/>
    <mergeCell ref="C573:E573"/>
    <mergeCell ref="C574:E574"/>
    <mergeCell ref="AN563:AS563"/>
    <mergeCell ref="B564:G564"/>
    <mergeCell ref="H564:M564"/>
    <mergeCell ref="N564:T564"/>
    <mergeCell ref="U564:AA564"/>
    <mergeCell ref="AB564:AG564"/>
    <mergeCell ref="AH564:AM564"/>
    <mergeCell ref="AN564:AS564"/>
    <mergeCell ref="B563:G563"/>
    <mergeCell ref="H563:M563"/>
    <mergeCell ref="N563:T563"/>
    <mergeCell ref="U563:AA563"/>
    <mergeCell ref="AB563:AG563"/>
    <mergeCell ref="AH563:AM563"/>
    <mergeCell ref="J583:P583"/>
    <mergeCell ref="Q583:W583"/>
    <mergeCell ref="X583:AB583"/>
    <mergeCell ref="AC583:AG583"/>
    <mergeCell ref="AH583:AO583"/>
    <mergeCell ref="AP583:AS583"/>
    <mergeCell ref="J582:P582"/>
    <mergeCell ref="Q582:W582"/>
    <mergeCell ref="X582:AB582"/>
    <mergeCell ref="AC582:AG582"/>
    <mergeCell ref="AH582:AO582"/>
    <mergeCell ref="AP582:AS582"/>
    <mergeCell ref="J581:P581"/>
    <mergeCell ref="Q581:W581"/>
    <mergeCell ref="X581:AB581"/>
    <mergeCell ref="AC581:AG581"/>
    <mergeCell ref="AH581:AO581"/>
    <mergeCell ref="AP581:AS581"/>
    <mergeCell ref="AH586:AO586"/>
    <mergeCell ref="AP586:AS586"/>
    <mergeCell ref="B587:C587"/>
    <mergeCell ref="D587:I587"/>
    <mergeCell ref="J587:P587"/>
    <mergeCell ref="Q587:W587"/>
    <mergeCell ref="X587:AB587"/>
    <mergeCell ref="AC587:AG587"/>
    <mergeCell ref="AH587:AO587"/>
    <mergeCell ref="AP587:AS587"/>
    <mergeCell ref="B586:C586"/>
    <mergeCell ref="D586:I586"/>
    <mergeCell ref="J586:P586"/>
    <mergeCell ref="Q586:W586"/>
    <mergeCell ref="X586:AB586"/>
    <mergeCell ref="AC586:AG586"/>
    <mergeCell ref="AH584:AO584"/>
    <mergeCell ref="AP584:AS584"/>
    <mergeCell ref="B585:C585"/>
    <mergeCell ref="D585:I585"/>
    <mergeCell ref="J585:P585"/>
    <mergeCell ref="Q585:W585"/>
    <mergeCell ref="X585:AB585"/>
    <mergeCell ref="AC585:AG585"/>
    <mergeCell ref="AH585:AO585"/>
    <mergeCell ref="AP585:AS585"/>
    <mergeCell ref="B584:C584"/>
    <mergeCell ref="D584:I584"/>
    <mergeCell ref="J584:P584"/>
    <mergeCell ref="Q584:W584"/>
    <mergeCell ref="X584:AB584"/>
    <mergeCell ref="AC584:AG584"/>
    <mergeCell ref="AH590:AO590"/>
    <mergeCell ref="AP590:AS590"/>
    <mergeCell ref="B591:C591"/>
    <mergeCell ref="D591:I591"/>
    <mergeCell ref="J591:P591"/>
    <mergeCell ref="Q591:W591"/>
    <mergeCell ref="X591:AB591"/>
    <mergeCell ref="AC591:AG591"/>
    <mergeCell ref="AH591:AO591"/>
    <mergeCell ref="AP591:AS591"/>
    <mergeCell ref="B590:C590"/>
    <mergeCell ref="D590:I590"/>
    <mergeCell ref="J590:P590"/>
    <mergeCell ref="Q590:W590"/>
    <mergeCell ref="X590:AB590"/>
    <mergeCell ref="AC590:AG590"/>
    <mergeCell ref="AH588:AO588"/>
    <mergeCell ref="AP588:AS588"/>
    <mergeCell ref="B589:C589"/>
    <mergeCell ref="D589:I589"/>
    <mergeCell ref="J589:P589"/>
    <mergeCell ref="Q589:W589"/>
    <mergeCell ref="X589:AB589"/>
    <mergeCell ref="AC589:AG589"/>
    <mergeCell ref="AH589:AO589"/>
    <mergeCell ref="AP589:AS589"/>
    <mergeCell ref="B588:C588"/>
    <mergeCell ref="D588:I588"/>
    <mergeCell ref="J588:P588"/>
    <mergeCell ref="Q588:W588"/>
    <mergeCell ref="X588:AB588"/>
    <mergeCell ref="AC588:AG588"/>
    <mergeCell ref="G597:H597"/>
    <mergeCell ref="X599:AA599"/>
    <mergeCell ref="N600:N601"/>
    <mergeCell ref="O600:R600"/>
    <mergeCell ref="S600:S601"/>
    <mergeCell ref="T600:W601"/>
    <mergeCell ref="X600:X601"/>
    <mergeCell ref="Y600:Z601"/>
    <mergeCell ref="AA600:AA601"/>
    <mergeCell ref="AH592:AO592"/>
    <mergeCell ref="AP592:AS592"/>
    <mergeCell ref="B593:C593"/>
    <mergeCell ref="D593:I593"/>
    <mergeCell ref="J593:P593"/>
    <mergeCell ref="Q593:W593"/>
    <mergeCell ref="X593:AB593"/>
    <mergeCell ref="AC593:AG593"/>
    <mergeCell ref="AH593:AO593"/>
    <mergeCell ref="AP593:AS593"/>
    <mergeCell ref="B592:C592"/>
    <mergeCell ref="D592:I592"/>
    <mergeCell ref="J592:P592"/>
    <mergeCell ref="Q592:W592"/>
    <mergeCell ref="X592:AB592"/>
    <mergeCell ref="AC592:AG592"/>
    <mergeCell ref="AL610:AN611"/>
    <mergeCell ref="AO610:AO611"/>
    <mergeCell ref="AP610:AR611"/>
    <mergeCell ref="AB611:AE611"/>
    <mergeCell ref="AI611:AJ611"/>
    <mergeCell ref="N612:Q612"/>
    <mergeCell ref="S612:T612"/>
    <mergeCell ref="H609:K609"/>
    <mergeCell ref="Z610:Z611"/>
    <mergeCell ref="AB610:AE610"/>
    <mergeCell ref="AG610:AG611"/>
    <mergeCell ref="AI610:AJ610"/>
    <mergeCell ref="AK610:AK611"/>
    <mergeCell ref="AB600:AC601"/>
    <mergeCell ref="O601:R601"/>
    <mergeCell ref="B603:G604"/>
    <mergeCell ref="L605:O605"/>
    <mergeCell ref="Q605:T605"/>
    <mergeCell ref="V605:W605"/>
    <mergeCell ref="Y605:Z605"/>
    <mergeCell ref="AA621:AA622"/>
    <mergeCell ref="AB621:AE622"/>
    <mergeCell ref="M622:U622"/>
    <mergeCell ref="O623:O624"/>
    <mergeCell ref="P623:S623"/>
    <mergeCell ref="T623:T624"/>
    <mergeCell ref="U623:X624"/>
    <mergeCell ref="P624:S624"/>
    <mergeCell ref="H620:K620"/>
    <mergeCell ref="K621:L622"/>
    <mergeCell ref="M621:P621"/>
    <mergeCell ref="R621:U621"/>
    <mergeCell ref="V621:V622"/>
    <mergeCell ref="W621:Z622"/>
    <mergeCell ref="B614:G615"/>
    <mergeCell ref="L616:O616"/>
    <mergeCell ref="Q616:T616"/>
    <mergeCell ref="V616:W616"/>
    <mergeCell ref="Y616:Z616"/>
    <mergeCell ref="N617:O617"/>
    <mergeCell ref="Y633:AC633"/>
    <mergeCell ref="AD633:AD634"/>
    <mergeCell ref="AE633:AG634"/>
    <mergeCell ref="AH633:AH634"/>
    <mergeCell ref="AI633:AL634"/>
    <mergeCell ref="U634:W634"/>
    <mergeCell ref="Y634:AC634"/>
    <mergeCell ref="G632:H632"/>
    <mergeCell ref="B633:J634"/>
    <mergeCell ref="R633:R634"/>
    <mergeCell ref="T633:T634"/>
    <mergeCell ref="U633:W633"/>
    <mergeCell ref="X633:X634"/>
    <mergeCell ref="B626:G627"/>
    <mergeCell ref="L628:O628"/>
    <mergeCell ref="Q628:T628"/>
    <mergeCell ref="V628:W628"/>
    <mergeCell ref="Y628:Z628"/>
    <mergeCell ref="N629:O629"/>
    <mergeCell ref="B647:G648"/>
    <mergeCell ref="L649:O649"/>
    <mergeCell ref="Q649:T649"/>
    <mergeCell ref="V649:W649"/>
    <mergeCell ref="Y649:Z649"/>
    <mergeCell ref="G653:H653"/>
    <mergeCell ref="Q643:Q644"/>
    <mergeCell ref="R643:R644"/>
    <mergeCell ref="S643:X643"/>
    <mergeCell ref="Y643:Y644"/>
    <mergeCell ref="Z643:AD644"/>
    <mergeCell ref="S644:X644"/>
    <mergeCell ref="B636:G637"/>
    <mergeCell ref="L638:O638"/>
    <mergeCell ref="Q638:T638"/>
    <mergeCell ref="V638:W638"/>
    <mergeCell ref="Y638:Z638"/>
    <mergeCell ref="G642:H642"/>
    <mergeCell ref="G663:H663"/>
    <mergeCell ref="U664:AS665"/>
    <mergeCell ref="Y668:AA668"/>
    <mergeCell ref="AN668:AP668"/>
    <mergeCell ref="T669:T670"/>
    <mergeCell ref="U669:Y670"/>
    <mergeCell ref="Z669:Z670"/>
    <mergeCell ref="AA669:AD669"/>
    <mergeCell ref="AE669:AE670"/>
    <mergeCell ref="AF669:AH669"/>
    <mergeCell ref="AI654:AM655"/>
    <mergeCell ref="X655:AC655"/>
    <mergeCell ref="B657:G658"/>
    <mergeCell ref="L659:P659"/>
    <mergeCell ref="R659:V659"/>
    <mergeCell ref="X659:Y659"/>
    <mergeCell ref="AA659:AB659"/>
    <mergeCell ref="B654:J655"/>
    <mergeCell ref="W654:W655"/>
    <mergeCell ref="Y654:AB654"/>
    <mergeCell ref="AD654:AD655"/>
    <mergeCell ref="AE654:AG655"/>
    <mergeCell ref="AH654:AH655"/>
    <mergeCell ref="AM682:AM683"/>
    <mergeCell ref="AN682:AQ683"/>
    <mergeCell ref="W683:AG683"/>
    <mergeCell ref="B685:G686"/>
    <mergeCell ref="L687:O687"/>
    <mergeCell ref="Q687:T687"/>
    <mergeCell ref="V687:W687"/>
    <mergeCell ref="Y687:Z687"/>
    <mergeCell ref="G678:H678"/>
    <mergeCell ref="N681:T681"/>
    <mergeCell ref="U682:U683"/>
    <mergeCell ref="W682:AA682"/>
    <mergeCell ref="AC682:AG682"/>
    <mergeCell ref="AI682:AI683"/>
    <mergeCell ref="AI669:AI670"/>
    <mergeCell ref="AJ669:AM670"/>
    <mergeCell ref="AA670:AD670"/>
    <mergeCell ref="AF670:AH670"/>
    <mergeCell ref="B672:G673"/>
    <mergeCell ref="L674:P674"/>
    <mergeCell ref="R674:V674"/>
    <mergeCell ref="AA694:AA695"/>
    <mergeCell ref="AB694:AD695"/>
    <mergeCell ref="AE694:AE695"/>
    <mergeCell ref="AF694:AI695"/>
    <mergeCell ref="O695:Y695"/>
    <mergeCell ref="K696:L697"/>
    <mergeCell ref="M696:M697"/>
    <mergeCell ref="O696:S696"/>
    <mergeCell ref="U696:Y696"/>
    <mergeCell ref="AA696:AA697"/>
    <mergeCell ref="G691:H691"/>
    <mergeCell ref="U692:U693"/>
    <mergeCell ref="K694:L695"/>
    <mergeCell ref="M694:M695"/>
    <mergeCell ref="O694:S694"/>
    <mergeCell ref="U694:Y694"/>
    <mergeCell ref="AJ682:AL683"/>
    <mergeCell ref="B703:G704"/>
    <mergeCell ref="L705:P705"/>
    <mergeCell ref="R705:V705"/>
    <mergeCell ref="E710:H710"/>
    <mergeCell ref="I710:J710"/>
    <mergeCell ref="L710:O710"/>
    <mergeCell ref="P710:Q710"/>
    <mergeCell ref="S710:V710"/>
    <mergeCell ref="N699:X699"/>
    <mergeCell ref="O700:O701"/>
    <mergeCell ref="P700:S700"/>
    <mergeCell ref="T700:T701"/>
    <mergeCell ref="U700:Y701"/>
    <mergeCell ref="P701:S701"/>
    <mergeCell ref="AB696:AD697"/>
    <mergeCell ref="AE696:AE697"/>
    <mergeCell ref="AF696:AI697"/>
    <mergeCell ref="O697:Y697"/>
    <mergeCell ref="K698:L699"/>
    <mergeCell ref="M698:M699"/>
    <mergeCell ref="N698:R698"/>
    <mergeCell ref="T698:X698"/>
    <mergeCell ref="Y698:Y699"/>
    <mergeCell ref="Z698:AC699"/>
    <mergeCell ref="E712:I712"/>
    <mergeCell ref="J712:K712"/>
    <mergeCell ref="D713:H713"/>
    <mergeCell ref="B719:B720"/>
    <mergeCell ref="C719:AT719"/>
    <mergeCell ref="C720:F720"/>
    <mergeCell ref="G720:G721"/>
    <mergeCell ref="H720:K720"/>
    <mergeCell ref="L720:L721"/>
    <mergeCell ref="M720:P720"/>
    <mergeCell ref="AR710:AS710"/>
    <mergeCell ref="F711:I711"/>
    <mergeCell ref="J711:K711"/>
    <mergeCell ref="M711:P711"/>
    <mergeCell ref="Q711:R711"/>
    <mergeCell ref="T711:W711"/>
    <mergeCell ref="X711:Y711"/>
    <mergeCell ref="W710:X710"/>
    <mergeCell ref="Z710:AC710"/>
    <mergeCell ref="AD710:AE710"/>
    <mergeCell ref="AG710:AJ710"/>
    <mergeCell ref="AK710:AL710"/>
    <mergeCell ref="AN710:AQ710"/>
    <mergeCell ref="AG720:AJ720"/>
    <mergeCell ref="AK720:AK721"/>
    <mergeCell ref="AL720:AO720"/>
    <mergeCell ref="AP720:AP721"/>
    <mergeCell ref="AQ720:AT720"/>
    <mergeCell ref="C721:F721"/>
    <mergeCell ref="H721:K721"/>
    <mergeCell ref="M721:P721"/>
    <mergeCell ref="R721:U721"/>
    <mergeCell ref="AB720:AE720"/>
    <mergeCell ref="AB721:AE721"/>
    <mergeCell ref="AE740:AK740"/>
    <mergeCell ref="B741:G742"/>
    <mergeCell ref="H741:Y741"/>
    <mergeCell ref="Z741:AE742"/>
    <mergeCell ref="AF741:AK742"/>
    <mergeCell ref="H742:M742"/>
    <mergeCell ref="N742:S742"/>
    <mergeCell ref="T742:Y742"/>
    <mergeCell ref="T729:W729"/>
    <mergeCell ref="AI729:AJ729"/>
    <mergeCell ref="H730:K730"/>
    <mergeCell ref="D731:G731"/>
    <mergeCell ref="I731:L731"/>
    <mergeCell ref="F732:I732"/>
    <mergeCell ref="AG721:AJ721"/>
    <mergeCell ref="AL721:AO721"/>
    <mergeCell ref="AQ721:AT721"/>
    <mergeCell ref="C722:G722"/>
    <mergeCell ref="H726:I726"/>
    <mergeCell ref="K726:O726"/>
    <mergeCell ref="Q726:T726"/>
    <mergeCell ref="V726:W726"/>
    <mergeCell ref="Y726:Z726"/>
    <mergeCell ref="B745:G745"/>
    <mergeCell ref="H745:M745"/>
    <mergeCell ref="N745:S745"/>
    <mergeCell ref="T745:Y745"/>
    <mergeCell ref="Z745:AE745"/>
    <mergeCell ref="AF745:AK745"/>
    <mergeCell ref="B744:G744"/>
    <mergeCell ref="H744:M744"/>
    <mergeCell ref="N744:S744"/>
    <mergeCell ref="T744:Y744"/>
    <mergeCell ref="Z744:AE744"/>
    <mergeCell ref="AF744:AK744"/>
    <mergeCell ref="B743:G743"/>
    <mergeCell ref="H743:M743"/>
    <mergeCell ref="N743:S743"/>
    <mergeCell ref="T743:Y743"/>
    <mergeCell ref="Z743:AE743"/>
    <mergeCell ref="AF743:AK743"/>
    <mergeCell ref="W721:Z721"/>
    <mergeCell ref="Q720:Q721"/>
    <mergeCell ref="R720:U720"/>
    <mergeCell ref="V720:V721"/>
    <mergeCell ref="W720:Z720"/>
    <mergeCell ref="AA720:AA721"/>
    <mergeCell ref="AJ751:AN751"/>
    <mergeCell ref="AO751:AS751"/>
    <mergeCell ref="B752:E752"/>
    <mergeCell ref="F752:J752"/>
    <mergeCell ref="K752:O752"/>
    <mergeCell ref="P752:T752"/>
    <mergeCell ref="U752:Y752"/>
    <mergeCell ref="Z752:AD752"/>
    <mergeCell ref="AE752:AI752"/>
    <mergeCell ref="AJ752:AN752"/>
    <mergeCell ref="Z750:AD750"/>
    <mergeCell ref="AE750:AI750"/>
    <mergeCell ref="B751:E751"/>
    <mergeCell ref="F751:J751"/>
    <mergeCell ref="K751:O751"/>
    <mergeCell ref="P751:T751"/>
    <mergeCell ref="U751:Y751"/>
    <mergeCell ref="Z751:AD751"/>
    <mergeCell ref="AE751:AI751"/>
    <mergeCell ref="B748:E750"/>
    <mergeCell ref="F748:AI748"/>
    <mergeCell ref="AJ748:AN750"/>
    <mergeCell ref="AO748:AS750"/>
    <mergeCell ref="F749:J750"/>
    <mergeCell ref="K749:O750"/>
    <mergeCell ref="P749:Y749"/>
    <mergeCell ref="Z749:AI749"/>
    <mergeCell ref="P750:T750"/>
    <mergeCell ref="U750:Y750"/>
    <mergeCell ref="AE754:AI754"/>
    <mergeCell ref="AJ754:AN754"/>
    <mergeCell ref="AO754:AS754"/>
    <mergeCell ref="B755:E755"/>
    <mergeCell ref="F755:J755"/>
    <mergeCell ref="K755:O755"/>
    <mergeCell ref="P755:T755"/>
    <mergeCell ref="U755:Y755"/>
    <mergeCell ref="Z755:AD755"/>
    <mergeCell ref="AE755:AI755"/>
    <mergeCell ref="B754:E754"/>
    <mergeCell ref="F754:J754"/>
    <mergeCell ref="K754:O754"/>
    <mergeCell ref="P754:T754"/>
    <mergeCell ref="U754:Y754"/>
    <mergeCell ref="Z754:AD754"/>
    <mergeCell ref="AO752:AS752"/>
    <mergeCell ref="B753:E753"/>
    <mergeCell ref="F753:J753"/>
    <mergeCell ref="K753:O753"/>
    <mergeCell ref="P753:T753"/>
    <mergeCell ref="U753:Y753"/>
    <mergeCell ref="Z753:AD753"/>
    <mergeCell ref="AE753:AI753"/>
    <mergeCell ref="AJ753:AN753"/>
    <mergeCell ref="AO753:AS753"/>
    <mergeCell ref="AO756:AS756"/>
    <mergeCell ref="B757:E757"/>
    <mergeCell ref="F757:J757"/>
    <mergeCell ref="K757:O757"/>
    <mergeCell ref="P757:T757"/>
    <mergeCell ref="U757:Y757"/>
    <mergeCell ref="Z757:AD757"/>
    <mergeCell ref="AE757:AI757"/>
    <mergeCell ref="AJ757:AN757"/>
    <mergeCell ref="AO757:AS757"/>
    <mergeCell ref="AJ755:AN755"/>
    <mergeCell ref="AO755:AS755"/>
    <mergeCell ref="B756:E756"/>
    <mergeCell ref="F756:J756"/>
    <mergeCell ref="K756:O756"/>
    <mergeCell ref="P756:T756"/>
    <mergeCell ref="U756:Y756"/>
    <mergeCell ref="Z756:AD756"/>
    <mergeCell ref="AE756:AI756"/>
    <mergeCell ref="AJ756:AN756"/>
    <mergeCell ref="AJ759:AN759"/>
    <mergeCell ref="AO759:AS759"/>
    <mergeCell ref="B760:E760"/>
    <mergeCell ref="F760:J760"/>
    <mergeCell ref="K760:O760"/>
    <mergeCell ref="P760:T760"/>
    <mergeCell ref="U760:Y760"/>
    <mergeCell ref="Z760:AD760"/>
    <mergeCell ref="AE760:AI760"/>
    <mergeCell ref="AJ760:AN760"/>
    <mergeCell ref="AE758:AI758"/>
    <mergeCell ref="AJ758:AN758"/>
    <mergeCell ref="AO758:AS758"/>
    <mergeCell ref="B759:E759"/>
    <mergeCell ref="F759:J759"/>
    <mergeCell ref="K759:O759"/>
    <mergeCell ref="P759:T759"/>
    <mergeCell ref="U759:Y759"/>
    <mergeCell ref="Z759:AD759"/>
    <mergeCell ref="AE759:AI759"/>
    <mergeCell ref="B758:E758"/>
    <mergeCell ref="F758:J758"/>
    <mergeCell ref="K758:O758"/>
    <mergeCell ref="P758:T758"/>
    <mergeCell ref="U758:Y758"/>
    <mergeCell ref="Z758:AD758"/>
    <mergeCell ref="AE762:AI762"/>
    <mergeCell ref="AJ762:AN762"/>
    <mergeCell ref="AO762:AS762"/>
    <mergeCell ref="B763:E763"/>
    <mergeCell ref="F763:J763"/>
    <mergeCell ref="K763:O763"/>
    <mergeCell ref="P763:T763"/>
    <mergeCell ref="U763:Y763"/>
    <mergeCell ref="Z763:AD763"/>
    <mergeCell ref="AE763:AI763"/>
    <mergeCell ref="B762:E762"/>
    <mergeCell ref="F762:J762"/>
    <mergeCell ref="K762:O762"/>
    <mergeCell ref="P762:T762"/>
    <mergeCell ref="U762:Y762"/>
    <mergeCell ref="Z762:AD762"/>
    <mergeCell ref="AO760:AS760"/>
    <mergeCell ref="B761:E761"/>
    <mergeCell ref="F761:J761"/>
    <mergeCell ref="K761:O761"/>
    <mergeCell ref="P761:T761"/>
    <mergeCell ref="U761:Y761"/>
    <mergeCell ref="Z761:AD761"/>
    <mergeCell ref="AE761:AI761"/>
    <mergeCell ref="AJ761:AN761"/>
    <mergeCell ref="AO761:AS761"/>
    <mergeCell ref="AO764:AS764"/>
    <mergeCell ref="B765:E765"/>
    <mergeCell ref="F765:J765"/>
    <mergeCell ref="K765:O765"/>
    <mergeCell ref="P765:T765"/>
    <mergeCell ref="U765:Y765"/>
    <mergeCell ref="Z765:AD765"/>
    <mergeCell ref="AE765:AI765"/>
    <mergeCell ref="AJ765:AN765"/>
    <mergeCell ref="AO765:AS765"/>
    <mergeCell ref="AJ763:AN763"/>
    <mergeCell ref="AO763:AS763"/>
    <mergeCell ref="B764:E764"/>
    <mergeCell ref="F764:J764"/>
    <mergeCell ref="K764:O764"/>
    <mergeCell ref="P764:T764"/>
    <mergeCell ref="U764:Y764"/>
    <mergeCell ref="Z764:AD764"/>
    <mergeCell ref="AE764:AI764"/>
    <mergeCell ref="AJ764:AN764"/>
    <mergeCell ref="AJ767:AN767"/>
    <mergeCell ref="AO767:AS767"/>
    <mergeCell ref="B768:E768"/>
    <mergeCell ref="F768:J768"/>
    <mergeCell ref="K768:O768"/>
    <mergeCell ref="P768:T768"/>
    <mergeCell ref="U768:Y768"/>
    <mergeCell ref="Z768:AD768"/>
    <mergeCell ref="AE768:AI768"/>
    <mergeCell ref="AJ768:AN768"/>
    <mergeCell ref="AE766:AI766"/>
    <mergeCell ref="AJ766:AN766"/>
    <mergeCell ref="AO766:AS766"/>
    <mergeCell ref="B767:E767"/>
    <mergeCell ref="F767:J767"/>
    <mergeCell ref="K767:O767"/>
    <mergeCell ref="P767:T767"/>
    <mergeCell ref="U767:Y767"/>
    <mergeCell ref="Z767:AD767"/>
    <mergeCell ref="AE767:AI767"/>
    <mergeCell ref="B766:E766"/>
    <mergeCell ref="F766:J766"/>
    <mergeCell ref="K766:O766"/>
    <mergeCell ref="P766:T766"/>
    <mergeCell ref="U766:Y766"/>
    <mergeCell ref="Z766:AD766"/>
    <mergeCell ref="U773:Y773"/>
    <mergeCell ref="Z773:AD773"/>
    <mergeCell ref="AE773:AI773"/>
    <mergeCell ref="B774:E774"/>
    <mergeCell ref="F774:J774"/>
    <mergeCell ref="K774:O774"/>
    <mergeCell ref="P774:T774"/>
    <mergeCell ref="U774:Y774"/>
    <mergeCell ref="Z774:AD774"/>
    <mergeCell ref="AE774:AI774"/>
    <mergeCell ref="AO768:AS768"/>
    <mergeCell ref="B771:E773"/>
    <mergeCell ref="F771:AI771"/>
    <mergeCell ref="AJ771:AN773"/>
    <mergeCell ref="AO771:AS773"/>
    <mergeCell ref="F772:J773"/>
    <mergeCell ref="K772:O773"/>
    <mergeCell ref="P772:Y772"/>
    <mergeCell ref="Z772:AI772"/>
    <mergeCell ref="P773:T773"/>
    <mergeCell ref="AO775:AS775"/>
    <mergeCell ref="B776:E776"/>
    <mergeCell ref="F776:J776"/>
    <mergeCell ref="K776:O776"/>
    <mergeCell ref="P776:T776"/>
    <mergeCell ref="U776:Y776"/>
    <mergeCell ref="Z776:AD776"/>
    <mergeCell ref="AE776:AI776"/>
    <mergeCell ref="AJ776:AN776"/>
    <mergeCell ref="AO776:AS776"/>
    <mergeCell ref="AJ774:AN774"/>
    <mergeCell ref="AO774:AS774"/>
    <mergeCell ref="B775:E775"/>
    <mergeCell ref="F775:J775"/>
    <mergeCell ref="K775:O775"/>
    <mergeCell ref="P775:T775"/>
    <mergeCell ref="U775:Y775"/>
    <mergeCell ref="Z775:AD775"/>
    <mergeCell ref="AE775:AI775"/>
    <mergeCell ref="AJ775:AN775"/>
    <mergeCell ref="AJ778:AN778"/>
    <mergeCell ref="AO778:AS778"/>
    <mergeCell ref="B779:E779"/>
    <mergeCell ref="F779:J779"/>
    <mergeCell ref="K779:O779"/>
    <mergeCell ref="P779:T779"/>
    <mergeCell ref="U779:Y779"/>
    <mergeCell ref="Z779:AD779"/>
    <mergeCell ref="AE779:AI779"/>
    <mergeCell ref="AJ779:AN779"/>
    <mergeCell ref="AE777:AI777"/>
    <mergeCell ref="AJ777:AN777"/>
    <mergeCell ref="AO777:AS777"/>
    <mergeCell ref="B778:E778"/>
    <mergeCell ref="F778:J778"/>
    <mergeCell ref="K778:O778"/>
    <mergeCell ref="P778:T778"/>
    <mergeCell ref="U778:Y778"/>
    <mergeCell ref="Z778:AD778"/>
    <mergeCell ref="AE778:AI778"/>
    <mergeCell ref="B777:E777"/>
    <mergeCell ref="F777:J777"/>
    <mergeCell ref="K777:O777"/>
    <mergeCell ref="P777:T777"/>
    <mergeCell ref="U777:Y777"/>
    <mergeCell ref="Z777:AD777"/>
    <mergeCell ref="AE781:AI781"/>
    <mergeCell ref="AJ781:AN781"/>
    <mergeCell ref="AO781:AS781"/>
    <mergeCell ref="B782:E782"/>
    <mergeCell ref="F782:J782"/>
    <mergeCell ref="K782:O782"/>
    <mergeCell ref="P782:T782"/>
    <mergeCell ref="U782:Y782"/>
    <mergeCell ref="Z782:AD782"/>
    <mergeCell ref="AE782:AI782"/>
    <mergeCell ref="B781:E781"/>
    <mergeCell ref="F781:J781"/>
    <mergeCell ref="K781:O781"/>
    <mergeCell ref="P781:T781"/>
    <mergeCell ref="U781:Y781"/>
    <mergeCell ref="Z781:AD781"/>
    <mergeCell ref="AO779:AS779"/>
    <mergeCell ref="B780:E780"/>
    <mergeCell ref="F780:J780"/>
    <mergeCell ref="K780:O780"/>
    <mergeCell ref="P780:T780"/>
    <mergeCell ref="U780:Y780"/>
    <mergeCell ref="Z780:AD780"/>
    <mergeCell ref="AE780:AI780"/>
    <mergeCell ref="AJ780:AN780"/>
    <mergeCell ref="AO780:AS780"/>
    <mergeCell ref="AO783:AS783"/>
    <mergeCell ref="B784:E784"/>
    <mergeCell ref="F784:J784"/>
    <mergeCell ref="K784:O784"/>
    <mergeCell ref="P784:T784"/>
    <mergeCell ref="U784:Y784"/>
    <mergeCell ref="Z784:AD784"/>
    <mergeCell ref="AE784:AI784"/>
    <mergeCell ref="AJ784:AN784"/>
    <mergeCell ref="AO784:AS784"/>
    <mergeCell ref="AJ782:AN782"/>
    <mergeCell ref="AO782:AS782"/>
    <mergeCell ref="B783:E783"/>
    <mergeCell ref="F783:J783"/>
    <mergeCell ref="K783:O783"/>
    <mergeCell ref="P783:T783"/>
    <mergeCell ref="U783:Y783"/>
    <mergeCell ref="Z783:AD783"/>
    <mergeCell ref="AE783:AI783"/>
    <mergeCell ref="AJ783:AN783"/>
    <mergeCell ref="AJ786:AN786"/>
    <mergeCell ref="AO786:AS786"/>
    <mergeCell ref="B787:E787"/>
    <mergeCell ref="F787:J787"/>
    <mergeCell ref="K787:O787"/>
    <mergeCell ref="P787:T787"/>
    <mergeCell ref="U787:Y787"/>
    <mergeCell ref="Z787:AD787"/>
    <mergeCell ref="AE787:AI787"/>
    <mergeCell ref="AJ787:AN787"/>
    <mergeCell ref="AE785:AI785"/>
    <mergeCell ref="AJ785:AN785"/>
    <mergeCell ref="AO785:AS785"/>
    <mergeCell ref="B786:E786"/>
    <mergeCell ref="F786:J786"/>
    <mergeCell ref="K786:O786"/>
    <mergeCell ref="P786:T786"/>
    <mergeCell ref="U786:Y786"/>
    <mergeCell ref="Z786:AD786"/>
    <mergeCell ref="AE786:AI786"/>
    <mergeCell ref="B785:E785"/>
    <mergeCell ref="F785:J785"/>
    <mergeCell ref="K785:O785"/>
    <mergeCell ref="P785:T785"/>
    <mergeCell ref="U785:Y785"/>
    <mergeCell ref="Z785:AD785"/>
    <mergeCell ref="AE789:AI789"/>
    <mergeCell ref="AJ789:AN789"/>
    <mergeCell ref="AO789:AS789"/>
    <mergeCell ref="B790:E790"/>
    <mergeCell ref="F790:J790"/>
    <mergeCell ref="K790:O790"/>
    <mergeCell ref="P790:T790"/>
    <mergeCell ref="U790:Y790"/>
    <mergeCell ref="Z790:AD790"/>
    <mergeCell ref="AE790:AI790"/>
    <mergeCell ref="B789:E789"/>
    <mergeCell ref="F789:J789"/>
    <mergeCell ref="K789:O789"/>
    <mergeCell ref="P789:T789"/>
    <mergeCell ref="U789:Y789"/>
    <mergeCell ref="Z789:AD789"/>
    <mergeCell ref="AO787:AS787"/>
    <mergeCell ref="B788:E788"/>
    <mergeCell ref="F788:J788"/>
    <mergeCell ref="K788:O788"/>
    <mergeCell ref="P788:T788"/>
    <mergeCell ref="U788:Y788"/>
    <mergeCell ref="Z788:AD788"/>
    <mergeCell ref="AE788:AI788"/>
    <mergeCell ref="AJ788:AN788"/>
    <mergeCell ref="AO788:AS788"/>
    <mergeCell ref="B796:I796"/>
    <mergeCell ref="J796:R796"/>
    <mergeCell ref="S796:AA796"/>
    <mergeCell ref="AB796:AJ796"/>
    <mergeCell ref="AK796:AS796"/>
    <mergeCell ref="B797:I797"/>
    <mergeCell ref="J797:R797"/>
    <mergeCell ref="S797:AA797"/>
    <mergeCell ref="AB797:AJ797"/>
    <mergeCell ref="AK797:AS797"/>
    <mergeCell ref="AO791:AS791"/>
    <mergeCell ref="B794:I795"/>
    <mergeCell ref="J794:R795"/>
    <mergeCell ref="S794:AA795"/>
    <mergeCell ref="AB794:AJ795"/>
    <mergeCell ref="AK794:AS795"/>
    <mergeCell ref="AJ790:AN790"/>
    <mergeCell ref="AO790:AS790"/>
    <mergeCell ref="B791:E791"/>
    <mergeCell ref="F791:J791"/>
    <mergeCell ref="K791:O791"/>
    <mergeCell ref="P791:T791"/>
    <mergeCell ref="U791:Y791"/>
    <mergeCell ref="Z791:AD791"/>
    <mergeCell ref="AE791:AI791"/>
    <mergeCell ref="AJ791:AN791"/>
    <mergeCell ref="B800:I800"/>
    <mergeCell ref="J800:R800"/>
    <mergeCell ref="S800:AA800"/>
    <mergeCell ref="AB800:AJ800"/>
    <mergeCell ref="AK800:AS800"/>
    <mergeCell ref="B801:I801"/>
    <mergeCell ref="J801:R801"/>
    <mergeCell ref="S801:AA801"/>
    <mergeCell ref="AB801:AJ801"/>
    <mergeCell ref="AK801:AS801"/>
    <mergeCell ref="B798:I798"/>
    <mergeCell ref="J798:R798"/>
    <mergeCell ref="S798:AA798"/>
    <mergeCell ref="AB798:AJ798"/>
    <mergeCell ref="AK798:AS798"/>
    <mergeCell ref="B799:I799"/>
    <mergeCell ref="J799:R799"/>
    <mergeCell ref="S799:AA799"/>
    <mergeCell ref="AB799:AJ799"/>
    <mergeCell ref="AK799:AS799"/>
    <mergeCell ref="B804:I804"/>
    <mergeCell ref="J804:R804"/>
    <mergeCell ref="S804:AA804"/>
    <mergeCell ref="AB804:AJ804"/>
    <mergeCell ref="AK804:AS804"/>
    <mergeCell ref="B805:I805"/>
    <mergeCell ref="J805:R805"/>
    <mergeCell ref="S805:AA805"/>
    <mergeCell ref="AB805:AJ805"/>
    <mergeCell ref="AK805:AS805"/>
    <mergeCell ref="B802:I802"/>
    <mergeCell ref="J802:R802"/>
    <mergeCell ref="S802:AA802"/>
    <mergeCell ref="AB802:AJ802"/>
    <mergeCell ref="AK802:AS802"/>
    <mergeCell ref="B803:I803"/>
    <mergeCell ref="J803:R803"/>
    <mergeCell ref="S803:AA803"/>
    <mergeCell ref="AB803:AJ803"/>
    <mergeCell ref="AK803:AS803"/>
    <mergeCell ref="B808:I808"/>
    <mergeCell ref="J808:R808"/>
    <mergeCell ref="S808:AA808"/>
    <mergeCell ref="AB808:AJ808"/>
    <mergeCell ref="AK808:AS808"/>
    <mergeCell ref="B809:I809"/>
    <mergeCell ref="J809:R809"/>
    <mergeCell ref="S809:AA809"/>
    <mergeCell ref="AB809:AJ809"/>
    <mergeCell ref="AK809:AS809"/>
    <mergeCell ref="B806:I806"/>
    <mergeCell ref="J806:R806"/>
    <mergeCell ref="S806:AA806"/>
    <mergeCell ref="AB806:AJ806"/>
    <mergeCell ref="AK806:AS806"/>
    <mergeCell ref="B807:I807"/>
    <mergeCell ref="J807:R807"/>
    <mergeCell ref="S807:AA807"/>
    <mergeCell ref="AB807:AJ807"/>
    <mergeCell ref="AK807:AS807"/>
    <mergeCell ref="B812:I812"/>
    <mergeCell ref="J812:R812"/>
    <mergeCell ref="S812:AA812"/>
    <mergeCell ref="AB812:AJ812"/>
    <mergeCell ref="AK812:AS812"/>
    <mergeCell ref="B813:I813"/>
    <mergeCell ref="J813:R813"/>
    <mergeCell ref="S813:AA813"/>
    <mergeCell ref="AB813:AJ813"/>
    <mergeCell ref="AK813:AS813"/>
    <mergeCell ref="B810:I810"/>
    <mergeCell ref="J810:R810"/>
    <mergeCell ref="S810:AA810"/>
    <mergeCell ref="AB810:AJ810"/>
    <mergeCell ref="AK810:AS810"/>
    <mergeCell ref="B811:I811"/>
    <mergeCell ref="J811:R811"/>
    <mergeCell ref="S811:AA811"/>
    <mergeCell ref="AB811:AJ811"/>
    <mergeCell ref="AK811:AS811"/>
    <mergeCell ref="AN821:AS821"/>
    <mergeCell ref="B822:G822"/>
    <mergeCell ref="H822:M822"/>
    <mergeCell ref="N822:T822"/>
    <mergeCell ref="U822:AA822"/>
    <mergeCell ref="AB822:AG822"/>
    <mergeCell ref="AH822:AM822"/>
    <mergeCell ref="AN822:AS822"/>
    <mergeCell ref="B821:G821"/>
    <mergeCell ref="H821:M821"/>
    <mergeCell ref="N821:T821"/>
    <mergeCell ref="U821:AA821"/>
    <mergeCell ref="AB821:AG821"/>
    <mergeCell ref="AH821:AM821"/>
    <mergeCell ref="AN817:AS819"/>
    <mergeCell ref="B820:G820"/>
    <mergeCell ref="H820:M820"/>
    <mergeCell ref="N820:T820"/>
    <mergeCell ref="U820:AA820"/>
    <mergeCell ref="AB820:AG820"/>
    <mergeCell ref="AH820:AM820"/>
    <mergeCell ref="AN820:AS820"/>
    <mergeCell ref="B817:G819"/>
    <mergeCell ref="H817:M819"/>
    <mergeCell ref="N817:T819"/>
    <mergeCell ref="U817:AA819"/>
    <mergeCell ref="AB817:AG819"/>
    <mergeCell ref="AH817:AM819"/>
    <mergeCell ref="AN825:AS825"/>
    <mergeCell ref="B826:G826"/>
    <mergeCell ref="H826:M826"/>
    <mergeCell ref="N826:T826"/>
    <mergeCell ref="U826:AA826"/>
    <mergeCell ref="AB826:AG826"/>
    <mergeCell ref="AH826:AM826"/>
    <mergeCell ref="AN826:AS826"/>
    <mergeCell ref="B825:G825"/>
    <mergeCell ref="H825:M825"/>
    <mergeCell ref="N825:T825"/>
    <mergeCell ref="U825:AA825"/>
    <mergeCell ref="AB825:AG825"/>
    <mergeCell ref="AH825:AM825"/>
    <mergeCell ref="AN823:AS823"/>
    <mergeCell ref="B824:G824"/>
    <mergeCell ref="H824:M824"/>
    <mergeCell ref="N824:T824"/>
    <mergeCell ref="U824:AA824"/>
    <mergeCell ref="AB824:AG824"/>
    <mergeCell ref="AH824:AM824"/>
    <mergeCell ref="AN824:AS824"/>
    <mergeCell ref="B823:G823"/>
    <mergeCell ref="H823:M823"/>
    <mergeCell ref="N823:T823"/>
    <mergeCell ref="U823:AA823"/>
    <mergeCell ref="AB823:AG823"/>
    <mergeCell ref="AH823:AM823"/>
    <mergeCell ref="AN829:AS829"/>
    <mergeCell ref="B830:G830"/>
    <mergeCell ref="H830:M830"/>
    <mergeCell ref="N830:T830"/>
    <mergeCell ref="U830:AA830"/>
    <mergeCell ref="AB830:AG830"/>
    <mergeCell ref="AH830:AM830"/>
    <mergeCell ref="AN830:AS830"/>
    <mergeCell ref="B829:G829"/>
    <mergeCell ref="H829:M829"/>
    <mergeCell ref="N829:T829"/>
    <mergeCell ref="U829:AA829"/>
    <mergeCell ref="AB829:AG829"/>
    <mergeCell ref="AH829:AM829"/>
    <mergeCell ref="AN827:AS827"/>
    <mergeCell ref="B828:G828"/>
    <mergeCell ref="H828:M828"/>
    <mergeCell ref="N828:T828"/>
    <mergeCell ref="U828:AA828"/>
    <mergeCell ref="AB828:AG828"/>
    <mergeCell ref="AH828:AM828"/>
    <mergeCell ref="AN828:AS828"/>
    <mergeCell ref="B827:G827"/>
    <mergeCell ref="H827:M827"/>
    <mergeCell ref="N827:T827"/>
    <mergeCell ref="U827:AA827"/>
    <mergeCell ref="AB827:AG827"/>
    <mergeCell ref="AH827:AM827"/>
    <mergeCell ref="AN833:AS833"/>
    <mergeCell ref="B834:G834"/>
    <mergeCell ref="H834:M834"/>
    <mergeCell ref="N834:T834"/>
    <mergeCell ref="U834:AA834"/>
    <mergeCell ref="AB834:AG834"/>
    <mergeCell ref="AH834:AM834"/>
    <mergeCell ref="AN834:AS834"/>
    <mergeCell ref="B833:G833"/>
    <mergeCell ref="H833:M833"/>
    <mergeCell ref="N833:T833"/>
    <mergeCell ref="U833:AA833"/>
    <mergeCell ref="AB833:AG833"/>
    <mergeCell ref="AH833:AM833"/>
    <mergeCell ref="AN831:AS831"/>
    <mergeCell ref="B832:G832"/>
    <mergeCell ref="H832:M832"/>
    <mergeCell ref="N832:T832"/>
    <mergeCell ref="U832:AA832"/>
    <mergeCell ref="AB832:AG832"/>
    <mergeCell ref="AH832:AM832"/>
    <mergeCell ref="AN832:AS832"/>
    <mergeCell ref="B831:G831"/>
    <mergeCell ref="H831:M831"/>
    <mergeCell ref="N831:T831"/>
    <mergeCell ref="U831:AA831"/>
    <mergeCell ref="AB831:AG831"/>
    <mergeCell ref="AH831:AM831"/>
    <mergeCell ref="AN838:AS840"/>
    <mergeCell ref="B841:G841"/>
    <mergeCell ref="H841:M841"/>
    <mergeCell ref="N841:T841"/>
    <mergeCell ref="U841:AA841"/>
    <mergeCell ref="AB841:AG841"/>
    <mergeCell ref="AH841:AM841"/>
    <mergeCell ref="AN841:AS841"/>
    <mergeCell ref="B838:G840"/>
    <mergeCell ref="H838:M840"/>
    <mergeCell ref="N838:T840"/>
    <mergeCell ref="U838:AA840"/>
    <mergeCell ref="AB838:AG840"/>
    <mergeCell ref="AH838:AM840"/>
    <mergeCell ref="AN835:AS835"/>
    <mergeCell ref="B836:G836"/>
    <mergeCell ref="H836:M836"/>
    <mergeCell ref="N836:T836"/>
    <mergeCell ref="U836:AA836"/>
    <mergeCell ref="AB836:AG836"/>
    <mergeCell ref="AH836:AM836"/>
    <mergeCell ref="AN836:AS836"/>
    <mergeCell ref="B835:G835"/>
    <mergeCell ref="H835:M835"/>
    <mergeCell ref="N835:T835"/>
    <mergeCell ref="U835:AA835"/>
    <mergeCell ref="AB835:AG835"/>
    <mergeCell ref="AH835:AM835"/>
    <mergeCell ref="AN844:AS844"/>
    <mergeCell ref="B845:G845"/>
    <mergeCell ref="H845:M845"/>
    <mergeCell ref="N845:T845"/>
    <mergeCell ref="U845:AA845"/>
    <mergeCell ref="AB845:AG845"/>
    <mergeCell ref="AH845:AM845"/>
    <mergeCell ref="AN845:AS845"/>
    <mergeCell ref="B844:G844"/>
    <mergeCell ref="H844:M844"/>
    <mergeCell ref="N844:T844"/>
    <mergeCell ref="U844:AA844"/>
    <mergeCell ref="AB844:AG844"/>
    <mergeCell ref="AH844:AM844"/>
    <mergeCell ref="AN842:AS842"/>
    <mergeCell ref="B843:G843"/>
    <mergeCell ref="H843:M843"/>
    <mergeCell ref="N843:T843"/>
    <mergeCell ref="U843:AA843"/>
    <mergeCell ref="AB843:AG843"/>
    <mergeCell ref="AH843:AM843"/>
    <mergeCell ref="AN843:AS843"/>
    <mergeCell ref="B842:G842"/>
    <mergeCell ref="H842:M842"/>
    <mergeCell ref="N842:T842"/>
    <mergeCell ref="U842:AA842"/>
    <mergeCell ref="AB842:AG842"/>
    <mergeCell ref="AH842:AM842"/>
    <mergeCell ref="AN848:AS848"/>
    <mergeCell ref="B849:G849"/>
    <mergeCell ref="H849:M849"/>
    <mergeCell ref="N849:T849"/>
    <mergeCell ref="U849:AA849"/>
    <mergeCell ref="AB849:AG849"/>
    <mergeCell ref="AH849:AM849"/>
    <mergeCell ref="AN849:AS849"/>
    <mergeCell ref="B848:G848"/>
    <mergeCell ref="H848:M848"/>
    <mergeCell ref="N848:T848"/>
    <mergeCell ref="U848:AA848"/>
    <mergeCell ref="AB848:AG848"/>
    <mergeCell ref="AH848:AM848"/>
    <mergeCell ref="AN846:AS846"/>
    <mergeCell ref="B847:G847"/>
    <mergeCell ref="H847:M847"/>
    <mergeCell ref="N847:T847"/>
    <mergeCell ref="U847:AA847"/>
    <mergeCell ref="AB847:AG847"/>
    <mergeCell ref="AH847:AM847"/>
    <mergeCell ref="AN847:AS847"/>
    <mergeCell ref="B846:G846"/>
    <mergeCell ref="H846:M846"/>
    <mergeCell ref="N846:T846"/>
    <mergeCell ref="U846:AA846"/>
    <mergeCell ref="AB846:AG846"/>
    <mergeCell ref="AH846:AM846"/>
    <mergeCell ref="AN852:AS852"/>
    <mergeCell ref="B853:G853"/>
    <mergeCell ref="H853:M853"/>
    <mergeCell ref="N853:T853"/>
    <mergeCell ref="U853:AA853"/>
    <mergeCell ref="AB853:AG853"/>
    <mergeCell ref="AH853:AM853"/>
    <mergeCell ref="AN853:AS853"/>
    <mergeCell ref="B852:G852"/>
    <mergeCell ref="H852:M852"/>
    <mergeCell ref="N852:T852"/>
    <mergeCell ref="U852:AA852"/>
    <mergeCell ref="AB852:AG852"/>
    <mergeCell ref="AH852:AM852"/>
    <mergeCell ref="AN850:AS850"/>
    <mergeCell ref="B851:G851"/>
    <mergeCell ref="H851:M851"/>
    <mergeCell ref="N851:T851"/>
    <mergeCell ref="U851:AA851"/>
    <mergeCell ref="AB851:AG851"/>
    <mergeCell ref="AH851:AM851"/>
    <mergeCell ref="AN851:AS851"/>
    <mergeCell ref="B850:G850"/>
    <mergeCell ref="H850:M850"/>
    <mergeCell ref="N850:T850"/>
    <mergeCell ref="U850:AA850"/>
    <mergeCell ref="AB850:AG850"/>
    <mergeCell ref="AH850:AM850"/>
    <mergeCell ref="AN856:AS856"/>
    <mergeCell ref="B857:G857"/>
    <mergeCell ref="H857:M857"/>
    <mergeCell ref="N857:T857"/>
    <mergeCell ref="U857:AA857"/>
    <mergeCell ref="AB857:AG857"/>
    <mergeCell ref="AH857:AM857"/>
    <mergeCell ref="AN857:AS857"/>
    <mergeCell ref="B856:G856"/>
    <mergeCell ref="H856:M856"/>
    <mergeCell ref="N856:T856"/>
    <mergeCell ref="U856:AA856"/>
    <mergeCell ref="AB856:AG856"/>
    <mergeCell ref="AH856:AM856"/>
    <mergeCell ref="AN854:AS854"/>
    <mergeCell ref="B855:G855"/>
    <mergeCell ref="H855:M855"/>
    <mergeCell ref="N855:T855"/>
    <mergeCell ref="U855:AA855"/>
    <mergeCell ref="AB855:AG855"/>
    <mergeCell ref="AH855:AM855"/>
    <mergeCell ref="AN855:AS855"/>
    <mergeCell ref="B854:G854"/>
    <mergeCell ref="H854:M854"/>
    <mergeCell ref="N854:T854"/>
    <mergeCell ref="U854:AA854"/>
    <mergeCell ref="AB854:AG854"/>
    <mergeCell ref="AH854:AM854"/>
    <mergeCell ref="AC862:AG862"/>
    <mergeCell ref="AH862:AO862"/>
    <mergeCell ref="AP862:AS862"/>
    <mergeCell ref="B863:C863"/>
    <mergeCell ref="D863:I863"/>
    <mergeCell ref="J863:P863"/>
    <mergeCell ref="Q863:W863"/>
    <mergeCell ref="X863:AB863"/>
    <mergeCell ref="AC863:AG863"/>
    <mergeCell ref="AH863:AO863"/>
    <mergeCell ref="AH860:AO860"/>
    <mergeCell ref="AP860:AS860"/>
    <mergeCell ref="D861:I861"/>
    <mergeCell ref="J861:P861"/>
    <mergeCell ref="Q861:W861"/>
    <mergeCell ref="X861:AB861"/>
    <mergeCell ref="AC861:AG861"/>
    <mergeCell ref="AH861:AO861"/>
    <mergeCell ref="AP861:AS861"/>
    <mergeCell ref="B860:C862"/>
    <mergeCell ref="D860:I860"/>
    <mergeCell ref="J860:P860"/>
    <mergeCell ref="Q860:W860"/>
    <mergeCell ref="X860:AB860"/>
    <mergeCell ref="AC860:AG860"/>
    <mergeCell ref="D862:I862"/>
    <mergeCell ref="J862:P862"/>
    <mergeCell ref="Q862:W862"/>
    <mergeCell ref="X862:AB862"/>
    <mergeCell ref="AH865:AO865"/>
    <mergeCell ref="AP865:AS865"/>
    <mergeCell ref="B866:C866"/>
    <mergeCell ref="D866:I866"/>
    <mergeCell ref="J866:P866"/>
    <mergeCell ref="Q866:W866"/>
    <mergeCell ref="X866:AB866"/>
    <mergeCell ref="AC866:AG866"/>
    <mergeCell ref="AH866:AO866"/>
    <mergeCell ref="AP866:AS866"/>
    <mergeCell ref="B865:C865"/>
    <mergeCell ref="D865:I865"/>
    <mergeCell ref="J865:P865"/>
    <mergeCell ref="Q865:W865"/>
    <mergeCell ref="X865:AB865"/>
    <mergeCell ref="AC865:AG865"/>
    <mergeCell ref="AP863:AS863"/>
    <mergeCell ref="B864:C864"/>
    <mergeCell ref="D864:I864"/>
    <mergeCell ref="J864:P864"/>
    <mergeCell ref="Q864:W864"/>
    <mergeCell ref="X864:AB864"/>
    <mergeCell ref="AC864:AG864"/>
    <mergeCell ref="AH864:AO864"/>
    <mergeCell ref="AP864:AS864"/>
    <mergeCell ref="AH869:AO869"/>
    <mergeCell ref="AP869:AS869"/>
    <mergeCell ref="B870:C870"/>
    <mergeCell ref="D870:I870"/>
    <mergeCell ref="J870:P870"/>
    <mergeCell ref="Q870:W870"/>
    <mergeCell ref="X870:AB870"/>
    <mergeCell ref="AC870:AG870"/>
    <mergeCell ref="AH870:AO870"/>
    <mergeCell ref="AP870:AS870"/>
    <mergeCell ref="B869:C869"/>
    <mergeCell ref="D869:I869"/>
    <mergeCell ref="J869:P869"/>
    <mergeCell ref="Q869:W869"/>
    <mergeCell ref="X869:AB869"/>
    <mergeCell ref="AC869:AG869"/>
    <mergeCell ref="AH867:AO867"/>
    <mergeCell ref="AP867:AS867"/>
    <mergeCell ref="B868:C868"/>
    <mergeCell ref="D868:I868"/>
    <mergeCell ref="J868:P868"/>
    <mergeCell ref="Q868:W868"/>
    <mergeCell ref="X868:AB868"/>
    <mergeCell ref="AC868:AG868"/>
    <mergeCell ref="AH868:AO868"/>
    <mergeCell ref="AP868:AS868"/>
    <mergeCell ref="B867:C867"/>
    <mergeCell ref="D867:I867"/>
    <mergeCell ref="J867:P867"/>
    <mergeCell ref="Q867:W867"/>
    <mergeCell ref="X867:AB867"/>
    <mergeCell ref="AC867:AG867"/>
    <mergeCell ref="AI879:AJ879"/>
    <mergeCell ref="H880:K880"/>
    <mergeCell ref="D881:G881"/>
    <mergeCell ref="I881:L881"/>
    <mergeCell ref="F882:I882"/>
    <mergeCell ref="H876:I876"/>
    <mergeCell ref="K876:O876"/>
    <mergeCell ref="Q876:T876"/>
    <mergeCell ref="V876:W876"/>
    <mergeCell ref="Y876:Z876"/>
    <mergeCell ref="T879:W879"/>
    <mergeCell ref="AH871:AO871"/>
    <mergeCell ref="AP871:AS871"/>
    <mergeCell ref="B872:C872"/>
    <mergeCell ref="D872:I872"/>
    <mergeCell ref="J872:P872"/>
    <mergeCell ref="Q872:W872"/>
    <mergeCell ref="X872:AB872"/>
    <mergeCell ref="AC872:AG872"/>
    <mergeCell ref="AH872:AO872"/>
    <mergeCell ref="AP872:AS872"/>
    <mergeCell ref="B871:C871"/>
    <mergeCell ref="D871:I871"/>
    <mergeCell ref="J871:P871"/>
    <mergeCell ref="Q871:W871"/>
    <mergeCell ref="X871:AB871"/>
    <mergeCell ref="AC871:AG87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15933" r:id="rId4">
          <objectPr defaultSize="0" r:id="rId5">
            <anchor moveWithCells="1">
              <from>
                <xdr:col>20</xdr:col>
                <xdr:colOff>85725</xdr:colOff>
                <xdr:row>189</xdr:row>
                <xdr:rowOff>228600</xdr:rowOff>
              </from>
              <to>
                <xdr:col>22</xdr:col>
                <xdr:colOff>19050</xdr:colOff>
                <xdr:row>190</xdr:row>
                <xdr:rowOff>219075</xdr:rowOff>
              </to>
            </anchor>
          </objectPr>
        </oleObject>
      </mc:Choice>
      <mc:Fallback>
        <oleObject progId="Equation.DSMT4" shapeId="15933" r:id="rId4"/>
      </mc:Fallback>
    </mc:AlternateContent>
    <mc:AlternateContent xmlns:mc="http://schemas.openxmlformats.org/markup-compatibility/2006">
      <mc:Choice Requires="x14">
        <oleObject progId="Equation.DSMT4" shapeId="15934" r:id="rId6">
          <objectPr locked="0" defaultSize="0" r:id="rId7">
            <anchor moveWithCells="1">
              <from>
                <xdr:col>8</xdr:col>
                <xdr:colOff>38100</xdr:colOff>
                <xdr:row>192</xdr:row>
                <xdr:rowOff>66675</xdr:rowOff>
              </from>
              <to>
                <xdr:col>12</xdr:col>
                <xdr:colOff>133350</xdr:colOff>
                <xdr:row>193</xdr:row>
                <xdr:rowOff>190500</xdr:rowOff>
              </to>
            </anchor>
          </objectPr>
        </oleObject>
      </mc:Choice>
      <mc:Fallback>
        <oleObject progId="Equation.DSMT4" shapeId="15934" r:id="rId6"/>
      </mc:Fallback>
    </mc:AlternateContent>
    <mc:AlternateContent xmlns:mc="http://schemas.openxmlformats.org/markup-compatibility/2006">
      <mc:Choice Requires="x14">
        <oleObject progId="Equation.DSMT4" shapeId="15935" r:id="rId8">
          <objectPr defaultSize="0" r:id="rId9">
            <anchor moveWithCells="1">
              <from>
                <xdr:col>9</xdr:col>
                <xdr:colOff>123825</xdr:colOff>
                <xdr:row>156</xdr:row>
                <xdr:rowOff>38100</xdr:rowOff>
              </from>
              <to>
                <xdr:col>13</xdr:col>
                <xdr:colOff>0</xdr:colOff>
                <xdr:row>157</xdr:row>
                <xdr:rowOff>190500</xdr:rowOff>
              </to>
            </anchor>
          </objectPr>
        </oleObject>
      </mc:Choice>
      <mc:Fallback>
        <oleObject progId="Equation.DSMT4" shapeId="15935" r:id="rId8"/>
      </mc:Fallback>
    </mc:AlternateContent>
    <mc:AlternateContent xmlns:mc="http://schemas.openxmlformats.org/markup-compatibility/2006">
      <mc:Choice Requires="x14">
        <oleObject progId="Equation.DSMT4" shapeId="15936" r:id="rId10">
          <objectPr defaultSize="0" r:id="rId11">
            <anchor moveWithCells="1">
              <from>
                <xdr:col>7</xdr:col>
                <xdr:colOff>9525</xdr:colOff>
                <xdr:row>159</xdr:row>
                <xdr:rowOff>66675</xdr:rowOff>
              </from>
              <to>
                <xdr:col>11</xdr:col>
                <xdr:colOff>85725</xdr:colOff>
                <xdr:row>160</xdr:row>
                <xdr:rowOff>190500</xdr:rowOff>
              </to>
            </anchor>
          </objectPr>
        </oleObject>
      </mc:Choice>
      <mc:Fallback>
        <oleObject progId="Equation.DSMT4" shapeId="15936" r:id="rId10"/>
      </mc:Fallback>
    </mc:AlternateContent>
    <mc:AlternateContent xmlns:mc="http://schemas.openxmlformats.org/markup-compatibility/2006">
      <mc:Choice Requires="x14">
        <oleObject progId="Equation.3" shapeId="15937" r:id="rId12">
          <objectPr defaultSize="0" r:id="rId13">
            <anchor moveWithCells="1">
              <from>
                <xdr:col>1</xdr:col>
                <xdr:colOff>9525</xdr:colOff>
                <xdr:row>272</xdr:row>
                <xdr:rowOff>19050</xdr:rowOff>
              </from>
              <to>
                <xdr:col>8</xdr:col>
                <xdr:colOff>142875</xdr:colOff>
                <xdr:row>274</xdr:row>
                <xdr:rowOff>190500</xdr:rowOff>
              </to>
            </anchor>
          </objectPr>
        </oleObject>
      </mc:Choice>
      <mc:Fallback>
        <oleObject progId="Equation.3" shapeId="15937" r:id="rId12"/>
      </mc:Fallback>
    </mc:AlternateContent>
    <mc:AlternateContent xmlns:mc="http://schemas.openxmlformats.org/markup-compatibility/2006">
      <mc:Choice Requires="x14">
        <oleObject progId="Equation.DSMT4" shapeId="15938" r:id="rId14">
          <objectPr defaultSize="0" r:id="rId15">
            <anchor moveWithCells="1">
              <from>
                <xdr:col>7</xdr:col>
                <xdr:colOff>9525</xdr:colOff>
                <xdr:row>241</xdr:row>
                <xdr:rowOff>66675</xdr:rowOff>
              </from>
              <to>
                <xdr:col>11</xdr:col>
                <xdr:colOff>95250</xdr:colOff>
                <xdr:row>242</xdr:row>
                <xdr:rowOff>190500</xdr:rowOff>
              </to>
            </anchor>
          </objectPr>
        </oleObject>
      </mc:Choice>
      <mc:Fallback>
        <oleObject progId="Equation.DSMT4" shapeId="15938" r:id="rId14"/>
      </mc:Fallback>
    </mc:AlternateContent>
    <mc:AlternateContent xmlns:mc="http://schemas.openxmlformats.org/markup-compatibility/2006">
      <mc:Choice Requires="x14">
        <oleObject progId="Equation.DSMT4" shapeId="15939" r:id="rId16">
          <objectPr defaultSize="0" r:id="rId17">
            <anchor moveWithCells="1">
              <from>
                <xdr:col>7</xdr:col>
                <xdr:colOff>9525</xdr:colOff>
                <xdr:row>213</xdr:row>
                <xdr:rowOff>66675</xdr:rowOff>
              </from>
              <to>
                <xdr:col>11</xdr:col>
                <xdr:colOff>104775</xdr:colOff>
                <xdr:row>214</xdr:row>
                <xdr:rowOff>190500</xdr:rowOff>
              </to>
            </anchor>
          </objectPr>
        </oleObject>
      </mc:Choice>
      <mc:Fallback>
        <oleObject progId="Equation.DSMT4" shapeId="15939" r:id="rId16"/>
      </mc:Fallback>
    </mc:AlternateContent>
    <mc:AlternateContent xmlns:mc="http://schemas.openxmlformats.org/markup-compatibility/2006">
      <mc:Choice Requires="x14">
        <oleObject progId="Equation.3" shapeId="15940" r:id="rId18">
          <objectPr defaultSize="0" autoPict="0" r:id="rId19">
            <anchor moveWithCells="1">
              <from>
                <xdr:col>2</xdr:col>
                <xdr:colOff>9525</xdr:colOff>
                <xdr:row>123</xdr:row>
                <xdr:rowOff>0</xdr:rowOff>
              </from>
              <to>
                <xdr:col>36</xdr:col>
                <xdr:colOff>47625</xdr:colOff>
                <xdr:row>124</xdr:row>
                <xdr:rowOff>200025</xdr:rowOff>
              </to>
            </anchor>
          </objectPr>
        </oleObject>
      </mc:Choice>
      <mc:Fallback>
        <oleObject progId="Equation.3" shapeId="15940" r:id="rId18"/>
      </mc:Fallback>
    </mc:AlternateContent>
    <mc:AlternateContent xmlns:mc="http://schemas.openxmlformats.org/markup-compatibility/2006">
      <mc:Choice Requires="x14">
        <oleObject progId="Equation.3" shapeId="15941" r:id="rId20">
          <objectPr defaultSize="0" r:id="rId21">
            <anchor moveWithCells="1">
              <from>
                <xdr:col>10</xdr:col>
                <xdr:colOff>28575</xdr:colOff>
                <xdr:row>166</xdr:row>
                <xdr:rowOff>0</xdr:rowOff>
              </from>
              <to>
                <xdr:col>25</xdr:col>
                <xdr:colOff>0</xdr:colOff>
                <xdr:row>168</xdr:row>
                <xdr:rowOff>28575</xdr:rowOff>
              </to>
            </anchor>
          </objectPr>
        </oleObject>
      </mc:Choice>
      <mc:Fallback>
        <oleObject progId="Equation.3" shapeId="15941" r:id="rId20"/>
      </mc:Fallback>
    </mc:AlternateContent>
    <mc:AlternateContent xmlns:mc="http://schemas.openxmlformats.org/markup-compatibility/2006">
      <mc:Choice Requires="x14">
        <oleObject progId="Equation.3" shapeId="15942" r:id="rId22">
          <objectPr defaultSize="0" r:id="rId23">
            <anchor moveWithCells="1">
              <from>
                <xdr:col>7</xdr:col>
                <xdr:colOff>9525</xdr:colOff>
                <xdr:row>170</xdr:row>
                <xdr:rowOff>38100</xdr:rowOff>
              </from>
              <to>
                <xdr:col>12</xdr:col>
                <xdr:colOff>85725</xdr:colOff>
                <xdr:row>171</xdr:row>
                <xdr:rowOff>228600</xdr:rowOff>
              </to>
            </anchor>
          </objectPr>
        </oleObject>
      </mc:Choice>
      <mc:Fallback>
        <oleObject progId="Equation.3" shapeId="15942" r:id="rId22"/>
      </mc:Fallback>
    </mc:AlternateContent>
    <mc:AlternateContent xmlns:mc="http://schemas.openxmlformats.org/markup-compatibility/2006">
      <mc:Choice Requires="x14">
        <oleObject progId="Equation.3" shapeId="15943" r:id="rId24">
          <objectPr defaultSize="0" r:id="rId25">
            <anchor moveWithCells="1">
              <from>
                <xdr:col>10</xdr:col>
                <xdr:colOff>47625</xdr:colOff>
                <xdr:row>179</xdr:row>
                <xdr:rowOff>38100</xdr:rowOff>
              </from>
              <to>
                <xdr:col>14</xdr:col>
                <xdr:colOff>0</xdr:colOff>
                <xdr:row>180</xdr:row>
                <xdr:rowOff>219075</xdr:rowOff>
              </to>
            </anchor>
          </objectPr>
        </oleObject>
      </mc:Choice>
      <mc:Fallback>
        <oleObject progId="Equation.3" shapeId="15943" r:id="rId24"/>
      </mc:Fallback>
    </mc:AlternateContent>
    <mc:AlternateContent xmlns:mc="http://schemas.openxmlformats.org/markup-compatibility/2006">
      <mc:Choice Requires="x14">
        <oleObject progId="Equation.3" shapeId="15944" r:id="rId26">
          <objectPr defaultSize="0" r:id="rId27">
            <anchor moveWithCells="1">
              <from>
                <xdr:col>7</xdr:col>
                <xdr:colOff>9525</xdr:colOff>
                <xdr:row>182</xdr:row>
                <xdr:rowOff>66675</xdr:rowOff>
              </from>
              <to>
                <xdr:col>11</xdr:col>
                <xdr:colOff>95250</xdr:colOff>
                <xdr:row>183</xdr:row>
                <xdr:rowOff>190500</xdr:rowOff>
              </to>
            </anchor>
          </objectPr>
        </oleObject>
      </mc:Choice>
      <mc:Fallback>
        <oleObject progId="Equation.3" shapeId="15944" r:id="rId26"/>
      </mc:Fallback>
    </mc:AlternateContent>
    <mc:AlternateContent xmlns:mc="http://schemas.openxmlformats.org/markup-compatibility/2006">
      <mc:Choice Requires="x14">
        <oleObject progId="Equation.3" shapeId="15945" r:id="rId28">
          <objectPr defaultSize="0" r:id="rId29">
            <anchor moveWithCells="1">
              <from>
                <xdr:col>10</xdr:col>
                <xdr:colOff>9525</xdr:colOff>
                <xdr:row>188</xdr:row>
                <xdr:rowOff>228600</xdr:rowOff>
              </from>
              <to>
                <xdr:col>18</xdr:col>
                <xdr:colOff>114300</xdr:colOff>
                <xdr:row>191</xdr:row>
                <xdr:rowOff>19050</xdr:rowOff>
              </to>
            </anchor>
          </objectPr>
        </oleObject>
      </mc:Choice>
      <mc:Fallback>
        <oleObject progId="Equation.3" shapeId="15945" r:id="rId28"/>
      </mc:Fallback>
    </mc:AlternateContent>
    <mc:AlternateContent xmlns:mc="http://schemas.openxmlformats.org/markup-compatibility/2006">
      <mc:Choice Requires="x14">
        <oleObject progId="Equation.3" shapeId="15946" r:id="rId30">
          <objectPr defaultSize="0" r:id="rId31">
            <anchor moveWithCells="1">
              <from>
                <xdr:col>10</xdr:col>
                <xdr:colOff>9525</xdr:colOff>
                <xdr:row>209</xdr:row>
                <xdr:rowOff>228600</xdr:rowOff>
              </from>
              <to>
                <xdr:col>22</xdr:col>
                <xdr:colOff>57150</xdr:colOff>
                <xdr:row>212</xdr:row>
                <xdr:rowOff>9525</xdr:rowOff>
              </to>
            </anchor>
          </objectPr>
        </oleObject>
      </mc:Choice>
      <mc:Fallback>
        <oleObject progId="Equation.3" shapeId="15946" r:id="rId30"/>
      </mc:Fallback>
    </mc:AlternateContent>
    <mc:AlternateContent xmlns:mc="http://schemas.openxmlformats.org/markup-compatibility/2006">
      <mc:Choice Requires="x14">
        <oleObject progId="Equation.DSMT4" shapeId="15947" r:id="rId32">
          <objectPr defaultSize="0" r:id="rId33">
            <anchor moveWithCells="1">
              <from>
                <xdr:col>7</xdr:col>
                <xdr:colOff>9525</xdr:colOff>
                <xdr:row>259</xdr:row>
                <xdr:rowOff>66675</xdr:rowOff>
              </from>
              <to>
                <xdr:col>11</xdr:col>
                <xdr:colOff>95250</xdr:colOff>
                <xdr:row>260</xdr:row>
                <xdr:rowOff>190500</xdr:rowOff>
              </to>
            </anchor>
          </objectPr>
        </oleObject>
      </mc:Choice>
      <mc:Fallback>
        <oleObject progId="Equation.DSMT4" shapeId="15947" r:id="rId32"/>
      </mc:Fallback>
    </mc:AlternateContent>
    <mc:AlternateContent xmlns:mc="http://schemas.openxmlformats.org/markup-compatibility/2006">
      <mc:Choice Requires="x14">
        <oleObject progId="Equation.3" shapeId="15948" r:id="rId34">
          <objectPr defaultSize="0" r:id="rId35">
            <anchor moveWithCells="1">
              <from>
                <xdr:col>10</xdr:col>
                <xdr:colOff>28575</xdr:colOff>
                <xdr:row>256</xdr:row>
                <xdr:rowOff>66675</xdr:rowOff>
              </from>
              <to>
                <xdr:col>14</xdr:col>
                <xdr:colOff>19050</xdr:colOff>
                <xdr:row>257</xdr:row>
                <xdr:rowOff>180975</xdr:rowOff>
              </to>
            </anchor>
          </objectPr>
        </oleObject>
      </mc:Choice>
      <mc:Fallback>
        <oleObject progId="Equation.3" shapeId="15948" r:id="rId34"/>
      </mc:Fallback>
    </mc:AlternateContent>
    <mc:AlternateContent xmlns:mc="http://schemas.openxmlformats.org/markup-compatibility/2006">
      <mc:Choice Requires="x14">
        <oleObject progId="Equation.3" shapeId="15949" r:id="rId36">
          <objectPr defaultSize="0" r:id="rId37">
            <anchor moveWithCells="1">
              <from>
                <xdr:col>10</xdr:col>
                <xdr:colOff>9525</xdr:colOff>
                <xdr:row>247</xdr:row>
                <xdr:rowOff>228600</xdr:rowOff>
              </from>
              <to>
                <xdr:col>19</xdr:col>
                <xdr:colOff>38100</xdr:colOff>
                <xdr:row>250</xdr:row>
                <xdr:rowOff>19050</xdr:rowOff>
              </to>
            </anchor>
          </objectPr>
        </oleObject>
      </mc:Choice>
      <mc:Fallback>
        <oleObject progId="Equation.3" shapeId="15949" r:id="rId36"/>
      </mc:Fallback>
    </mc:AlternateContent>
    <mc:AlternateContent xmlns:mc="http://schemas.openxmlformats.org/markup-compatibility/2006">
      <mc:Choice Requires="x14">
        <oleObject progId="Equation.3" shapeId="15950" r:id="rId38">
          <objectPr defaultSize="0" r:id="rId39">
            <anchor moveWithCells="1">
              <from>
                <xdr:col>21</xdr:col>
                <xdr:colOff>0</xdr:colOff>
                <xdr:row>247</xdr:row>
                <xdr:rowOff>228600</xdr:rowOff>
              </from>
              <to>
                <xdr:col>30</xdr:col>
                <xdr:colOff>66675</xdr:colOff>
                <xdr:row>250</xdr:row>
                <xdr:rowOff>19050</xdr:rowOff>
              </to>
            </anchor>
          </objectPr>
        </oleObject>
      </mc:Choice>
      <mc:Fallback>
        <oleObject progId="Equation.3" shapeId="15950" r:id="rId38"/>
      </mc:Fallback>
    </mc:AlternateContent>
    <mc:AlternateContent xmlns:mc="http://schemas.openxmlformats.org/markup-compatibility/2006">
      <mc:Choice Requires="x14">
        <oleObject progId="Equation.3" shapeId="15951" r:id="rId40">
          <objectPr defaultSize="0" r:id="rId41">
            <anchor moveWithCells="1">
              <from>
                <xdr:col>2</xdr:col>
                <xdr:colOff>9525</xdr:colOff>
                <xdr:row>276</xdr:row>
                <xdr:rowOff>19050</xdr:rowOff>
              </from>
              <to>
                <xdr:col>6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51" r:id="rId40"/>
      </mc:Fallback>
    </mc:AlternateContent>
    <mc:AlternateContent xmlns:mc="http://schemas.openxmlformats.org/markup-compatibility/2006">
      <mc:Choice Requires="x14">
        <oleObject progId="Equation.DSMT4" shapeId="15952" r:id="rId42">
          <objectPr defaultSize="0" r:id="rId43">
            <anchor moveWithCells="1">
              <from>
                <xdr:col>16</xdr:col>
                <xdr:colOff>0</xdr:colOff>
                <xdr:row>257</xdr:row>
                <xdr:rowOff>9525</xdr:rowOff>
              </from>
              <to>
                <xdr:col>17</xdr:col>
                <xdr:colOff>76200</xdr:colOff>
                <xdr:row>258</xdr:row>
                <xdr:rowOff>0</xdr:rowOff>
              </to>
            </anchor>
          </objectPr>
        </oleObject>
      </mc:Choice>
      <mc:Fallback>
        <oleObject progId="Equation.DSMT4" shapeId="15952" r:id="rId42"/>
      </mc:Fallback>
    </mc:AlternateContent>
    <mc:AlternateContent xmlns:mc="http://schemas.openxmlformats.org/markup-compatibility/2006">
      <mc:Choice Requires="x14">
        <oleObject progId="Equation.DSMT4" shapeId="15953" r:id="rId44">
          <objectPr defaultSize="0" autoPict="0" r:id="rId45">
            <anchor moveWithCells="1">
              <from>
                <xdr:col>15</xdr:col>
                <xdr:colOff>104775</xdr:colOff>
                <xdr:row>180</xdr:row>
                <xdr:rowOff>19050</xdr:rowOff>
              </from>
              <to>
                <xdr:col>17</xdr:col>
                <xdr:colOff>57150</xdr:colOff>
                <xdr:row>181</xdr:row>
                <xdr:rowOff>38100</xdr:rowOff>
              </to>
            </anchor>
          </objectPr>
        </oleObject>
      </mc:Choice>
      <mc:Fallback>
        <oleObject progId="Equation.DSMT4" shapeId="15953" r:id="rId44"/>
      </mc:Fallback>
    </mc:AlternateContent>
    <mc:AlternateContent xmlns:mc="http://schemas.openxmlformats.org/markup-compatibility/2006">
      <mc:Choice Requires="x14">
        <oleObject progId="Equation.DSMT4" shapeId="15954" r:id="rId46">
          <objectPr defaultSize="0" r:id="rId47">
            <anchor moveWithCells="1">
              <from>
                <xdr:col>7</xdr:col>
                <xdr:colOff>9525</xdr:colOff>
                <xdr:row>228</xdr:row>
                <xdr:rowOff>38100</xdr:rowOff>
              </from>
              <to>
                <xdr:col>12</xdr:col>
                <xdr:colOff>76200</xdr:colOff>
                <xdr:row>229</xdr:row>
                <xdr:rowOff>228600</xdr:rowOff>
              </to>
            </anchor>
          </objectPr>
        </oleObject>
      </mc:Choice>
      <mc:Fallback>
        <oleObject progId="Equation.DSMT4" shapeId="15954" r:id="rId46"/>
      </mc:Fallback>
    </mc:AlternateContent>
    <mc:AlternateContent xmlns:mc="http://schemas.openxmlformats.org/markup-compatibility/2006">
      <mc:Choice Requires="x14">
        <oleObject progId="Equation.DSMT4" shapeId="15955" r:id="rId48">
          <objectPr defaultSize="0" r:id="rId49">
            <anchor moveWithCells="1" sizeWithCells="1">
              <from>
                <xdr:col>10</xdr:col>
                <xdr:colOff>9525</xdr:colOff>
                <xdr:row>220</xdr:row>
                <xdr:rowOff>47625</xdr:rowOff>
              </from>
              <to>
                <xdr:col>18</xdr:col>
                <xdr:colOff>76200</xdr:colOff>
                <xdr:row>221</xdr:row>
                <xdr:rowOff>200025</xdr:rowOff>
              </to>
            </anchor>
          </objectPr>
        </oleObject>
      </mc:Choice>
      <mc:Fallback>
        <oleObject progId="Equation.DSMT4" shapeId="15955" r:id="rId48"/>
      </mc:Fallback>
    </mc:AlternateContent>
    <mc:AlternateContent xmlns:mc="http://schemas.openxmlformats.org/markup-compatibility/2006">
      <mc:Choice Requires="x14">
        <oleObject progId="Equation.DSMT4" shapeId="15956" r:id="rId50">
          <objectPr defaultSize="0" r:id="rId51">
            <anchor moveWithCells="1">
              <from>
                <xdr:col>31</xdr:col>
                <xdr:colOff>114300</xdr:colOff>
                <xdr:row>226</xdr:row>
                <xdr:rowOff>9525</xdr:rowOff>
              </from>
              <to>
                <xdr:col>33</xdr:col>
                <xdr:colOff>38100</xdr:colOff>
                <xdr:row>227</xdr:row>
                <xdr:rowOff>0</xdr:rowOff>
              </to>
            </anchor>
          </objectPr>
        </oleObject>
      </mc:Choice>
      <mc:Fallback>
        <oleObject progId="Equation.DSMT4" shapeId="15956" r:id="rId50"/>
      </mc:Fallback>
    </mc:AlternateContent>
    <mc:AlternateContent xmlns:mc="http://schemas.openxmlformats.org/markup-compatibility/2006">
      <mc:Choice Requires="x14">
        <oleObject progId="Equation.DSMT4" shapeId="15957" r:id="rId52">
          <objectPr locked="0" defaultSize="0" r:id="rId53">
            <anchor moveWithCells="1">
              <from>
                <xdr:col>7</xdr:col>
                <xdr:colOff>9525</xdr:colOff>
                <xdr:row>203</xdr:row>
                <xdr:rowOff>66675</xdr:rowOff>
              </from>
              <to>
                <xdr:col>11</xdr:col>
                <xdr:colOff>95250</xdr:colOff>
                <xdr:row>204</xdr:row>
                <xdr:rowOff>190500</xdr:rowOff>
              </to>
            </anchor>
          </objectPr>
        </oleObject>
      </mc:Choice>
      <mc:Fallback>
        <oleObject progId="Equation.DSMT4" shapeId="15957" r:id="rId52"/>
      </mc:Fallback>
    </mc:AlternateContent>
    <mc:AlternateContent xmlns:mc="http://schemas.openxmlformats.org/markup-compatibility/2006">
      <mc:Choice Requires="x14">
        <oleObject progId="Equation.3" shapeId="15958" r:id="rId54">
          <objectPr defaultSize="0" r:id="rId55">
            <anchor moveWithCells="1">
              <from>
                <xdr:col>11</xdr:col>
                <xdr:colOff>38100</xdr:colOff>
                <xdr:row>199</xdr:row>
                <xdr:rowOff>38100</xdr:rowOff>
              </from>
              <to>
                <xdr:col>17</xdr:col>
                <xdr:colOff>0</xdr:colOff>
                <xdr:row>200</xdr:row>
                <xdr:rowOff>219075</xdr:rowOff>
              </to>
            </anchor>
          </objectPr>
        </oleObject>
      </mc:Choice>
      <mc:Fallback>
        <oleObject progId="Equation.3" shapeId="15958" r:id="rId54"/>
      </mc:Fallback>
    </mc:AlternateContent>
    <mc:AlternateContent xmlns:mc="http://schemas.openxmlformats.org/markup-compatibility/2006">
      <mc:Choice Requires="x14">
        <oleObject progId="Equation.3" shapeId="15959" r:id="rId56">
          <objectPr defaultSize="0" autoPict="0" r:id="rId57">
            <anchor moveWithCells="1">
              <from>
                <xdr:col>20</xdr:col>
                <xdr:colOff>28575</xdr:colOff>
                <xdr:row>200</xdr:row>
                <xdr:rowOff>19050</xdr:rowOff>
              </from>
              <to>
                <xdr:col>22</xdr:col>
                <xdr:colOff>9525</xdr:colOff>
                <xdr:row>200</xdr:row>
                <xdr:rowOff>228600</xdr:rowOff>
              </to>
            </anchor>
          </objectPr>
        </oleObject>
      </mc:Choice>
      <mc:Fallback>
        <oleObject progId="Equation.3" shapeId="15959" r:id="rId56"/>
      </mc:Fallback>
    </mc:AlternateContent>
    <mc:AlternateContent xmlns:mc="http://schemas.openxmlformats.org/markup-compatibility/2006">
      <mc:Choice Requires="x14">
        <oleObject progId="Equation.3" shapeId="15960" r:id="rId58">
          <objectPr defaultSize="0" r:id="rId59">
            <anchor moveWithCells="1">
              <from>
                <xdr:col>1</xdr:col>
                <xdr:colOff>133350</xdr:colOff>
                <xdr:row>264</xdr:row>
                <xdr:rowOff>200025</xdr:rowOff>
              </from>
              <to>
                <xdr:col>24</xdr:col>
                <xdr:colOff>123825</xdr:colOff>
                <xdr:row>266</xdr:row>
                <xdr:rowOff>19050</xdr:rowOff>
              </to>
            </anchor>
          </objectPr>
        </oleObject>
      </mc:Choice>
      <mc:Fallback>
        <oleObject progId="Equation.3" shapeId="15960" r:id="rId58"/>
      </mc:Fallback>
    </mc:AlternateContent>
    <mc:AlternateContent xmlns:mc="http://schemas.openxmlformats.org/markup-compatibility/2006">
      <mc:Choice Requires="x14">
        <oleObject progId="Equation.3" shapeId="15961" r:id="rId60">
          <objectPr defaultSize="0" r:id="rId61">
            <anchor moveWithCells="1">
              <from>
                <xdr:col>33</xdr:col>
                <xdr:colOff>57150</xdr:colOff>
                <xdr:row>166</xdr:row>
                <xdr:rowOff>0</xdr:rowOff>
              </from>
              <to>
                <xdr:col>40</xdr:col>
                <xdr:colOff>28575</xdr:colOff>
                <xdr:row>167</xdr:row>
                <xdr:rowOff>209550</xdr:rowOff>
              </to>
            </anchor>
          </objectPr>
        </oleObject>
      </mc:Choice>
      <mc:Fallback>
        <oleObject progId="Equation.3" shapeId="15961" r:id="rId60"/>
      </mc:Fallback>
    </mc:AlternateContent>
    <mc:AlternateContent xmlns:mc="http://schemas.openxmlformats.org/markup-compatibility/2006">
      <mc:Choice Requires="x14">
        <oleObject progId="Equation.DSMT4" shapeId="15962" r:id="rId62">
          <objectPr defaultSize="0" r:id="rId49">
            <anchor moveWithCells="1" sizeWithCells="1">
              <from>
                <xdr:col>10</xdr:col>
                <xdr:colOff>9525</xdr:colOff>
                <xdr:row>225</xdr:row>
                <xdr:rowOff>47625</xdr:rowOff>
              </from>
              <to>
                <xdr:col>18</xdr:col>
                <xdr:colOff>76200</xdr:colOff>
                <xdr:row>226</xdr:row>
                <xdr:rowOff>200025</xdr:rowOff>
              </to>
            </anchor>
          </objectPr>
        </oleObject>
      </mc:Choice>
      <mc:Fallback>
        <oleObject progId="Equation.DSMT4" shapeId="15962" r:id="rId62"/>
      </mc:Fallback>
    </mc:AlternateContent>
    <mc:AlternateContent xmlns:mc="http://schemas.openxmlformats.org/markup-compatibility/2006">
      <mc:Choice Requires="x14">
        <oleObject progId="Equation.3" shapeId="15963" r:id="rId63">
          <objectPr defaultSize="0" r:id="rId64">
            <anchor moveWithCells="1">
              <from>
                <xdr:col>10</xdr:col>
                <xdr:colOff>9525</xdr:colOff>
                <xdr:row>237</xdr:row>
                <xdr:rowOff>228600</xdr:rowOff>
              </from>
              <to>
                <xdr:col>19</xdr:col>
                <xdr:colOff>123825</xdr:colOff>
                <xdr:row>240</xdr:row>
                <xdr:rowOff>0</xdr:rowOff>
              </to>
            </anchor>
          </objectPr>
        </oleObject>
      </mc:Choice>
      <mc:Fallback>
        <oleObject progId="Equation.3" shapeId="15963" r:id="rId63"/>
      </mc:Fallback>
    </mc:AlternateContent>
    <mc:AlternateContent xmlns:mc="http://schemas.openxmlformats.org/markup-compatibility/2006">
      <mc:Choice Requires="x14">
        <oleObject progId="Equation.3" shapeId="15964" r:id="rId65">
          <objectPr defaultSize="0" r:id="rId41">
            <anchor moveWithCells="1">
              <from>
                <xdr:col>7</xdr:col>
                <xdr:colOff>9525</xdr:colOff>
                <xdr:row>276</xdr:row>
                <xdr:rowOff>19050</xdr:rowOff>
              </from>
              <to>
                <xdr:col>11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64" r:id="rId65"/>
      </mc:Fallback>
    </mc:AlternateContent>
    <mc:AlternateContent xmlns:mc="http://schemas.openxmlformats.org/markup-compatibility/2006">
      <mc:Choice Requires="x14">
        <oleObject progId="Equation.3" shapeId="15965" r:id="rId66">
          <objectPr defaultSize="0" r:id="rId41">
            <anchor moveWithCells="1">
              <from>
                <xdr:col>12</xdr:col>
                <xdr:colOff>0</xdr:colOff>
                <xdr:row>276</xdr:row>
                <xdr:rowOff>19050</xdr:rowOff>
              </from>
              <to>
                <xdr:col>16</xdr:col>
                <xdr:colOff>66675</xdr:colOff>
                <xdr:row>277</xdr:row>
                <xdr:rowOff>0</xdr:rowOff>
              </to>
            </anchor>
          </objectPr>
        </oleObject>
      </mc:Choice>
      <mc:Fallback>
        <oleObject progId="Equation.3" shapeId="15965" r:id="rId66"/>
      </mc:Fallback>
    </mc:AlternateContent>
    <mc:AlternateContent xmlns:mc="http://schemas.openxmlformats.org/markup-compatibility/2006">
      <mc:Choice Requires="x14">
        <oleObject progId="Equation.3" shapeId="15966" r:id="rId67">
          <objectPr defaultSize="0" r:id="rId41">
            <anchor moveWithCells="1">
              <from>
                <xdr:col>17</xdr:col>
                <xdr:colOff>0</xdr:colOff>
                <xdr:row>276</xdr:row>
                <xdr:rowOff>19050</xdr:rowOff>
              </from>
              <to>
                <xdr:col>21</xdr:col>
                <xdr:colOff>66675</xdr:colOff>
                <xdr:row>277</xdr:row>
                <xdr:rowOff>0</xdr:rowOff>
              </to>
            </anchor>
          </objectPr>
        </oleObject>
      </mc:Choice>
      <mc:Fallback>
        <oleObject progId="Equation.3" shapeId="15966" r:id="rId67"/>
      </mc:Fallback>
    </mc:AlternateContent>
    <mc:AlternateContent xmlns:mc="http://schemas.openxmlformats.org/markup-compatibility/2006">
      <mc:Choice Requires="x14">
        <oleObject progId="Equation.3" shapeId="15967" r:id="rId68">
          <objectPr defaultSize="0" r:id="rId41">
            <anchor moveWithCells="1">
              <from>
                <xdr:col>22</xdr:col>
                <xdr:colOff>9525</xdr:colOff>
                <xdr:row>276</xdr:row>
                <xdr:rowOff>19050</xdr:rowOff>
              </from>
              <to>
                <xdr:col>26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67" r:id="rId68"/>
      </mc:Fallback>
    </mc:AlternateContent>
    <mc:AlternateContent xmlns:mc="http://schemas.openxmlformats.org/markup-compatibility/2006">
      <mc:Choice Requires="x14">
        <oleObject progId="Equation.3" shapeId="15968" r:id="rId69">
          <objectPr defaultSize="0" r:id="rId41">
            <anchor moveWithCells="1">
              <from>
                <xdr:col>27</xdr:col>
                <xdr:colOff>9525</xdr:colOff>
                <xdr:row>276</xdr:row>
                <xdr:rowOff>19050</xdr:rowOff>
              </from>
              <to>
                <xdr:col>31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68" r:id="rId69"/>
      </mc:Fallback>
    </mc:AlternateContent>
    <mc:AlternateContent xmlns:mc="http://schemas.openxmlformats.org/markup-compatibility/2006">
      <mc:Choice Requires="x14">
        <oleObject progId="Equation.3" shapeId="15969" r:id="rId70">
          <objectPr defaultSize="0" r:id="rId41">
            <anchor moveWithCells="1">
              <from>
                <xdr:col>32</xdr:col>
                <xdr:colOff>9525</xdr:colOff>
                <xdr:row>276</xdr:row>
                <xdr:rowOff>19050</xdr:rowOff>
              </from>
              <to>
                <xdr:col>36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69" r:id="rId70"/>
      </mc:Fallback>
    </mc:AlternateContent>
    <mc:AlternateContent xmlns:mc="http://schemas.openxmlformats.org/markup-compatibility/2006">
      <mc:Choice Requires="x14">
        <oleObject progId="Equation.3" shapeId="15970" r:id="rId71">
          <objectPr defaultSize="0" r:id="rId41">
            <anchor moveWithCells="1">
              <from>
                <xdr:col>37</xdr:col>
                <xdr:colOff>9525</xdr:colOff>
                <xdr:row>276</xdr:row>
                <xdr:rowOff>19050</xdr:rowOff>
              </from>
              <to>
                <xdr:col>41</xdr:col>
                <xdr:colOff>76200</xdr:colOff>
                <xdr:row>277</xdr:row>
                <xdr:rowOff>0</xdr:rowOff>
              </to>
            </anchor>
          </objectPr>
        </oleObject>
      </mc:Choice>
      <mc:Fallback>
        <oleObject progId="Equation.3" shapeId="15970" r:id="rId71"/>
      </mc:Fallback>
    </mc:AlternateContent>
    <mc:AlternateContent xmlns:mc="http://schemas.openxmlformats.org/markup-compatibility/2006">
      <mc:Choice Requires="x14">
        <oleObject progId="Equation.3" shapeId="15971" r:id="rId72">
          <objectPr defaultSize="0" r:id="rId73">
            <anchor moveWithCells="1">
              <from>
                <xdr:col>42</xdr:col>
                <xdr:colOff>0</xdr:colOff>
                <xdr:row>276</xdr:row>
                <xdr:rowOff>19050</xdr:rowOff>
              </from>
              <to>
                <xdr:col>45</xdr:col>
                <xdr:colOff>142875</xdr:colOff>
                <xdr:row>277</xdr:row>
                <xdr:rowOff>0</xdr:rowOff>
              </to>
            </anchor>
          </objectPr>
        </oleObject>
      </mc:Choice>
      <mc:Fallback>
        <oleObject progId="Equation.3" shapeId="15971" r:id="rId72"/>
      </mc:Fallback>
    </mc:AlternateContent>
    <mc:AlternateContent xmlns:mc="http://schemas.openxmlformats.org/markup-compatibility/2006">
      <mc:Choice Requires="x14">
        <oleObject progId="Equation.3" shapeId="15972" r:id="rId74">
          <objectPr defaultSize="0" r:id="rId41">
            <anchor moveWithCells="1">
              <from>
                <xdr:col>22</xdr:col>
                <xdr:colOff>9525</xdr:colOff>
                <xdr:row>275</xdr:row>
                <xdr:rowOff>9525</xdr:rowOff>
              </from>
              <to>
                <xdr:col>26</xdr:col>
                <xdr:colOff>76200</xdr:colOff>
                <xdr:row>275</xdr:row>
                <xdr:rowOff>228600</xdr:rowOff>
              </to>
            </anchor>
          </objectPr>
        </oleObject>
      </mc:Choice>
      <mc:Fallback>
        <oleObject progId="Equation.3" shapeId="15972" r:id="rId74"/>
      </mc:Fallback>
    </mc:AlternateContent>
    <mc:AlternateContent xmlns:mc="http://schemas.openxmlformats.org/markup-compatibility/2006">
      <mc:Choice Requires="x14">
        <oleObject progId="Equation.DSMT4" shapeId="15973" r:id="rId75">
          <objectPr defaultSize="0" r:id="rId5">
            <anchor moveWithCells="1">
              <from>
                <xdr:col>20</xdr:col>
                <xdr:colOff>85725</xdr:colOff>
                <xdr:row>632</xdr:row>
                <xdr:rowOff>228600</xdr:rowOff>
              </from>
              <to>
                <xdr:col>22</xdr:col>
                <xdr:colOff>19050</xdr:colOff>
                <xdr:row>633</xdr:row>
                <xdr:rowOff>219075</xdr:rowOff>
              </to>
            </anchor>
          </objectPr>
        </oleObject>
      </mc:Choice>
      <mc:Fallback>
        <oleObject progId="Equation.DSMT4" shapeId="15973" r:id="rId75"/>
      </mc:Fallback>
    </mc:AlternateContent>
    <mc:AlternateContent xmlns:mc="http://schemas.openxmlformats.org/markup-compatibility/2006">
      <mc:Choice Requires="x14">
        <oleObject progId="Equation.DSMT4" shapeId="15974" r:id="rId76">
          <objectPr locked="0" defaultSize="0" r:id="rId7">
            <anchor moveWithCells="1">
              <from>
                <xdr:col>8</xdr:col>
                <xdr:colOff>38100</xdr:colOff>
                <xdr:row>635</xdr:row>
                <xdr:rowOff>66675</xdr:rowOff>
              </from>
              <to>
                <xdr:col>12</xdr:col>
                <xdr:colOff>133350</xdr:colOff>
                <xdr:row>636</xdr:row>
                <xdr:rowOff>190500</xdr:rowOff>
              </to>
            </anchor>
          </objectPr>
        </oleObject>
      </mc:Choice>
      <mc:Fallback>
        <oleObject progId="Equation.DSMT4" shapeId="15974" r:id="rId76"/>
      </mc:Fallback>
    </mc:AlternateContent>
    <mc:AlternateContent xmlns:mc="http://schemas.openxmlformats.org/markup-compatibility/2006">
      <mc:Choice Requires="x14">
        <oleObject progId="Equation.DSMT4" shapeId="15975" r:id="rId77">
          <objectPr defaultSize="0" r:id="rId9">
            <anchor moveWithCells="1">
              <from>
                <xdr:col>9</xdr:col>
                <xdr:colOff>123825</xdr:colOff>
                <xdr:row>599</xdr:row>
                <xdr:rowOff>38100</xdr:rowOff>
              </from>
              <to>
                <xdr:col>13</xdr:col>
                <xdr:colOff>0</xdr:colOff>
                <xdr:row>600</xdr:row>
                <xdr:rowOff>190500</xdr:rowOff>
              </to>
            </anchor>
          </objectPr>
        </oleObject>
      </mc:Choice>
      <mc:Fallback>
        <oleObject progId="Equation.DSMT4" shapeId="15975" r:id="rId77"/>
      </mc:Fallback>
    </mc:AlternateContent>
    <mc:AlternateContent xmlns:mc="http://schemas.openxmlformats.org/markup-compatibility/2006">
      <mc:Choice Requires="x14">
        <oleObject progId="Equation.DSMT4" shapeId="15976" r:id="rId78">
          <objectPr defaultSize="0" r:id="rId11">
            <anchor moveWithCells="1">
              <from>
                <xdr:col>7</xdr:col>
                <xdr:colOff>9525</xdr:colOff>
                <xdr:row>602</xdr:row>
                <xdr:rowOff>66675</xdr:rowOff>
              </from>
              <to>
                <xdr:col>11</xdr:col>
                <xdr:colOff>85725</xdr:colOff>
                <xdr:row>603</xdr:row>
                <xdr:rowOff>190500</xdr:rowOff>
              </to>
            </anchor>
          </objectPr>
        </oleObject>
      </mc:Choice>
      <mc:Fallback>
        <oleObject progId="Equation.DSMT4" shapeId="15976" r:id="rId78"/>
      </mc:Fallback>
    </mc:AlternateContent>
    <mc:AlternateContent xmlns:mc="http://schemas.openxmlformats.org/markup-compatibility/2006">
      <mc:Choice Requires="x14">
        <oleObject progId="Equation.3" shapeId="15977" r:id="rId79">
          <objectPr defaultSize="0" r:id="rId13">
            <anchor moveWithCells="1">
              <from>
                <xdr:col>1</xdr:col>
                <xdr:colOff>9525</xdr:colOff>
                <xdr:row>715</xdr:row>
                <xdr:rowOff>19050</xdr:rowOff>
              </from>
              <to>
                <xdr:col>8</xdr:col>
                <xdr:colOff>142875</xdr:colOff>
                <xdr:row>717</xdr:row>
                <xdr:rowOff>190500</xdr:rowOff>
              </to>
            </anchor>
          </objectPr>
        </oleObject>
      </mc:Choice>
      <mc:Fallback>
        <oleObject progId="Equation.3" shapeId="15977" r:id="rId79"/>
      </mc:Fallback>
    </mc:AlternateContent>
    <mc:AlternateContent xmlns:mc="http://schemas.openxmlformats.org/markup-compatibility/2006">
      <mc:Choice Requires="x14">
        <oleObject progId="Equation.DSMT4" shapeId="15978" r:id="rId80">
          <objectPr defaultSize="0" r:id="rId15">
            <anchor moveWithCells="1">
              <from>
                <xdr:col>7</xdr:col>
                <xdr:colOff>9525</xdr:colOff>
                <xdr:row>684</xdr:row>
                <xdr:rowOff>66675</xdr:rowOff>
              </from>
              <to>
                <xdr:col>11</xdr:col>
                <xdr:colOff>95250</xdr:colOff>
                <xdr:row>685</xdr:row>
                <xdr:rowOff>190500</xdr:rowOff>
              </to>
            </anchor>
          </objectPr>
        </oleObject>
      </mc:Choice>
      <mc:Fallback>
        <oleObject progId="Equation.DSMT4" shapeId="15978" r:id="rId80"/>
      </mc:Fallback>
    </mc:AlternateContent>
    <mc:AlternateContent xmlns:mc="http://schemas.openxmlformats.org/markup-compatibility/2006">
      <mc:Choice Requires="x14">
        <oleObject progId="Equation.DSMT4" shapeId="15979" r:id="rId81">
          <objectPr defaultSize="0" r:id="rId17">
            <anchor moveWithCells="1">
              <from>
                <xdr:col>7</xdr:col>
                <xdr:colOff>9525</xdr:colOff>
                <xdr:row>656</xdr:row>
                <xdr:rowOff>66675</xdr:rowOff>
              </from>
              <to>
                <xdr:col>11</xdr:col>
                <xdr:colOff>104775</xdr:colOff>
                <xdr:row>657</xdr:row>
                <xdr:rowOff>190500</xdr:rowOff>
              </to>
            </anchor>
          </objectPr>
        </oleObject>
      </mc:Choice>
      <mc:Fallback>
        <oleObject progId="Equation.DSMT4" shapeId="15979" r:id="rId81"/>
      </mc:Fallback>
    </mc:AlternateContent>
    <mc:AlternateContent xmlns:mc="http://schemas.openxmlformats.org/markup-compatibility/2006">
      <mc:Choice Requires="x14">
        <oleObject progId="Equation.3" shapeId="15980" r:id="rId82">
          <objectPr defaultSize="0" autoPict="0" r:id="rId19">
            <anchor moveWithCells="1">
              <from>
                <xdr:col>2</xdr:col>
                <xdr:colOff>9525</xdr:colOff>
                <xdr:row>566</xdr:row>
                <xdr:rowOff>0</xdr:rowOff>
              </from>
              <to>
                <xdr:col>36</xdr:col>
                <xdr:colOff>47625</xdr:colOff>
                <xdr:row>567</xdr:row>
                <xdr:rowOff>200025</xdr:rowOff>
              </to>
            </anchor>
          </objectPr>
        </oleObject>
      </mc:Choice>
      <mc:Fallback>
        <oleObject progId="Equation.3" shapeId="15980" r:id="rId82"/>
      </mc:Fallback>
    </mc:AlternateContent>
    <mc:AlternateContent xmlns:mc="http://schemas.openxmlformats.org/markup-compatibility/2006">
      <mc:Choice Requires="x14">
        <oleObject progId="Equation.3" shapeId="15981" r:id="rId83">
          <objectPr defaultSize="0" r:id="rId21">
            <anchor moveWithCells="1">
              <from>
                <xdr:col>10</xdr:col>
                <xdr:colOff>28575</xdr:colOff>
                <xdr:row>609</xdr:row>
                <xdr:rowOff>0</xdr:rowOff>
              </from>
              <to>
                <xdr:col>25</xdr:col>
                <xdr:colOff>0</xdr:colOff>
                <xdr:row>611</xdr:row>
                <xdr:rowOff>28575</xdr:rowOff>
              </to>
            </anchor>
          </objectPr>
        </oleObject>
      </mc:Choice>
      <mc:Fallback>
        <oleObject progId="Equation.3" shapeId="15981" r:id="rId83"/>
      </mc:Fallback>
    </mc:AlternateContent>
    <mc:AlternateContent xmlns:mc="http://schemas.openxmlformats.org/markup-compatibility/2006">
      <mc:Choice Requires="x14">
        <oleObject progId="Equation.3" shapeId="15982" r:id="rId84">
          <objectPr defaultSize="0" r:id="rId23">
            <anchor moveWithCells="1">
              <from>
                <xdr:col>7</xdr:col>
                <xdr:colOff>9525</xdr:colOff>
                <xdr:row>613</xdr:row>
                <xdr:rowOff>38100</xdr:rowOff>
              </from>
              <to>
                <xdr:col>12</xdr:col>
                <xdr:colOff>85725</xdr:colOff>
                <xdr:row>614</xdr:row>
                <xdr:rowOff>228600</xdr:rowOff>
              </to>
            </anchor>
          </objectPr>
        </oleObject>
      </mc:Choice>
      <mc:Fallback>
        <oleObject progId="Equation.3" shapeId="15982" r:id="rId84"/>
      </mc:Fallback>
    </mc:AlternateContent>
    <mc:AlternateContent xmlns:mc="http://schemas.openxmlformats.org/markup-compatibility/2006">
      <mc:Choice Requires="x14">
        <oleObject progId="Equation.3" shapeId="15983" r:id="rId85">
          <objectPr defaultSize="0" r:id="rId25">
            <anchor moveWithCells="1">
              <from>
                <xdr:col>10</xdr:col>
                <xdr:colOff>47625</xdr:colOff>
                <xdr:row>622</xdr:row>
                <xdr:rowOff>38100</xdr:rowOff>
              </from>
              <to>
                <xdr:col>14</xdr:col>
                <xdr:colOff>0</xdr:colOff>
                <xdr:row>623</xdr:row>
                <xdr:rowOff>219075</xdr:rowOff>
              </to>
            </anchor>
          </objectPr>
        </oleObject>
      </mc:Choice>
      <mc:Fallback>
        <oleObject progId="Equation.3" shapeId="15983" r:id="rId85"/>
      </mc:Fallback>
    </mc:AlternateContent>
    <mc:AlternateContent xmlns:mc="http://schemas.openxmlformats.org/markup-compatibility/2006">
      <mc:Choice Requires="x14">
        <oleObject progId="Equation.3" shapeId="15984" r:id="rId86">
          <objectPr defaultSize="0" r:id="rId27">
            <anchor moveWithCells="1">
              <from>
                <xdr:col>7</xdr:col>
                <xdr:colOff>9525</xdr:colOff>
                <xdr:row>625</xdr:row>
                <xdr:rowOff>66675</xdr:rowOff>
              </from>
              <to>
                <xdr:col>11</xdr:col>
                <xdr:colOff>95250</xdr:colOff>
                <xdr:row>626</xdr:row>
                <xdr:rowOff>190500</xdr:rowOff>
              </to>
            </anchor>
          </objectPr>
        </oleObject>
      </mc:Choice>
      <mc:Fallback>
        <oleObject progId="Equation.3" shapeId="15984" r:id="rId86"/>
      </mc:Fallback>
    </mc:AlternateContent>
    <mc:AlternateContent xmlns:mc="http://schemas.openxmlformats.org/markup-compatibility/2006">
      <mc:Choice Requires="x14">
        <oleObject progId="Equation.3" shapeId="15985" r:id="rId87">
          <objectPr defaultSize="0" r:id="rId29">
            <anchor moveWithCells="1">
              <from>
                <xdr:col>10</xdr:col>
                <xdr:colOff>9525</xdr:colOff>
                <xdr:row>631</xdr:row>
                <xdr:rowOff>228600</xdr:rowOff>
              </from>
              <to>
                <xdr:col>18</xdr:col>
                <xdr:colOff>114300</xdr:colOff>
                <xdr:row>634</xdr:row>
                <xdr:rowOff>19050</xdr:rowOff>
              </to>
            </anchor>
          </objectPr>
        </oleObject>
      </mc:Choice>
      <mc:Fallback>
        <oleObject progId="Equation.3" shapeId="15985" r:id="rId87"/>
      </mc:Fallback>
    </mc:AlternateContent>
    <mc:AlternateContent xmlns:mc="http://schemas.openxmlformats.org/markup-compatibility/2006">
      <mc:Choice Requires="x14">
        <oleObject progId="Equation.3" shapeId="15986" r:id="rId88">
          <objectPr defaultSize="0" r:id="rId31">
            <anchor moveWithCells="1">
              <from>
                <xdr:col>10</xdr:col>
                <xdr:colOff>9525</xdr:colOff>
                <xdr:row>652</xdr:row>
                <xdr:rowOff>228600</xdr:rowOff>
              </from>
              <to>
                <xdr:col>22</xdr:col>
                <xdr:colOff>57150</xdr:colOff>
                <xdr:row>655</xdr:row>
                <xdr:rowOff>9525</xdr:rowOff>
              </to>
            </anchor>
          </objectPr>
        </oleObject>
      </mc:Choice>
      <mc:Fallback>
        <oleObject progId="Equation.3" shapeId="15986" r:id="rId88"/>
      </mc:Fallback>
    </mc:AlternateContent>
    <mc:AlternateContent xmlns:mc="http://schemas.openxmlformats.org/markup-compatibility/2006">
      <mc:Choice Requires="x14">
        <oleObject progId="Equation.DSMT4" shapeId="15987" r:id="rId89">
          <objectPr defaultSize="0" r:id="rId33">
            <anchor moveWithCells="1">
              <from>
                <xdr:col>7</xdr:col>
                <xdr:colOff>9525</xdr:colOff>
                <xdr:row>702</xdr:row>
                <xdr:rowOff>66675</xdr:rowOff>
              </from>
              <to>
                <xdr:col>11</xdr:col>
                <xdr:colOff>95250</xdr:colOff>
                <xdr:row>703</xdr:row>
                <xdr:rowOff>190500</xdr:rowOff>
              </to>
            </anchor>
          </objectPr>
        </oleObject>
      </mc:Choice>
      <mc:Fallback>
        <oleObject progId="Equation.DSMT4" shapeId="15987" r:id="rId89"/>
      </mc:Fallback>
    </mc:AlternateContent>
    <mc:AlternateContent xmlns:mc="http://schemas.openxmlformats.org/markup-compatibility/2006">
      <mc:Choice Requires="x14">
        <oleObject progId="Equation.3" shapeId="15988" r:id="rId90">
          <objectPr defaultSize="0" r:id="rId35">
            <anchor moveWithCells="1">
              <from>
                <xdr:col>10</xdr:col>
                <xdr:colOff>28575</xdr:colOff>
                <xdr:row>699</xdr:row>
                <xdr:rowOff>66675</xdr:rowOff>
              </from>
              <to>
                <xdr:col>14</xdr:col>
                <xdr:colOff>19050</xdr:colOff>
                <xdr:row>700</xdr:row>
                <xdr:rowOff>180975</xdr:rowOff>
              </to>
            </anchor>
          </objectPr>
        </oleObject>
      </mc:Choice>
      <mc:Fallback>
        <oleObject progId="Equation.3" shapeId="15988" r:id="rId90"/>
      </mc:Fallback>
    </mc:AlternateContent>
    <mc:AlternateContent xmlns:mc="http://schemas.openxmlformats.org/markup-compatibility/2006">
      <mc:Choice Requires="x14">
        <oleObject progId="Equation.3" shapeId="15989" r:id="rId91">
          <objectPr defaultSize="0" r:id="rId37">
            <anchor moveWithCells="1">
              <from>
                <xdr:col>10</xdr:col>
                <xdr:colOff>9525</xdr:colOff>
                <xdr:row>690</xdr:row>
                <xdr:rowOff>228600</xdr:rowOff>
              </from>
              <to>
                <xdr:col>19</xdr:col>
                <xdr:colOff>38100</xdr:colOff>
                <xdr:row>693</xdr:row>
                <xdr:rowOff>19050</xdr:rowOff>
              </to>
            </anchor>
          </objectPr>
        </oleObject>
      </mc:Choice>
      <mc:Fallback>
        <oleObject progId="Equation.3" shapeId="15989" r:id="rId91"/>
      </mc:Fallback>
    </mc:AlternateContent>
    <mc:AlternateContent xmlns:mc="http://schemas.openxmlformats.org/markup-compatibility/2006">
      <mc:Choice Requires="x14">
        <oleObject progId="Equation.3" shapeId="15990" r:id="rId92">
          <objectPr defaultSize="0" r:id="rId39">
            <anchor moveWithCells="1">
              <from>
                <xdr:col>21</xdr:col>
                <xdr:colOff>0</xdr:colOff>
                <xdr:row>690</xdr:row>
                <xdr:rowOff>228600</xdr:rowOff>
              </from>
              <to>
                <xdr:col>30</xdr:col>
                <xdr:colOff>66675</xdr:colOff>
                <xdr:row>693</xdr:row>
                <xdr:rowOff>19050</xdr:rowOff>
              </to>
            </anchor>
          </objectPr>
        </oleObject>
      </mc:Choice>
      <mc:Fallback>
        <oleObject progId="Equation.3" shapeId="15990" r:id="rId92"/>
      </mc:Fallback>
    </mc:AlternateContent>
    <mc:AlternateContent xmlns:mc="http://schemas.openxmlformats.org/markup-compatibility/2006">
      <mc:Choice Requires="x14">
        <oleObject progId="Equation.3" shapeId="15991" r:id="rId93">
          <objectPr defaultSize="0" r:id="rId41">
            <anchor moveWithCells="1">
              <from>
                <xdr:col>2</xdr:col>
                <xdr:colOff>9525</xdr:colOff>
                <xdr:row>719</xdr:row>
                <xdr:rowOff>19050</xdr:rowOff>
              </from>
              <to>
                <xdr:col>6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5991" r:id="rId93"/>
      </mc:Fallback>
    </mc:AlternateContent>
    <mc:AlternateContent xmlns:mc="http://schemas.openxmlformats.org/markup-compatibility/2006">
      <mc:Choice Requires="x14">
        <oleObject progId="Equation.DSMT4" shapeId="15992" r:id="rId94">
          <objectPr defaultSize="0" r:id="rId43">
            <anchor moveWithCells="1">
              <from>
                <xdr:col>16</xdr:col>
                <xdr:colOff>0</xdr:colOff>
                <xdr:row>700</xdr:row>
                <xdr:rowOff>9525</xdr:rowOff>
              </from>
              <to>
                <xdr:col>17</xdr:col>
                <xdr:colOff>76200</xdr:colOff>
                <xdr:row>701</xdr:row>
                <xdr:rowOff>0</xdr:rowOff>
              </to>
            </anchor>
          </objectPr>
        </oleObject>
      </mc:Choice>
      <mc:Fallback>
        <oleObject progId="Equation.DSMT4" shapeId="15992" r:id="rId94"/>
      </mc:Fallback>
    </mc:AlternateContent>
    <mc:AlternateContent xmlns:mc="http://schemas.openxmlformats.org/markup-compatibility/2006">
      <mc:Choice Requires="x14">
        <oleObject progId="Equation.DSMT4" shapeId="15993" r:id="rId95">
          <objectPr defaultSize="0" autoPict="0" r:id="rId45">
            <anchor moveWithCells="1">
              <from>
                <xdr:col>15</xdr:col>
                <xdr:colOff>104775</xdr:colOff>
                <xdr:row>623</xdr:row>
                <xdr:rowOff>19050</xdr:rowOff>
              </from>
              <to>
                <xdr:col>17</xdr:col>
                <xdr:colOff>57150</xdr:colOff>
                <xdr:row>624</xdr:row>
                <xdr:rowOff>38100</xdr:rowOff>
              </to>
            </anchor>
          </objectPr>
        </oleObject>
      </mc:Choice>
      <mc:Fallback>
        <oleObject progId="Equation.DSMT4" shapeId="15993" r:id="rId95"/>
      </mc:Fallback>
    </mc:AlternateContent>
    <mc:AlternateContent xmlns:mc="http://schemas.openxmlformats.org/markup-compatibility/2006">
      <mc:Choice Requires="x14">
        <oleObject progId="Equation.DSMT4" shapeId="15994" r:id="rId96">
          <objectPr defaultSize="0" r:id="rId47">
            <anchor moveWithCells="1">
              <from>
                <xdr:col>7</xdr:col>
                <xdr:colOff>9525</xdr:colOff>
                <xdr:row>671</xdr:row>
                <xdr:rowOff>38100</xdr:rowOff>
              </from>
              <to>
                <xdr:col>12</xdr:col>
                <xdr:colOff>76200</xdr:colOff>
                <xdr:row>672</xdr:row>
                <xdr:rowOff>228600</xdr:rowOff>
              </to>
            </anchor>
          </objectPr>
        </oleObject>
      </mc:Choice>
      <mc:Fallback>
        <oleObject progId="Equation.DSMT4" shapeId="15994" r:id="rId96"/>
      </mc:Fallback>
    </mc:AlternateContent>
    <mc:AlternateContent xmlns:mc="http://schemas.openxmlformats.org/markup-compatibility/2006">
      <mc:Choice Requires="x14">
        <oleObject progId="Equation.DSMT4" shapeId="15995" r:id="rId97">
          <objectPr defaultSize="0" r:id="rId49">
            <anchor moveWithCells="1" sizeWithCells="1">
              <from>
                <xdr:col>10</xdr:col>
                <xdr:colOff>9525</xdr:colOff>
                <xdr:row>663</xdr:row>
                <xdr:rowOff>47625</xdr:rowOff>
              </from>
              <to>
                <xdr:col>18</xdr:col>
                <xdr:colOff>76200</xdr:colOff>
                <xdr:row>664</xdr:row>
                <xdr:rowOff>200025</xdr:rowOff>
              </to>
            </anchor>
          </objectPr>
        </oleObject>
      </mc:Choice>
      <mc:Fallback>
        <oleObject progId="Equation.DSMT4" shapeId="15995" r:id="rId97"/>
      </mc:Fallback>
    </mc:AlternateContent>
    <mc:AlternateContent xmlns:mc="http://schemas.openxmlformats.org/markup-compatibility/2006">
      <mc:Choice Requires="x14">
        <oleObject progId="Equation.DSMT4" shapeId="15996" r:id="rId98">
          <objectPr defaultSize="0" r:id="rId51">
            <anchor moveWithCells="1">
              <from>
                <xdr:col>31</xdr:col>
                <xdr:colOff>114300</xdr:colOff>
                <xdr:row>669</xdr:row>
                <xdr:rowOff>9525</xdr:rowOff>
              </from>
              <to>
                <xdr:col>33</xdr:col>
                <xdr:colOff>38100</xdr:colOff>
                <xdr:row>670</xdr:row>
                <xdr:rowOff>0</xdr:rowOff>
              </to>
            </anchor>
          </objectPr>
        </oleObject>
      </mc:Choice>
      <mc:Fallback>
        <oleObject progId="Equation.DSMT4" shapeId="15996" r:id="rId98"/>
      </mc:Fallback>
    </mc:AlternateContent>
    <mc:AlternateContent xmlns:mc="http://schemas.openxmlformats.org/markup-compatibility/2006">
      <mc:Choice Requires="x14">
        <oleObject progId="Equation.DSMT4" shapeId="15997" r:id="rId99">
          <objectPr locked="0" defaultSize="0" r:id="rId53">
            <anchor moveWithCells="1">
              <from>
                <xdr:col>7</xdr:col>
                <xdr:colOff>9525</xdr:colOff>
                <xdr:row>646</xdr:row>
                <xdr:rowOff>66675</xdr:rowOff>
              </from>
              <to>
                <xdr:col>11</xdr:col>
                <xdr:colOff>95250</xdr:colOff>
                <xdr:row>647</xdr:row>
                <xdr:rowOff>190500</xdr:rowOff>
              </to>
            </anchor>
          </objectPr>
        </oleObject>
      </mc:Choice>
      <mc:Fallback>
        <oleObject progId="Equation.DSMT4" shapeId="15997" r:id="rId99"/>
      </mc:Fallback>
    </mc:AlternateContent>
    <mc:AlternateContent xmlns:mc="http://schemas.openxmlformats.org/markup-compatibility/2006">
      <mc:Choice Requires="x14">
        <oleObject progId="Equation.3" shapeId="15998" r:id="rId100">
          <objectPr defaultSize="0" r:id="rId55">
            <anchor moveWithCells="1">
              <from>
                <xdr:col>11</xdr:col>
                <xdr:colOff>38100</xdr:colOff>
                <xdr:row>642</xdr:row>
                <xdr:rowOff>38100</xdr:rowOff>
              </from>
              <to>
                <xdr:col>17</xdr:col>
                <xdr:colOff>0</xdr:colOff>
                <xdr:row>643</xdr:row>
                <xdr:rowOff>219075</xdr:rowOff>
              </to>
            </anchor>
          </objectPr>
        </oleObject>
      </mc:Choice>
      <mc:Fallback>
        <oleObject progId="Equation.3" shapeId="15998" r:id="rId100"/>
      </mc:Fallback>
    </mc:AlternateContent>
    <mc:AlternateContent xmlns:mc="http://schemas.openxmlformats.org/markup-compatibility/2006">
      <mc:Choice Requires="x14">
        <oleObject progId="Equation.3" shapeId="15999" r:id="rId101">
          <objectPr defaultSize="0" autoPict="0" r:id="rId57">
            <anchor moveWithCells="1">
              <from>
                <xdr:col>20</xdr:col>
                <xdr:colOff>28575</xdr:colOff>
                <xdr:row>643</xdr:row>
                <xdr:rowOff>19050</xdr:rowOff>
              </from>
              <to>
                <xdr:col>22</xdr:col>
                <xdr:colOff>9525</xdr:colOff>
                <xdr:row>643</xdr:row>
                <xdr:rowOff>228600</xdr:rowOff>
              </to>
            </anchor>
          </objectPr>
        </oleObject>
      </mc:Choice>
      <mc:Fallback>
        <oleObject progId="Equation.3" shapeId="15999" r:id="rId101"/>
      </mc:Fallback>
    </mc:AlternateContent>
    <mc:AlternateContent xmlns:mc="http://schemas.openxmlformats.org/markup-compatibility/2006">
      <mc:Choice Requires="x14">
        <oleObject progId="Equation.3" shapeId="16000" r:id="rId102">
          <objectPr defaultSize="0" r:id="rId59">
            <anchor moveWithCells="1">
              <from>
                <xdr:col>1</xdr:col>
                <xdr:colOff>133350</xdr:colOff>
                <xdr:row>707</xdr:row>
                <xdr:rowOff>200025</xdr:rowOff>
              </from>
              <to>
                <xdr:col>24</xdr:col>
                <xdr:colOff>123825</xdr:colOff>
                <xdr:row>709</xdr:row>
                <xdr:rowOff>19050</xdr:rowOff>
              </to>
            </anchor>
          </objectPr>
        </oleObject>
      </mc:Choice>
      <mc:Fallback>
        <oleObject progId="Equation.3" shapeId="16000" r:id="rId102"/>
      </mc:Fallback>
    </mc:AlternateContent>
    <mc:AlternateContent xmlns:mc="http://schemas.openxmlformats.org/markup-compatibility/2006">
      <mc:Choice Requires="x14">
        <oleObject progId="Equation.3" shapeId="16001" r:id="rId103">
          <objectPr defaultSize="0" r:id="rId61">
            <anchor moveWithCells="1">
              <from>
                <xdr:col>33</xdr:col>
                <xdr:colOff>57150</xdr:colOff>
                <xdr:row>609</xdr:row>
                <xdr:rowOff>0</xdr:rowOff>
              </from>
              <to>
                <xdr:col>40</xdr:col>
                <xdr:colOff>28575</xdr:colOff>
                <xdr:row>610</xdr:row>
                <xdr:rowOff>209550</xdr:rowOff>
              </to>
            </anchor>
          </objectPr>
        </oleObject>
      </mc:Choice>
      <mc:Fallback>
        <oleObject progId="Equation.3" shapeId="16001" r:id="rId103"/>
      </mc:Fallback>
    </mc:AlternateContent>
    <mc:AlternateContent xmlns:mc="http://schemas.openxmlformats.org/markup-compatibility/2006">
      <mc:Choice Requires="x14">
        <oleObject progId="Equation.DSMT4" shapeId="16002" r:id="rId104">
          <objectPr defaultSize="0" r:id="rId49">
            <anchor moveWithCells="1" sizeWithCells="1">
              <from>
                <xdr:col>10</xdr:col>
                <xdr:colOff>9525</xdr:colOff>
                <xdr:row>668</xdr:row>
                <xdr:rowOff>47625</xdr:rowOff>
              </from>
              <to>
                <xdr:col>18</xdr:col>
                <xdr:colOff>76200</xdr:colOff>
                <xdr:row>669</xdr:row>
                <xdr:rowOff>200025</xdr:rowOff>
              </to>
            </anchor>
          </objectPr>
        </oleObject>
      </mc:Choice>
      <mc:Fallback>
        <oleObject progId="Equation.DSMT4" shapeId="16002" r:id="rId104"/>
      </mc:Fallback>
    </mc:AlternateContent>
    <mc:AlternateContent xmlns:mc="http://schemas.openxmlformats.org/markup-compatibility/2006">
      <mc:Choice Requires="x14">
        <oleObject progId="Equation.3" shapeId="16003" r:id="rId105">
          <objectPr defaultSize="0" r:id="rId64">
            <anchor moveWithCells="1">
              <from>
                <xdr:col>10</xdr:col>
                <xdr:colOff>9525</xdr:colOff>
                <xdr:row>680</xdr:row>
                <xdr:rowOff>228600</xdr:rowOff>
              </from>
              <to>
                <xdr:col>19</xdr:col>
                <xdr:colOff>123825</xdr:colOff>
                <xdr:row>683</xdr:row>
                <xdr:rowOff>0</xdr:rowOff>
              </to>
            </anchor>
          </objectPr>
        </oleObject>
      </mc:Choice>
      <mc:Fallback>
        <oleObject progId="Equation.3" shapeId="16003" r:id="rId105"/>
      </mc:Fallback>
    </mc:AlternateContent>
    <mc:AlternateContent xmlns:mc="http://schemas.openxmlformats.org/markup-compatibility/2006">
      <mc:Choice Requires="x14">
        <oleObject progId="Equation.3" shapeId="16004" r:id="rId106">
          <objectPr defaultSize="0" r:id="rId41">
            <anchor moveWithCells="1">
              <from>
                <xdr:col>7</xdr:col>
                <xdr:colOff>9525</xdr:colOff>
                <xdr:row>719</xdr:row>
                <xdr:rowOff>19050</xdr:rowOff>
              </from>
              <to>
                <xdr:col>11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6004" r:id="rId106"/>
      </mc:Fallback>
    </mc:AlternateContent>
    <mc:AlternateContent xmlns:mc="http://schemas.openxmlformats.org/markup-compatibility/2006">
      <mc:Choice Requires="x14">
        <oleObject progId="Equation.3" shapeId="16005" r:id="rId107">
          <objectPr defaultSize="0" r:id="rId41">
            <anchor moveWithCells="1">
              <from>
                <xdr:col>12</xdr:col>
                <xdr:colOff>0</xdr:colOff>
                <xdr:row>719</xdr:row>
                <xdr:rowOff>19050</xdr:rowOff>
              </from>
              <to>
                <xdr:col>16</xdr:col>
                <xdr:colOff>66675</xdr:colOff>
                <xdr:row>720</xdr:row>
                <xdr:rowOff>0</xdr:rowOff>
              </to>
            </anchor>
          </objectPr>
        </oleObject>
      </mc:Choice>
      <mc:Fallback>
        <oleObject progId="Equation.3" shapeId="16005" r:id="rId107"/>
      </mc:Fallback>
    </mc:AlternateContent>
    <mc:AlternateContent xmlns:mc="http://schemas.openxmlformats.org/markup-compatibility/2006">
      <mc:Choice Requires="x14">
        <oleObject progId="Equation.3" shapeId="16006" r:id="rId108">
          <objectPr defaultSize="0" r:id="rId41">
            <anchor moveWithCells="1">
              <from>
                <xdr:col>17</xdr:col>
                <xdr:colOff>0</xdr:colOff>
                <xdr:row>719</xdr:row>
                <xdr:rowOff>19050</xdr:rowOff>
              </from>
              <to>
                <xdr:col>21</xdr:col>
                <xdr:colOff>66675</xdr:colOff>
                <xdr:row>720</xdr:row>
                <xdr:rowOff>0</xdr:rowOff>
              </to>
            </anchor>
          </objectPr>
        </oleObject>
      </mc:Choice>
      <mc:Fallback>
        <oleObject progId="Equation.3" shapeId="16006" r:id="rId108"/>
      </mc:Fallback>
    </mc:AlternateContent>
    <mc:AlternateContent xmlns:mc="http://schemas.openxmlformats.org/markup-compatibility/2006">
      <mc:Choice Requires="x14">
        <oleObject progId="Equation.3" shapeId="16007" r:id="rId109">
          <objectPr defaultSize="0" r:id="rId41">
            <anchor moveWithCells="1">
              <from>
                <xdr:col>22</xdr:col>
                <xdr:colOff>9525</xdr:colOff>
                <xdr:row>719</xdr:row>
                <xdr:rowOff>19050</xdr:rowOff>
              </from>
              <to>
                <xdr:col>26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6007" r:id="rId109"/>
      </mc:Fallback>
    </mc:AlternateContent>
    <mc:AlternateContent xmlns:mc="http://schemas.openxmlformats.org/markup-compatibility/2006">
      <mc:Choice Requires="x14">
        <oleObject progId="Equation.3" shapeId="16008" r:id="rId110">
          <objectPr defaultSize="0" r:id="rId41">
            <anchor moveWithCells="1">
              <from>
                <xdr:col>27</xdr:col>
                <xdr:colOff>9525</xdr:colOff>
                <xdr:row>719</xdr:row>
                <xdr:rowOff>19050</xdr:rowOff>
              </from>
              <to>
                <xdr:col>31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6008" r:id="rId110"/>
      </mc:Fallback>
    </mc:AlternateContent>
    <mc:AlternateContent xmlns:mc="http://schemas.openxmlformats.org/markup-compatibility/2006">
      <mc:Choice Requires="x14">
        <oleObject progId="Equation.3" shapeId="16009" r:id="rId111">
          <objectPr defaultSize="0" r:id="rId41">
            <anchor moveWithCells="1">
              <from>
                <xdr:col>32</xdr:col>
                <xdr:colOff>9525</xdr:colOff>
                <xdr:row>719</xdr:row>
                <xdr:rowOff>19050</xdr:rowOff>
              </from>
              <to>
                <xdr:col>36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6009" r:id="rId111"/>
      </mc:Fallback>
    </mc:AlternateContent>
    <mc:AlternateContent xmlns:mc="http://schemas.openxmlformats.org/markup-compatibility/2006">
      <mc:Choice Requires="x14">
        <oleObject progId="Equation.3" shapeId="16010" r:id="rId112">
          <objectPr defaultSize="0" r:id="rId41">
            <anchor moveWithCells="1">
              <from>
                <xdr:col>37</xdr:col>
                <xdr:colOff>9525</xdr:colOff>
                <xdr:row>719</xdr:row>
                <xdr:rowOff>19050</xdr:rowOff>
              </from>
              <to>
                <xdr:col>41</xdr:col>
                <xdr:colOff>76200</xdr:colOff>
                <xdr:row>720</xdr:row>
                <xdr:rowOff>0</xdr:rowOff>
              </to>
            </anchor>
          </objectPr>
        </oleObject>
      </mc:Choice>
      <mc:Fallback>
        <oleObject progId="Equation.3" shapeId="16010" r:id="rId112"/>
      </mc:Fallback>
    </mc:AlternateContent>
    <mc:AlternateContent xmlns:mc="http://schemas.openxmlformats.org/markup-compatibility/2006">
      <mc:Choice Requires="x14">
        <oleObject progId="Equation.3" shapeId="16011" r:id="rId113">
          <objectPr defaultSize="0" r:id="rId73">
            <anchor moveWithCells="1">
              <from>
                <xdr:col>42</xdr:col>
                <xdr:colOff>0</xdr:colOff>
                <xdr:row>719</xdr:row>
                <xdr:rowOff>19050</xdr:rowOff>
              </from>
              <to>
                <xdr:col>45</xdr:col>
                <xdr:colOff>142875</xdr:colOff>
                <xdr:row>720</xdr:row>
                <xdr:rowOff>0</xdr:rowOff>
              </to>
            </anchor>
          </objectPr>
        </oleObject>
      </mc:Choice>
      <mc:Fallback>
        <oleObject progId="Equation.3" shapeId="16011" r:id="rId113"/>
      </mc:Fallback>
    </mc:AlternateContent>
    <mc:AlternateContent xmlns:mc="http://schemas.openxmlformats.org/markup-compatibility/2006">
      <mc:Choice Requires="x14">
        <oleObject progId="Equation.3" shapeId="16012" r:id="rId114">
          <objectPr defaultSize="0" r:id="rId41">
            <anchor moveWithCells="1">
              <from>
                <xdr:col>22</xdr:col>
                <xdr:colOff>9525</xdr:colOff>
                <xdr:row>718</xdr:row>
                <xdr:rowOff>9525</xdr:rowOff>
              </from>
              <to>
                <xdr:col>26</xdr:col>
                <xdr:colOff>76200</xdr:colOff>
                <xdr:row>718</xdr:row>
                <xdr:rowOff>228600</xdr:rowOff>
              </to>
            </anchor>
          </objectPr>
        </oleObject>
      </mc:Choice>
      <mc:Fallback>
        <oleObject progId="Equation.3" shapeId="16012" r:id="rId11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O289"/>
  <sheetViews>
    <sheetView showGridLines="0" topLeftCell="A115" zoomScale="50" zoomScaleNormal="50" workbookViewId="0"/>
  </sheetViews>
  <sheetFormatPr defaultColWidth="8.77734375" defaultRowHeight="18.75" customHeight="1"/>
  <cols>
    <col min="1" max="1" width="2.77734375" style="96" customWidth="1"/>
    <col min="2" max="13" width="8.77734375" style="96"/>
    <col min="14" max="15" width="10.33203125" style="96" bestFit="1" customWidth="1"/>
    <col min="16" max="16" width="7.109375" style="96" bestFit="1" customWidth="1"/>
    <col min="17" max="17" width="9.88671875" style="96" bestFit="1" customWidth="1"/>
    <col min="18" max="18" width="9.88671875" style="96" customWidth="1"/>
    <col min="19" max="20" width="8.77734375" style="96"/>
    <col min="21" max="21" width="11.44140625" style="96" bestFit="1" customWidth="1"/>
    <col min="22" max="26" width="8.77734375" style="96"/>
    <col min="27" max="28" width="12.109375" style="96" bestFit="1" customWidth="1"/>
    <col min="29" max="32" width="10" style="96" bestFit="1" customWidth="1"/>
    <col min="33" max="34" width="11.33203125" style="96" bestFit="1" customWidth="1"/>
    <col min="35" max="16384" width="8.77734375" style="96"/>
  </cols>
  <sheetData>
    <row r="2" spans="1:34" ht="18.75" customHeight="1">
      <c r="B2" s="200" t="s">
        <v>217</v>
      </c>
      <c r="C2" s="200" t="s">
        <v>218</v>
      </c>
      <c r="D2" s="200" t="str">
        <f>RAWDATA!F7</f>
        <v>측정방향</v>
      </c>
      <c r="E2" s="200" t="s">
        <v>254</v>
      </c>
      <c r="F2" s="200" t="s">
        <v>219</v>
      </c>
      <c r="G2" s="200" t="s">
        <v>220</v>
      </c>
      <c r="H2" s="200" t="s">
        <v>221</v>
      </c>
      <c r="I2" s="200" t="s">
        <v>222</v>
      </c>
      <c r="J2" s="200" t="s">
        <v>223</v>
      </c>
      <c r="K2" s="200" t="s">
        <v>81</v>
      </c>
      <c r="L2" s="200" t="s">
        <v>80</v>
      </c>
      <c r="M2" s="200" t="s">
        <v>224</v>
      </c>
      <c r="N2" s="200" t="s">
        <v>229</v>
      </c>
      <c r="O2" s="200" t="s">
        <v>107</v>
      </c>
      <c r="P2" s="200" t="s">
        <v>255</v>
      </c>
      <c r="Q2" s="304" t="s">
        <v>597</v>
      </c>
      <c r="R2" s="304" t="s">
        <v>611</v>
      </c>
    </row>
    <row r="3" spans="1:34" ht="18.75" customHeight="1">
      <c r="B3" s="199" t="e">
        <f>AVERAGE(기본정보!B12,기본정보!B13)</f>
        <v>#DIV/0!</v>
      </c>
      <c r="C3" s="199" t="e">
        <f>J3-B3</f>
        <v>#DIV/0!</v>
      </c>
      <c r="D3" s="232">
        <f>Force_1_R1!K28</f>
        <v>0</v>
      </c>
      <c r="E3" s="232">
        <f>Force_1_R1!L28</f>
        <v>0</v>
      </c>
      <c r="F3" s="199">
        <f>Force_1_R1!T32</f>
        <v>0</v>
      </c>
      <c r="G3" s="199">
        <v>0.01</v>
      </c>
      <c r="H3" s="199">
        <f>Force_1_R1!L4</f>
        <v>0</v>
      </c>
      <c r="I3" s="199">
        <f>Force_1_R1!M4</f>
        <v>0</v>
      </c>
      <c r="J3" s="199">
        <f>Force_1_R1!Y32</f>
        <v>0</v>
      </c>
      <c r="K3" s="232">
        <f>Force_1_R1!I28</f>
        <v>0</v>
      </c>
      <c r="L3" s="232">
        <f>Force_1_R1!J28</f>
        <v>0</v>
      </c>
      <c r="M3" s="199">
        <v>0.9</v>
      </c>
      <c r="N3" s="199" t="e">
        <f>SQRT(SUMSQ(C3,M3))</f>
        <v>#DIV/0!</v>
      </c>
      <c r="O3" s="199">
        <f>Force_1_R1!G5</f>
        <v>0</v>
      </c>
      <c r="P3" s="199">
        <f>COUNTIF(B9:B26,TRUE)</f>
        <v>0</v>
      </c>
      <c r="Q3" s="241" t="str">
        <f>IF(COUNTIF(W54:X70,TRUE)=0,"","초과")</f>
        <v/>
      </c>
      <c r="R3" s="241" t="str">
        <f ca="1">IF(AND(AL104="",AO104=""),"PASS","FAIL")</f>
        <v>PASS</v>
      </c>
    </row>
    <row r="5" spans="1:34" ht="18.75" customHeight="1">
      <c r="A5" s="102" t="s">
        <v>298</v>
      </c>
      <c r="C5" s="102"/>
      <c r="D5" s="102"/>
      <c r="E5" s="201"/>
      <c r="F5" s="202"/>
      <c r="G5" s="202"/>
      <c r="H5" s="203"/>
      <c r="I5" s="204"/>
      <c r="J5" s="204"/>
      <c r="K5" s="204"/>
      <c r="L5" s="204"/>
      <c r="M5" s="204"/>
    </row>
    <row r="6" spans="1:34" ht="18.75" customHeight="1">
      <c r="B6" s="731" t="s">
        <v>299</v>
      </c>
      <c r="C6" s="731" t="s">
        <v>300</v>
      </c>
      <c r="D6" s="731" t="s">
        <v>301</v>
      </c>
      <c r="E6" s="558" t="s">
        <v>202</v>
      </c>
      <c r="F6" s="721" t="s">
        <v>302</v>
      </c>
      <c r="G6" s="737"/>
      <c r="H6" s="737"/>
      <c r="I6" s="737"/>
      <c r="J6" s="737"/>
      <c r="K6" s="722"/>
      <c r="L6" s="721" t="s">
        <v>303</v>
      </c>
      <c r="M6" s="737"/>
      <c r="N6" s="737"/>
      <c r="O6" s="737"/>
      <c r="P6" s="737"/>
      <c r="Q6" s="722"/>
      <c r="R6" s="721"/>
      <c r="S6" s="737"/>
      <c r="T6" s="722"/>
      <c r="U6" s="721" t="s">
        <v>304</v>
      </c>
      <c r="V6" s="722"/>
      <c r="W6" s="738" t="s">
        <v>305</v>
      </c>
      <c r="X6" s="739"/>
      <c r="Y6" s="731" t="s">
        <v>306</v>
      </c>
      <c r="Z6" s="731" t="s">
        <v>307</v>
      </c>
      <c r="AA6" s="731" t="s">
        <v>308</v>
      </c>
      <c r="AB6" s="733" t="s">
        <v>309</v>
      </c>
      <c r="AC6" s="743" t="s">
        <v>310</v>
      </c>
      <c r="AD6" s="743"/>
      <c r="AE6" s="743"/>
      <c r="AF6" s="743"/>
      <c r="AG6" s="743"/>
      <c r="AH6" s="743"/>
    </row>
    <row r="7" spans="1:34" ht="18.75" customHeight="1">
      <c r="B7" s="740"/>
      <c r="C7" s="740"/>
      <c r="D7" s="740"/>
      <c r="E7" s="740"/>
      <c r="F7" s="731" t="s">
        <v>311</v>
      </c>
      <c r="G7" s="731" t="s">
        <v>312</v>
      </c>
      <c r="H7" s="721" t="s">
        <v>313</v>
      </c>
      <c r="I7" s="722"/>
      <c r="J7" s="721" t="s">
        <v>314</v>
      </c>
      <c r="K7" s="722"/>
      <c r="L7" s="731" t="s">
        <v>311</v>
      </c>
      <c r="M7" s="731" t="s">
        <v>312</v>
      </c>
      <c r="N7" s="721" t="s">
        <v>313</v>
      </c>
      <c r="O7" s="722"/>
      <c r="P7" s="721" t="s">
        <v>314</v>
      </c>
      <c r="Q7" s="722"/>
      <c r="R7" s="731" t="s">
        <v>315</v>
      </c>
      <c r="S7" s="731" t="s">
        <v>316</v>
      </c>
      <c r="T7" s="731" t="s">
        <v>317</v>
      </c>
      <c r="U7" s="731" t="s">
        <v>318</v>
      </c>
      <c r="V7" s="731" t="s">
        <v>319</v>
      </c>
      <c r="W7" s="731" t="s">
        <v>320</v>
      </c>
      <c r="X7" s="731" t="s">
        <v>321</v>
      </c>
      <c r="Y7" s="740"/>
      <c r="Z7" s="740"/>
      <c r="AA7" s="740"/>
      <c r="AB7" s="742"/>
      <c r="AC7" s="234" t="s">
        <v>322</v>
      </c>
      <c r="AD7" s="234" t="s">
        <v>323</v>
      </c>
      <c r="AE7" s="234" t="s">
        <v>324</v>
      </c>
      <c r="AF7" s="234" t="s">
        <v>325</v>
      </c>
      <c r="AG7" s="234" t="s">
        <v>326</v>
      </c>
      <c r="AH7" s="234" t="s">
        <v>327</v>
      </c>
    </row>
    <row r="8" spans="1:34" ht="18.75" customHeight="1">
      <c r="B8" s="741"/>
      <c r="C8" s="741"/>
      <c r="D8" s="741"/>
      <c r="E8" s="741"/>
      <c r="F8" s="710"/>
      <c r="G8" s="710"/>
      <c r="H8" s="222" t="s">
        <v>227</v>
      </c>
      <c r="I8" s="222" t="s">
        <v>228</v>
      </c>
      <c r="J8" s="222" t="s">
        <v>227</v>
      </c>
      <c r="K8" s="222" t="s">
        <v>228</v>
      </c>
      <c r="L8" s="710"/>
      <c r="M8" s="710"/>
      <c r="N8" s="222" t="s">
        <v>227</v>
      </c>
      <c r="O8" s="222" t="s">
        <v>228</v>
      </c>
      <c r="P8" s="222" t="s">
        <v>227</v>
      </c>
      <c r="Q8" s="222" t="s">
        <v>228</v>
      </c>
      <c r="R8" s="710"/>
      <c r="S8" s="710"/>
      <c r="T8" s="710"/>
      <c r="U8" s="710"/>
      <c r="V8" s="710"/>
      <c r="W8" s="710"/>
      <c r="X8" s="710"/>
      <c r="Y8" s="710"/>
      <c r="Z8" s="710"/>
      <c r="AA8" s="710"/>
      <c r="AB8" s="735"/>
      <c r="AC8" s="234" t="s">
        <v>78</v>
      </c>
      <c r="AD8" s="234" t="s">
        <v>230</v>
      </c>
      <c r="AE8" s="234" t="s">
        <v>79</v>
      </c>
      <c r="AF8" s="234" t="s">
        <v>232</v>
      </c>
      <c r="AG8" s="236" t="s">
        <v>231</v>
      </c>
      <c r="AH8" s="234" t="s">
        <v>235</v>
      </c>
    </row>
    <row r="9" spans="1:34" ht="18.75" customHeight="1">
      <c r="B9" s="199" t="b">
        <f>NOT(Force_1_R1!A7="")</f>
        <v>0</v>
      </c>
      <c r="C9" s="199" t="b">
        <f>AND(B9=TRUE,B10=TRUE)</f>
        <v>0</v>
      </c>
      <c r="D9" s="199">
        <f>IF($B9=FALSE,0,VALUE(Force_1_R1!E7))</f>
        <v>0</v>
      </c>
      <c r="E9" s="199">
        <f>IF($B9=FALSE,0,VALUE(Force_1_R1!A7))</f>
        <v>0</v>
      </c>
      <c r="F9" s="199" t="str">
        <f>IF($B9=FALSE,"",Force_1_R1!Q7)</f>
        <v/>
      </c>
      <c r="G9" s="199" t="str">
        <f>IF($B9=FALSE,"",Force_1_R1!R7)</f>
        <v/>
      </c>
      <c r="H9" s="199" t="str">
        <f>IF($B9=FALSE,"",Force_1_R1!S7)</f>
        <v/>
      </c>
      <c r="I9" s="199" t="str">
        <f>IF($B9=FALSE,"",Force_1_R1!T7)</f>
        <v/>
      </c>
      <c r="J9" s="199" t="str">
        <f>IF($B9=FALSE,"",Force_1_R1!U7)</f>
        <v/>
      </c>
      <c r="K9" s="199" t="str">
        <f>IF($B9=FALSE,"",Force_1_R1!V7)</f>
        <v/>
      </c>
      <c r="L9" s="199" t="str">
        <f t="shared" ref="L9:L26" si="0">IF($B9=FALSE,"",F9-$F$9)</f>
        <v/>
      </c>
      <c r="M9" s="199" t="str">
        <f t="shared" ref="M9:M26" si="1">IF($B9=FALSE,"",G9-$G$9)</f>
        <v/>
      </c>
      <c r="N9" s="199" t="str">
        <f t="shared" ref="N9:N26" si="2">IF(OR(H9="ⅹ",$B9=FALSE),"",H9-$H$9)</f>
        <v/>
      </c>
      <c r="O9" s="199" t="str">
        <f t="shared" ref="O9:O26" si="3">IF(OR(I9="ⅹ",$B9=FALSE),"",I9-$H$9)</f>
        <v/>
      </c>
      <c r="P9" s="199" t="str">
        <f t="shared" ref="P9:P26" si="4">IF(OR(J9="ⅹ",$B9=FALSE),"",J9-$J$9)</f>
        <v/>
      </c>
      <c r="Q9" s="199" t="str">
        <f t="shared" ref="Q9:Q26" si="5">IF(OR(K9="ⅹ",$B9=FALSE),"",K9-$J$9)</f>
        <v/>
      </c>
      <c r="R9" s="223">
        <f>IF($B9=FALSE,0,AVERAGE(L9,N9,P9))</f>
        <v>0</v>
      </c>
      <c r="S9" s="224" t="str">
        <f>IF($C9=FALSE,"",STDEV(L9,N9,P9))</f>
        <v/>
      </c>
      <c r="T9" s="223" t="str">
        <f t="shared" ref="T9:T26" si="6">IF($O9="","-",AVERAGE(O9,Q9))</f>
        <v>-</v>
      </c>
      <c r="U9" s="199" t="str">
        <f t="shared" ref="U9:U26" si="7">IF($B9=FALSE,"",L9-M9)</f>
        <v/>
      </c>
      <c r="V9" s="199" t="str">
        <f t="shared" ref="V9:V26" si="8">IF($B9=FALSE,"",AVERAGE(L9:M9))</f>
        <v/>
      </c>
      <c r="W9" s="199" t="s">
        <v>5</v>
      </c>
      <c r="X9" s="199" t="s">
        <v>5</v>
      </c>
      <c r="Y9" s="225">
        <f t="shared" ref="Y9:Y26" si="9">R9</f>
        <v>0</v>
      </c>
      <c r="Z9" s="199" t="e">
        <f t="shared" ref="Z9:Z26" si="10">AVERAGE(O9,Q9)</f>
        <v>#DIV/0!</v>
      </c>
      <c r="AA9" s="199" t="e">
        <f t="shared" ref="AA9:AA26" si="11">AVERAGE(N9:Q9)</f>
        <v>#DIV/0!</v>
      </c>
      <c r="AB9" s="199" t="e">
        <f t="shared" ref="AB9:AB26" si="12">STDEV(N9:Q9)</f>
        <v>#DIV/0!</v>
      </c>
      <c r="AC9" s="226" t="s">
        <v>5</v>
      </c>
      <c r="AD9" s="226" t="s">
        <v>5</v>
      </c>
      <c r="AE9" s="226" t="s">
        <v>5</v>
      </c>
      <c r="AF9" s="226" t="e">
        <f ca="1">MAX(K27:O27)/Q27*100</f>
        <v>#VALUE!</v>
      </c>
      <c r="AG9" s="199" t="s">
        <v>5</v>
      </c>
      <c r="AH9" s="199" t="s">
        <v>5</v>
      </c>
    </row>
    <row r="10" spans="1:34" ht="18.75" customHeight="1">
      <c r="B10" s="199" t="b">
        <f>NOT(Force_1_R1!A8="")</f>
        <v>0</v>
      </c>
      <c r="C10" s="199" t="b">
        <f t="shared" ref="C10:C26" si="13">AND(B10=TRUE,B11=TRUE)</f>
        <v>0</v>
      </c>
      <c r="D10" s="199">
        <f>IF($B10=FALSE,0,VALUE(Force_1_R1!E8))</f>
        <v>0</v>
      </c>
      <c r="E10" s="199">
        <f>IF($B10=FALSE,0,VALUE(Force_1_R1!A8))</f>
        <v>0</v>
      </c>
      <c r="F10" s="199" t="str">
        <f>IF($B10=FALSE,"",Force_1_R1!Q8)</f>
        <v/>
      </c>
      <c r="G10" s="199" t="str">
        <f>IF($B10=FALSE,"",Force_1_R1!R8)</f>
        <v/>
      </c>
      <c r="H10" s="199" t="str">
        <f>IF($B10=FALSE,"",Force_1_R1!S8)</f>
        <v/>
      </c>
      <c r="I10" s="199" t="str">
        <f>IF($B10=FALSE,"",Force_1_R1!T8)</f>
        <v/>
      </c>
      <c r="J10" s="199" t="str">
        <f>IF($B10=FALSE,"",Force_1_R1!U8)</f>
        <v/>
      </c>
      <c r="K10" s="199" t="str">
        <f>IF($B10=FALSE,"",Force_1_R1!V8)</f>
        <v/>
      </c>
      <c r="L10" s="199" t="str">
        <f t="shared" si="0"/>
        <v/>
      </c>
      <c r="M10" s="199" t="str">
        <f t="shared" si="1"/>
        <v/>
      </c>
      <c r="N10" s="199" t="str">
        <f t="shared" si="2"/>
        <v/>
      </c>
      <c r="O10" s="199" t="str">
        <f t="shared" si="3"/>
        <v/>
      </c>
      <c r="P10" s="199" t="str">
        <f t="shared" si="4"/>
        <v/>
      </c>
      <c r="Q10" s="199" t="str">
        <f t="shared" si="5"/>
        <v/>
      </c>
      <c r="R10" s="223">
        <f t="shared" ref="R10:R26" si="14">IF($B10=FALSE,0,AVERAGE(L10,N10,P10))</f>
        <v>0</v>
      </c>
      <c r="S10" s="224" t="str">
        <f>IF($C10=FALSE,"",STDEV(L10,N10,P10))</f>
        <v/>
      </c>
      <c r="T10" s="223" t="str">
        <f t="shared" si="6"/>
        <v>-</v>
      </c>
      <c r="U10" s="199" t="str">
        <f t="shared" si="7"/>
        <v/>
      </c>
      <c r="V10" s="199" t="str">
        <f t="shared" si="8"/>
        <v/>
      </c>
      <c r="W10" s="226" t="str">
        <f>IF(OR($C10=FALSE,O10=""),"",ABS((O10-N10)/N10)*100)</f>
        <v/>
      </c>
      <c r="X10" s="226" t="str">
        <f>IF(OR($C10=FALSE,Q10=""),"",ABS((Q10-P10)/P10)*100)</f>
        <v/>
      </c>
      <c r="Y10" s="225">
        <f t="shared" si="9"/>
        <v>0</v>
      </c>
      <c r="Z10" s="199" t="e">
        <f t="shared" si="10"/>
        <v>#DIV/0!</v>
      </c>
      <c r="AA10" s="199" t="e">
        <f t="shared" si="11"/>
        <v>#DIV/0!</v>
      </c>
      <c r="AB10" s="199" t="e">
        <f t="shared" si="12"/>
        <v>#DIV/0!</v>
      </c>
      <c r="AC10" s="226" t="str">
        <f t="shared" ref="AC10:AC26" si="15">IF($C10=FALSE,"",ABS((MAX(L10,N10,P10)-MIN(L10,N10,P10))/R10)*100)</f>
        <v/>
      </c>
      <c r="AD10" s="226" t="str">
        <f t="shared" ref="AD10:AD26" si="16">IF($C10=FALSE,"",ABS(U10/V10)*100)</f>
        <v/>
      </c>
      <c r="AE10" s="226" t="str">
        <f t="shared" ref="AE10:AE26" si="17">IF($C10=FALSE,"",((R10-Y32)/Y32)*100)</f>
        <v/>
      </c>
      <c r="AF10" s="199" t="s">
        <v>5</v>
      </c>
      <c r="AG10" s="226" t="str">
        <f t="shared" ref="AG10:AG26" si="18">IF(OR(E$3="Case A",E$3="Case C",W10="",),"-",AVERAGE(W10:X10))</f>
        <v>-</v>
      </c>
      <c r="AH10" s="199" t="e">
        <f t="shared" ref="AH10:AH26" ca="1" si="19">IF(OR(E$3="Case B",E$3="Case D",K$3="ⅹ"),"-",ABS(($L$3-$K$3)/$Q$27)*100)</f>
        <v>#VALUE!</v>
      </c>
    </row>
    <row r="11" spans="1:34" ht="18.75" customHeight="1">
      <c r="B11" s="199" t="b">
        <f>NOT(Force_1_R1!A9="")</f>
        <v>0</v>
      </c>
      <c r="C11" s="199" t="b">
        <f t="shared" si="13"/>
        <v>0</v>
      </c>
      <c r="D11" s="199">
        <f>IF($B11=FALSE,0,VALUE(Force_1_R1!E9))</f>
        <v>0</v>
      </c>
      <c r="E11" s="199">
        <f>IF($B11=FALSE,0,VALUE(Force_1_R1!A9))</f>
        <v>0</v>
      </c>
      <c r="F11" s="199" t="str">
        <f>IF($B11=FALSE,"",Force_1_R1!Q9)</f>
        <v/>
      </c>
      <c r="G11" s="199" t="str">
        <f>IF($B11=FALSE,"",Force_1_R1!R9)</f>
        <v/>
      </c>
      <c r="H11" s="199" t="str">
        <f>IF($B11=FALSE,"",Force_1_R1!S9)</f>
        <v/>
      </c>
      <c r="I11" s="199" t="str">
        <f>IF($B11=FALSE,"",Force_1_R1!T9)</f>
        <v/>
      </c>
      <c r="J11" s="199" t="str">
        <f>IF($B11=FALSE,"",Force_1_R1!U9)</f>
        <v/>
      </c>
      <c r="K11" s="199" t="str">
        <f>IF($B11=FALSE,"",Force_1_R1!V9)</f>
        <v/>
      </c>
      <c r="L11" s="199" t="str">
        <f t="shared" si="0"/>
        <v/>
      </c>
      <c r="M11" s="199" t="str">
        <f t="shared" si="1"/>
        <v/>
      </c>
      <c r="N11" s="199" t="str">
        <f t="shared" si="2"/>
        <v/>
      </c>
      <c r="O11" s="199" t="str">
        <f t="shared" si="3"/>
        <v/>
      </c>
      <c r="P11" s="199" t="str">
        <f t="shared" si="4"/>
        <v/>
      </c>
      <c r="Q11" s="199" t="str">
        <f t="shared" si="5"/>
        <v/>
      </c>
      <c r="R11" s="223">
        <f t="shared" si="14"/>
        <v>0</v>
      </c>
      <c r="S11" s="224" t="str">
        <f t="shared" ref="S11:S26" si="20">IF($C11=FALSE,"",STDEV(L11,N11,P11))</f>
        <v/>
      </c>
      <c r="T11" s="223" t="str">
        <f t="shared" si="6"/>
        <v>-</v>
      </c>
      <c r="U11" s="199" t="str">
        <f t="shared" si="7"/>
        <v/>
      </c>
      <c r="V11" s="199" t="str">
        <f t="shared" si="8"/>
        <v/>
      </c>
      <c r="W11" s="226" t="str">
        <f t="shared" ref="W11:W26" si="21">IF(OR($C11=FALSE,O11=""),"",ABS((O11-N11)/N11)*100)</f>
        <v/>
      </c>
      <c r="X11" s="226" t="str">
        <f t="shared" ref="X11:X26" si="22">IF(OR($C11=FALSE,Q11=""),"",ABS((Q11-P11)/P11)*100)</f>
        <v/>
      </c>
      <c r="Y11" s="225">
        <f t="shared" si="9"/>
        <v>0</v>
      </c>
      <c r="Z11" s="199" t="e">
        <f t="shared" si="10"/>
        <v>#DIV/0!</v>
      </c>
      <c r="AA11" s="199" t="e">
        <f t="shared" si="11"/>
        <v>#DIV/0!</v>
      </c>
      <c r="AB11" s="199" t="e">
        <f t="shared" si="12"/>
        <v>#DIV/0!</v>
      </c>
      <c r="AC11" s="226" t="str">
        <f t="shared" si="15"/>
        <v/>
      </c>
      <c r="AD11" s="226" t="str">
        <f t="shared" si="16"/>
        <v/>
      </c>
      <c r="AE11" s="226" t="str">
        <f t="shared" si="17"/>
        <v/>
      </c>
      <c r="AF11" s="199" t="s">
        <v>5</v>
      </c>
      <c r="AG11" s="226" t="str">
        <f t="shared" si="18"/>
        <v>-</v>
      </c>
      <c r="AH11" s="199" t="e">
        <f t="shared" ca="1" si="19"/>
        <v>#VALUE!</v>
      </c>
    </row>
    <row r="12" spans="1:34" ht="18.75" customHeight="1">
      <c r="B12" s="199" t="b">
        <f>NOT(Force_1_R1!A10="")</f>
        <v>0</v>
      </c>
      <c r="C12" s="199" t="b">
        <f t="shared" si="13"/>
        <v>0</v>
      </c>
      <c r="D12" s="199">
        <f>IF($B12=FALSE,0,VALUE(Force_1_R1!E10))</f>
        <v>0</v>
      </c>
      <c r="E12" s="199">
        <f>IF($B12=FALSE,0,VALUE(Force_1_R1!A10))</f>
        <v>0</v>
      </c>
      <c r="F12" s="199" t="str">
        <f>IF($B12=FALSE,"",Force_1_R1!Q10)</f>
        <v/>
      </c>
      <c r="G12" s="199" t="str">
        <f>IF($B12=FALSE,"",Force_1_R1!R10)</f>
        <v/>
      </c>
      <c r="H12" s="199" t="str">
        <f>IF($B12=FALSE,"",Force_1_R1!S10)</f>
        <v/>
      </c>
      <c r="I12" s="199" t="str">
        <f>IF($B12=FALSE,"",Force_1_R1!T10)</f>
        <v/>
      </c>
      <c r="J12" s="199" t="str">
        <f>IF($B12=FALSE,"",Force_1_R1!U10)</f>
        <v/>
      </c>
      <c r="K12" s="199" t="str">
        <f>IF($B12=FALSE,"",Force_1_R1!V10)</f>
        <v/>
      </c>
      <c r="L12" s="199" t="str">
        <f t="shared" si="0"/>
        <v/>
      </c>
      <c r="M12" s="199" t="str">
        <f t="shared" si="1"/>
        <v/>
      </c>
      <c r="N12" s="199" t="str">
        <f t="shared" si="2"/>
        <v/>
      </c>
      <c r="O12" s="199" t="str">
        <f t="shared" si="3"/>
        <v/>
      </c>
      <c r="P12" s="199" t="str">
        <f t="shared" si="4"/>
        <v/>
      </c>
      <c r="Q12" s="199" t="str">
        <f t="shared" si="5"/>
        <v/>
      </c>
      <c r="R12" s="223">
        <f t="shared" si="14"/>
        <v>0</v>
      </c>
      <c r="S12" s="224" t="str">
        <f t="shared" si="20"/>
        <v/>
      </c>
      <c r="T12" s="223" t="str">
        <f t="shared" si="6"/>
        <v>-</v>
      </c>
      <c r="U12" s="199" t="str">
        <f t="shared" si="7"/>
        <v/>
      </c>
      <c r="V12" s="199" t="str">
        <f t="shared" si="8"/>
        <v/>
      </c>
      <c r="W12" s="226" t="str">
        <f t="shared" si="21"/>
        <v/>
      </c>
      <c r="X12" s="226" t="str">
        <f t="shared" si="22"/>
        <v/>
      </c>
      <c r="Y12" s="225">
        <f t="shared" si="9"/>
        <v>0</v>
      </c>
      <c r="Z12" s="199" t="e">
        <f t="shared" si="10"/>
        <v>#DIV/0!</v>
      </c>
      <c r="AA12" s="199" t="e">
        <f t="shared" si="11"/>
        <v>#DIV/0!</v>
      </c>
      <c r="AB12" s="199" t="e">
        <f t="shared" si="12"/>
        <v>#DIV/0!</v>
      </c>
      <c r="AC12" s="226" t="str">
        <f t="shared" si="15"/>
        <v/>
      </c>
      <c r="AD12" s="226" t="str">
        <f t="shared" si="16"/>
        <v/>
      </c>
      <c r="AE12" s="226" t="str">
        <f t="shared" si="17"/>
        <v/>
      </c>
      <c r="AF12" s="199" t="s">
        <v>5</v>
      </c>
      <c r="AG12" s="226" t="str">
        <f t="shared" si="18"/>
        <v>-</v>
      </c>
      <c r="AH12" s="199" t="e">
        <f t="shared" ca="1" si="19"/>
        <v>#VALUE!</v>
      </c>
    </row>
    <row r="13" spans="1:34" ht="18.75" customHeight="1">
      <c r="B13" s="199" t="b">
        <f>NOT(Force_1_R1!A11="")</f>
        <v>0</v>
      </c>
      <c r="C13" s="199" t="b">
        <f t="shared" si="13"/>
        <v>0</v>
      </c>
      <c r="D13" s="199">
        <f>IF($B13=FALSE,0,VALUE(Force_1_R1!E11))</f>
        <v>0</v>
      </c>
      <c r="E13" s="199">
        <f>IF($B13=FALSE,0,VALUE(Force_1_R1!A11))</f>
        <v>0</v>
      </c>
      <c r="F13" s="199" t="str">
        <f>IF($B13=FALSE,"",Force_1_R1!Q11)</f>
        <v/>
      </c>
      <c r="G13" s="199" t="str">
        <f>IF($B13=FALSE,"",Force_1_R1!R11)</f>
        <v/>
      </c>
      <c r="H13" s="199" t="str">
        <f>IF($B13=FALSE,"",Force_1_R1!S11)</f>
        <v/>
      </c>
      <c r="I13" s="199" t="str">
        <f>IF($B13=FALSE,"",Force_1_R1!T11)</f>
        <v/>
      </c>
      <c r="J13" s="199" t="str">
        <f>IF($B13=FALSE,"",Force_1_R1!U11)</f>
        <v/>
      </c>
      <c r="K13" s="199" t="str">
        <f>IF($B13=FALSE,"",Force_1_R1!V11)</f>
        <v/>
      </c>
      <c r="L13" s="199" t="str">
        <f t="shared" si="0"/>
        <v/>
      </c>
      <c r="M13" s="199" t="str">
        <f t="shared" si="1"/>
        <v/>
      </c>
      <c r="N13" s="199" t="str">
        <f t="shared" si="2"/>
        <v/>
      </c>
      <c r="O13" s="199" t="str">
        <f t="shared" si="3"/>
        <v/>
      </c>
      <c r="P13" s="199" t="str">
        <f t="shared" si="4"/>
        <v/>
      </c>
      <c r="Q13" s="199" t="str">
        <f t="shared" si="5"/>
        <v/>
      </c>
      <c r="R13" s="223">
        <f t="shared" si="14"/>
        <v>0</v>
      </c>
      <c r="S13" s="224" t="str">
        <f t="shared" si="20"/>
        <v/>
      </c>
      <c r="T13" s="223" t="str">
        <f t="shared" si="6"/>
        <v>-</v>
      </c>
      <c r="U13" s="199" t="str">
        <f t="shared" si="7"/>
        <v/>
      </c>
      <c r="V13" s="199" t="str">
        <f t="shared" si="8"/>
        <v/>
      </c>
      <c r="W13" s="226" t="str">
        <f t="shared" si="21"/>
        <v/>
      </c>
      <c r="X13" s="226" t="str">
        <f t="shared" si="22"/>
        <v/>
      </c>
      <c r="Y13" s="225">
        <f t="shared" si="9"/>
        <v>0</v>
      </c>
      <c r="Z13" s="199" t="e">
        <f t="shared" si="10"/>
        <v>#DIV/0!</v>
      </c>
      <c r="AA13" s="199" t="e">
        <f t="shared" si="11"/>
        <v>#DIV/0!</v>
      </c>
      <c r="AB13" s="199" t="e">
        <f t="shared" si="12"/>
        <v>#DIV/0!</v>
      </c>
      <c r="AC13" s="226" t="str">
        <f t="shared" si="15"/>
        <v/>
      </c>
      <c r="AD13" s="226" t="str">
        <f t="shared" si="16"/>
        <v/>
      </c>
      <c r="AE13" s="226" t="str">
        <f t="shared" si="17"/>
        <v/>
      </c>
      <c r="AF13" s="199" t="s">
        <v>5</v>
      </c>
      <c r="AG13" s="226" t="str">
        <f t="shared" si="18"/>
        <v>-</v>
      </c>
      <c r="AH13" s="199" t="e">
        <f t="shared" ca="1" si="19"/>
        <v>#VALUE!</v>
      </c>
    </row>
    <row r="14" spans="1:34" ht="18.75" customHeight="1">
      <c r="B14" s="199" t="b">
        <f>NOT(Force_1_R1!A12="")</f>
        <v>0</v>
      </c>
      <c r="C14" s="199" t="b">
        <f t="shared" si="13"/>
        <v>0</v>
      </c>
      <c r="D14" s="199">
        <f>IF($B14=FALSE,0,VALUE(Force_1_R1!E12))</f>
        <v>0</v>
      </c>
      <c r="E14" s="199">
        <f>IF($B14=FALSE,0,VALUE(Force_1_R1!A12))</f>
        <v>0</v>
      </c>
      <c r="F14" s="199" t="str">
        <f>IF($B14=FALSE,"",Force_1_R1!Q12)</f>
        <v/>
      </c>
      <c r="G14" s="199" t="str">
        <f>IF($B14=FALSE,"",Force_1_R1!R12)</f>
        <v/>
      </c>
      <c r="H14" s="199" t="str">
        <f>IF($B14=FALSE,"",Force_1_R1!S12)</f>
        <v/>
      </c>
      <c r="I14" s="199" t="str">
        <f>IF($B14=FALSE,"",Force_1_R1!T12)</f>
        <v/>
      </c>
      <c r="J14" s="199" t="str">
        <f>IF($B14=FALSE,"",Force_1_R1!U12)</f>
        <v/>
      </c>
      <c r="K14" s="199" t="str">
        <f>IF($B14=FALSE,"",Force_1_R1!V12)</f>
        <v/>
      </c>
      <c r="L14" s="199" t="str">
        <f t="shared" si="0"/>
        <v/>
      </c>
      <c r="M14" s="199" t="str">
        <f t="shared" si="1"/>
        <v/>
      </c>
      <c r="N14" s="199" t="str">
        <f t="shared" si="2"/>
        <v/>
      </c>
      <c r="O14" s="199" t="str">
        <f t="shared" si="3"/>
        <v/>
      </c>
      <c r="P14" s="199" t="str">
        <f t="shared" si="4"/>
        <v/>
      </c>
      <c r="Q14" s="199" t="str">
        <f t="shared" si="5"/>
        <v/>
      </c>
      <c r="R14" s="223">
        <f t="shared" si="14"/>
        <v>0</v>
      </c>
      <c r="S14" s="224" t="str">
        <f t="shared" si="20"/>
        <v/>
      </c>
      <c r="T14" s="223" t="str">
        <f t="shared" si="6"/>
        <v>-</v>
      </c>
      <c r="U14" s="199" t="str">
        <f t="shared" si="7"/>
        <v/>
      </c>
      <c r="V14" s="199" t="str">
        <f t="shared" si="8"/>
        <v/>
      </c>
      <c r="W14" s="226" t="str">
        <f t="shared" si="21"/>
        <v/>
      </c>
      <c r="X14" s="226" t="str">
        <f t="shared" si="22"/>
        <v/>
      </c>
      <c r="Y14" s="225">
        <f t="shared" si="9"/>
        <v>0</v>
      </c>
      <c r="Z14" s="199" t="e">
        <f t="shared" si="10"/>
        <v>#DIV/0!</v>
      </c>
      <c r="AA14" s="199" t="e">
        <f t="shared" si="11"/>
        <v>#DIV/0!</v>
      </c>
      <c r="AB14" s="199" t="e">
        <f t="shared" si="12"/>
        <v>#DIV/0!</v>
      </c>
      <c r="AC14" s="226" t="str">
        <f t="shared" si="15"/>
        <v/>
      </c>
      <c r="AD14" s="226" t="str">
        <f t="shared" si="16"/>
        <v/>
      </c>
      <c r="AE14" s="226" t="str">
        <f t="shared" si="17"/>
        <v/>
      </c>
      <c r="AF14" s="199" t="s">
        <v>5</v>
      </c>
      <c r="AG14" s="226" t="str">
        <f t="shared" si="18"/>
        <v>-</v>
      </c>
      <c r="AH14" s="199" t="e">
        <f t="shared" ca="1" si="19"/>
        <v>#VALUE!</v>
      </c>
    </row>
    <row r="15" spans="1:34" ht="18.75" customHeight="1">
      <c r="B15" s="199" t="b">
        <f>NOT(Force_1_R1!A13="")</f>
        <v>0</v>
      </c>
      <c r="C15" s="199" t="b">
        <f t="shared" si="13"/>
        <v>0</v>
      </c>
      <c r="D15" s="199">
        <f>IF($B15=FALSE,0,VALUE(Force_1_R1!E13))</f>
        <v>0</v>
      </c>
      <c r="E15" s="199">
        <f>IF($B15=FALSE,0,VALUE(Force_1_R1!A13))</f>
        <v>0</v>
      </c>
      <c r="F15" s="199" t="str">
        <f>IF($B15=FALSE,"",Force_1_R1!Q13)</f>
        <v/>
      </c>
      <c r="G15" s="199" t="str">
        <f>IF($B15=FALSE,"",Force_1_R1!R13)</f>
        <v/>
      </c>
      <c r="H15" s="199" t="str">
        <f>IF($B15=FALSE,"",Force_1_R1!S13)</f>
        <v/>
      </c>
      <c r="I15" s="199" t="str">
        <f>IF($B15=FALSE,"",Force_1_R1!T13)</f>
        <v/>
      </c>
      <c r="J15" s="199" t="str">
        <f>IF($B15=FALSE,"",Force_1_R1!U13)</f>
        <v/>
      </c>
      <c r="K15" s="199" t="str">
        <f>IF($B15=FALSE,"",Force_1_R1!V13)</f>
        <v/>
      </c>
      <c r="L15" s="199" t="str">
        <f t="shared" si="0"/>
        <v/>
      </c>
      <c r="M15" s="199" t="str">
        <f t="shared" si="1"/>
        <v/>
      </c>
      <c r="N15" s="199" t="str">
        <f t="shared" si="2"/>
        <v/>
      </c>
      <c r="O15" s="199" t="str">
        <f t="shared" si="3"/>
        <v/>
      </c>
      <c r="P15" s="199" t="str">
        <f t="shared" si="4"/>
        <v/>
      </c>
      <c r="Q15" s="199" t="str">
        <f t="shared" si="5"/>
        <v/>
      </c>
      <c r="R15" s="223">
        <f t="shared" si="14"/>
        <v>0</v>
      </c>
      <c r="S15" s="224" t="str">
        <f t="shared" si="20"/>
        <v/>
      </c>
      <c r="T15" s="223" t="str">
        <f t="shared" si="6"/>
        <v>-</v>
      </c>
      <c r="U15" s="199" t="str">
        <f t="shared" si="7"/>
        <v/>
      </c>
      <c r="V15" s="199" t="str">
        <f t="shared" si="8"/>
        <v/>
      </c>
      <c r="W15" s="226" t="str">
        <f t="shared" si="21"/>
        <v/>
      </c>
      <c r="X15" s="226" t="str">
        <f t="shared" si="22"/>
        <v/>
      </c>
      <c r="Y15" s="225">
        <f t="shared" si="9"/>
        <v>0</v>
      </c>
      <c r="Z15" s="199" t="e">
        <f t="shared" si="10"/>
        <v>#DIV/0!</v>
      </c>
      <c r="AA15" s="199" t="e">
        <f t="shared" si="11"/>
        <v>#DIV/0!</v>
      </c>
      <c r="AB15" s="199" t="e">
        <f t="shared" si="12"/>
        <v>#DIV/0!</v>
      </c>
      <c r="AC15" s="226" t="str">
        <f t="shared" si="15"/>
        <v/>
      </c>
      <c r="AD15" s="226" t="str">
        <f t="shared" si="16"/>
        <v/>
      </c>
      <c r="AE15" s="226" t="str">
        <f t="shared" si="17"/>
        <v/>
      </c>
      <c r="AF15" s="199" t="s">
        <v>5</v>
      </c>
      <c r="AG15" s="226" t="str">
        <f t="shared" si="18"/>
        <v>-</v>
      </c>
      <c r="AH15" s="199" t="e">
        <f t="shared" ca="1" si="19"/>
        <v>#VALUE!</v>
      </c>
    </row>
    <row r="16" spans="1:34" ht="18.75" customHeight="1">
      <c r="B16" s="199" t="b">
        <f>NOT(Force_1_R1!A14="")</f>
        <v>0</v>
      </c>
      <c r="C16" s="199" t="b">
        <f t="shared" si="13"/>
        <v>0</v>
      </c>
      <c r="D16" s="199">
        <f>IF($B16=FALSE,0,VALUE(Force_1_R1!E14))</f>
        <v>0</v>
      </c>
      <c r="E16" s="199">
        <f>IF($B16=FALSE,0,VALUE(Force_1_R1!A14))</f>
        <v>0</v>
      </c>
      <c r="F16" s="199" t="str">
        <f>IF($B16=FALSE,"",Force_1_R1!Q14)</f>
        <v/>
      </c>
      <c r="G16" s="199" t="str">
        <f>IF($B16=FALSE,"",Force_1_R1!R14)</f>
        <v/>
      </c>
      <c r="H16" s="199" t="str">
        <f>IF($B16=FALSE,"",Force_1_R1!S14)</f>
        <v/>
      </c>
      <c r="I16" s="199" t="str">
        <f>IF($B16=FALSE,"",Force_1_R1!T14)</f>
        <v/>
      </c>
      <c r="J16" s="199" t="str">
        <f>IF($B16=FALSE,"",Force_1_R1!U14)</f>
        <v/>
      </c>
      <c r="K16" s="199" t="str">
        <f>IF($B16=FALSE,"",Force_1_R1!V14)</f>
        <v/>
      </c>
      <c r="L16" s="199" t="str">
        <f t="shared" si="0"/>
        <v/>
      </c>
      <c r="M16" s="199" t="str">
        <f t="shared" si="1"/>
        <v/>
      </c>
      <c r="N16" s="199" t="str">
        <f t="shared" si="2"/>
        <v/>
      </c>
      <c r="O16" s="199" t="str">
        <f t="shared" si="3"/>
        <v/>
      </c>
      <c r="P16" s="199" t="str">
        <f t="shared" si="4"/>
        <v/>
      </c>
      <c r="Q16" s="199" t="str">
        <f t="shared" si="5"/>
        <v/>
      </c>
      <c r="R16" s="223">
        <f t="shared" si="14"/>
        <v>0</v>
      </c>
      <c r="S16" s="224" t="str">
        <f t="shared" si="20"/>
        <v/>
      </c>
      <c r="T16" s="223" t="str">
        <f t="shared" si="6"/>
        <v>-</v>
      </c>
      <c r="U16" s="199" t="str">
        <f t="shared" si="7"/>
        <v/>
      </c>
      <c r="V16" s="199" t="str">
        <f t="shared" si="8"/>
        <v/>
      </c>
      <c r="W16" s="226" t="str">
        <f t="shared" si="21"/>
        <v/>
      </c>
      <c r="X16" s="226" t="str">
        <f t="shared" si="22"/>
        <v/>
      </c>
      <c r="Y16" s="225">
        <f t="shared" si="9"/>
        <v>0</v>
      </c>
      <c r="Z16" s="199" t="e">
        <f t="shared" si="10"/>
        <v>#DIV/0!</v>
      </c>
      <c r="AA16" s="199" t="e">
        <f t="shared" si="11"/>
        <v>#DIV/0!</v>
      </c>
      <c r="AB16" s="199" t="e">
        <f t="shared" si="12"/>
        <v>#DIV/0!</v>
      </c>
      <c r="AC16" s="226" t="str">
        <f t="shared" si="15"/>
        <v/>
      </c>
      <c r="AD16" s="226" t="str">
        <f t="shared" si="16"/>
        <v/>
      </c>
      <c r="AE16" s="226" t="str">
        <f t="shared" si="17"/>
        <v/>
      </c>
      <c r="AF16" s="199" t="s">
        <v>5</v>
      </c>
      <c r="AG16" s="226" t="str">
        <f t="shared" si="18"/>
        <v>-</v>
      </c>
      <c r="AH16" s="199" t="e">
        <f t="shared" ca="1" si="19"/>
        <v>#VALUE!</v>
      </c>
    </row>
    <row r="17" spans="1:34" ht="18.75" customHeight="1">
      <c r="B17" s="199" t="b">
        <f>NOT(Force_1_R1!A15="")</f>
        <v>0</v>
      </c>
      <c r="C17" s="199" t="b">
        <f t="shared" si="13"/>
        <v>0</v>
      </c>
      <c r="D17" s="199">
        <f>IF($B17=FALSE,0,VALUE(Force_1_R1!E15))</f>
        <v>0</v>
      </c>
      <c r="E17" s="199">
        <f>IF($B17=FALSE,0,VALUE(Force_1_R1!A15))</f>
        <v>0</v>
      </c>
      <c r="F17" s="199" t="str">
        <f>IF($B17=FALSE,"",Force_1_R1!Q15)</f>
        <v/>
      </c>
      <c r="G17" s="199" t="str">
        <f>IF($B17=FALSE,"",Force_1_R1!R15)</f>
        <v/>
      </c>
      <c r="H17" s="199" t="str">
        <f>IF($B17=FALSE,"",Force_1_R1!S15)</f>
        <v/>
      </c>
      <c r="I17" s="199" t="str">
        <f>IF($B17=FALSE,"",Force_1_R1!T15)</f>
        <v/>
      </c>
      <c r="J17" s="199" t="str">
        <f>IF($B17=FALSE,"",Force_1_R1!U15)</f>
        <v/>
      </c>
      <c r="K17" s="199" t="str">
        <f>IF($B17=FALSE,"",Force_1_R1!V15)</f>
        <v/>
      </c>
      <c r="L17" s="199" t="str">
        <f t="shared" si="0"/>
        <v/>
      </c>
      <c r="M17" s="199" t="str">
        <f t="shared" si="1"/>
        <v/>
      </c>
      <c r="N17" s="199" t="str">
        <f t="shared" si="2"/>
        <v/>
      </c>
      <c r="O17" s="199" t="str">
        <f t="shared" si="3"/>
        <v/>
      </c>
      <c r="P17" s="199" t="str">
        <f t="shared" si="4"/>
        <v/>
      </c>
      <c r="Q17" s="199" t="str">
        <f t="shared" si="5"/>
        <v/>
      </c>
      <c r="R17" s="223">
        <f t="shared" si="14"/>
        <v>0</v>
      </c>
      <c r="S17" s="224" t="str">
        <f t="shared" si="20"/>
        <v/>
      </c>
      <c r="T17" s="223" t="str">
        <f t="shared" si="6"/>
        <v>-</v>
      </c>
      <c r="U17" s="199" t="str">
        <f t="shared" si="7"/>
        <v/>
      </c>
      <c r="V17" s="199" t="str">
        <f t="shared" si="8"/>
        <v/>
      </c>
      <c r="W17" s="226" t="str">
        <f t="shared" si="21"/>
        <v/>
      </c>
      <c r="X17" s="226" t="str">
        <f t="shared" si="22"/>
        <v/>
      </c>
      <c r="Y17" s="225">
        <f t="shared" si="9"/>
        <v>0</v>
      </c>
      <c r="Z17" s="199" t="e">
        <f t="shared" si="10"/>
        <v>#DIV/0!</v>
      </c>
      <c r="AA17" s="199" t="e">
        <f t="shared" si="11"/>
        <v>#DIV/0!</v>
      </c>
      <c r="AB17" s="199" t="e">
        <f t="shared" si="12"/>
        <v>#DIV/0!</v>
      </c>
      <c r="AC17" s="226" t="str">
        <f t="shared" si="15"/>
        <v/>
      </c>
      <c r="AD17" s="226" t="str">
        <f t="shared" si="16"/>
        <v/>
      </c>
      <c r="AE17" s="226" t="str">
        <f t="shared" si="17"/>
        <v/>
      </c>
      <c r="AF17" s="199" t="s">
        <v>5</v>
      </c>
      <c r="AG17" s="226" t="str">
        <f t="shared" si="18"/>
        <v>-</v>
      </c>
      <c r="AH17" s="199" t="e">
        <f t="shared" ca="1" si="19"/>
        <v>#VALUE!</v>
      </c>
    </row>
    <row r="18" spans="1:34" ht="18.75" customHeight="1">
      <c r="B18" s="199" t="b">
        <f>NOT(Force_1_R1!A16="")</f>
        <v>0</v>
      </c>
      <c r="C18" s="199" t="b">
        <f t="shared" si="13"/>
        <v>0</v>
      </c>
      <c r="D18" s="199">
        <f>IF($B18=FALSE,0,VALUE(Force_1_R1!E16))</f>
        <v>0</v>
      </c>
      <c r="E18" s="199">
        <f>IF($B18=FALSE,0,VALUE(Force_1_R1!A16))</f>
        <v>0</v>
      </c>
      <c r="F18" s="199" t="str">
        <f>IF($B18=FALSE,"",Force_1_R1!Q16)</f>
        <v/>
      </c>
      <c r="G18" s="199" t="str">
        <f>IF($B18=FALSE,"",Force_1_R1!R16)</f>
        <v/>
      </c>
      <c r="H18" s="199" t="str">
        <f>IF($B18=FALSE,"",Force_1_R1!S16)</f>
        <v/>
      </c>
      <c r="I18" s="199" t="str">
        <f>IF($B18=FALSE,"",Force_1_R1!T16)</f>
        <v/>
      </c>
      <c r="J18" s="199" t="str">
        <f>IF($B18=FALSE,"",Force_1_R1!U16)</f>
        <v/>
      </c>
      <c r="K18" s="199" t="str">
        <f>IF($B18=FALSE,"",Force_1_R1!V16)</f>
        <v/>
      </c>
      <c r="L18" s="199" t="str">
        <f t="shared" si="0"/>
        <v/>
      </c>
      <c r="M18" s="199" t="str">
        <f t="shared" si="1"/>
        <v/>
      </c>
      <c r="N18" s="199" t="str">
        <f t="shared" si="2"/>
        <v/>
      </c>
      <c r="O18" s="199" t="str">
        <f t="shared" si="3"/>
        <v/>
      </c>
      <c r="P18" s="199" t="str">
        <f t="shared" si="4"/>
        <v/>
      </c>
      <c r="Q18" s="199" t="str">
        <f t="shared" si="5"/>
        <v/>
      </c>
      <c r="R18" s="223">
        <f t="shared" si="14"/>
        <v>0</v>
      </c>
      <c r="S18" s="224" t="str">
        <f t="shared" si="20"/>
        <v/>
      </c>
      <c r="T18" s="223" t="str">
        <f t="shared" si="6"/>
        <v>-</v>
      </c>
      <c r="U18" s="199" t="str">
        <f t="shared" si="7"/>
        <v/>
      </c>
      <c r="V18" s="199" t="str">
        <f t="shared" si="8"/>
        <v/>
      </c>
      <c r="W18" s="226" t="str">
        <f t="shared" si="21"/>
        <v/>
      </c>
      <c r="X18" s="226" t="str">
        <f t="shared" si="22"/>
        <v/>
      </c>
      <c r="Y18" s="225">
        <f t="shared" si="9"/>
        <v>0</v>
      </c>
      <c r="Z18" s="199" t="e">
        <f t="shared" si="10"/>
        <v>#DIV/0!</v>
      </c>
      <c r="AA18" s="199" t="e">
        <f t="shared" si="11"/>
        <v>#DIV/0!</v>
      </c>
      <c r="AB18" s="199" t="e">
        <f t="shared" si="12"/>
        <v>#DIV/0!</v>
      </c>
      <c r="AC18" s="226" t="str">
        <f t="shared" si="15"/>
        <v/>
      </c>
      <c r="AD18" s="226" t="str">
        <f t="shared" si="16"/>
        <v/>
      </c>
      <c r="AE18" s="226" t="str">
        <f t="shared" si="17"/>
        <v/>
      </c>
      <c r="AF18" s="199" t="s">
        <v>5</v>
      </c>
      <c r="AG18" s="226" t="str">
        <f t="shared" si="18"/>
        <v>-</v>
      </c>
      <c r="AH18" s="199" t="e">
        <f t="shared" ca="1" si="19"/>
        <v>#VALUE!</v>
      </c>
    </row>
    <row r="19" spans="1:34" ht="18.75" customHeight="1">
      <c r="B19" s="199" t="b">
        <f>NOT(Force_1_R1!A17="")</f>
        <v>0</v>
      </c>
      <c r="C19" s="199" t="b">
        <f t="shared" si="13"/>
        <v>0</v>
      </c>
      <c r="D19" s="199">
        <f>IF($B19=FALSE,0,VALUE(Force_1_R1!E17))</f>
        <v>0</v>
      </c>
      <c r="E19" s="199">
        <f>IF($B19=FALSE,0,VALUE(Force_1_R1!A17))</f>
        <v>0</v>
      </c>
      <c r="F19" s="199" t="str">
        <f>IF($B19=FALSE,"",Force_1_R1!Q17)</f>
        <v/>
      </c>
      <c r="G19" s="199" t="str">
        <f>IF($B19=FALSE,"",Force_1_R1!R17)</f>
        <v/>
      </c>
      <c r="H19" s="199" t="str">
        <f>IF($B19=FALSE,"",Force_1_R1!S17)</f>
        <v/>
      </c>
      <c r="I19" s="199" t="str">
        <f>IF($B19=FALSE,"",Force_1_R1!T17)</f>
        <v/>
      </c>
      <c r="J19" s="199" t="str">
        <f>IF($B19=FALSE,"",Force_1_R1!U17)</f>
        <v/>
      </c>
      <c r="K19" s="199" t="str">
        <f>IF($B19=FALSE,"",Force_1_R1!V17)</f>
        <v/>
      </c>
      <c r="L19" s="199" t="str">
        <f t="shared" si="0"/>
        <v/>
      </c>
      <c r="M19" s="199" t="str">
        <f t="shared" si="1"/>
        <v/>
      </c>
      <c r="N19" s="199" t="str">
        <f t="shared" si="2"/>
        <v/>
      </c>
      <c r="O19" s="199" t="str">
        <f t="shared" si="3"/>
        <v/>
      </c>
      <c r="P19" s="199" t="str">
        <f t="shared" si="4"/>
        <v/>
      </c>
      <c r="Q19" s="199" t="str">
        <f t="shared" si="5"/>
        <v/>
      </c>
      <c r="R19" s="223">
        <f t="shared" si="14"/>
        <v>0</v>
      </c>
      <c r="S19" s="224" t="str">
        <f t="shared" si="20"/>
        <v/>
      </c>
      <c r="T19" s="223" t="str">
        <f t="shared" si="6"/>
        <v>-</v>
      </c>
      <c r="U19" s="199" t="str">
        <f t="shared" si="7"/>
        <v/>
      </c>
      <c r="V19" s="199" t="str">
        <f t="shared" si="8"/>
        <v/>
      </c>
      <c r="W19" s="226" t="str">
        <f t="shared" si="21"/>
        <v/>
      </c>
      <c r="X19" s="226" t="str">
        <f t="shared" si="22"/>
        <v/>
      </c>
      <c r="Y19" s="225">
        <f t="shared" si="9"/>
        <v>0</v>
      </c>
      <c r="Z19" s="199" t="e">
        <f t="shared" si="10"/>
        <v>#DIV/0!</v>
      </c>
      <c r="AA19" s="199" t="e">
        <f t="shared" si="11"/>
        <v>#DIV/0!</v>
      </c>
      <c r="AB19" s="199" t="e">
        <f t="shared" si="12"/>
        <v>#DIV/0!</v>
      </c>
      <c r="AC19" s="226" t="str">
        <f t="shared" si="15"/>
        <v/>
      </c>
      <c r="AD19" s="226" t="str">
        <f t="shared" si="16"/>
        <v/>
      </c>
      <c r="AE19" s="226" t="str">
        <f t="shared" si="17"/>
        <v/>
      </c>
      <c r="AF19" s="199" t="s">
        <v>5</v>
      </c>
      <c r="AG19" s="226" t="str">
        <f t="shared" si="18"/>
        <v>-</v>
      </c>
      <c r="AH19" s="199" t="e">
        <f t="shared" ca="1" si="19"/>
        <v>#VALUE!</v>
      </c>
    </row>
    <row r="20" spans="1:34" ht="18.75" customHeight="1">
      <c r="B20" s="199" t="b">
        <f>NOT(Force_1_R1!A18="")</f>
        <v>0</v>
      </c>
      <c r="C20" s="199" t="b">
        <f t="shared" si="13"/>
        <v>0</v>
      </c>
      <c r="D20" s="199">
        <f>IF($B20=FALSE,0,VALUE(Force_1_R1!E18))</f>
        <v>0</v>
      </c>
      <c r="E20" s="199">
        <f>IF($B20=FALSE,0,VALUE(Force_1_R1!A18))</f>
        <v>0</v>
      </c>
      <c r="F20" s="199" t="str">
        <f>IF($B20=FALSE,"",Force_1_R1!Q18)</f>
        <v/>
      </c>
      <c r="G20" s="199" t="str">
        <f>IF($B20=FALSE,"",Force_1_R1!R18)</f>
        <v/>
      </c>
      <c r="H20" s="199" t="str">
        <f>IF($B20=FALSE,"",Force_1_R1!S18)</f>
        <v/>
      </c>
      <c r="I20" s="199" t="str">
        <f>IF($B20=FALSE,"",Force_1_R1!T18)</f>
        <v/>
      </c>
      <c r="J20" s="199" t="str">
        <f>IF($B20=FALSE,"",Force_1_R1!U18)</f>
        <v/>
      </c>
      <c r="K20" s="199" t="str">
        <f>IF($B20=FALSE,"",Force_1_R1!V18)</f>
        <v/>
      </c>
      <c r="L20" s="199" t="str">
        <f t="shared" si="0"/>
        <v/>
      </c>
      <c r="M20" s="199" t="str">
        <f t="shared" si="1"/>
        <v/>
      </c>
      <c r="N20" s="199" t="str">
        <f t="shared" si="2"/>
        <v/>
      </c>
      <c r="O20" s="199" t="str">
        <f t="shared" si="3"/>
        <v/>
      </c>
      <c r="P20" s="199" t="str">
        <f t="shared" si="4"/>
        <v/>
      </c>
      <c r="Q20" s="199" t="str">
        <f t="shared" si="5"/>
        <v/>
      </c>
      <c r="R20" s="223">
        <f t="shared" si="14"/>
        <v>0</v>
      </c>
      <c r="S20" s="224" t="str">
        <f t="shared" si="20"/>
        <v/>
      </c>
      <c r="T20" s="223" t="str">
        <f t="shared" si="6"/>
        <v>-</v>
      </c>
      <c r="U20" s="199" t="str">
        <f t="shared" si="7"/>
        <v/>
      </c>
      <c r="V20" s="199" t="str">
        <f t="shared" si="8"/>
        <v/>
      </c>
      <c r="W20" s="226" t="str">
        <f t="shared" si="21"/>
        <v/>
      </c>
      <c r="X20" s="226" t="str">
        <f t="shared" si="22"/>
        <v/>
      </c>
      <c r="Y20" s="225">
        <f t="shared" si="9"/>
        <v>0</v>
      </c>
      <c r="Z20" s="199" t="e">
        <f t="shared" si="10"/>
        <v>#DIV/0!</v>
      </c>
      <c r="AA20" s="199" t="e">
        <f t="shared" si="11"/>
        <v>#DIV/0!</v>
      </c>
      <c r="AB20" s="199" t="e">
        <f t="shared" si="12"/>
        <v>#DIV/0!</v>
      </c>
      <c r="AC20" s="226" t="str">
        <f t="shared" si="15"/>
        <v/>
      </c>
      <c r="AD20" s="226" t="str">
        <f t="shared" si="16"/>
        <v/>
      </c>
      <c r="AE20" s="226" t="str">
        <f t="shared" si="17"/>
        <v/>
      </c>
      <c r="AF20" s="199" t="s">
        <v>5</v>
      </c>
      <c r="AG20" s="226" t="str">
        <f t="shared" si="18"/>
        <v>-</v>
      </c>
      <c r="AH20" s="199" t="e">
        <f t="shared" ca="1" si="19"/>
        <v>#VALUE!</v>
      </c>
    </row>
    <row r="21" spans="1:34" ht="18.75" customHeight="1">
      <c r="B21" s="199" t="b">
        <f>NOT(Force_1_R1!A19="")</f>
        <v>0</v>
      </c>
      <c r="C21" s="199" t="b">
        <f t="shared" si="13"/>
        <v>0</v>
      </c>
      <c r="D21" s="199">
        <f>IF($B21=FALSE,0,VALUE(Force_1_R1!E19))</f>
        <v>0</v>
      </c>
      <c r="E21" s="199">
        <f>IF($B21=FALSE,0,VALUE(Force_1_R1!A19))</f>
        <v>0</v>
      </c>
      <c r="F21" s="199" t="str">
        <f>IF($B21=FALSE,"",Force_1_R1!Q19)</f>
        <v/>
      </c>
      <c r="G21" s="199" t="str">
        <f>IF($B21=FALSE,"",Force_1_R1!R19)</f>
        <v/>
      </c>
      <c r="H21" s="199" t="str">
        <f>IF($B21=FALSE,"",Force_1_R1!S19)</f>
        <v/>
      </c>
      <c r="I21" s="199" t="str">
        <f>IF($B21=FALSE,"",Force_1_R1!T19)</f>
        <v/>
      </c>
      <c r="J21" s="199" t="str">
        <f>IF($B21=FALSE,"",Force_1_R1!U19)</f>
        <v/>
      </c>
      <c r="K21" s="199" t="str">
        <f>IF($B21=FALSE,"",Force_1_R1!V19)</f>
        <v/>
      </c>
      <c r="L21" s="199" t="str">
        <f t="shared" si="0"/>
        <v/>
      </c>
      <c r="M21" s="199" t="str">
        <f t="shared" si="1"/>
        <v/>
      </c>
      <c r="N21" s="199" t="str">
        <f t="shared" si="2"/>
        <v/>
      </c>
      <c r="O21" s="199" t="str">
        <f t="shared" si="3"/>
        <v/>
      </c>
      <c r="P21" s="199" t="str">
        <f t="shared" si="4"/>
        <v/>
      </c>
      <c r="Q21" s="199" t="str">
        <f t="shared" si="5"/>
        <v/>
      </c>
      <c r="R21" s="223">
        <f t="shared" si="14"/>
        <v>0</v>
      </c>
      <c r="S21" s="224" t="str">
        <f t="shared" si="20"/>
        <v/>
      </c>
      <c r="T21" s="223" t="str">
        <f t="shared" si="6"/>
        <v>-</v>
      </c>
      <c r="U21" s="199" t="str">
        <f t="shared" si="7"/>
        <v/>
      </c>
      <c r="V21" s="199" t="str">
        <f t="shared" si="8"/>
        <v/>
      </c>
      <c r="W21" s="226" t="str">
        <f t="shared" si="21"/>
        <v/>
      </c>
      <c r="X21" s="226" t="str">
        <f t="shared" si="22"/>
        <v/>
      </c>
      <c r="Y21" s="225">
        <f t="shared" si="9"/>
        <v>0</v>
      </c>
      <c r="Z21" s="199" t="e">
        <f t="shared" si="10"/>
        <v>#DIV/0!</v>
      </c>
      <c r="AA21" s="199" t="e">
        <f t="shared" si="11"/>
        <v>#DIV/0!</v>
      </c>
      <c r="AB21" s="199" t="e">
        <f t="shared" si="12"/>
        <v>#DIV/0!</v>
      </c>
      <c r="AC21" s="226" t="str">
        <f t="shared" si="15"/>
        <v/>
      </c>
      <c r="AD21" s="226" t="str">
        <f t="shared" si="16"/>
        <v/>
      </c>
      <c r="AE21" s="226" t="str">
        <f t="shared" si="17"/>
        <v/>
      </c>
      <c r="AF21" s="199" t="s">
        <v>5</v>
      </c>
      <c r="AG21" s="226" t="str">
        <f t="shared" si="18"/>
        <v>-</v>
      </c>
      <c r="AH21" s="199" t="e">
        <f t="shared" ca="1" si="19"/>
        <v>#VALUE!</v>
      </c>
    </row>
    <row r="22" spans="1:34" ht="18.75" customHeight="1">
      <c r="B22" s="199" t="b">
        <f>NOT(Force_1_R1!A20="")</f>
        <v>0</v>
      </c>
      <c r="C22" s="199" t="b">
        <f t="shared" si="13"/>
        <v>0</v>
      </c>
      <c r="D22" s="199">
        <f>IF($B22=FALSE,0,VALUE(Force_1_R1!E20))</f>
        <v>0</v>
      </c>
      <c r="E22" s="199">
        <f>IF($B22=FALSE,0,VALUE(Force_1_R1!A20))</f>
        <v>0</v>
      </c>
      <c r="F22" s="199" t="str">
        <f>IF($B22=FALSE,"",Force_1_R1!Q20)</f>
        <v/>
      </c>
      <c r="G22" s="199" t="str">
        <f>IF($B22=FALSE,"",Force_1_R1!R20)</f>
        <v/>
      </c>
      <c r="H22" s="199" t="str">
        <f>IF($B22=FALSE,"",Force_1_R1!S20)</f>
        <v/>
      </c>
      <c r="I22" s="199" t="str">
        <f>IF($B22=FALSE,"",Force_1_R1!T20)</f>
        <v/>
      </c>
      <c r="J22" s="199" t="str">
        <f>IF($B22=FALSE,"",Force_1_R1!U20)</f>
        <v/>
      </c>
      <c r="K22" s="199" t="str">
        <f>IF($B22=FALSE,"",Force_1_R1!V20)</f>
        <v/>
      </c>
      <c r="L22" s="199" t="str">
        <f t="shared" si="0"/>
        <v/>
      </c>
      <c r="M22" s="199" t="str">
        <f t="shared" si="1"/>
        <v/>
      </c>
      <c r="N22" s="199" t="str">
        <f t="shared" si="2"/>
        <v/>
      </c>
      <c r="O22" s="199" t="str">
        <f t="shared" si="3"/>
        <v/>
      </c>
      <c r="P22" s="199" t="str">
        <f t="shared" si="4"/>
        <v/>
      </c>
      <c r="Q22" s="199" t="str">
        <f t="shared" si="5"/>
        <v/>
      </c>
      <c r="R22" s="223">
        <f t="shared" si="14"/>
        <v>0</v>
      </c>
      <c r="S22" s="224" t="str">
        <f t="shared" si="20"/>
        <v/>
      </c>
      <c r="T22" s="223" t="str">
        <f t="shared" si="6"/>
        <v>-</v>
      </c>
      <c r="U22" s="199" t="str">
        <f t="shared" si="7"/>
        <v/>
      </c>
      <c r="V22" s="199" t="str">
        <f t="shared" si="8"/>
        <v/>
      </c>
      <c r="W22" s="226" t="str">
        <f t="shared" si="21"/>
        <v/>
      </c>
      <c r="X22" s="226" t="str">
        <f t="shared" si="22"/>
        <v/>
      </c>
      <c r="Y22" s="225">
        <f t="shared" si="9"/>
        <v>0</v>
      </c>
      <c r="Z22" s="199" t="e">
        <f t="shared" si="10"/>
        <v>#DIV/0!</v>
      </c>
      <c r="AA22" s="199" t="e">
        <f t="shared" si="11"/>
        <v>#DIV/0!</v>
      </c>
      <c r="AB22" s="199" t="e">
        <f t="shared" si="12"/>
        <v>#DIV/0!</v>
      </c>
      <c r="AC22" s="226" t="str">
        <f t="shared" si="15"/>
        <v/>
      </c>
      <c r="AD22" s="226" t="str">
        <f t="shared" si="16"/>
        <v/>
      </c>
      <c r="AE22" s="226" t="str">
        <f t="shared" si="17"/>
        <v/>
      </c>
      <c r="AF22" s="199" t="s">
        <v>5</v>
      </c>
      <c r="AG22" s="226" t="str">
        <f t="shared" si="18"/>
        <v>-</v>
      </c>
      <c r="AH22" s="199" t="e">
        <f t="shared" ca="1" si="19"/>
        <v>#VALUE!</v>
      </c>
    </row>
    <row r="23" spans="1:34" ht="18.75" customHeight="1">
      <c r="B23" s="199" t="b">
        <f>NOT(Force_1_R1!A21="")</f>
        <v>0</v>
      </c>
      <c r="C23" s="199" t="b">
        <f t="shared" si="13"/>
        <v>0</v>
      </c>
      <c r="D23" s="199">
        <f>IF($B23=FALSE,0,VALUE(Force_1_R1!E21))</f>
        <v>0</v>
      </c>
      <c r="E23" s="199">
        <f>IF($B23=FALSE,0,VALUE(Force_1_R1!A21))</f>
        <v>0</v>
      </c>
      <c r="F23" s="199" t="str">
        <f>IF($B23=FALSE,"",Force_1_R1!Q21)</f>
        <v/>
      </c>
      <c r="G23" s="199" t="str">
        <f>IF($B23=FALSE,"",Force_1_R1!R21)</f>
        <v/>
      </c>
      <c r="H23" s="199" t="str">
        <f>IF($B23=FALSE,"",Force_1_R1!S21)</f>
        <v/>
      </c>
      <c r="I23" s="199" t="str">
        <f>IF($B23=FALSE,"",Force_1_R1!T21)</f>
        <v/>
      </c>
      <c r="J23" s="199" t="str">
        <f>IF($B23=FALSE,"",Force_1_R1!U21)</f>
        <v/>
      </c>
      <c r="K23" s="199" t="str">
        <f>IF($B23=FALSE,"",Force_1_R1!V21)</f>
        <v/>
      </c>
      <c r="L23" s="199" t="str">
        <f t="shared" si="0"/>
        <v/>
      </c>
      <c r="M23" s="199" t="str">
        <f t="shared" si="1"/>
        <v/>
      </c>
      <c r="N23" s="199" t="str">
        <f t="shared" si="2"/>
        <v/>
      </c>
      <c r="O23" s="199" t="str">
        <f t="shared" si="3"/>
        <v/>
      </c>
      <c r="P23" s="199" t="str">
        <f t="shared" si="4"/>
        <v/>
      </c>
      <c r="Q23" s="199" t="str">
        <f t="shared" si="5"/>
        <v/>
      </c>
      <c r="R23" s="223">
        <f t="shared" si="14"/>
        <v>0</v>
      </c>
      <c r="S23" s="224" t="str">
        <f t="shared" si="20"/>
        <v/>
      </c>
      <c r="T23" s="223" t="str">
        <f t="shared" si="6"/>
        <v>-</v>
      </c>
      <c r="U23" s="199" t="str">
        <f t="shared" si="7"/>
        <v/>
      </c>
      <c r="V23" s="199" t="str">
        <f t="shared" si="8"/>
        <v/>
      </c>
      <c r="W23" s="226" t="str">
        <f t="shared" si="21"/>
        <v/>
      </c>
      <c r="X23" s="226" t="str">
        <f t="shared" si="22"/>
        <v/>
      </c>
      <c r="Y23" s="225">
        <f t="shared" si="9"/>
        <v>0</v>
      </c>
      <c r="Z23" s="199" t="e">
        <f t="shared" si="10"/>
        <v>#DIV/0!</v>
      </c>
      <c r="AA23" s="199" t="e">
        <f t="shared" si="11"/>
        <v>#DIV/0!</v>
      </c>
      <c r="AB23" s="199" t="e">
        <f t="shared" si="12"/>
        <v>#DIV/0!</v>
      </c>
      <c r="AC23" s="226" t="str">
        <f t="shared" si="15"/>
        <v/>
      </c>
      <c r="AD23" s="226" t="str">
        <f t="shared" si="16"/>
        <v/>
      </c>
      <c r="AE23" s="226" t="str">
        <f t="shared" si="17"/>
        <v/>
      </c>
      <c r="AF23" s="199" t="s">
        <v>5</v>
      </c>
      <c r="AG23" s="226" t="str">
        <f t="shared" si="18"/>
        <v>-</v>
      </c>
      <c r="AH23" s="199" t="e">
        <f t="shared" ca="1" si="19"/>
        <v>#VALUE!</v>
      </c>
    </row>
    <row r="24" spans="1:34" ht="18.75" customHeight="1">
      <c r="B24" s="199" t="b">
        <f>NOT(Force_1_R1!A22="")</f>
        <v>0</v>
      </c>
      <c r="C24" s="199" t="b">
        <f t="shared" si="13"/>
        <v>0</v>
      </c>
      <c r="D24" s="199">
        <f>IF($B24=FALSE,0,VALUE(Force_1_R1!E22))</f>
        <v>0</v>
      </c>
      <c r="E24" s="199">
        <f>IF($B24=FALSE,0,VALUE(Force_1_R1!A22))</f>
        <v>0</v>
      </c>
      <c r="F24" s="199" t="str">
        <f>IF($B24=FALSE,"",Force_1_R1!Q22)</f>
        <v/>
      </c>
      <c r="G24" s="199" t="str">
        <f>IF($B24=FALSE,"",Force_1_R1!R22)</f>
        <v/>
      </c>
      <c r="H24" s="199" t="str">
        <f>IF($B24=FALSE,"",Force_1_R1!S22)</f>
        <v/>
      </c>
      <c r="I24" s="199" t="str">
        <f>IF($B24=FALSE,"",Force_1_R1!T22)</f>
        <v/>
      </c>
      <c r="J24" s="199" t="str">
        <f>IF($B24=FALSE,"",Force_1_R1!U22)</f>
        <v/>
      </c>
      <c r="K24" s="199" t="str">
        <f>IF($B24=FALSE,"",Force_1_R1!V22)</f>
        <v/>
      </c>
      <c r="L24" s="199" t="str">
        <f t="shared" si="0"/>
        <v/>
      </c>
      <c r="M24" s="199" t="str">
        <f t="shared" si="1"/>
        <v/>
      </c>
      <c r="N24" s="199" t="str">
        <f t="shared" si="2"/>
        <v/>
      </c>
      <c r="O24" s="199" t="str">
        <f t="shared" si="3"/>
        <v/>
      </c>
      <c r="P24" s="199" t="str">
        <f t="shared" si="4"/>
        <v/>
      </c>
      <c r="Q24" s="199" t="str">
        <f t="shared" si="5"/>
        <v/>
      </c>
      <c r="R24" s="223">
        <f t="shared" si="14"/>
        <v>0</v>
      </c>
      <c r="S24" s="224" t="str">
        <f t="shared" si="20"/>
        <v/>
      </c>
      <c r="T24" s="223" t="str">
        <f t="shared" si="6"/>
        <v>-</v>
      </c>
      <c r="U24" s="199" t="str">
        <f t="shared" si="7"/>
        <v/>
      </c>
      <c r="V24" s="199" t="str">
        <f t="shared" si="8"/>
        <v/>
      </c>
      <c r="W24" s="226" t="str">
        <f t="shared" si="21"/>
        <v/>
      </c>
      <c r="X24" s="226" t="str">
        <f t="shared" si="22"/>
        <v/>
      </c>
      <c r="Y24" s="225">
        <f t="shared" si="9"/>
        <v>0</v>
      </c>
      <c r="Z24" s="199" t="e">
        <f t="shared" si="10"/>
        <v>#DIV/0!</v>
      </c>
      <c r="AA24" s="199" t="e">
        <f t="shared" si="11"/>
        <v>#DIV/0!</v>
      </c>
      <c r="AB24" s="199" t="e">
        <f t="shared" si="12"/>
        <v>#DIV/0!</v>
      </c>
      <c r="AC24" s="226" t="str">
        <f t="shared" si="15"/>
        <v/>
      </c>
      <c r="AD24" s="226" t="str">
        <f t="shared" si="16"/>
        <v/>
      </c>
      <c r="AE24" s="226" t="str">
        <f t="shared" si="17"/>
        <v/>
      </c>
      <c r="AF24" s="199" t="s">
        <v>5</v>
      </c>
      <c r="AG24" s="226" t="str">
        <f t="shared" si="18"/>
        <v>-</v>
      </c>
      <c r="AH24" s="199" t="e">
        <f t="shared" ca="1" si="19"/>
        <v>#VALUE!</v>
      </c>
    </row>
    <row r="25" spans="1:34" ht="18.75" customHeight="1">
      <c r="B25" s="199" t="b">
        <f>NOT(Force_1_R1!A23="")</f>
        <v>0</v>
      </c>
      <c r="C25" s="199" t="b">
        <f t="shared" si="13"/>
        <v>0</v>
      </c>
      <c r="D25" s="199">
        <f>IF($B25=FALSE,0,VALUE(Force_1_R1!E23))</f>
        <v>0</v>
      </c>
      <c r="E25" s="199">
        <f>IF($B25=FALSE,0,VALUE(Force_1_R1!A23))</f>
        <v>0</v>
      </c>
      <c r="F25" s="199" t="str">
        <f>IF($B25=FALSE,"",Force_1_R1!Q23)</f>
        <v/>
      </c>
      <c r="G25" s="199" t="str">
        <f>IF($B25=FALSE,"",Force_1_R1!R23)</f>
        <v/>
      </c>
      <c r="H25" s="199" t="str">
        <f>IF($B25=FALSE,"",Force_1_R1!S23)</f>
        <v/>
      </c>
      <c r="I25" s="199" t="str">
        <f>IF($B25=FALSE,"",Force_1_R1!T23)</f>
        <v/>
      </c>
      <c r="J25" s="199" t="str">
        <f>IF($B25=FALSE,"",Force_1_R1!U23)</f>
        <v/>
      </c>
      <c r="K25" s="199" t="str">
        <f>IF($B25=FALSE,"",Force_1_R1!V23)</f>
        <v/>
      </c>
      <c r="L25" s="199" t="str">
        <f t="shared" si="0"/>
        <v/>
      </c>
      <c r="M25" s="199" t="str">
        <f t="shared" si="1"/>
        <v/>
      </c>
      <c r="N25" s="199" t="str">
        <f t="shared" si="2"/>
        <v/>
      </c>
      <c r="O25" s="199" t="str">
        <f t="shared" si="3"/>
        <v/>
      </c>
      <c r="P25" s="199" t="str">
        <f t="shared" si="4"/>
        <v/>
      </c>
      <c r="Q25" s="199" t="str">
        <f t="shared" si="5"/>
        <v/>
      </c>
      <c r="R25" s="223">
        <f t="shared" si="14"/>
        <v>0</v>
      </c>
      <c r="S25" s="224" t="str">
        <f t="shared" si="20"/>
        <v/>
      </c>
      <c r="T25" s="223" t="str">
        <f t="shared" si="6"/>
        <v>-</v>
      </c>
      <c r="U25" s="199" t="str">
        <f t="shared" si="7"/>
        <v/>
      </c>
      <c r="V25" s="199" t="str">
        <f t="shared" si="8"/>
        <v/>
      </c>
      <c r="W25" s="226" t="str">
        <f t="shared" si="21"/>
        <v/>
      </c>
      <c r="X25" s="226" t="str">
        <f t="shared" si="22"/>
        <v/>
      </c>
      <c r="Y25" s="225">
        <f t="shared" si="9"/>
        <v>0</v>
      </c>
      <c r="Z25" s="199" t="e">
        <f t="shared" si="10"/>
        <v>#DIV/0!</v>
      </c>
      <c r="AA25" s="199" t="e">
        <f t="shared" si="11"/>
        <v>#DIV/0!</v>
      </c>
      <c r="AB25" s="199" t="e">
        <f t="shared" si="12"/>
        <v>#DIV/0!</v>
      </c>
      <c r="AC25" s="226" t="str">
        <f t="shared" si="15"/>
        <v/>
      </c>
      <c r="AD25" s="226" t="str">
        <f t="shared" si="16"/>
        <v/>
      </c>
      <c r="AE25" s="226" t="str">
        <f t="shared" si="17"/>
        <v/>
      </c>
      <c r="AF25" s="199" t="s">
        <v>5</v>
      </c>
      <c r="AG25" s="226" t="str">
        <f t="shared" si="18"/>
        <v>-</v>
      </c>
      <c r="AH25" s="199" t="e">
        <f t="shared" ca="1" si="19"/>
        <v>#VALUE!</v>
      </c>
    </row>
    <row r="26" spans="1:34" ht="18.75" customHeight="1" thickBot="1">
      <c r="B26" s="199" t="b">
        <f>NOT(Force_1_R1!A24="")</f>
        <v>0</v>
      </c>
      <c r="C26" s="199" t="b">
        <f t="shared" si="13"/>
        <v>0</v>
      </c>
      <c r="D26" s="199">
        <f>IF($B26=FALSE,0,VALUE(Force_1_R1!E24))</f>
        <v>0</v>
      </c>
      <c r="E26" s="199">
        <f>IF($B26=FALSE,0,VALUE(Force_1_R1!A24))</f>
        <v>0</v>
      </c>
      <c r="F26" s="199" t="str">
        <f>IF($B26=FALSE,"",Force_1_R1!Q24)</f>
        <v/>
      </c>
      <c r="G26" s="199" t="str">
        <f>IF($B26=FALSE,"",Force_1_R1!R24)</f>
        <v/>
      </c>
      <c r="H26" s="199" t="str">
        <f>IF($B26=FALSE,"",Force_1_R1!S24)</f>
        <v/>
      </c>
      <c r="I26" s="199" t="str">
        <f>IF($B26=FALSE,"",Force_1_R1!T24)</f>
        <v/>
      </c>
      <c r="J26" s="199" t="str">
        <f>IF($B26=FALSE,"",Force_1_R1!U24)</f>
        <v/>
      </c>
      <c r="K26" s="199" t="str">
        <f>IF($B26=FALSE,"",Force_1_R1!V24)</f>
        <v/>
      </c>
      <c r="L26" s="199" t="str">
        <f t="shared" si="0"/>
        <v/>
      </c>
      <c r="M26" s="199" t="str">
        <f t="shared" si="1"/>
        <v/>
      </c>
      <c r="N26" s="199" t="str">
        <f t="shared" si="2"/>
        <v/>
      </c>
      <c r="O26" s="199" t="str">
        <f t="shared" si="3"/>
        <v/>
      </c>
      <c r="P26" s="199" t="str">
        <f t="shared" si="4"/>
        <v/>
      </c>
      <c r="Q26" s="199" t="str">
        <f t="shared" si="5"/>
        <v/>
      </c>
      <c r="R26" s="223">
        <f t="shared" si="14"/>
        <v>0</v>
      </c>
      <c r="S26" s="224" t="str">
        <f t="shared" si="20"/>
        <v/>
      </c>
      <c r="T26" s="223" t="str">
        <f t="shared" si="6"/>
        <v>-</v>
      </c>
      <c r="U26" s="199" t="str">
        <f t="shared" si="7"/>
        <v/>
      </c>
      <c r="V26" s="199" t="str">
        <f t="shared" si="8"/>
        <v/>
      </c>
      <c r="W26" s="226" t="str">
        <f t="shared" si="21"/>
        <v/>
      </c>
      <c r="X26" s="226" t="str">
        <f t="shared" si="22"/>
        <v/>
      </c>
      <c r="Y26" s="225">
        <f t="shared" si="9"/>
        <v>0</v>
      </c>
      <c r="Z26" s="199" t="e">
        <f t="shared" si="10"/>
        <v>#DIV/0!</v>
      </c>
      <c r="AA26" s="199" t="e">
        <f t="shared" si="11"/>
        <v>#DIV/0!</v>
      </c>
      <c r="AB26" s="199" t="e">
        <f t="shared" si="12"/>
        <v>#DIV/0!</v>
      </c>
      <c r="AC26" s="226" t="str">
        <f t="shared" si="15"/>
        <v/>
      </c>
      <c r="AD26" s="226" t="str">
        <f t="shared" si="16"/>
        <v/>
      </c>
      <c r="AE26" s="226" t="str">
        <f t="shared" si="17"/>
        <v/>
      </c>
      <c r="AF26" s="199" t="s">
        <v>5</v>
      </c>
      <c r="AG26" s="226" t="str">
        <f t="shared" si="18"/>
        <v>-</v>
      </c>
      <c r="AH26" s="199" t="e">
        <f t="shared" ca="1" si="19"/>
        <v>#VALUE!</v>
      </c>
    </row>
    <row r="27" spans="1:34" ht="18.75" customHeight="1" thickBot="1">
      <c r="B27" s="101"/>
      <c r="C27" s="101"/>
      <c r="D27" s="101"/>
      <c r="E27" s="101"/>
      <c r="F27" s="101"/>
      <c r="G27" s="101"/>
      <c r="H27" s="101"/>
      <c r="I27" s="101"/>
      <c r="J27" s="222" t="s">
        <v>256</v>
      </c>
      <c r="K27" s="199" t="e">
        <f ca="1">ABS(OFFSET(L8,$P$3,0)-L9)</f>
        <v>#VALUE!</v>
      </c>
      <c r="L27" s="199" t="e">
        <f ca="1">ABS(OFFSET(M8,$P$3,0)-M9)</f>
        <v>#VALUE!</v>
      </c>
      <c r="M27" s="199" t="e">
        <f>ABS(O9-N9)</f>
        <v>#VALUE!</v>
      </c>
      <c r="N27" s="101"/>
      <c r="O27" s="199" t="e">
        <f>ABS(Q9-P9)</f>
        <v>#VALUE!</v>
      </c>
      <c r="P27" s="222" t="s">
        <v>233</v>
      </c>
      <c r="Q27" s="224" t="str">
        <f ca="1">OFFSET(R7,P3,0)</f>
        <v>r(1,3,5) 평균</v>
      </c>
      <c r="R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F27" s="205" t="s">
        <v>257</v>
      </c>
      <c r="AG27" s="205" t="s">
        <v>258</v>
      </c>
    </row>
    <row r="28" spans="1:34" ht="18.75" customHeight="1">
      <c r="A28" s="102" t="s">
        <v>259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F28" s="102"/>
      <c r="AG28" s="102"/>
    </row>
    <row r="29" spans="1:34" ht="18.75" customHeight="1" thickBot="1">
      <c r="B29" s="733" t="s">
        <v>260</v>
      </c>
      <c r="C29" s="222" t="s">
        <v>261</v>
      </c>
      <c r="D29" s="222" t="s">
        <v>262</v>
      </c>
      <c r="E29" s="222" t="s">
        <v>263</v>
      </c>
      <c r="F29" s="222" t="s">
        <v>264</v>
      </c>
      <c r="G29" s="222" t="s">
        <v>265</v>
      </c>
      <c r="H29" s="222" t="s">
        <v>328</v>
      </c>
      <c r="I29" s="222" t="s">
        <v>266</v>
      </c>
      <c r="J29" s="222" t="s">
        <v>267</v>
      </c>
      <c r="K29" s="222" t="s">
        <v>268</v>
      </c>
      <c r="L29" s="222" t="s">
        <v>269</v>
      </c>
      <c r="M29" s="222" t="s">
        <v>270</v>
      </c>
      <c r="N29" s="222" t="s">
        <v>271</v>
      </c>
      <c r="O29" s="222" t="s">
        <v>272</v>
      </c>
      <c r="P29" s="206"/>
    </row>
    <row r="30" spans="1:34" ht="18.75" customHeight="1">
      <c r="B30" s="742"/>
      <c r="C30" s="228">
        <f t="shared" ref="C30:C47" si="23">R9</f>
        <v>0</v>
      </c>
      <c r="D30" s="229">
        <f>C30^2</f>
        <v>0</v>
      </c>
      <c r="E30" s="229">
        <f>C30^3</f>
        <v>0</v>
      </c>
      <c r="F30" s="229">
        <f>C30^4</f>
        <v>0</v>
      </c>
      <c r="G30" s="229">
        <f>C30^5</f>
        <v>0</v>
      </c>
      <c r="H30" s="229">
        <f t="shared" ref="H30:H47" si="24">D9</f>
        <v>0</v>
      </c>
      <c r="I30" s="229">
        <f>H30^2</f>
        <v>0</v>
      </c>
      <c r="J30" s="229">
        <f t="shared" ref="J30:J47" si="25">H30^3</f>
        <v>0</v>
      </c>
      <c r="K30" s="229">
        <f t="shared" ref="K30:K47" si="26">H30^4</f>
        <v>0</v>
      </c>
      <c r="L30" s="229">
        <f>H30^5</f>
        <v>0</v>
      </c>
      <c r="M30" s="229">
        <f t="shared" ref="M30:M47" si="27">C30*H30</f>
        <v>0</v>
      </c>
      <c r="N30" s="229">
        <f t="shared" ref="N30:N47" si="28">C30*I30</f>
        <v>0</v>
      </c>
      <c r="O30" s="229">
        <f t="shared" ref="O30:O47" si="29">H30*D30</f>
        <v>0</v>
      </c>
      <c r="P30" s="237"/>
      <c r="Q30" s="238" t="s">
        <v>329</v>
      </c>
      <c r="R30" s="230">
        <f>SUM(C30:C47)</f>
        <v>0</v>
      </c>
      <c r="S30" s="238" t="s">
        <v>330</v>
      </c>
      <c r="T30" s="230">
        <f>SUM(H30:H47)</f>
        <v>0</v>
      </c>
      <c r="U30" s="238" t="s">
        <v>331</v>
      </c>
      <c r="V30" s="230">
        <f>SUM(M30:M47)</f>
        <v>0</v>
      </c>
      <c r="X30" s="227" t="s">
        <v>332</v>
      </c>
      <c r="Y30" s="239" t="s">
        <v>234</v>
      </c>
    </row>
    <row r="31" spans="1:34" ht="18.75" customHeight="1">
      <c r="B31" s="742"/>
      <c r="C31" s="229">
        <f t="shared" si="23"/>
        <v>0</v>
      </c>
      <c r="D31" s="229">
        <f>C31^2</f>
        <v>0</v>
      </c>
      <c r="E31" s="229">
        <f t="shared" ref="E31:E47" si="30">C31^3</f>
        <v>0</v>
      </c>
      <c r="F31" s="229">
        <f>C31^4</f>
        <v>0</v>
      </c>
      <c r="G31" s="229">
        <f t="shared" ref="G31:G40" si="31">C31^5</f>
        <v>0</v>
      </c>
      <c r="H31" s="229">
        <f t="shared" si="24"/>
        <v>0</v>
      </c>
      <c r="I31" s="229">
        <f t="shared" ref="I31:I47" si="32">H31^2</f>
        <v>0</v>
      </c>
      <c r="J31" s="229">
        <f t="shared" si="25"/>
        <v>0</v>
      </c>
      <c r="K31" s="229">
        <f t="shared" si="26"/>
        <v>0</v>
      </c>
      <c r="L31" s="229">
        <f t="shared" ref="L31:L47" si="33">H31^5</f>
        <v>0</v>
      </c>
      <c r="M31" s="229">
        <f t="shared" si="27"/>
        <v>0</v>
      </c>
      <c r="N31" s="229">
        <f t="shared" si="28"/>
        <v>0</v>
      </c>
      <c r="O31" s="229">
        <f t="shared" si="29"/>
        <v>0</v>
      </c>
      <c r="Q31" s="238" t="s">
        <v>333</v>
      </c>
      <c r="R31" s="230">
        <f>SUM(D30:D47)</f>
        <v>0</v>
      </c>
      <c r="S31" s="238" t="s">
        <v>334</v>
      </c>
      <c r="T31" s="230">
        <f>SUM(I30:I47)</f>
        <v>0</v>
      </c>
      <c r="U31" s="238" t="s">
        <v>335</v>
      </c>
      <c r="V31" s="230">
        <f>SUM(N30:N47)</f>
        <v>0</v>
      </c>
      <c r="X31" s="207" t="e">
        <f>(V31*T36+V30*T31*T34+R30*T37-R30*T32*T34-V30*T32*T33-T31*V31*T33)/(T38+T30*T37+T35*T34-T30*T32*T34-2*T31*T32*T33)</f>
        <v>#DIV/0!</v>
      </c>
      <c r="Y31" s="208" t="e">
        <f t="shared" ref="Y31:Y37" si="34">X$31*H30+X$33*I30+$X$35*J30</f>
        <v>#DIV/0!</v>
      </c>
    </row>
    <row r="32" spans="1:34" ht="18.75" customHeight="1">
      <c r="B32" s="742"/>
      <c r="C32" s="229">
        <f t="shared" si="23"/>
        <v>0</v>
      </c>
      <c r="D32" s="229">
        <f t="shared" ref="D32:D47" si="35">C32^2</f>
        <v>0</v>
      </c>
      <c r="E32" s="229">
        <f t="shared" si="30"/>
        <v>0</v>
      </c>
      <c r="F32" s="229">
        <f t="shared" ref="F32:F40" si="36">C32^4</f>
        <v>0</v>
      </c>
      <c r="G32" s="229">
        <f t="shared" si="31"/>
        <v>0</v>
      </c>
      <c r="H32" s="229">
        <f t="shared" si="24"/>
        <v>0</v>
      </c>
      <c r="I32" s="229">
        <f t="shared" si="32"/>
        <v>0</v>
      </c>
      <c r="J32" s="229">
        <f t="shared" si="25"/>
        <v>0</v>
      </c>
      <c r="K32" s="229">
        <f t="shared" si="26"/>
        <v>0</v>
      </c>
      <c r="L32" s="229">
        <f t="shared" si="33"/>
        <v>0</v>
      </c>
      <c r="M32" s="229">
        <f t="shared" si="27"/>
        <v>0</v>
      </c>
      <c r="N32" s="229">
        <f t="shared" si="28"/>
        <v>0</v>
      </c>
      <c r="O32" s="229">
        <f t="shared" si="29"/>
        <v>0</v>
      </c>
      <c r="Q32" s="238" t="s">
        <v>336</v>
      </c>
      <c r="R32" s="230">
        <f>SUM(E30:E47)</f>
        <v>0</v>
      </c>
      <c r="S32" s="238" t="s">
        <v>337</v>
      </c>
      <c r="T32" s="230">
        <f>SUM(J30:J47)</f>
        <v>0</v>
      </c>
      <c r="U32" s="238" t="s">
        <v>338</v>
      </c>
      <c r="V32" s="230">
        <f>SUM(O30:O47)</f>
        <v>0</v>
      </c>
      <c r="X32" s="209" t="s">
        <v>339</v>
      </c>
      <c r="Y32" s="208" t="e">
        <f t="shared" si="34"/>
        <v>#DIV/0!</v>
      </c>
    </row>
    <row r="33" spans="2:25" ht="18.75" customHeight="1">
      <c r="B33" s="742"/>
      <c r="C33" s="229">
        <f t="shared" si="23"/>
        <v>0</v>
      </c>
      <c r="D33" s="229">
        <f t="shared" si="35"/>
        <v>0</v>
      </c>
      <c r="E33" s="229">
        <f t="shared" si="30"/>
        <v>0</v>
      </c>
      <c r="F33" s="229">
        <f t="shared" si="36"/>
        <v>0</v>
      </c>
      <c r="G33" s="229">
        <f t="shared" si="31"/>
        <v>0</v>
      </c>
      <c r="H33" s="229">
        <f t="shared" si="24"/>
        <v>0</v>
      </c>
      <c r="I33" s="229">
        <f t="shared" si="32"/>
        <v>0</v>
      </c>
      <c r="J33" s="229">
        <f t="shared" si="25"/>
        <v>0</v>
      </c>
      <c r="K33" s="229">
        <f t="shared" si="26"/>
        <v>0</v>
      </c>
      <c r="L33" s="229">
        <f t="shared" si="33"/>
        <v>0</v>
      </c>
      <c r="M33" s="229">
        <f t="shared" si="27"/>
        <v>0</v>
      </c>
      <c r="N33" s="229">
        <f t="shared" si="28"/>
        <v>0</v>
      </c>
      <c r="O33" s="229">
        <f t="shared" si="29"/>
        <v>0</v>
      </c>
      <c r="Q33" s="238" t="s">
        <v>340</v>
      </c>
      <c r="R33" s="230">
        <f>SUM(F30:F47)</f>
        <v>0</v>
      </c>
      <c r="S33" s="238" t="s">
        <v>341</v>
      </c>
      <c r="T33" s="230">
        <f>SUM(K30:K47)</f>
        <v>0</v>
      </c>
      <c r="X33" s="207" t="e">
        <f>(V30*T36+T30*V31*T33+R30*T31*T34-T30*V30*T34-T31*V31*T32-R30*T32*T33)/(T38+T30*T37+T35*T34-T30*T32*T34-2*T31*T32*T33)</f>
        <v>#DIV/0!</v>
      </c>
      <c r="Y33" s="208" t="e">
        <f t="shared" si="34"/>
        <v>#DIV/0!</v>
      </c>
    </row>
    <row r="34" spans="2:25" ht="18.75" customHeight="1">
      <c r="B34" s="742"/>
      <c r="C34" s="229">
        <f t="shared" si="23"/>
        <v>0</v>
      </c>
      <c r="D34" s="229">
        <f t="shared" si="35"/>
        <v>0</v>
      </c>
      <c r="E34" s="229">
        <f t="shared" si="30"/>
        <v>0</v>
      </c>
      <c r="F34" s="229">
        <f t="shared" si="36"/>
        <v>0</v>
      </c>
      <c r="G34" s="229">
        <f t="shared" si="31"/>
        <v>0</v>
      </c>
      <c r="H34" s="229">
        <f t="shared" si="24"/>
        <v>0</v>
      </c>
      <c r="I34" s="229">
        <f t="shared" si="32"/>
        <v>0</v>
      </c>
      <c r="J34" s="229">
        <f t="shared" si="25"/>
        <v>0</v>
      </c>
      <c r="K34" s="229">
        <f t="shared" si="26"/>
        <v>0</v>
      </c>
      <c r="L34" s="229">
        <f t="shared" si="33"/>
        <v>0</v>
      </c>
      <c r="M34" s="229">
        <f t="shared" si="27"/>
        <v>0</v>
      </c>
      <c r="N34" s="229">
        <f t="shared" si="28"/>
        <v>0</v>
      </c>
      <c r="O34" s="229">
        <f t="shared" si="29"/>
        <v>0</v>
      </c>
      <c r="Q34" s="238" t="s">
        <v>342</v>
      </c>
      <c r="R34" s="230">
        <f>SUM(G30:G47)</f>
        <v>0</v>
      </c>
      <c r="S34" s="238" t="s">
        <v>343</v>
      </c>
      <c r="T34" s="230">
        <f>SUM(L30:L47)</f>
        <v>0</v>
      </c>
      <c r="X34" s="209" t="s">
        <v>235</v>
      </c>
      <c r="Y34" s="208" t="e">
        <f t="shared" si="34"/>
        <v>#DIV/0!</v>
      </c>
    </row>
    <row r="35" spans="2:25" ht="18.75" customHeight="1">
      <c r="B35" s="742"/>
      <c r="C35" s="229">
        <f t="shared" si="23"/>
        <v>0</v>
      </c>
      <c r="D35" s="229">
        <f t="shared" si="35"/>
        <v>0</v>
      </c>
      <c r="E35" s="229">
        <f t="shared" si="30"/>
        <v>0</v>
      </c>
      <c r="F35" s="229">
        <f t="shared" si="36"/>
        <v>0</v>
      </c>
      <c r="G35" s="229">
        <f t="shared" si="31"/>
        <v>0</v>
      </c>
      <c r="H35" s="229">
        <f t="shared" si="24"/>
        <v>0</v>
      </c>
      <c r="I35" s="229">
        <f t="shared" si="32"/>
        <v>0</v>
      </c>
      <c r="J35" s="229">
        <f t="shared" si="25"/>
        <v>0</v>
      </c>
      <c r="K35" s="229">
        <f t="shared" si="26"/>
        <v>0</v>
      </c>
      <c r="L35" s="229">
        <f t="shared" si="33"/>
        <v>0</v>
      </c>
      <c r="M35" s="229">
        <f t="shared" si="27"/>
        <v>0</v>
      </c>
      <c r="N35" s="229">
        <f t="shared" si="28"/>
        <v>0</v>
      </c>
      <c r="O35" s="229">
        <f t="shared" si="29"/>
        <v>0</v>
      </c>
      <c r="Q35" s="238" t="s">
        <v>344</v>
      </c>
      <c r="R35" s="231">
        <f>R31^2</f>
        <v>0</v>
      </c>
      <c r="S35" s="238" t="s">
        <v>345</v>
      </c>
      <c r="T35" s="231">
        <f>T31^2</f>
        <v>0</v>
      </c>
      <c r="X35" s="207" t="e">
        <f>(R30*T36+V30*T30*T33+T35*V31-T30*V31*T32-R30*T31*T33-V30*T31*T32)/(T38+T30*T37+T35*T34-T30*T32*T34-2*T31*T32*T33)</f>
        <v>#DIV/0!</v>
      </c>
      <c r="Y35" s="208" t="e">
        <f t="shared" si="34"/>
        <v>#DIV/0!</v>
      </c>
    </row>
    <row r="36" spans="2:25" ht="18.75" customHeight="1">
      <c r="B36" s="742"/>
      <c r="C36" s="229">
        <f t="shared" si="23"/>
        <v>0</v>
      </c>
      <c r="D36" s="229">
        <f t="shared" si="35"/>
        <v>0</v>
      </c>
      <c r="E36" s="229">
        <f t="shared" si="30"/>
        <v>0</v>
      </c>
      <c r="F36" s="229">
        <f t="shared" si="36"/>
        <v>0</v>
      </c>
      <c r="G36" s="229">
        <f t="shared" si="31"/>
        <v>0</v>
      </c>
      <c r="H36" s="229">
        <f t="shared" si="24"/>
        <v>0</v>
      </c>
      <c r="I36" s="229">
        <f t="shared" si="32"/>
        <v>0</v>
      </c>
      <c r="J36" s="229">
        <f t="shared" si="25"/>
        <v>0</v>
      </c>
      <c r="K36" s="229">
        <f t="shared" si="26"/>
        <v>0</v>
      </c>
      <c r="L36" s="229">
        <f t="shared" si="33"/>
        <v>0</v>
      </c>
      <c r="M36" s="229">
        <f t="shared" si="27"/>
        <v>0</v>
      </c>
      <c r="N36" s="229">
        <f t="shared" si="28"/>
        <v>0</v>
      </c>
      <c r="O36" s="229">
        <f t="shared" si="29"/>
        <v>0</v>
      </c>
      <c r="Q36" s="238" t="s">
        <v>346</v>
      </c>
      <c r="R36" s="231">
        <f>R32^2</f>
        <v>0</v>
      </c>
      <c r="S36" s="238" t="s">
        <v>347</v>
      </c>
      <c r="T36" s="231">
        <f>T32^2</f>
        <v>0</v>
      </c>
      <c r="X36" s="209" t="s">
        <v>348</v>
      </c>
      <c r="Y36" s="208" t="e">
        <f t="shared" si="34"/>
        <v>#DIV/0!</v>
      </c>
    </row>
    <row r="37" spans="2:25" ht="18.75" customHeight="1">
      <c r="B37" s="742"/>
      <c r="C37" s="229">
        <f t="shared" si="23"/>
        <v>0</v>
      </c>
      <c r="D37" s="229">
        <f t="shared" si="35"/>
        <v>0</v>
      </c>
      <c r="E37" s="229">
        <f t="shared" si="30"/>
        <v>0</v>
      </c>
      <c r="F37" s="229">
        <f t="shared" si="36"/>
        <v>0</v>
      </c>
      <c r="G37" s="229">
        <f t="shared" si="31"/>
        <v>0</v>
      </c>
      <c r="H37" s="229">
        <f t="shared" si="24"/>
        <v>0</v>
      </c>
      <c r="I37" s="229">
        <f t="shared" si="32"/>
        <v>0</v>
      </c>
      <c r="J37" s="229">
        <f t="shared" si="25"/>
        <v>0</v>
      </c>
      <c r="K37" s="229">
        <f t="shared" si="26"/>
        <v>0</v>
      </c>
      <c r="L37" s="229">
        <f t="shared" si="33"/>
        <v>0</v>
      </c>
      <c r="M37" s="229">
        <f t="shared" si="27"/>
        <v>0</v>
      </c>
      <c r="N37" s="229">
        <f t="shared" si="28"/>
        <v>0</v>
      </c>
      <c r="O37" s="229">
        <f t="shared" si="29"/>
        <v>0</v>
      </c>
      <c r="Q37" s="238" t="s">
        <v>349</v>
      </c>
      <c r="R37" s="231">
        <f>R33^2</f>
        <v>0</v>
      </c>
      <c r="S37" s="238" t="s">
        <v>350</v>
      </c>
      <c r="T37" s="231">
        <f>T33^2</f>
        <v>0</v>
      </c>
      <c r="X37" s="207" t="e">
        <f>(V32*R36+V30*R31*R34+T30*R37-T30*R32*R34-V30*R32*R33-R31*V32*R33)/(R38+R30*R37+R35*R34-R30*R32*R34-2*R31*R32*R33)</f>
        <v>#DIV/0!</v>
      </c>
      <c r="Y37" s="208" t="e">
        <f t="shared" si="34"/>
        <v>#DIV/0!</v>
      </c>
    </row>
    <row r="38" spans="2:25" ht="18.75" customHeight="1">
      <c r="B38" s="742"/>
      <c r="C38" s="229">
        <f t="shared" si="23"/>
        <v>0</v>
      </c>
      <c r="D38" s="229">
        <f t="shared" si="35"/>
        <v>0</v>
      </c>
      <c r="E38" s="229">
        <f t="shared" si="30"/>
        <v>0</v>
      </c>
      <c r="F38" s="229">
        <f t="shared" si="36"/>
        <v>0</v>
      </c>
      <c r="G38" s="229">
        <f t="shared" si="31"/>
        <v>0</v>
      </c>
      <c r="H38" s="229">
        <f t="shared" si="24"/>
        <v>0</v>
      </c>
      <c r="I38" s="229">
        <f t="shared" si="32"/>
        <v>0</v>
      </c>
      <c r="J38" s="229">
        <f t="shared" si="25"/>
        <v>0</v>
      </c>
      <c r="K38" s="229">
        <f t="shared" si="26"/>
        <v>0</v>
      </c>
      <c r="L38" s="229">
        <f t="shared" si="33"/>
        <v>0</v>
      </c>
      <c r="M38" s="229">
        <f t="shared" si="27"/>
        <v>0</v>
      </c>
      <c r="N38" s="229">
        <f t="shared" si="28"/>
        <v>0</v>
      </c>
      <c r="O38" s="229">
        <f t="shared" si="29"/>
        <v>0</v>
      </c>
      <c r="Q38" s="238" t="s">
        <v>351</v>
      </c>
      <c r="R38" s="231">
        <f>R32^3</f>
        <v>0</v>
      </c>
      <c r="S38" s="238" t="s">
        <v>273</v>
      </c>
      <c r="T38" s="231">
        <f>T32^3</f>
        <v>0</v>
      </c>
      <c r="X38" s="209" t="s">
        <v>304</v>
      </c>
      <c r="Y38" s="363" t="e">
        <f t="shared" ref="Y38:Y46" si="37">X$31*H37+X$33*I37+$X$35*J37</f>
        <v>#DIV/0!</v>
      </c>
    </row>
    <row r="39" spans="2:25" ht="18.75" customHeight="1">
      <c r="B39" s="742"/>
      <c r="C39" s="229">
        <f t="shared" si="23"/>
        <v>0</v>
      </c>
      <c r="D39" s="229">
        <f t="shared" si="35"/>
        <v>0</v>
      </c>
      <c r="E39" s="229">
        <f t="shared" si="30"/>
        <v>0</v>
      </c>
      <c r="F39" s="229">
        <f t="shared" si="36"/>
        <v>0</v>
      </c>
      <c r="G39" s="229">
        <f t="shared" si="31"/>
        <v>0</v>
      </c>
      <c r="H39" s="229">
        <f t="shared" si="24"/>
        <v>0</v>
      </c>
      <c r="I39" s="229">
        <f t="shared" si="32"/>
        <v>0</v>
      </c>
      <c r="J39" s="229">
        <f t="shared" si="25"/>
        <v>0</v>
      </c>
      <c r="K39" s="229">
        <f t="shared" si="26"/>
        <v>0</v>
      </c>
      <c r="L39" s="229">
        <f t="shared" si="33"/>
        <v>0</v>
      </c>
      <c r="M39" s="229">
        <f t="shared" si="27"/>
        <v>0</v>
      </c>
      <c r="N39" s="229">
        <f t="shared" si="28"/>
        <v>0</v>
      </c>
      <c r="O39" s="229">
        <f t="shared" si="29"/>
        <v>0</v>
      </c>
      <c r="X39" s="207" t="e">
        <f>(V30*R36+R30*V32*R33+T30*R31*R34-R30*V30*R34-R31*V32*R32-T30*R32*R33)/(R38+R30*R37+R35*R34-R30*R32*R34-2*R31*R32*R33)</f>
        <v>#DIV/0!</v>
      </c>
      <c r="Y39" s="363" t="e">
        <f t="shared" si="37"/>
        <v>#DIV/0!</v>
      </c>
    </row>
    <row r="40" spans="2:25" ht="18.75" customHeight="1">
      <c r="B40" s="742"/>
      <c r="C40" s="229">
        <f t="shared" si="23"/>
        <v>0</v>
      </c>
      <c r="D40" s="229">
        <f t="shared" si="35"/>
        <v>0</v>
      </c>
      <c r="E40" s="229">
        <f t="shared" si="30"/>
        <v>0</v>
      </c>
      <c r="F40" s="229">
        <f t="shared" si="36"/>
        <v>0</v>
      </c>
      <c r="G40" s="229">
        <f t="shared" si="31"/>
        <v>0</v>
      </c>
      <c r="H40" s="229">
        <f t="shared" si="24"/>
        <v>0</v>
      </c>
      <c r="I40" s="229">
        <f t="shared" si="32"/>
        <v>0</v>
      </c>
      <c r="J40" s="229">
        <f t="shared" si="25"/>
        <v>0</v>
      </c>
      <c r="K40" s="229">
        <f t="shared" si="26"/>
        <v>0</v>
      </c>
      <c r="L40" s="229">
        <f t="shared" si="33"/>
        <v>0</v>
      </c>
      <c r="M40" s="229">
        <f t="shared" si="27"/>
        <v>0</v>
      </c>
      <c r="N40" s="229">
        <f t="shared" si="28"/>
        <v>0</v>
      </c>
      <c r="O40" s="229">
        <f t="shared" si="29"/>
        <v>0</v>
      </c>
      <c r="X40" s="209" t="s">
        <v>352</v>
      </c>
      <c r="Y40" s="363" t="e">
        <f t="shared" si="37"/>
        <v>#DIV/0!</v>
      </c>
    </row>
    <row r="41" spans="2:25" ht="18.75" customHeight="1" thickBot="1">
      <c r="B41" s="742"/>
      <c r="C41" s="229">
        <f t="shared" si="23"/>
        <v>0</v>
      </c>
      <c r="D41" s="229">
        <f t="shared" si="35"/>
        <v>0</v>
      </c>
      <c r="E41" s="229">
        <f t="shared" si="30"/>
        <v>0</v>
      </c>
      <c r="F41" s="229">
        <f>C41^4</f>
        <v>0</v>
      </c>
      <c r="G41" s="229">
        <f>C41^5</f>
        <v>0</v>
      </c>
      <c r="H41" s="229">
        <f t="shared" si="24"/>
        <v>0</v>
      </c>
      <c r="I41" s="229">
        <f t="shared" si="32"/>
        <v>0</v>
      </c>
      <c r="J41" s="229">
        <f t="shared" si="25"/>
        <v>0</v>
      </c>
      <c r="K41" s="229">
        <f t="shared" si="26"/>
        <v>0</v>
      </c>
      <c r="L41" s="229">
        <f t="shared" si="33"/>
        <v>0</v>
      </c>
      <c r="M41" s="229">
        <f t="shared" si="27"/>
        <v>0</v>
      </c>
      <c r="N41" s="229">
        <f t="shared" si="28"/>
        <v>0</v>
      </c>
      <c r="O41" s="229">
        <f t="shared" si="29"/>
        <v>0</v>
      </c>
      <c r="X41" s="364" t="e">
        <f>(T30*R36+V30*R30*R33+R35*V32-R30*V32*R32-T30*R31*R33-V30*R31*R32)/(R38+R30*R37+R35*R34-R30*R32*R34-2*R31*R32*R33)</f>
        <v>#DIV/0!</v>
      </c>
      <c r="Y41" s="214" t="e">
        <f t="shared" si="37"/>
        <v>#DIV/0!</v>
      </c>
    </row>
    <row r="42" spans="2:25" ht="18.75" customHeight="1">
      <c r="B42" s="742"/>
      <c r="C42" s="229">
        <f t="shared" si="23"/>
        <v>0</v>
      </c>
      <c r="D42" s="229">
        <f t="shared" si="35"/>
        <v>0</v>
      </c>
      <c r="E42" s="229">
        <f t="shared" si="30"/>
        <v>0</v>
      </c>
      <c r="F42" s="229">
        <f t="shared" ref="F42:F47" si="38">C42^4</f>
        <v>0</v>
      </c>
      <c r="G42" s="229">
        <f t="shared" ref="G42:G47" si="39">C42^5</f>
        <v>0</v>
      </c>
      <c r="H42" s="229">
        <f t="shared" si="24"/>
        <v>0</v>
      </c>
      <c r="I42" s="229">
        <f t="shared" si="32"/>
        <v>0</v>
      </c>
      <c r="J42" s="229">
        <f t="shared" si="25"/>
        <v>0</v>
      </c>
      <c r="K42" s="229">
        <f t="shared" si="26"/>
        <v>0</v>
      </c>
      <c r="L42" s="229">
        <f t="shared" si="33"/>
        <v>0</v>
      </c>
      <c r="M42" s="229">
        <f t="shared" si="27"/>
        <v>0</v>
      </c>
      <c r="N42" s="229">
        <f t="shared" si="28"/>
        <v>0</v>
      </c>
      <c r="O42" s="229">
        <f t="shared" si="29"/>
        <v>0</v>
      </c>
      <c r="Y42" s="214" t="e">
        <f t="shared" si="37"/>
        <v>#DIV/0!</v>
      </c>
    </row>
    <row r="43" spans="2:25" ht="18.75" customHeight="1">
      <c r="B43" s="742"/>
      <c r="C43" s="229">
        <f t="shared" si="23"/>
        <v>0</v>
      </c>
      <c r="D43" s="229">
        <f t="shared" si="35"/>
        <v>0</v>
      </c>
      <c r="E43" s="229">
        <f t="shared" si="30"/>
        <v>0</v>
      </c>
      <c r="F43" s="229">
        <f t="shared" si="38"/>
        <v>0</v>
      </c>
      <c r="G43" s="229">
        <f t="shared" si="39"/>
        <v>0</v>
      </c>
      <c r="H43" s="229">
        <f t="shared" si="24"/>
        <v>0</v>
      </c>
      <c r="I43" s="229">
        <f t="shared" si="32"/>
        <v>0</v>
      </c>
      <c r="J43" s="229">
        <f t="shared" si="25"/>
        <v>0</v>
      </c>
      <c r="K43" s="229">
        <f t="shared" si="26"/>
        <v>0</v>
      </c>
      <c r="L43" s="229">
        <f t="shared" si="33"/>
        <v>0</v>
      </c>
      <c r="M43" s="229">
        <f t="shared" si="27"/>
        <v>0</v>
      </c>
      <c r="N43" s="229">
        <f t="shared" si="28"/>
        <v>0</v>
      </c>
      <c r="O43" s="229">
        <f t="shared" si="29"/>
        <v>0</v>
      </c>
      <c r="Y43" s="214" t="e">
        <f t="shared" si="37"/>
        <v>#DIV/0!</v>
      </c>
    </row>
    <row r="44" spans="2:25" ht="18.75" customHeight="1">
      <c r="B44" s="742"/>
      <c r="C44" s="229">
        <f t="shared" si="23"/>
        <v>0</v>
      </c>
      <c r="D44" s="229">
        <f t="shared" si="35"/>
        <v>0</v>
      </c>
      <c r="E44" s="229">
        <f t="shared" si="30"/>
        <v>0</v>
      </c>
      <c r="F44" s="229">
        <f t="shared" si="38"/>
        <v>0</v>
      </c>
      <c r="G44" s="229">
        <f t="shared" si="39"/>
        <v>0</v>
      </c>
      <c r="H44" s="229">
        <f t="shared" si="24"/>
        <v>0</v>
      </c>
      <c r="I44" s="229">
        <f t="shared" si="32"/>
        <v>0</v>
      </c>
      <c r="J44" s="229">
        <f t="shared" si="25"/>
        <v>0</v>
      </c>
      <c r="K44" s="229">
        <f t="shared" si="26"/>
        <v>0</v>
      </c>
      <c r="L44" s="229">
        <f t="shared" si="33"/>
        <v>0</v>
      </c>
      <c r="M44" s="229">
        <f t="shared" si="27"/>
        <v>0</v>
      </c>
      <c r="N44" s="229">
        <f t="shared" si="28"/>
        <v>0</v>
      </c>
      <c r="O44" s="229">
        <f t="shared" si="29"/>
        <v>0</v>
      </c>
      <c r="Y44" s="214" t="e">
        <f t="shared" si="37"/>
        <v>#DIV/0!</v>
      </c>
    </row>
    <row r="45" spans="2:25" ht="18.75" customHeight="1">
      <c r="B45" s="742"/>
      <c r="C45" s="229">
        <f t="shared" si="23"/>
        <v>0</v>
      </c>
      <c r="D45" s="229">
        <f t="shared" si="35"/>
        <v>0</v>
      </c>
      <c r="E45" s="229">
        <f t="shared" si="30"/>
        <v>0</v>
      </c>
      <c r="F45" s="229">
        <f t="shared" si="38"/>
        <v>0</v>
      </c>
      <c r="G45" s="229">
        <f t="shared" si="39"/>
        <v>0</v>
      </c>
      <c r="H45" s="229">
        <f t="shared" si="24"/>
        <v>0</v>
      </c>
      <c r="I45" s="229">
        <f t="shared" si="32"/>
        <v>0</v>
      </c>
      <c r="J45" s="229">
        <f t="shared" si="25"/>
        <v>0</v>
      </c>
      <c r="K45" s="229">
        <f t="shared" si="26"/>
        <v>0</v>
      </c>
      <c r="L45" s="229">
        <f t="shared" si="33"/>
        <v>0</v>
      </c>
      <c r="M45" s="229">
        <f t="shared" si="27"/>
        <v>0</v>
      </c>
      <c r="N45" s="229">
        <f t="shared" si="28"/>
        <v>0</v>
      </c>
      <c r="O45" s="229">
        <f t="shared" si="29"/>
        <v>0</v>
      </c>
      <c r="Y45" s="214" t="e">
        <f t="shared" si="37"/>
        <v>#DIV/0!</v>
      </c>
    </row>
    <row r="46" spans="2:25" ht="18.75" customHeight="1">
      <c r="B46" s="742"/>
      <c r="C46" s="229">
        <f t="shared" si="23"/>
        <v>0</v>
      </c>
      <c r="D46" s="229">
        <f t="shared" si="35"/>
        <v>0</v>
      </c>
      <c r="E46" s="229">
        <f t="shared" si="30"/>
        <v>0</v>
      </c>
      <c r="F46" s="229">
        <f t="shared" si="38"/>
        <v>0</v>
      </c>
      <c r="G46" s="229">
        <f t="shared" si="39"/>
        <v>0</v>
      </c>
      <c r="H46" s="229">
        <f t="shared" si="24"/>
        <v>0</v>
      </c>
      <c r="I46" s="229">
        <f t="shared" si="32"/>
        <v>0</v>
      </c>
      <c r="J46" s="229">
        <f t="shared" si="25"/>
        <v>0</v>
      </c>
      <c r="K46" s="229">
        <f t="shared" si="26"/>
        <v>0</v>
      </c>
      <c r="L46" s="229">
        <f t="shared" si="33"/>
        <v>0</v>
      </c>
      <c r="M46" s="229">
        <f t="shared" si="27"/>
        <v>0</v>
      </c>
      <c r="N46" s="229">
        <f t="shared" si="28"/>
        <v>0</v>
      </c>
      <c r="O46" s="229">
        <f t="shared" si="29"/>
        <v>0</v>
      </c>
      <c r="Y46" s="214" t="e">
        <f t="shared" si="37"/>
        <v>#DIV/0!</v>
      </c>
    </row>
    <row r="47" spans="2:25" ht="18.75" customHeight="1" thickBot="1">
      <c r="B47" s="735"/>
      <c r="C47" s="229">
        <f t="shared" si="23"/>
        <v>0</v>
      </c>
      <c r="D47" s="229">
        <f t="shared" si="35"/>
        <v>0</v>
      </c>
      <c r="E47" s="229">
        <f t="shared" si="30"/>
        <v>0</v>
      </c>
      <c r="F47" s="229">
        <f t="shared" si="38"/>
        <v>0</v>
      </c>
      <c r="G47" s="229">
        <f t="shared" si="39"/>
        <v>0</v>
      </c>
      <c r="H47" s="229">
        <f t="shared" si="24"/>
        <v>0</v>
      </c>
      <c r="I47" s="229">
        <f t="shared" si="32"/>
        <v>0</v>
      </c>
      <c r="J47" s="229">
        <f t="shared" si="25"/>
        <v>0</v>
      </c>
      <c r="K47" s="229">
        <f t="shared" si="26"/>
        <v>0</v>
      </c>
      <c r="L47" s="229">
        <f t="shared" si="33"/>
        <v>0</v>
      </c>
      <c r="M47" s="229">
        <f t="shared" si="27"/>
        <v>0</v>
      </c>
      <c r="N47" s="229">
        <f t="shared" si="28"/>
        <v>0</v>
      </c>
      <c r="O47" s="229">
        <f t="shared" si="29"/>
        <v>0</v>
      </c>
      <c r="Y47" s="358" t="e">
        <f t="shared" ref="Y47" si="40">X$31*H46+X$33*I46+$X$35*J46</f>
        <v>#DIV/0!</v>
      </c>
    </row>
    <row r="48" spans="2:25" ht="18.75" customHeight="1">
      <c r="U48" s="240"/>
    </row>
    <row r="49" spans="1:38" ht="18.75" customHeight="1">
      <c r="A49" s="102" t="s">
        <v>353</v>
      </c>
    </row>
    <row r="50" spans="1:38" ht="18.75" customHeight="1">
      <c r="B50" s="721" t="s">
        <v>274</v>
      </c>
      <c r="C50" s="737"/>
      <c r="D50" s="737"/>
      <c r="E50" s="737"/>
      <c r="F50" s="737"/>
      <c r="G50" s="737"/>
      <c r="H50" s="737"/>
      <c r="I50" s="737"/>
      <c r="J50" s="737"/>
      <c r="K50" s="722"/>
      <c r="L50" s="721" t="s">
        <v>354</v>
      </c>
      <c r="M50" s="722"/>
      <c r="N50" s="721" t="s">
        <v>282</v>
      </c>
      <c r="O50" s="722"/>
      <c r="P50" s="721" t="s">
        <v>355</v>
      </c>
      <c r="Q50" s="722"/>
      <c r="R50" s="721" t="s">
        <v>356</v>
      </c>
      <c r="S50" s="722"/>
      <c r="T50" s="731" t="s">
        <v>107</v>
      </c>
      <c r="U50" s="721" t="s">
        <v>357</v>
      </c>
      <c r="V50" s="722"/>
      <c r="W50" s="732" t="s">
        <v>597</v>
      </c>
      <c r="X50" s="722"/>
      <c r="Y50" s="721" t="s">
        <v>358</v>
      </c>
      <c r="Z50" s="722"/>
      <c r="AA50" s="733" t="s">
        <v>275</v>
      </c>
      <c r="AB50" s="734"/>
      <c r="AC50" s="721" t="s">
        <v>359</v>
      </c>
      <c r="AD50" s="722"/>
      <c r="AE50" s="558" t="s">
        <v>718</v>
      </c>
      <c r="AF50" s="558" t="s">
        <v>719</v>
      </c>
      <c r="AG50" s="558" t="s">
        <v>720</v>
      </c>
      <c r="AH50" s="558" t="s">
        <v>721</v>
      </c>
      <c r="AI50" s="558" t="s">
        <v>722</v>
      </c>
      <c r="AK50" s="730" t="s">
        <v>225</v>
      </c>
      <c r="AL50" s="216" t="s">
        <v>360</v>
      </c>
    </row>
    <row r="51" spans="1:38" ht="18.75" customHeight="1">
      <c r="B51" s="731" t="s">
        <v>301</v>
      </c>
      <c r="C51" s="222" t="s">
        <v>278</v>
      </c>
      <c r="D51" s="222" t="s">
        <v>279</v>
      </c>
      <c r="E51" s="222" t="s">
        <v>280</v>
      </c>
      <c r="F51" s="222" t="s">
        <v>361</v>
      </c>
      <c r="G51" s="222" t="s">
        <v>362</v>
      </c>
      <c r="H51" s="222" t="s">
        <v>363</v>
      </c>
      <c r="I51" s="222" t="s">
        <v>364</v>
      </c>
      <c r="J51" s="222" t="s">
        <v>365</v>
      </c>
      <c r="K51" s="222" t="s">
        <v>366</v>
      </c>
      <c r="L51" s="721" t="s">
        <v>241</v>
      </c>
      <c r="M51" s="722"/>
      <c r="N51" s="721" t="s">
        <v>242</v>
      </c>
      <c r="O51" s="722"/>
      <c r="P51" s="721" t="s">
        <v>367</v>
      </c>
      <c r="Q51" s="722"/>
      <c r="R51" s="721" t="s">
        <v>243</v>
      </c>
      <c r="S51" s="722"/>
      <c r="T51" s="710"/>
      <c r="U51" s="222" t="s">
        <v>368</v>
      </c>
      <c r="V51" s="222" t="s">
        <v>369</v>
      </c>
      <c r="W51" s="222" t="s">
        <v>368</v>
      </c>
      <c r="X51" s="222" t="s">
        <v>369</v>
      </c>
      <c r="AA51" s="735"/>
      <c r="AB51" s="736"/>
      <c r="AC51" s="721" t="s">
        <v>277</v>
      </c>
      <c r="AD51" s="722"/>
      <c r="AE51" s="710"/>
      <c r="AF51" s="710"/>
      <c r="AG51" s="710"/>
      <c r="AH51" s="710"/>
      <c r="AI51" s="710"/>
      <c r="AK51" s="730"/>
      <c r="AL51" s="217">
        <v>95.45</v>
      </c>
    </row>
    <row r="52" spans="1:38" ht="18.75" customHeight="1">
      <c r="B52" s="710"/>
      <c r="C52" s="222" t="s">
        <v>236</v>
      </c>
      <c r="D52" s="222" t="s">
        <v>370</v>
      </c>
      <c r="E52" s="222" t="s">
        <v>371</v>
      </c>
      <c r="F52" s="222" t="s">
        <v>237</v>
      </c>
      <c r="G52" s="222" t="s">
        <v>238</v>
      </c>
      <c r="H52" s="222" t="s">
        <v>239</v>
      </c>
      <c r="I52" s="222" t="s">
        <v>372</v>
      </c>
      <c r="J52" s="222" t="s">
        <v>240</v>
      </c>
      <c r="K52" s="222" t="s">
        <v>373</v>
      </c>
      <c r="L52" s="263" t="s">
        <v>47</v>
      </c>
      <c r="M52" s="263" t="s">
        <v>374</v>
      </c>
      <c r="N52" s="263" t="s">
        <v>47</v>
      </c>
      <c r="O52" s="263" t="s">
        <v>374</v>
      </c>
      <c r="P52" s="263" t="s">
        <v>47</v>
      </c>
      <c r="Q52" s="263" t="s">
        <v>375</v>
      </c>
      <c r="R52" s="263" t="s">
        <v>47</v>
      </c>
      <c r="S52" s="263" t="s">
        <v>374</v>
      </c>
      <c r="T52" s="222" t="s">
        <v>283</v>
      </c>
      <c r="U52" s="222" t="s">
        <v>283</v>
      </c>
      <c r="V52" s="222" t="s">
        <v>283</v>
      </c>
      <c r="W52" s="222"/>
      <c r="X52" s="263"/>
      <c r="Y52" s="222" t="s">
        <v>368</v>
      </c>
      <c r="Z52" s="222" t="s">
        <v>276</v>
      </c>
      <c r="AA52" s="222" t="s">
        <v>227</v>
      </c>
      <c r="AB52" s="222" t="s">
        <v>276</v>
      </c>
      <c r="AC52" s="222" t="s">
        <v>227</v>
      </c>
      <c r="AD52" s="222" t="s">
        <v>276</v>
      </c>
      <c r="AE52" s="263" t="s">
        <v>125</v>
      </c>
      <c r="AF52" s="222" t="s">
        <v>227</v>
      </c>
      <c r="AG52" s="222" t="s">
        <v>227</v>
      </c>
      <c r="AH52" s="222" t="s">
        <v>723</v>
      </c>
      <c r="AI52" s="222" t="s">
        <v>227</v>
      </c>
      <c r="AK52" s="218">
        <v>1</v>
      </c>
      <c r="AL52" s="219">
        <v>13.97</v>
      </c>
    </row>
    <row r="53" spans="1:38" ht="18.75" customHeight="1">
      <c r="B53" s="199">
        <f t="shared" ref="B53:B70" si="41">D9</f>
        <v>0</v>
      </c>
      <c r="C53" s="226" t="s">
        <v>5</v>
      </c>
      <c r="D53" s="199" t="s">
        <v>5</v>
      </c>
      <c r="E53" s="199" t="s">
        <v>5</v>
      </c>
      <c r="F53" s="199" t="s">
        <v>5</v>
      </c>
      <c r="G53" s="199" t="s">
        <v>5</v>
      </c>
      <c r="H53" s="199" t="s">
        <v>5</v>
      </c>
      <c r="I53" s="199" t="s">
        <v>5</v>
      </c>
      <c r="J53" s="199" t="s">
        <v>5</v>
      </c>
      <c r="K53" s="241" t="s">
        <v>376</v>
      </c>
      <c r="L53" s="199" t="s">
        <v>5</v>
      </c>
      <c r="M53" s="199" t="s">
        <v>376</v>
      </c>
      <c r="N53" s="199" t="s">
        <v>5</v>
      </c>
      <c r="O53" s="199" t="s">
        <v>5</v>
      </c>
      <c r="P53" s="199" t="s">
        <v>376</v>
      </c>
      <c r="Q53" s="199" t="s">
        <v>5</v>
      </c>
      <c r="R53" s="242" t="s">
        <v>376</v>
      </c>
      <c r="S53" s="242" t="s">
        <v>376</v>
      </c>
      <c r="T53" s="199" t="s">
        <v>5</v>
      </c>
      <c r="U53" s="199" t="s">
        <v>376</v>
      </c>
      <c r="V53" s="199" t="s">
        <v>376</v>
      </c>
      <c r="W53" s="199" t="s">
        <v>598</v>
      </c>
      <c r="X53" s="242" t="s">
        <v>598</v>
      </c>
      <c r="Y53" s="199" t="s">
        <v>5</v>
      </c>
      <c r="Z53" s="199" t="s">
        <v>5</v>
      </c>
      <c r="AA53" s="199" t="s">
        <v>5</v>
      </c>
      <c r="AB53" s="199" t="s">
        <v>5</v>
      </c>
      <c r="AC53" s="243" t="s">
        <v>376</v>
      </c>
      <c r="AD53" s="243" t="s">
        <v>5</v>
      </c>
      <c r="AE53" s="199" t="s">
        <v>376</v>
      </c>
      <c r="AF53" s="199" t="s">
        <v>724</v>
      </c>
      <c r="AG53" s="199" t="s">
        <v>725</v>
      </c>
      <c r="AH53" s="199" t="s">
        <v>376</v>
      </c>
      <c r="AI53" s="243" t="s">
        <v>376</v>
      </c>
      <c r="AK53" s="218">
        <v>2</v>
      </c>
      <c r="AL53" s="219">
        <v>4.53</v>
      </c>
    </row>
    <row r="54" spans="1:38" ht="18.75" customHeight="1">
      <c r="B54" s="199">
        <f t="shared" si="41"/>
        <v>0</v>
      </c>
      <c r="C54" s="226" t="str">
        <f t="shared" ref="C54:C70" si="42">IF(C10=FALSE,"",F$3/2)</f>
        <v/>
      </c>
      <c r="D54" s="226" t="str">
        <f t="shared" ref="D54:D70" si="43">IF(C10=FALSE,"",SQRT(S10/6)/ABS(R10)*100)</f>
        <v/>
      </c>
      <c r="E54" s="226" t="str">
        <f t="shared" ref="E54:E70" si="44">IF(C10=FALSE,"",AD10/SQRT(3))</f>
        <v/>
      </c>
      <c r="F54" s="226" t="str">
        <f t="shared" ref="F54:F70" si="45">IF(C10=FALSE,"",ABS(H$3/R10)/SQRT(6)*100)</f>
        <v/>
      </c>
      <c r="G54" s="226" t="e">
        <f t="shared" ref="G54:G70" ca="1" si="46">IF(OR(E$3="Case B",E$3="Case D"),IF(AG10="-","",AG10/3/SQRT(3)),AH10/SQRT(3))</f>
        <v>#VALUE!</v>
      </c>
      <c r="H54" s="226" t="str">
        <f t="shared" ref="H54:H70" si="47">IF(C10=FALSE,"",ABS(AF$9))</f>
        <v/>
      </c>
      <c r="I54" s="226" t="str">
        <f t="shared" ref="I54:I70" si="48">IF(C10=FALSE,"",G$3*(N$3/2)/SQRT(3))</f>
        <v/>
      </c>
      <c r="J54" s="226" t="str">
        <f t="shared" ref="J54:J63" si="49">IF(C10=FALSE,"",ABS((R10-Y32)/R10)*100)</f>
        <v/>
      </c>
      <c r="K54" s="244" t="str">
        <f t="shared" ref="K54:K70" si="50">IF(AG10="-","",AG10/SQRT(3))</f>
        <v/>
      </c>
      <c r="L54" s="226" t="str">
        <f t="shared" ref="L54:L70" si="51">IF(C10=FALSE,"",SQRT(SUMSQ(C54:J54)))</f>
        <v/>
      </c>
      <c r="M54" s="226" t="str">
        <f t="shared" ref="M54:M70" si="52">IF(C10=FALSE,"",SQRT(SUMSQ(C54:K54)))</f>
        <v/>
      </c>
      <c r="N54" s="199" t="str">
        <f t="shared" ref="N54:N70" si="53">IF(C10=FALSE,"",ROUNDDOWN(L54^4/SUM(D54^4/D$71,E54^4/E$71),0))</f>
        <v/>
      </c>
      <c r="O54" s="199" t="str">
        <f t="shared" ref="O54:O70" si="54">IF(C10=FALSE,"",ROUNDDOWN(M54^4/SUM(D54^4/D$71,E54^4/E$71),0))</f>
        <v/>
      </c>
      <c r="P54" s="199" t="str">
        <f t="shared" ref="P54:P70" ca="1" si="55">IF(C10=FALSE,"",IFERROR(OFFSET($AL$51,MATCH(N54,$AK$52:$AK$61,0),0),2))</f>
        <v/>
      </c>
      <c r="Q54" s="199" t="str">
        <f t="shared" ref="Q54:Q70" ca="1" si="56">IF(C10=FALSE,"",IFERROR(OFFSET($AL$51,MATCH(O54,$AK$52:$AK$61,0),0),2))</f>
        <v/>
      </c>
      <c r="R54" s="245" t="str">
        <f>IF(C10=FALSE,"",MAX(P$54:Q$70)*L54)</f>
        <v/>
      </c>
      <c r="S54" s="245" t="str">
        <f>IF(C10=FALSE,"",MAX(P$54:Q$70)*M54)</f>
        <v/>
      </c>
      <c r="T54" s="199">
        <f t="shared" ref="T54:T70" si="57">O$3*100</f>
        <v>0</v>
      </c>
      <c r="U54" s="226">
        <f t="shared" ref="U54:U70" si="58">MAX(T54,R54)</f>
        <v>0</v>
      </c>
      <c r="V54" s="226">
        <f t="shared" ref="V54:V70" si="59">MAX(T54,S54)</f>
        <v>0</v>
      </c>
      <c r="W54" s="244" t="b">
        <f>R54&lt;T54</f>
        <v>0</v>
      </c>
      <c r="X54" s="244" t="b">
        <f>S54&lt;T54</f>
        <v>0</v>
      </c>
      <c r="Y54" s="199">
        <f t="shared" ref="Y54:Y70" ca="1" si="60">ROUND(U54,AC$74)</f>
        <v>0</v>
      </c>
      <c r="Z54" s="199">
        <f t="shared" ref="Z54:Z70" ca="1" si="61">ROUND(V54,AC$74)</f>
        <v>0</v>
      </c>
      <c r="AA54" s="199" t="e">
        <f t="shared" ref="AA54:AA70" ca="1" si="62">IF(ABS(U54-Y54)/U54*100&gt;5,TRUE,FALSE)</f>
        <v>#DIV/0!</v>
      </c>
      <c r="AB54" s="199" t="e">
        <f t="shared" ref="AB54:AB70" ca="1" si="63">IF(ABS(V54-Z54)/V54*100&gt;5,TRUE,FALSE)</f>
        <v>#DIV/0!</v>
      </c>
      <c r="AC54" s="243" t="e">
        <f t="shared" ref="AC54:AC70" ca="1" si="64">IF(AA54=TRUE,ROUNDUP(U54,AC$74),Y54)</f>
        <v>#DIV/0!</v>
      </c>
      <c r="AD54" s="243" t="e">
        <f t="shared" ref="AD54:AD70" ca="1" si="65">IF(AB54=TRUE,ROUNDUP(V54,AC$74),Z54)</f>
        <v>#DIV/0!</v>
      </c>
      <c r="AE54" s="224">
        <f>U54%*E10</f>
        <v>0</v>
      </c>
      <c r="AF54" s="389">
        <f>IF(AE54&lt;0.00001,6,IF(AE54&lt;0.0001,5,IF(AE54&lt;0.001,4,IF(AE54&lt;0.01,3,IF(AE54&lt;0.1,2,IF(AE54&lt;1,1,IF(AE54&lt;10,0,IF(AE54&lt;100,-1,-2))))))))</f>
        <v>6</v>
      </c>
      <c r="AG54" s="199">
        <f>ROUND(AE54,AD$74)</f>
        <v>0</v>
      </c>
      <c r="AH54" s="199" t="e">
        <f>IF(ABS(AE54-AG54)/AE54*100&gt;5,TRUE,FALSE)</f>
        <v>#DIV/0!</v>
      </c>
      <c r="AI54" s="243" t="e">
        <f>IF(AH54=TRUE,ROUNDUP(AE54,AI$74),AG54)</f>
        <v>#DIV/0!</v>
      </c>
      <c r="AK54" s="218">
        <v>3</v>
      </c>
      <c r="AL54" s="219">
        <v>3.31</v>
      </c>
    </row>
    <row r="55" spans="1:38" ht="18.75" customHeight="1">
      <c r="B55" s="199">
        <f t="shared" si="41"/>
        <v>0</v>
      </c>
      <c r="C55" s="226" t="str">
        <f t="shared" si="42"/>
        <v/>
      </c>
      <c r="D55" s="226" t="str">
        <f t="shared" si="43"/>
        <v/>
      </c>
      <c r="E55" s="226" t="str">
        <f t="shared" si="44"/>
        <v/>
      </c>
      <c r="F55" s="226" t="str">
        <f t="shared" si="45"/>
        <v/>
      </c>
      <c r="G55" s="226" t="e">
        <f t="shared" ca="1" si="46"/>
        <v>#VALUE!</v>
      </c>
      <c r="H55" s="226" t="str">
        <f t="shared" si="47"/>
        <v/>
      </c>
      <c r="I55" s="226" t="str">
        <f t="shared" si="48"/>
        <v/>
      </c>
      <c r="J55" s="226" t="str">
        <f t="shared" si="49"/>
        <v/>
      </c>
      <c r="K55" s="244" t="str">
        <f t="shared" si="50"/>
        <v/>
      </c>
      <c r="L55" s="226" t="str">
        <f t="shared" si="51"/>
        <v/>
      </c>
      <c r="M55" s="226" t="str">
        <f t="shared" si="52"/>
        <v/>
      </c>
      <c r="N55" s="199" t="str">
        <f t="shared" si="53"/>
        <v/>
      </c>
      <c r="O55" s="199" t="str">
        <f t="shared" si="54"/>
        <v/>
      </c>
      <c r="P55" s="199" t="str">
        <f t="shared" ca="1" si="55"/>
        <v/>
      </c>
      <c r="Q55" s="199" t="str">
        <f t="shared" ca="1" si="56"/>
        <v/>
      </c>
      <c r="R55" s="245" t="str">
        <f t="shared" ref="R55:R70" si="66">IF(C11=FALSE,"",MAX(P$54:Q$70)*L55)</f>
        <v/>
      </c>
      <c r="S55" s="245" t="str">
        <f t="shared" ref="S55:S70" si="67">IF(C11=FALSE,"",MAX(P$54:Q$70)*M55)</f>
        <v/>
      </c>
      <c r="T55" s="199">
        <f t="shared" si="57"/>
        <v>0</v>
      </c>
      <c r="U55" s="226">
        <f t="shared" si="58"/>
        <v>0</v>
      </c>
      <c r="V55" s="226">
        <f t="shared" si="59"/>
        <v>0</v>
      </c>
      <c r="W55" s="244" t="b">
        <f t="shared" ref="W55:W70" si="68">R55&lt;T55</f>
        <v>0</v>
      </c>
      <c r="X55" s="244" t="b">
        <f t="shared" ref="X55:X70" si="69">S55&lt;T55</f>
        <v>0</v>
      </c>
      <c r="Y55" s="199">
        <f t="shared" ca="1" si="60"/>
        <v>0</v>
      </c>
      <c r="Z55" s="199">
        <f t="shared" ca="1" si="61"/>
        <v>0</v>
      </c>
      <c r="AA55" s="199" t="e">
        <f t="shared" ca="1" si="62"/>
        <v>#DIV/0!</v>
      </c>
      <c r="AB55" s="199" t="e">
        <f t="shared" ca="1" si="63"/>
        <v>#DIV/0!</v>
      </c>
      <c r="AC55" s="243" t="e">
        <f t="shared" ca="1" si="64"/>
        <v>#DIV/0!</v>
      </c>
      <c r="AD55" s="243" t="e">
        <f t="shared" ca="1" si="65"/>
        <v>#DIV/0!</v>
      </c>
      <c r="AE55" s="224">
        <f t="shared" ref="AE55:AE70" si="70">U55%*E11</f>
        <v>0</v>
      </c>
      <c r="AF55" s="389">
        <f t="shared" ref="AF55:AF70" si="71">IF(AE55&lt;0.00001,6,IF(AE55&lt;0.0001,5,IF(AE55&lt;0.001,4,IF(AE55&lt;0.01,3,IF(AE55&lt;0.1,2,IF(AE55&lt;1,1,IF(AE55&lt;10,0,IF(AE55&lt;100,-1,-2))))))))</f>
        <v>6</v>
      </c>
      <c r="AG55" s="199">
        <f t="shared" ref="AG55:AG70" si="72">ROUND(AE55,AD$74)</f>
        <v>0</v>
      </c>
      <c r="AH55" s="199" t="e">
        <f t="shared" ref="AH55:AH70" si="73">IF(ABS(AE55-AG55)/AE55*100&gt;5,TRUE,FALSE)</f>
        <v>#DIV/0!</v>
      </c>
      <c r="AI55" s="243" t="e">
        <f t="shared" ref="AI55:AI70" si="74">IF(AH55=TRUE,ROUNDUP(AE55,AI$74),AG55)</f>
        <v>#DIV/0!</v>
      </c>
      <c r="AK55" s="218">
        <v>4</v>
      </c>
      <c r="AL55" s="219">
        <v>2.87</v>
      </c>
    </row>
    <row r="56" spans="1:38" ht="18.75" customHeight="1">
      <c r="B56" s="199">
        <f t="shared" si="41"/>
        <v>0</v>
      </c>
      <c r="C56" s="226" t="str">
        <f t="shared" si="42"/>
        <v/>
      </c>
      <c r="D56" s="226" t="str">
        <f t="shared" si="43"/>
        <v/>
      </c>
      <c r="E56" s="226" t="str">
        <f t="shared" si="44"/>
        <v/>
      </c>
      <c r="F56" s="226" t="str">
        <f t="shared" si="45"/>
        <v/>
      </c>
      <c r="G56" s="226" t="e">
        <f t="shared" ca="1" si="46"/>
        <v>#VALUE!</v>
      </c>
      <c r="H56" s="226" t="str">
        <f t="shared" si="47"/>
        <v/>
      </c>
      <c r="I56" s="226" t="str">
        <f t="shared" si="48"/>
        <v/>
      </c>
      <c r="J56" s="226" t="str">
        <f t="shared" si="49"/>
        <v/>
      </c>
      <c r="K56" s="244" t="str">
        <f t="shared" si="50"/>
        <v/>
      </c>
      <c r="L56" s="226" t="str">
        <f t="shared" si="51"/>
        <v/>
      </c>
      <c r="M56" s="226" t="str">
        <f t="shared" si="52"/>
        <v/>
      </c>
      <c r="N56" s="199" t="str">
        <f t="shared" si="53"/>
        <v/>
      </c>
      <c r="O56" s="199" t="str">
        <f t="shared" si="54"/>
        <v/>
      </c>
      <c r="P56" s="199" t="str">
        <f t="shared" ca="1" si="55"/>
        <v/>
      </c>
      <c r="Q56" s="199" t="str">
        <f t="shared" ca="1" si="56"/>
        <v/>
      </c>
      <c r="R56" s="245" t="str">
        <f t="shared" si="66"/>
        <v/>
      </c>
      <c r="S56" s="245" t="str">
        <f t="shared" si="67"/>
        <v/>
      </c>
      <c r="T56" s="199">
        <f t="shared" si="57"/>
        <v>0</v>
      </c>
      <c r="U56" s="226">
        <f t="shared" si="58"/>
        <v>0</v>
      </c>
      <c r="V56" s="226">
        <f t="shared" si="59"/>
        <v>0</v>
      </c>
      <c r="W56" s="244" t="b">
        <f t="shared" si="68"/>
        <v>0</v>
      </c>
      <c r="X56" s="244" t="b">
        <f t="shared" si="69"/>
        <v>0</v>
      </c>
      <c r="Y56" s="199">
        <f t="shared" ca="1" si="60"/>
        <v>0</v>
      </c>
      <c r="Z56" s="199">
        <f t="shared" ca="1" si="61"/>
        <v>0</v>
      </c>
      <c r="AA56" s="199" t="e">
        <f t="shared" ca="1" si="62"/>
        <v>#DIV/0!</v>
      </c>
      <c r="AB56" s="199" t="e">
        <f t="shared" ca="1" si="63"/>
        <v>#DIV/0!</v>
      </c>
      <c r="AC56" s="243" t="e">
        <f t="shared" ca="1" si="64"/>
        <v>#DIV/0!</v>
      </c>
      <c r="AD56" s="243" t="e">
        <f t="shared" ca="1" si="65"/>
        <v>#DIV/0!</v>
      </c>
      <c r="AE56" s="224">
        <f t="shared" si="70"/>
        <v>0</v>
      </c>
      <c r="AF56" s="389">
        <f t="shared" si="71"/>
        <v>6</v>
      </c>
      <c r="AG56" s="199">
        <f t="shared" si="72"/>
        <v>0</v>
      </c>
      <c r="AH56" s="199" t="e">
        <f t="shared" si="73"/>
        <v>#DIV/0!</v>
      </c>
      <c r="AI56" s="243" t="e">
        <f t="shared" si="74"/>
        <v>#DIV/0!</v>
      </c>
      <c r="AK56" s="218">
        <v>5</v>
      </c>
      <c r="AL56" s="219">
        <v>2.65</v>
      </c>
    </row>
    <row r="57" spans="1:38" ht="18.75" customHeight="1">
      <c r="B57" s="199">
        <f t="shared" si="41"/>
        <v>0</v>
      </c>
      <c r="C57" s="226" t="str">
        <f t="shared" si="42"/>
        <v/>
      </c>
      <c r="D57" s="226" t="str">
        <f t="shared" si="43"/>
        <v/>
      </c>
      <c r="E57" s="226" t="str">
        <f t="shared" si="44"/>
        <v/>
      </c>
      <c r="F57" s="226" t="str">
        <f t="shared" si="45"/>
        <v/>
      </c>
      <c r="G57" s="226" t="e">
        <f t="shared" ca="1" si="46"/>
        <v>#VALUE!</v>
      </c>
      <c r="H57" s="226" t="str">
        <f t="shared" si="47"/>
        <v/>
      </c>
      <c r="I57" s="226" t="str">
        <f t="shared" si="48"/>
        <v/>
      </c>
      <c r="J57" s="226" t="str">
        <f t="shared" si="49"/>
        <v/>
      </c>
      <c r="K57" s="244" t="str">
        <f t="shared" si="50"/>
        <v/>
      </c>
      <c r="L57" s="226" t="str">
        <f t="shared" si="51"/>
        <v/>
      </c>
      <c r="M57" s="226" t="str">
        <f t="shared" si="52"/>
        <v/>
      </c>
      <c r="N57" s="199" t="str">
        <f t="shared" si="53"/>
        <v/>
      </c>
      <c r="O57" s="199" t="str">
        <f t="shared" si="54"/>
        <v/>
      </c>
      <c r="P57" s="199" t="str">
        <f t="shared" ca="1" si="55"/>
        <v/>
      </c>
      <c r="Q57" s="199" t="str">
        <f t="shared" ca="1" si="56"/>
        <v/>
      </c>
      <c r="R57" s="245" t="str">
        <f t="shared" si="66"/>
        <v/>
      </c>
      <c r="S57" s="245" t="str">
        <f t="shared" si="67"/>
        <v/>
      </c>
      <c r="T57" s="199">
        <f t="shared" si="57"/>
        <v>0</v>
      </c>
      <c r="U57" s="226">
        <f t="shared" si="58"/>
        <v>0</v>
      </c>
      <c r="V57" s="226">
        <f t="shared" si="59"/>
        <v>0</v>
      </c>
      <c r="W57" s="244" t="b">
        <f t="shared" si="68"/>
        <v>0</v>
      </c>
      <c r="X57" s="244" t="b">
        <f t="shared" si="69"/>
        <v>0</v>
      </c>
      <c r="Y57" s="199">
        <f t="shared" ca="1" si="60"/>
        <v>0</v>
      </c>
      <c r="Z57" s="199">
        <f t="shared" ca="1" si="61"/>
        <v>0</v>
      </c>
      <c r="AA57" s="199" t="e">
        <f t="shared" ca="1" si="62"/>
        <v>#DIV/0!</v>
      </c>
      <c r="AB57" s="199" t="e">
        <f t="shared" ca="1" si="63"/>
        <v>#DIV/0!</v>
      </c>
      <c r="AC57" s="243" t="e">
        <f t="shared" ca="1" si="64"/>
        <v>#DIV/0!</v>
      </c>
      <c r="AD57" s="243" t="e">
        <f t="shared" ca="1" si="65"/>
        <v>#DIV/0!</v>
      </c>
      <c r="AE57" s="224">
        <f t="shared" si="70"/>
        <v>0</v>
      </c>
      <c r="AF57" s="389">
        <f t="shared" si="71"/>
        <v>6</v>
      </c>
      <c r="AG57" s="199">
        <f t="shared" si="72"/>
        <v>0</v>
      </c>
      <c r="AH57" s="199" t="e">
        <f t="shared" si="73"/>
        <v>#DIV/0!</v>
      </c>
      <c r="AI57" s="243" t="e">
        <f t="shared" si="74"/>
        <v>#DIV/0!</v>
      </c>
      <c r="AK57" s="218">
        <v>6</v>
      </c>
      <c r="AL57" s="219">
        <v>2.52</v>
      </c>
    </row>
    <row r="58" spans="1:38" ht="18.75" customHeight="1">
      <c r="B58" s="199">
        <f t="shared" si="41"/>
        <v>0</v>
      </c>
      <c r="C58" s="226" t="str">
        <f t="shared" si="42"/>
        <v/>
      </c>
      <c r="D58" s="226" t="str">
        <f t="shared" si="43"/>
        <v/>
      </c>
      <c r="E58" s="226" t="str">
        <f t="shared" si="44"/>
        <v/>
      </c>
      <c r="F58" s="226" t="str">
        <f t="shared" si="45"/>
        <v/>
      </c>
      <c r="G58" s="226" t="e">
        <f t="shared" ca="1" si="46"/>
        <v>#VALUE!</v>
      </c>
      <c r="H58" s="226" t="str">
        <f t="shared" si="47"/>
        <v/>
      </c>
      <c r="I58" s="226" t="str">
        <f t="shared" si="48"/>
        <v/>
      </c>
      <c r="J58" s="226" t="str">
        <f t="shared" si="49"/>
        <v/>
      </c>
      <c r="K58" s="244" t="str">
        <f t="shared" si="50"/>
        <v/>
      </c>
      <c r="L58" s="226" t="str">
        <f t="shared" si="51"/>
        <v/>
      </c>
      <c r="M58" s="226" t="str">
        <f t="shared" si="52"/>
        <v/>
      </c>
      <c r="N58" s="199" t="str">
        <f t="shared" si="53"/>
        <v/>
      </c>
      <c r="O58" s="199" t="str">
        <f t="shared" si="54"/>
        <v/>
      </c>
      <c r="P58" s="199" t="str">
        <f t="shared" ca="1" si="55"/>
        <v/>
      </c>
      <c r="Q58" s="199" t="str">
        <f t="shared" ca="1" si="56"/>
        <v/>
      </c>
      <c r="R58" s="245" t="str">
        <f t="shared" si="66"/>
        <v/>
      </c>
      <c r="S58" s="245" t="str">
        <f t="shared" si="67"/>
        <v/>
      </c>
      <c r="T58" s="199">
        <f t="shared" si="57"/>
        <v>0</v>
      </c>
      <c r="U58" s="226">
        <f t="shared" si="58"/>
        <v>0</v>
      </c>
      <c r="V58" s="226">
        <f t="shared" si="59"/>
        <v>0</v>
      </c>
      <c r="W58" s="244" t="b">
        <f t="shared" si="68"/>
        <v>0</v>
      </c>
      <c r="X58" s="244" t="b">
        <f t="shared" si="69"/>
        <v>0</v>
      </c>
      <c r="Y58" s="199">
        <f t="shared" ca="1" si="60"/>
        <v>0</v>
      </c>
      <c r="Z58" s="199">
        <f t="shared" ca="1" si="61"/>
        <v>0</v>
      </c>
      <c r="AA58" s="199" t="e">
        <f t="shared" ca="1" si="62"/>
        <v>#DIV/0!</v>
      </c>
      <c r="AB58" s="199" t="e">
        <f t="shared" ca="1" si="63"/>
        <v>#DIV/0!</v>
      </c>
      <c r="AC58" s="243" t="e">
        <f t="shared" ca="1" si="64"/>
        <v>#DIV/0!</v>
      </c>
      <c r="AD58" s="243" t="e">
        <f t="shared" ca="1" si="65"/>
        <v>#DIV/0!</v>
      </c>
      <c r="AE58" s="224">
        <f t="shared" si="70"/>
        <v>0</v>
      </c>
      <c r="AF58" s="389">
        <f t="shared" si="71"/>
        <v>6</v>
      </c>
      <c r="AG58" s="199">
        <f t="shared" si="72"/>
        <v>0</v>
      </c>
      <c r="AH58" s="199" t="e">
        <f t="shared" si="73"/>
        <v>#DIV/0!</v>
      </c>
      <c r="AI58" s="243" t="e">
        <f t="shared" si="74"/>
        <v>#DIV/0!</v>
      </c>
      <c r="AK58" s="218">
        <v>7</v>
      </c>
      <c r="AL58" s="219">
        <v>2.4300000000000002</v>
      </c>
    </row>
    <row r="59" spans="1:38" ht="18.75" customHeight="1">
      <c r="B59" s="199">
        <f t="shared" si="41"/>
        <v>0</v>
      </c>
      <c r="C59" s="226" t="str">
        <f t="shared" si="42"/>
        <v/>
      </c>
      <c r="D59" s="226" t="str">
        <f t="shared" si="43"/>
        <v/>
      </c>
      <c r="E59" s="226" t="str">
        <f t="shared" si="44"/>
        <v/>
      </c>
      <c r="F59" s="226" t="str">
        <f t="shared" si="45"/>
        <v/>
      </c>
      <c r="G59" s="226" t="e">
        <f t="shared" ca="1" si="46"/>
        <v>#VALUE!</v>
      </c>
      <c r="H59" s="226" t="str">
        <f t="shared" si="47"/>
        <v/>
      </c>
      <c r="I59" s="226" t="str">
        <f t="shared" si="48"/>
        <v/>
      </c>
      <c r="J59" s="226" t="str">
        <f t="shared" si="49"/>
        <v/>
      </c>
      <c r="K59" s="244" t="str">
        <f t="shared" si="50"/>
        <v/>
      </c>
      <c r="L59" s="226" t="str">
        <f t="shared" si="51"/>
        <v/>
      </c>
      <c r="M59" s="226" t="str">
        <f t="shared" si="52"/>
        <v/>
      </c>
      <c r="N59" s="199" t="str">
        <f t="shared" si="53"/>
        <v/>
      </c>
      <c r="O59" s="199" t="str">
        <f t="shared" si="54"/>
        <v/>
      </c>
      <c r="P59" s="199" t="str">
        <f t="shared" ca="1" si="55"/>
        <v/>
      </c>
      <c r="Q59" s="199" t="str">
        <f t="shared" ca="1" si="56"/>
        <v/>
      </c>
      <c r="R59" s="245" t="str">
        <f t="shared" si="66"/>
        <v/>
      </c>
      <c r="S59" s="245" t="str">
        <f t="shared" si="67"/>
        <v/>
      </c>
      <c r="T59" s="199">
        <f t="shared" si="57"/>
        <v>0</v>
      </c>
      <c r="U59" s="226">
        <f t="shared" si="58"/>
        <v>0</v>
      </c>
      <c r="V59" s="226">
        <f t="shared" si="59"/>
        <v>0</v>
      </c>
      <c r="W59" s="244" t="b">
        <f t="shared" si="68"/>
        <v>0</v>
      </c>
      <c r="X59" s="244" t="b">
        <f t="shared" si="69"/>
        <v>0</v>
      </c>
      <c r="Y59" s="199">
        <f t="shared" ca="1" si="60"/>
        <v>0</v>
      </c>
      <c r="Z59" s="199">
        <f t="shared" ca="1" si="61"/>
        <v>0</v>
      </c>
      <c r="AA59" s="199" t="e">
        <f t="shared" ca="1" si="62"/>
        <v>#DIV/0!</v>
      </c>
      <c r="AB59" s="199" t="e">
        <f t="shared" ca="1" si="63"/>
        <v>#DIV/0!</v>
      </c>
      <c r="AC59" s="243" t="e">
        <f t="shared" ca="1" si="64"/>
        <v>#DIV/0!</v>
      </c>
      <c r="AD59" s="243" t="e">
        <f t="shared" ca="1" si="65"/>
        <v>#DIV/0!</v>
      </c>
      <c r="AE59" s="224">
        <f t="shared" si="70"/>
        <v>0</v>
      </c>
      <c r="AF59" s="389">
        <f t="shared" si="71"/>
        <v>6</v>
      </c>
      <c r="AG59" s="199">
        <f t="shared" si="72"/>
        <v>0</v>
      </c>
      <c r="AH59" s="199" t="e">
        <f t="shared" si="73"/>
        <v>#DIV/0!</v>
      </c>
      <c r="AI59" s="243" t="e">
        <f t="shared" si="74"/>
        <v>#DIV/0!</v>
      </c>
      <c r="AK59" s="218">
        <v>8</v>
      </c>
      <c r="AL59" s="219">
        <v>2.37</v>
      </c>
    </row>
    <row r="60" spans="1:38" ht="18.75" customHeight="1">
      <c r="B60" s="199">
        <f t="shared" si="41"/>
        <v>0</v>
      </c>
      <c r="C60" s="226" t="str">
        <f t="shared" si="42"/>
        <v/>
      </c>
      <c r="D60" s="226" t="str">
        <f t="shared" si="43"/>
        <v/>
      </c>
      <c r="E60" s="226" t="str">
        <f t="shared" si="44"/>
        <v/>
      </c>
      <c r="F60" s="226" t="str">
        <f t="shared" si="45"/>
        <v/>
      </c>
      <c r="G60" s="226" t="e">
        <f t="shared" ca="1" si="46"/>
        <v>#VALUE!</v>
      </c>
      <c r="H60" s="226" t="str">
        <f t="shared" si="47"/>
        <v/>
      </c>
      <c r="I60" s="226" t="str">
        <f t="shared" si="48"/>
        <v/>
      </c>
      <c r="J60" s="226" t="str">
        <f t="shared" si="49"/>
        <v/>
      </c>
      <c r="K60" s="244" t="str">
        <f t="shared" si="50"/>
        <v/>
      </c>
      <c r="L60" s="226" t="str">
        <f t="shared" si="51"/>
        <v/>
      </c>
      <c r="M60" s="226" t="str">
        <f t="shared" si="52"/>
        <v/>
      </c>
      <c r="N60" s="199" t="str">
        <f t="shared" si="53"/>
        <v/>
      </c>
      <c r="O60" s="199" t="str">
        <f t="shared" si="54"/>
        <v/>
      </c>
      <c r="P60" s="199" t="str">
        <f t="shared" ca="1" si="55"/>
        <v/>
      </c>
      <c r="Q60" s="199" t="str">
        <f t="shared" ca="1" si="56"/>
        <v/>
      </c>
      <c r="R60" s="245" t="str">
        <f t="shared" si="66"/>
        <v/>
      </c>
      <c r="S60" s="245" t="str">
        <f t="shared" si="67"/>
        <v/>
      </c>
      <c r="T60" s="199">
        <f t="shared" si="57"/>
        <v>0</v>
      </c>
      <c r="U60" s="226">
        <f t="shared" si="58"/>
        <v>0</v>
      </c>
      <c r="V60" s="226">
        <f t="shared" si="59"/>
        <v>0</v>
      </c>
      <c r="W60" s="244" t="b">
        <f t="shared" si="68"/>
        <v>0</v>
      </c>
      <c r="X60" s="244" t="b">
        <f t="shared" si="69"/>
        <v>0</v>
      </c>
      <c r="Y60" s="199">
        <f t="shared" ca="1" si="60"/>
        <v>0</v>
      </c>
      <c r="Z60" s="199">
        <f t="shared" ca="1" si="61"/>
        <v>0</v>
      </c>
      <c r="AA60" s="199" t="e">
        <f t="shared" ca="1" si="62"/>
        <v>#DIV/0!</v>
      </c>
      <c r="AB60" s="199" t="e">
        <f t="shared" ca="1" si="63"/>
        <v>#DIV/0!</v>
      </c>
      <c r="AC60" s="243" t="e">
        <f t="shared" ca="1" si="64"/>
        <v>#DIV/0!</v>
      </c>
      <c r="AD60" s="243" t="e">
        <f t="shared" ca="1" si="65"/>
        <v>#DIV/0!</v>
      </c>
      <c r="AE60" s="224">
        <f t="shared" si="70"/>
        <v>0</v>
      </c>
      <c r="AF60" s="389">
        <f t="shared" si="71"/>
        <v>6</v>
      </c>
      <c r="AG60" s="199">
        <f t="shared" si="72"/>
        <v>0</v>
      </c>
      <c r="AH60" s="199" t="e">
        <f t="shared" si="73"/>
        <v>#DIV/0!</v>
      </c>
      <c r="AI60" s="243" t="e">
        <f t="shared" si="74"/>
        <v>#DIV/0!</v>
      </c>
      <c r="AK60" s="218">
        <v>9</v>
      </c>
      <c r="AL60" s="219">
        <v>2.3199999999999998</v>
      </c>
    </row>
    <row r="61" spans="1:38" ht="18.75" customHeight="1">
      <c r="B61" s="199">
        <f t="shared" si="41"/>
        <v>0</v>
      </c>
      <c r="C61" s="226" t="str">
        <f t="shared" si="42"/>
        <v/>
      </c>
      <c r="D61" s="226" t="str">
        <f t="shared" si="43"/>
        <v/>
      </c>
      <c r="E61" s="226" t="str">
        <f t="shared" si="44"/>
        <v/>
      </c>
      <c r="F61" s="226" t="str">
        <f t="shared" si="45"/>
        <v/>
      </c>
      <c r="G61" s="226" t="e">
        <f t="shared" ca="1" si="46"/>
        <v>#VALUE!</v>
      </c>
      <c r="H61" s="226" t="str">
        <f t="shared" si="47"/>
        <v/>
      </c>
      <c r="I61" s="226" t="str">
        <f t="shared" si="48"/>
        <v/>
      </c>
      <c r="J61" s="226" t="str">
        <f t="shared" si="49"/>
        <v/>
      </c>
      <c r="K61" s="244" t="str">
        <f t="shared" si="50"/>
        <v/>
      </c>
      <c r="L61" s="226" t="str">
        <f t="shared" si="51"/>
        <v/>
      </c>
      <c r="M61" s="226" t="str">
        <f t="shared" si="52"/>
        <v/>
      </c>
      <c r="N61" s="199" t="str">
        <f t="shared" si="53"/>
        <v/>
      </c>
      <c r="O61" s="199" t="str">
        <f t="shared" si="54"/>
        <v/>
      </c>
      <c r="P61" s="199" t="str">
        <f t="shared" ca="1" si="55"/>
        <v/>
      </c>
      <c r="Q61" s="199" t="str">
        <f t="shared" ca="1" si="56"/>
        <v/>
      </c>
      <c r="R61" s="245" t="str">
        <f t="shared" si="66"/>
        <v/>
      </c>
      <c r="S61" s="245" t="str">
        <f t="shared" si="67"/>
        <v/>
      </c>
      <c r="T61" s="199">
        <f t="shared" si="57"/>
        <v>0</v>
      </c>
      <c r="U61" s="226">
        <f t="shared" si="58"/>
        <v>0</v>
      </c>
      <c r="V61" s="226">
        <f t="shared" si="59"/>
        <v>0</v>
      </c>
      <c r="W61" s="244" t="b">
        <f t="shared" si="68"/>
        <v>0</v>
      </c>
      <c r="X61" s="244" t="b">
        <f t="shared" si="69"/>
        <v>0</v>
      </c>
      <c r="Y61" s="199">
        <f t="shared" ca="1" si="60"/>
        <v>0</v>
      </c>
      <c r="Z61" s="199">
        <f t="shared" ca="1" si="61"/>
        <v>0</v>
      </c>
      <c r="AA61" s="199" t="e">
        <f t="shared" ca="1" si="62"/>
        <v>#DIV/0!</v>
      </c>
      <c r="AB61" s="199" t="e">
        <f t="shared" ca="1" si="63"/>
        <v>#DIV/0!</v>
      </c>
      <c r="AC61" s="243" t="e">
        <f t="shared" ca="1" si="64"/>
        <v>#DIV/0!</v>
      </c>
      <c r="AD61" s="243" t="e">
        <f t="shared" ca="1" si="65"/>
        <v>#DIV/0!</v>
      </c>
      <c r="AE61" s="224">
        <f t="shared" si="70"/>
        <v>0</v>
      </c>
      <c r="AF61" s="389">
        <f t="shared" si="71"/>
        <v>6</v>
      </c>
      <c r="AG61" s="199">
        <f t="shared" si="72"/>
        <v>0</v>
      </c>
      <c r="AH61" s="199" t="e">
        <f t="shared" si="73"/>
        <v>#DIV/0!</v>
      </c>
      <c r="AI61" s="243" t="e">
        <f t="shared" si="74"/>
        <v>#DIV/0!</v>
      </c>
      <c r="AK61" s="220" t="s">
        <v>226</v>
      </c>
      <c r="AL61" s="219">
        <v>2</v>
      </c>
    </row>
    <row r="62" spans="1:38" ht="18.75" customHeight="1">
      <c r="B62" s="199">
        <f t="shared" si="41"/>
        <v>0</v>
      </c>
      <c r="C62" s="226" t="str">
        <f t="shared" si="42"/>
        <v/>
      </c>
      <c r="D62" s="226" t="str">
        <f t="shared" si="43"/>
        <v/>
      </c>
      <c r="E62" s="226" t="str">
        <f t="shared" si="44"/>
        <v/>
      </c>
      <c r="F62" s="226" t="str">
        <f t="shared" si="45"/>
        <v/>
      </c>
      <c r="G62" s="226" t="e">
        <f t="shared" ca="1" si="46"/>
        <v>#VALUE!</v>
      </c>
      <c r="H62" s="226" t="str">
        <f t="shared" si="47"/>
        <v/>
      </c>
      <c r="I62" s="226" t="str">
        <f t="shared" si="48"/>
        <v/>
      </c>
      <c r="J62" s="226" t="str">
        <f t="shared" si="49"/>
        <v/>
      </c>
      <c r="K62" s="244" t="str">
        <f t="shared" si="50"/>
        <v/>
      </c>
      <c r="L62" s="226" t="str">
        <f t="shared" si="51"/>
        <v/>
      </c>
      <c r="M62" s="226" t="str">
        <f t="shared" si="52"/>
        <v/>
      </c>
      <c r="N62" s="199" t="str">
        <f t="shared" si="53"/>
        <v/>
      </c>
      <c r="O62" s="199" t="str">
        <f t="shared" si="54"/>
        <v/>
      </c>
      <c r="P62" s="199" t="str">
        <f t="shared" ca="1" si="55"/>
        <v/>
      </c>
      <c r="Q62" s="199" t="str">
        <f t="shared" ca="1" si="56"/>
        <v/>
      </c>
      <c r="R62" s="245" t="str">
        <f t="shared" si="66"/>
        <v/>
      </c>
      <c r="S62" s="245" t="str">
        <f t="shared" si="67"/>
        <v/>
      </c>
      <c r="T62" s="199">
        <f t="shared" si="57"/>
        <v>0</v>
      </c>
      <c r="U62" s="226">
        <f t="shared" si="58"/>
        <v>0</v>
      </c>
      <c r="V62" s="226">
        <f t="shared" si="59"/>
        <v>0</v>
      </c>
      <c r="W62" s="244" t="b">
        <f t="shared" si="68"/>
        <v>0</v>
      </c>
      <c r="X62" s="244" t="b">
        <f t="shared" si="69"/>
        <v>0</v>
      </c>
      <c r="Y62" s="199">
        <f t="shared" ca="1" si="60"/>
        <v>0</v>
      </c>
      <c r="Z62" s="199">
        <f t="shared" ca="1" si="61"/>
        <v>0</v>
      </c>
      <c r="AA62" s="199" t="e">
        <f t="shared" ca="1" si="62"/>
        <v>#DIV/0!</v>
      </c>
      <c r="AB62" s="199" t="e">
        <f t="shared" ca="1" si="63"/>
        <v>#DIV/0!</v>
      </c>
      <c r="AC62" s="243" t="e">
        <f t="shared" ca="1" si="64"/>
        <v>#DIV/0!</v>
      </c>
      <c r="AD62" s="243" t="e">
        <f t="shared" ca="1" si="65"/>
        <v>#DIV/0!</v>
      </c>
      <c r="AE62" s="224">
        <f t="shared" si="70"/>
        <v>0</v>
      </c>
      <c r="AF62" s="389">
        <f t="shared" si="71"/>
        <v>6</v>
      </c>
      <c r="AG62" s="199">
        <f t="shared" si="72"/>
        <v>0</v>
      </c>
      <c r="AH62" s="199" t="e">
        <f t="shared" si="73"/>
        <v>#DIV/0!</v>
      </c>
      <c r="AI62" s="243" t="e">
        <f t="shared" si="74"/>
        <v>#DIV/0!</v>
      </c>
    </row>
    <row r="63" spans="1:38" ht="18.75" customHeight="1">
      <c r="B63" s="199">
        <f t="shared" si="41"/>
        <v>0</v>
      </c>
      <c r="C63" s="226" t="str">
        <f t="shared" si="42"/>
        <v/>
      </c>
      <c r="D63" s="226" t="str">
        <f t="shared" si="43"/>
        <v/>
      </c>
      <c r="E63" s="226" t="str">
        <f t="shared" si="44"/>
        <v/>
      </c>
      <c r="F63" s="226" t="str">
        <f t="shared" si="45"/>
        <v/>
      </c>
      <c r="G63" s="226" t="e">
        <f t="shared" ca="1" si="46"/>
        <v>#VALUE!</v>
      </c>
      <c r="H63" s="226" t="str">
        <f t="shared" si="47"/>
        <v/>
      </c>
      <c r="I63" s="226" t="str">
        <f t="shared" si="48"/>
        <v/>
      </c>
      <c r="J63" s="226" t="str">
        <f t="shared" si="49"/>
        <v/>
      </c>
      <c r="K63" s="244" t="str">
        <f t="shared" si="50"/>
        <v/>
      </c>
      <c r="L63" s="226" t="str">
        <f t="shared" si="51"/>
        <v/>
      </c>
      <c r="M63" s="226" t="str">
        <f t="shared" si="52"/>
        <v/>
      </c>
      <c r="N63" s="199" t="str">
        <f t="shared" si="53"/>
        <v/>
      </c>
      <c r="O63" s="199" t="str">
        <f t="shared" si="54"/>
        <v/>
      </c>
      <c r="P63" s="199" t="str">
        <f t="shared" ca="1" si="55"/>
        <v/>
      </c>
      <c r="Q63" s="199" t="str">
        <f t="shared" ca="1" si="56"/>
        <v/>
      </c>
      <c r="R63" s="245" t="str">
        <f t="shared" si="66"/>
        <v/>
      </c>
      <c r="S63" s="245" t="str">
        <f t="shared" si="67"/>
        <v/>
      </c>
      <c r="T63" s="199">
        <f t="shared" si="57"/>
        <v>0</v>
      </c>
      <c r="U63" s="226">
        <f t="shared" si="58"/>
        <v>0</v>
      </c>
      <c r="V63" s="226">
        <f t="shared" si="59"/>
        <v>0</v>
      </c>
      <c r="W63" s="244" t="b">
        <f t="shared" si="68"/>
        <v>0</v>
      </c>
      <c r="X63" s="244" t="b">
        <f t="shared" si="69"/>
        <v>0</v>
      </c>
      <c r="Y63" s="199">
        <f t="shared" ca="1" si="60"/>
        <v>0</v>
      </c>
      <c r="Z63" s="199">
        <f t="shared" ca="1" si="61"/>
        <v>0</v>
      </c>
      <c r="AA63" s="199" t="e">
        <f t="shared" ca="1" si="62"/>
        <v>#DIV/0!</v>
      </c>
      <c r="AB63" s="199" t="e">
        <f t="shared" ca="1" si="63"/>
        <v>#DIV/0!</v>
      </c>
      <c r="AC63" s="243" t="e">
        <f t="shared" ca="1" si="64"/>
        <v>#DIV/0!</v>
      </c>
      <c r="AD63" s="243" t="e">
        <f t="shared" ca="1" si="65"/>
        <v>#DIV/0!</v>
      </c>
      <c r="AE63" s="224">
        <f t="shared" si="70"/>
        <v>0</v>
      </c>
      <c r="AF63" s="389">
        <f t="shared" si="71"/>
        <v>6</v>
      </c>
      <c r="AG63" s="199">
        <f t="shared" si="72"/>
        <v>0</v>
      </c>
      <c r="AH63" s="199" t="e">
        <f t="shared" si="73"/>
        <v>#DIV/0!</v>
      </c>
      <c r="AI63" s="243" t="e">
        <f t="shared" si="74"/>
        <v>#DIV/0!</v>
      </c>
    </row>
    <row r="64" spans="1:38" ht="18.75" customHeight="1">
      <c r="B64" s="199">
        <f t="shared" si="41"/>
        <v>0</v>
      </c>
      <c r="C64" s="226" t="str">
        <f t="shared" si="42"/>
        <v/>
      </c>
      <c r="D64" s="226" t="str">
        <f t="shared" si="43"/>
        <v/>
      </c>
      <c r="E64" s="226" t="str">
        <f t="shared" si="44"/>
        <v/>
      </c>
      <c r="F64" s="226" t="str">
        <f t="shared" si="45"/>
        <v/>
      </c>
      <c r="G64" s="226" t="e">
        <f t="shared" ca="1" si="46"/>
        <v>#VALUE!</v>
      </c>
      <c r="H64" s="226" t="str">
        <f t="shared" si="47"/>
        <v/>
      </c>
      <c r="I64" s="226" t="str">
        <f t="shared" si="48"/>
        <v/>
      </c>
      <c r="J64" s="226" t="str">
        <f>IF(C20=FALSE,"",ABS((R20-#REF!)/R20)*100)</f>
        <v/>
      </c>
      <c r="K64" s="244" t="str">
        <f t="shared" si="50"/>
        <v/>
      </c>
      <c r="L64" s="226" t="str">
        <f t="shared" si="51"/>
        <v/>
      </c>
      <c r="M64" s="226" t="str">
        <f t="shared" si="52"/>
        <v/>
      </c>
      <c r="N64" s="199" t="str">
        <f t="shared" si="53"/>
        <v/>
      </c>
      <c r="O64" s="199" t="str">
        <f t="shared" si="54"/>
        <v/>
      </c>
      <c r="P64" s="199" t="str">
        <f t="shared" ca="1" si="55"/>
        <v/>
      </c>
      <c r="Q64" s="199" t="str">
        <f t="shared" ca="1" si="56"/>
        <v/>
      </c>
      <c r="R64" s="245" t="str">
        <f t="shared" si="66"/>
        <v/>
      </c>
      <c r="S64" s="245" t="str">
        <f t="shared" si="67"/>
        <v/>
      </c>
      <c r="T64" s="199">
        <f t="shared" si="57"/>
        <v>0</v>
      </c>
      <c r="U64" s="226">
        <f t="shared" si="58"/>
        <v>0</v>
      </c>
      <c r="V64" s="226">
        <f t="shared" si="59"/>
        <v>0</v>
      </c>
      <c r="W64" s="244" t="b">
        <f t="shared" si="68"/>
        <v>0</v>
      </c>
      <c r="X64" s="244" t="b">
        <f t="shared" si="69"/>
        <v>0</v>
      </c>
      <c r="Y64" s="199">
        <f t="shared" ca="1" si="60"/>
        <v>0</v>
      </c>
      <c r="Z64" s="199">
        <f t="shared" ca="1" si="61"/>
        <v>0</v>
      </c>
      <c r="AA64" s="199" t="e">
        <f t="shared" ca="1" si="62"/>
        <v>#DIV/0!</v>
      </c>
      <c r="AB64" s="199" t="e">
        <f t="shared" ca="1" si="63"/>
        <v>#DIV/0!</v>
      </c>
      <c r="AC64" s="243" t="e">
        <f t="shared" ca="1" si="64"/>
        <v>#DIV/0!</v>
      </c>
      <c r="AD64" s="243" t="e">
        <f t="shared" ca="1" si="65"/>
        <v>#DIV/0!</v>
      </c>
      <c r="AE64" s="224">
        <f t="shared" si="70"/>
        <v>0</v>
      </c>
      <c r="AF64" s="389">
        <f t="shared" si="71"/>
        <v>6</v>
      </c>
      <c r="AG64" s="199">
        <f t="shared" si="72"/>
        <v>0</v>
      </c>
      <c r="AH64" s="199" t="e">
        <f t="shared" si="73"/>
        <v>#DIV/0!</v>
      </c>
      <c r="AI64" s="243" t="e">
        <f t="shared" si="74"/>
        <v>#DIV/0!</v>
      </c>
    </row>
    <row r="65" spans="1:36" ht="18.75" customHeight="1">
      <c r="B65" s="199">
        <f t="shared" si="41"/>
        <v>0</v>
      </c>
      <c r="C65" s="226" t="str">
        <f t="shared" si="42"/>
        <v/>
      </c>
      <c r="D65" s="226" t="str">
        <f t="shared" si="43"/>
        <v/>
      </c>
      <c r="E65" s="226" t="str">
        <f t="shared" si="44"/>
        <v/>
      </c>
      <c r="F65" s="226" t="str">
        <f t="shared" si="45"/>
        <v/>
      </c>
      <c r="G65" s="226" t="e">
        <f t="shared" ca="1" si="46"/>
        <v>#VALUE!</v>
      </c>
      <c r="H65" s="226" t="str">
        <f t="shared" si="47"/>
        <v/>
      </c>
      <c r="I65" s="226" t="str">
        <f t="shared" si="48"/>
        <v/>
      </c>
      <c r="J65" s="226" t="str">
        <f t="shared" ref="J65:J70" si="75">IF(C21=FALSE,"",ABS((R21-Y42)/R21)*100)</f>
        <v/>
      </c>
      <c r="K65" s="244" t="str">
        <f t="shared" si="50"/>
        <v/>
      </c>
      <c r="L65" s="226" t="str">
        <f t="shared" si="51"/>
        <v/>
      </c>
      <c r="M65" s="226" t="str">
        <f t="shared" si="52"/>
        <v/>
      </c>
      <c r="N65" s="199" t="str">
        <f t="shared" si="53"/>
        <v/>
      </c>
      <c r="O65" s="199" t="str">
        <f t="shared" si="54"/>
        <v/>
      </c>
      <c r="P65" s="199" t="str">
        <f t="shared" ca="1" si="55"/>
        <v/>
      </c>
      <c r="Q65" s="199" t="str">
        <f t="shared" ca="1" si="56"/>
        <v/>
      </c>
      <c r="R65" s="245" t="str">
        <f t="shared" si="66"/>
        <v/>
      </c>
      <c r="S65" s="245" t="str">
        <f t="shared" si="67"/>
        <v/>
      </c>
      <c r="T65" s="199">
        <f t="shared" si="57"/>
        <v>0</v>
      </c>
      <c r="U65" s="226">
        <f t="shared" si="58"/>
        <v>0</v>
      </c>
      <c r="V65" s="226">
        <f t="shared" si="59"/>
        <v>0</v>
      </c>
      <c r="W65" s="244" t="b">
        <f t="shared" si="68"/>
        <v>0</v>
      </c>
      <c r="X65" s="244" t="b">
        <f t="shared" si="69"/>
        <v>0</v>
      </c>
      <c r="Y65" s="199">
        <f t="shared" ca="1" si="60"/>
        <v>0</v>
      </c>
      <c r="Z65" s="199">
        <f t="shared" ca="1" si="61"/>
        <v>0</v>
      </c>
      <c r="AA65" s="199" t="e">
        <f t="shared" ca="1" si="62"/>
        <v>#DIV/0!</v>
      </c>
      <c r="AB65" s="199" t="e">
        <f t="shared" ca="1" si="63"/>
        <v>#DIV/0!</v>
      </c>
      <c r="AC65" s="243" t="e">
        <f t="shared" ca="1" si="64"/>
        <v>#DIV/0!</v>
      </c>
      <c r="AD65" s="243" t="e">
        <f t="shared" ca="1" si="65"/>
        <v>#DIV/0!</v>
      </c>
      <c r="AE65" s="224">
        <f t="shared" si="70"/>
        <v>0</v>
      </c>
      <c r="AF65" s="389">
        <f t="shared" si="71"/>
        <v>6</v>
      </c>
      <c r="AG65" s="199">
        <f t="shared" si="72"/>
        <v>0</v>
      </c>
      <c r="AH65" s="199" t="e">
        <f t="shared" si="73"/>
        <v>#DIV/0!</v>
      </c>
      <c r="AI65" s="243" t="e">
        <f t="shared" si="74"/>
        <v>#DIV/0!</v>
      </c>
    </row>
    <row r="66" spans="1:36" ht="18.75" customHeight="1">
      <c r="B66" s="199">
        <f t="shared" si="41"/>
        <v>0</v>
      </c>
      <c r="C66" s="226" t="str">
        <f t="shared" si="42"/>
        <v/>
      </c>
      <c r="D66" s="226" t="str">
        <f t="shared" si="43"/>
        <v/>
      </c>
      <c r="E66" s="226" t="str">
        <f t="shared" si="44"/>
        <v/>
      </c>
      <c r="F66" s="226" t="str">
        <f t="shared" si="45"/>
        <v/>
      </c>
      <c r="G66" s="226" t="e">
        <f t="shared" ca="1" si="46"/>
        <v>#VALUE!</v>
      </c>
      <c r="H66" s="226" t="str">
        <f t="shared" si="47"/>
        <v/>
      </c>
      <c r="I66" s="226" t="str">
        <f t="shared" si="48"/>
        <v/>
      </c>
      <c r="J66" s="226" t="str">
        <f t="shared" si="75"/>
        <v/>
      </c>
      <c r="K66" s="244" t="str">
        <f t="shared" si="50"/>
        <v/>
      </c>
      <c r="L66" s="226" t="str">
        <f t="shared" si="51"/>
        <v/>
      </c>
      <c r="M66" s="226" t="str">
        <f t="shared" si="52"/>
        <v/>
      </c>
      <c r="N66" s="199" t="str">
        <f t="shared" si="53"/>
        <v/>
      </c>
      <c r="O66" s="199" t="str">
        <f t="shared" si="54"/>
        <v/>
      </c>
      <c r="P66" s="199" t="str">
        <f t="shared" ca="1" si="55"/>
        <v/>
      </c>
      <c r="Q66" s="199" t="str">
        <f t="shared" ca="1" si="56"/>
        <v/>
      </c>
      <c r="R66" s="245" t="str">
        <f t="shared" si="66"/>
        <v/>
      </c>
      <c r="S66" s="245" t="str">
        <f t="shared" si="67"/>
        <v/>
      </c>
      <c r="T66" s="199">
        <f t="shared" si="57"/>
        <v>0</v>
      </c>
      <c r="U66" s="226">
        <f t="shared" si="58"/>
        <v>0</v>
      </c>
      <c r="V66" s="226">
        <f t="shared" si="59"/>
        <v>0</v>
      </c>
      <c r="W66" s="244" t="b">
        <f t="shared" si="68"/>
        <v>0</v>
      </c>
      <c r="X66" s="244" t="b">
        <f t="shared" si="69"/>
        <v>0</v>
      </c>
      <c r="Y66" s="199">
        <f t="shared" ca="1" si="60"/>
        <v>0</v>
      </c>
      <c r="Z66" s="199">
        <f t="shared" ca="1" si="61"/>
        <v>0</v>
      </c>
      <c r="AA66" s="199" t="e">
        <f t="shared" ca="1" si="62"/>
        <v>#DIV/0!</v>
      </c>
      <c r="AB66" s="199" t="e">
        <f t="shared" ca="1" si="63"/>
        <v>#DIV/0!</v>
      </c>
      <c r="AC66" s="243" t="e">
        <f t="shared" ca="1" si="64"/>
        <v>#DIV/0!</v>
      </c>
      <c r="AD66" s="243" t="e">
        <f t="shared" ca="1" si="65"/>
        <v>#DIV/0!</v>
      </c>
      <c r="AE66" s="224">
        <f t="shared" si="70"/>
        <v>0</v>
      </c>
      <c r="AF66" s="389">
        <f t="shared" si="71"/>
        <v>6</v>
      </c>
      <c r="AG66" s="199">
        <f t="shared" si="72"/>
        <v>0</v>
      </c>
      <c r="AH66" s="199" t="e">
        <f t="shared" si="73"/>
        <v>#DIV/0!</v>
      </c>
      <c r="AI66" s="243" t="e">
        <f t="shared" si="74"/>
        <v>#DIV/0!</v>
      </c>
    </row>
    <row r="67" spans="1:36" ht="18.75" customHeight="1">
      <c r="B67" s="199">
        <f t="shared" si="41"/>
        <v>0</v>
      </c>
      <c r="C67" s="226" t="str">
        <f t="shared" si="42"/>
        <v/>
      </c>
      <c r="D67" s="226" t="str">
        <f t="shared" si="43"/>
        <v/>
      </c>
      <c r="E67" s="226" t="str">
        <f t="shared" si="44"/>
        <v/>
      </c>
      <c r="F67" s="226" t="str">
        <f t="shared" si="45"/>
        <v/>
      </c>
      <c r="G67" s="226" t="e">
        <f t="shared" ca="1" si="46"/>
        <v>#VALUE!</v>
      </c>
      <c r="H67" s="226" t="str">
        <f t="shared" si="47"/>
        <v/>
      </c>
      <c r="I67" s="226" t="str">
        <f t="shared" si="48"/>
        <v/>
      </c>
      <c r="J67" s="226" t="str">
        <f t="shared" si="75"/>
        <v/>
      </c>
      <c r="K67" s="244" t="str">
        <f t="shared" si="50"/>
        <v/>
      </c>
      <c r="L67" s="226" t="str">
        <f t="shared" si="51"/>
        <v/>
      </c>
      <c r="M67" s="226" t="str">
        <f t="shared" si="52"/>
        <v/>
      </c>
      <c r="N67" s="199" t="str">
        <f t="shared" si="53"/>
        <v/>
      </c>
      <c r="O67" s="199" t="str">
        <f t="shared" si="54"/>
        <v/>
      </c>
      <c r="P67" s="199" t="str">
        <f t="shared" ca="1" si="55"/>
        <v/>
      </c>
      <c r="Q67" s="199" t="str">
        <f t="shared" ca="1" si="56"/>
        <v/>
      </c>
      <c r="R67" s="245" t="str">
        <f t="shared" si="66"/>
        <v/>
      </c>
      <c r="S67" s="245" t="str">
        <f t="shared" si="67"/>
        <v/>
      </c>
      <c r="T67" s="199">
        <f t="shared" si="57"/>
        <v>0</v>
      </c>
      <c r="U67" s="226">
        <f t="shared" si="58"/>
        <v>0</v>
      </c>
      <c r="V67" s="226">
        <f t="shared" si="59"/>
        <v>0</v>
      </c>
      <c r="W67" s="244" t="b">
        <f t="shared" si="68"/>
        <v>0</v>
      </c>
      <c r="X67" s="244" t="b">
        <f t="shared" si="69"/>
        <v>0</v>
      </c>
      <c r="Y67" s="199">
        <f t="shared" ca="1" si="60"/>
        <v>0</v>
      </c>
      <c r="Z67" s="199">
        <f t="shared" ca="1" si="61"/>
        <v>0</v>
      </c>
      <c r="AA67" s="199" t="e">
        <f t="shared" ca="1" si="62"/>
        <v>#DIV/0!</v>
      </c>
      <c r="AB67" s="199" t="e">
        <f t="shared" ca="1" si="63"/>
        <v>#DIV/0!</v>
      </c>
      <c r="AC67" s="243" t="e">
        <f t="shared" ca="1" si="64"/>
        <v>#DIV/0!</v>
      </c>
      <c r="AD67" s="243" t="e">
        <f t="shared" ca="1" si="65"/>
        <v>#DIV/0!</v>
      </c>
      <c r="AE67" s="224">
        <f t="shared" si="70"/>
        <v>0</v>
      </c>
      <c r="AF67" s="389">
        <f t="shared" si="71"/>
        <v>6</v>
      </c>
      <c r="AG67" s="199">
        <f t="shared" si="72"/>
        <v>0</v>
      </c>
      <c r="AH67" s="199" t="e">
        <f t="shared" si="73"/>
        <v>#DIV/0!</v>
      </c>
      <c r="AI67" s="243" t="e">
        <f t="shared" si="74"/>
        <v>#DIV/0!</v>
      </c>
    </row>
    <row r="68" spans="1:36" ht="18.75" customHeight="1">
      <c r="B68" s="199">
        <f t="shared" si="41"/>
        <v>0</v>
      </c>
      <c r="C68" s="226" t="str">
        <f t="shared" si="42"/>
        <v/>
      </c>
      <c r="D68" s="226" t="str">
        <f t="shared" si="43"/>
        <v/>
      </c>
      <c r="E68" s="226" t="str">
        <f t="shared" si="44"/>
        <v/>
      </c>
      <c r="F68" s="226" t="str">
        <f t="shared" si="45"/>
        <v/>
      </c>
      <c r="G68" s="226" t="e">
        <f t="shared" ca="1" si="46"/>
        <v>#VALUE!</v>
      </c>
      <c r="H68" s="226" t="str">
        <f t="shared" si="47"/>
        <v/>
      </c>
      <c r="I68" s="226" t="str">
        <f t="shared" si="48"/>
        <v/>
      </c>
      <c r="J68" s="226" t="str">
        <f t="shared" si="75"/>
        <v/>
      </c>
      <c r="K68" s="244" t="str">
        <f t="shared" si="50"/>
        <v/>
      </c>
      <c r="L68" s="226" t="str">
        <f t="shared" si="51"/>
        <v/>
      </c>
      <c r="M68" s="226" t="str">
        <f t="shared" si="52"/>
        <v/>
      </c>
      <c r="N68" s="199" t="str">
        <f t="shared" si="53"/>
        <v/>
      </c>
      <c r="O68" s="199" t="str">
        <f t="shared" si="54"/>
        <v/>
      </c>
      <c r="P68" s="199" t="str">
        <f t="shared" ca="1" si="55"/>
        <v/>
      </c>
      <c r="Q68" s="199" t="str">
        <f t="shared" ca="1" si="56"/>
        <v/>
      </c>
      <c r="R68" s="245" t="str">
        <f t="shared" si="66"/>
        <v/>
      </c>
      <c r="S68" s="245" t="str">
        <f t="shared" si="67"/>
        <v/>
      </c>
      <c r="T68" s="199">
        <f t="shared" si="57"/>
        <v>0</v>
      </c>
      <c r="U68" s="226">
        <f t="shared" si="58"/>
        <v>0</v>
      </c>
      <c r="V68" s="226">
        <f t="shared" si="59"/>
        <v>0</v>
      </c>
      <c r="W68" s="244" t="b">
        <f t="shared" si="68"/>
        <v>0</v>
      </c>
      <c r="X68" s="244" t="b">
        <f t="shared" si="69"/>
        <v>0</v>
      </c>
      <c r="Y68" s="199">
        <f t="shared" ca="1" si="60"/>
        <v>0</v>
      </c>
      <c r="Z68" s="199">
        <f t="shared" ca="1" si="61"/>
        <v>0</v>
      </c>
      <c r="AA68" s="199" t="e">
        <f t="shared" ca="1" si="62"/>
        <v>#DIV/0!</v>
      </c>
      <c r="AB68" s="199" t="e">
        <f t="shared" ca="1" si="63"/>
        <v>#DIV/0!</v>
      </c>
      <c r="AC68" s="243" t="e">
        <f t="shared" ca="1" si="64"/>
        <v>#DIV/0!</v>
      </c>
      <c r="AD68" s="243" t="e">
        <f t="shared" ca="1" si="65"/>
        <v>#DIV/0!</v>
      </c>
      <c r="AE68" s="224">
        <f t="shared" si="70"/>
        <v>0</v>
      </c>
      <c r="AF68" s="389">
        <f t="shared" si="71"/>
        <v>6</v>
      </c>
      <c r="AG68" s="199">
        <f t="shared" si="72"/>
        <v>0</v>
      </c>
      <c r="AH68" s="199" t="e">
        <f t="shared" si="73"/>
        <v>#DIV/0!</v>
      </c>
      <c r="AI68" s="243" t="e">
        <f t="shared" si="74"/>
        <v>#DIV/0!</v>
      </c>
    </row>
    <row r="69" spans="1:36" ht="18.75" customHeight="1">
      <c r="B69" s="199">
        <f t="shared" si="41"/>
        <v>0</v>
      </c>
      <c r="C69" s="226" t="str">
        <f t="shared" si="42"/>
        <v/>
      </c>
      <c r="D69" s="226" t="str">
        <f t="shared" si="43"/>
        <v/>
      </c>
      <c r="E69" s="226" t="str">
        <f t="shared" si="44"/>
        <v/>
      </c>
      <c r="F69" s="226" t="str">
        <f t="shared" si="45"/>
        <v/>
      </c>
      <c r="G69" s="226" t="e">
        <f t="shared" ca="1" si="46"/>
        <v>#VALUE!</v>
      </c>
      <c r="H69" s="226" t="str">
        <f t="shared" si="47"/>
        <v/>
      </c>
      <c r="I69" s="226" t="str">
        <f t="shared" si="48"/>
        <v/>
      </c>
      <c r="J69" s="226" t="str">
        <f t="shared" si="75"/>
        <v/>
      </c>
      <c r="K69" s="244" t="str">
        <f t="shared" si="50"/>
        <v/>
      </c>
      <c r="L69" s="226" t="str">
        <f t="shared" si="51"/>
        <v/>
      </c>
      <c r="M69" s="226" t="str">
        <f t="shared" si="52"/>
        <v/>
      </c>
      <c r="N69" s="199" t="str">
        <f t="shared" si="53"/>
        <v/>
      </c>
      <c r="O69" s="199" t="str">
        <f t="shared" si="54"/>
        <v/>
      </c>
      <c r="P69" s="199" t="str">
        <f t="shared" ca="1" si="55"/>
        <v/>
      </c>
      <c r="Q69" s="199" t="str">
        <f t="shared" ca="1" si="56"/>
        <v/>
      </c>
      <c r="R69" s="245" t="str">
        <f t="shared" si="66"/>
        <v/>
      </c>
      <c r="S69" s="245" t="str">
        <f t="shared" si="67"/>
        <v/>
      </c>
      <c r="T69" s="199">
        <f t="shared" si="57"/>
        <v>0</v>
      </c>
      <c r="U69" s="226">
        <f t="shared" si="58"/>
        <v>0</v>
      </c>
      <c r="V69" s="226">
        <f t="shared" si="59"/>
        <v>0</v>
      </c>
      <c r="W69" s="244" t="b">
        <f t="shared" si="68"/>
        <v>0</v>
      </c>
      <c r="X69" s="244" t="b">
        <f t="shared" si="69"/>
        <v>0</v>
      </c>
      <c r="Y69" s="199">
        <f t="shared" ca="1" si="60"/>
        <v>0</v>
      </c>
      <c r="Z69" s="199">
        <f t="shared" ca="1" si="61"/>
        <v>0</v>
      </c>
      <c r="AA69" s="199" t="e">
        <f t="shared" ca="1" si="62"/>
        <v>#DIV/0!</v>
      </c>
      <c r="AB69" s="199" t="e">
        <f t="shared" ca="1" si="63"/>
        <v>#DIV/0!</v>
      </c>
      <c r="AC69" s="243" t="e">
        <f t="shared" ca="1" si="64"/>
        <v>#DIV/0!</v>
      </c>
      <c r="AD69" s="243" t="e">
        <f t="shared" ca="1" si="65"/>
        <v>#DIV/0!</v>
      </c>
      <c r="AE69" s="224">
        <f t="shared" si="70"/>
        <v>0</v>
      </c>
      <c r="AF69" s="389">
        <f t="shared" si="71"/>
        <v>6</v>
      </c>
      <c r="AG69" s="199">
        <f t="shared" si="72"/>
        <v>0</v>
      </c>
      <c r="AH69" s="199" t="e">
        <f t="shared" si="73"/>
        <v>#DIV/0!</v>
      </c>
      <c r="AI69" s="243" t="e">
        <f t="shared" si="74"/>
        <v>#DIV/0!</v>
      </c>
    </row>
    <row r="70" spans="1:36" ht="18.75" customHeight="1">
      <c r="B70" s="199">
        <f t="shared" si="41"/>
        <v>0</v>
      </c>
      <c r="C70" s="226" t="str">
        <f t="shared" si="42"/>
        <v/>
      </c>
      <c r="D70" s="226" t="str">
        <f t="shared" si="43"/>
        <v/>
      </c>
      <c r="E70" s="226" t="str">
        <f t="shared" si="44"/>
        <v/>
      </c>
      <c r="F70" s="226" t="str">
        <f t="shared" si="45"/>
        <v/>
      </c>
      <c r="G70" s="226" t="e">
        <f t="shared" ca="1" si="46"/>
        <v>#VALUE!</v>
      </c>
      <c r="H70" s="226" t="str">
        <f t="shared" si="47"/>
        <v/>
      </c>
      <c r="I70" s="226" t="str">
        <f t="shared" si="48"/>
        <v/>
      </c>
      <c r="J70" s="226" t="str">
        <f t="shared" si="75"/>
        <v/>
      </c>
      <c r="K70" s="244" t="str">
        <f t="shared" si="50"/>
        <v/>
      </c>
      <c r="L70" s="226" t="str">
        <f t="shared" si="51"/>
        <v/>
      </c>
      <c r="M70" s="226" t="str">
        <f t="shared" si="52"/>
        <v/>
      </c>
      <c r="N70" s="199" t="str">
        <f t="shared" si="53"/>
        <v/>
      </c>
      <c r="O70" s="199" t="str">
        <f t="shared" si="54"/>
        <v/>
      </c>
      <c r="P70" s="199" t="str">
        <f t="shared" ca="1" si="55"/>
        <v/>
      </c>
      <c r="Q70" s="199" t="str">
        <f t="shared" ca="1" si="56"/>
        <v/>
      </c>
      <c r="R70" s="245" t="str">
        <f t="shared" si="66"/>
        <v/>
      </c>
      <c r="S70" s="245" t="str">
        <f t="shared" si="67"/>
        <v/>
      </c>
      <c r="T70" s="199">
        <f t="shared" si="57"/>
        <v>0</v>
      </c>
      <c r="U70" s="226">
        <f t="shared" si="58"/>
        <v>0</v>
      </c>
      <c r="V70" s="226">
        <f t="shared" si="59"/>
        <v>0</v>
      </c>
      <c r="W70" s="244" t="b">
        <f t="shared" si="68"/>
        <v>0</v>
      </c>
      <c r="X70" s="244" t="b">
        <f t="shared" si="69"/>
        <v>0</v>
      </c>
      <c r="Y70" s="199">
        <f t="shared" ca="1" si="60"/>
        <v>0</v>
      </c>
      <c r="Z70" s="199">
        <f t="shared" ca="1" si="61"/>
        <v>0</v>
      </c>
      <c r="AA70" s="199" t="e">
        <f t="shared" ca="1" si="62"/>
        <v>#DIV/0!</v>
      </c>
      <c r="AB70" s="199" t="e">
        <f t="shared" ca="1" si="63"/>
        <v>#DIV/0!</v>
      </c>
      <c r="AC70" s="243" t="e">
        <f t="shared" ca="1" si="64"/>
        <v>#DIV/0!</v>
      </c>
      <c r="AD70" s="243" t="e">
        <f t="shared" ca="1" si="65"/>
        <v>#DIV/0!</v>
      </c>
      <c r="AE70" s="224">
        <f t="shared" si="70"/>
        <v>0</v>
      </c>
      <c r="AF70" s="389">
        <f t="shared" si="71"/>
        <v>6</v>
      </c>
      <c r="AG70" s="199">
        <f t="shared" si="72"/>
        <v>0</v>
      </c>
      <c r="AH70" s="199" t="e">
        <f t="shared" si="73"/>
        <v>#DIV/0!</v>
      </c>
      <c r="AI70" s="243" t="e">
        <f t="shared" si="74"/>
        <v>#DIV/0!</v>
      </c>
    </row>
    <row r="71" spans="1:36" ht="18.75" customHeight="1">
      <c r="B71" s="222" t="s">
        <v>231</v>
      </c>
      <c r="C71" s="246" t="s">
        <v>245</v>
      </c>
      <c r="D71" s="246">
        <v>2</v>
      </c>
      <c r="E71" s="246">
        <v>1</v>
      </c>
      <c r="F71" s="246" t="s">
        <v>245</v>
      </c>
      <c r="G71" s="246" t="s">
        <v>245</v>
      </c>
      <c r="H71" s="246" t="s">
        <v>245</v>
      </c>
      <c r="I71" s="246" t="s">
        <v>245</v>
      </c>
      <c r="J71" s="246" t="s">
        <v>377</v>
      </c>
      <c r="K71" s="246" t="s">
        <v>245</v>
      </c>
      <c r="U71" s="247"/>
      <c r="V71" s="247"/>
      <c r="W71" s="247"/>
      <c r="Y71" s="248"/>
      <c r="AA71" s="247"/>
    </row>
    <row r="72" spans="1:36" ht="18.75" customHeight="1">
      <c r="U72" s="247"/>
      <c r="V72" s="247"/>
      <c r="W72" s="200" t="s">
        <v>284</v>
      </c>
      <c r="X72" s="200" t="s">
        <v>285</v>
      </c>
      <c r="Y72" s="200" t="s">
        <v>286</v>
      </c>
      <c r="Z72" s="200" t="s">
        <v>284</v>
      </c>
      <c r="AC72" s="263" t="s">
        <v>716</v>
      </c>
      <c r="AD72" s="263" t="s">
        <v>717</v>
      </c>
      <c r="AE72" s="222" t="s">
        <v>281</v>
      </c>
      <c r="AF72" s="375" t="s">
        <v>693</v>
      </c>
      <c r="AG72" s="375" t="s">
        <v>694</v>
      </c>
      <c r="AH72" s="375" t="s">
        <v>695</v>
      </c>
      <c r="AI72" s="375" t="s">
        <v>696</v>
      </c>
      <c r="AJ72" s="375" t="s">
        <v>697</v>
      </c>
    </row>
    <row r="73" spans="1:36" ht="18.75" customHeight="1">
      <c r="A73" s="102" t="s">
        <v>633</v>
      </c>
      <c r="U73" s="247"/>
      <c r="V73" s="247"/>
      <c r="W73" s="199">
        <v>-1</v>
      </c>
      <c r="X73" s="199">
        <v>0</v>
      </c>
      <c r="Y73" s="199">
        <v>0</v>
      </c>
      <c r="Z73" s="199">
        <v>1</v>
      </c>
      <c r="AB73" s="222" t="s">
        <v>288</v>
      </c>
      <c r="AC73" s="226">
        <f>MAX(U54:V70)</f>
        <v>0</v>
      </c>
      <c r="AD73" s="226"/>
      <c r="AE73" s="199">
        <f>H3</f>
        <v>0</v>
      </c>
      <c r="AF73" s="376">
        <f>MAX(C84:C100)</f>
        <v>0</v>
      </c>
      <c r="AG73" s="376">
        <f>MAX(D84:D100)</f>
        <v>0</v>
      </c>
      <c r="AH73" s="376">
        <f>MAX(E84:E100)</f>
        <v>0</v>
      </c>
      <c r="AI73" s="376">
        <f ca="1">MAX(F84:F100)</f>
        <v>0</v>
      </c>
      <c r="AJ73" s="376">
        <f>MAX(G84:G100)</f>
        <v>0</v>
      </c>
    </row>
    <row r="74" spans="1:36" ht="18.75" customHeight="1">
      <c r="B74" s="210" t="s">
        <v>246</v>
      </c>
      <c r="C74" s="210" t="s">
        <v>247</v>
      </c>
      <c r="D74" s="210" t="s">
        <v>248</v>
      </c>
      <c r="E74" s="210" t="s">
        <v>249</v>
      </c>
      <c r="F74" s="210" t="s">
        <v>250</v>
      </c>
      <c r="G74" s="210" t="s">
        <v>251</v>
      </c>
      <c r="H74" s="210" t="s">
        <v>244</v>
      </c>
      <c r="I74" s="210" t="s">
        <v>107</v>
      </c>
      <c r="J74" s="317" t="s">
        <v>623</v>
      </c>
      <c r="U74" s="247"/>
      <c r="V74" s="247"/>
      <c r="W74" s="199">
        <v>0</v>
      </c>
      <c r="X74" s="199" t="s">
        <v>289</v>
      </c>
      <c r="Y74" s="199">
        <v>1E-4</v>
      </c>
      <c r="Z74" s="199">
        <v>5</v>
      </c>
      <c r="AB74" s="222" t="s">
        <v>290</v>
      </c>
      <c r="AC74" s="199">
        <f ca="1">OFFSET(Z72,COUNTIF(Y73:Y79,"&lt;="&amp;AC73),0)</f>
        <v>1</v>
      </c>
      <c r="AD74" s="199">
        <f>MIN(AF54:AF70)</f>
        <v>6</v>
      </c>
      <c r="AE74" s="199">
        <f ca="1">OFFSET(Z72,COUNTIF(Y73:Y79,"&lt;="&amp;AE73),0)-1</f>
        <v>0</v>
      </c>
      <c r="AF74" s="376">
        <f t="shared" ref="AF74:AJ74" ca="1" si="76">OFFSET($Z72,COUNTIF($Y73:$Y79,"&lt;="&amp;AF73),0)</f>
        <v>1</v>
      </c>
      <c r="AG74" s="376">
        <f t="shared" ca="1" si="76"/>
        <v>1</v>
      </c>
      <c r="AH74" s="376">
        <f t="shared" ca="1" si="76"/>
        <v>1</v>
      </c>
      <c r="AI74" s="376">
        <f t="shared" ca="1" si="76"/>
        <v>1</v>
      </c>
      <c r="AJ74" s="376">
        <f t="shared" ca="1" si="76"/>
        <v>1</v>
      </c>
    </row>
    <row r="75" spans="1:36" ht="18.75" customHeight="1">
      <c r="B75" s="211">
        <v>0</v>
      </c>
      <c r="C75" s="249">
        <v>0.05</v>
      </c>
      <c r="D75" s="250">
        <v>2.5000000000000001E-2</v>
      </c>
      <c r="E75" s="212">
        <v>2.5000000000000001E-2</v>
      </c>
      <c r="F75" s="212">
        <v>1.2E-2</v>
      </c>
      <c r="G75" s="249">
        <v>7.0000000000000007E-2</v>
      </c>
      <c r="H75" s="250">
        <v>2.5000000000000001E-2</v>
      </c>
      <c r="I75" s="213">
        <v>0.01</v>
      </c>
      <c r="J75" s="211">
        <f>MAX(H$3*4000,J$79)</f>
        <v>0</v>
      </c>
      <c r="W75" s="199">
        <v>1</v>
      </c>
      <c r="X75" s="199" t="s">
        <v>291</v>
      </c>
      <c r="Y75" s="199">
        <v>1E-3</v>
      </c>
      <c r="Z75" s="199">
        <v>4</v>
      </c>
      <c r="AB75" s="222" t="s">
        <v>292</v>
      </c>
      <c r="AC75" s="199" t="str">
        <f ca="1">VLOOKUP(AC74,W73:X80,2,FALSE)</f>
        <v>0.0</v>
      </c>
      <c r="AD75" s="199" t="str">
        <f>VLOOKUP(AD74,W73:X80,2,FALSE)</f>
        <v>0.000 000</v>
      </c>
      <c r="AE75" s="199" t="str">
        <f ca="1">VLOOKUP(AE74,W73:X80,2,FALSE)</f>
        <v>0</v>
      </c>
      <c r="AF75" s="376" t="str">
        <f t="shared" ref="AF75:AJ75" ca="1" si="77">VLOOKUP(AF74,$W73:$X80,2,FALSE)</f>
        <v>0.0</v>
      </c>
      <c r="AG75" s="376" t="str">
        <f t="shared" ca="1" si="77"/>
        <v>0.0</v>
      </c>
      <c r="AH75" s="376" t="str">
        <f t="shared" ca="1" si="77"/>
        <v>0.0</v>
      </c>
      <c r="AI75" s="376" t="str">
        <f t="shared" ca="1" si="77"/>
        <v>0.0</v>
      </c>
      <c r="AJ75" s="376" t="str">
        <f t="shared" ca="1" si="77"/>
        <v>0.0</v>
      </c>
    </row>
    <row r="76" spans="1:36" ht="18.75" customHeight="1">
      <c r="B76" s="211">
        <v>0.5</v>
      </c>
      <c r="C76" s="249">
        <v>0.1</v>
      </c>
      <c r="D76" s="250">
        <v>0.05</v>
      </c>
      <c r="E76" s="212">
        <v>0.05</v>
      </c>
      <c r="F76" s="212">
        <v>2.5000000000000001E-2</v>
      </c>
      <c r="G76" s="249">
        <v>0.15</v>
      </c>
      <c r="H76" s="250">
        <v>0.05</v>
      </c>
      <c r="I76" s="213">
        <v>0.02</v>
      </c>
      <c r="J76" s="211">
        <f>MAX(H$3*2000,J$79)</f>
        <v>0</v>
      </c>
      <c r="W76" s="199">
        <v>2</v>
      </c>
      <c r="X76" s="199" t="s">
        <v>293</v>
      </c>
      <c r="Y76" s="199">
        <v>0.01</v>
      </c>
      <c r="Z76" s="199">
        <v>3</v>
      </c>
    </row>
    <row r="77" spans="1:36" ht="18.75" customHeight="1">
      <c r="B77" s="211">
        <v>1</v>
      </c>
      <c r="C77" s="249">
        <v>0.2</v>
      </c>
      <c r="D77" s="250">
        <v>0.1</v>
      </c>
      <c r="E77" s="212">
        <v>0.1</v>
      </c>
      <c r="F77" s="212">
        <v>0.05</v>
      </c>
      <c r="G77" s="249">
        <v>0.3</v>
      </c>
      <c r="H77" s="250">
        <v>0.1</v>
      </c>
      <c r="I77" s="213">
        <v>0.05</v>
      </c>
      <c r="J77" s="211">
        <f>MAX(H$3*1000,J$79)</f>
        <v>0</v>
      </c>
      <c r="W77" s="199">
        <v>3</v>
      </c>
      <c r="X77" s="199" t="s">
        <v>294</v>
      </c>
      <c r="Y77" s="199">
        <v>0.1</v>
      </c>
      <c r="Z77" s="199">
        <v>2</v>
      </c>
    </row>
    <row r="78" spans="1:36" ht="18.75" customHeight="1">
      <c r="B78" s="211">
        <v>2</v>
      </c>
      <c r="C78" s="249">
        <v>0.4</v>
      </c>
      <c r="D78" s="250">
        <v>0.2</v>
      </c>
      <c r="E78" s="212">
        <v>0.2</v>
      </c>
      <c r="F78" s="212">
        <v>0.1</v>
      </c>
      <c r="G78" s="249">
        <v>0.5</v>
      </c>
      <c r="H78" s="250">
        <v>0.2</v>
      </c>
      <c r="I78" s="213">
        <v>0.1</v>
      </c>
      <c r="J78" s="211">
        <f>MAX(H$3*500,J$79)</f>
        <v>0</v>
      </c>
      <c r="W78" s="199">
        <v>4</v>
      </c>
      <c r="X78" s="199" t="s">
        <v>295</v>
      </c>
      <c r="Y78" s="199">
        <v>1</v>
      </c>
      <c r="Z78" s="199">
        <v>1</v>
      </c>
    </row>
    <row r="79" spans="1:36" ht="18.75" customHeight="1">
      <c r="B79" s="318">
        <v>3</v>
      </c>
      <c r="C79" s="319">
        <v>1</v>
      </c>
      <c r="D79" s="320">
        <v>1</v>
      </c>
      <c r="E79" s="321">
        <v>1</v>
      </c>
      <c r="F79" s="321">
        <v>1</v>
      </c>
      <c r="G79" s="319">
        <v>1</v>
      </c>
      <c r="H79" s="320">
        <v>1</v>
      </c>
      <c r="I79" s="322">
        <v>1</v>
      </c>
      <c r="J79" s="323">
        <f>0.02*Force_1_R1!A5</f>
        <v>0</v>
      </c>
      <c r="W79" s="199">
        <v>5</v>
      </c>
      <c r="X79" s="199" t="s">
        <v>296</v>
      </c>
      <c r="Y79" s="199">
        <v>10</v>
      </c>
      <c r="Z79" s="199">
        <v>0</v>
      </c>
    </row>
    <row r="80" spans="1:36" ht="18.75" customHeight="1">
      <c r="W80" s="199">
        <v>6</v>
      </c>
      <c r="X80" s="199" t="s">
        <v>297</v>
      </c>
    </row>
    <row r="81" spans="1:19" ht="18.75" customHeight="1" thickBot="1">
      <c r="A81" s="102" t="s">
        <v>287</v>
      </c>
    </row>
    <row r="82" spans="1:19" ht="18.75" customHeight="1" thickBot="1">
      <c r="B82" s="713" t="s">
        <v>252</v>
      </c>
      <c r="C82" s="715" t="s">
        <v>624</v>
      </c>
      <c r="D82" s="716"/>
      <c r="E82" s="716"/>
      <c r="F82" s="716"/>
      <c r="G82" s="716"/>
      <c r="H82" s="716"/>
      <c r="I82" s="716"/>
      <c r="J82" s="717"/>
      <c r="K82" s="718" t="s">
        <v>632</v>
      </c>
      <c r="L82" s="719"/>
      <c r="M82" s="719"/>
      <c r="N82" s="719"/>
      <c r="O82" s="719"/>
      <c r="P82" s="719"/>
      <c r="Q82" s="719"/>
      <c r="R82" s="720"/>
      <c r="S82" s="723" t="s">
        <v>246</v>
      </c>
    </row>
    <row r="83" spans="1:19" ht="18.75" customHeight="1" thickBot="1">
      <c r="B83" s="714"/>
      <c r="C83" s="325" t="s">
        <v>625</v>
      </c>
      <c r="D83" s="326" t="s">
        <v>248</v>
      </c>
      <c r="E83" s="326" t="s">
        <v>249</v>
      </c>
      <c r="F83" s="326" t="s">
        <v>250</v>
      </c>
      <c r="G83" s="326" t="s">
        <v>629</v>
      </c>
      <c r="H83" s="326" t="s">
        <v>630</v>
      </c>
      <c r="I83" s="326" t="s">
        <v>107</v>
      </c>
      <c r="J83" s="327" t="s">
        <v>623</v>
      </c>
      <c r="K83" s="324" t="s">
        <v>625</v>
      </c>
      <c r="L83" s="210" t="s">
        <v>626</v>
      </c>
      <c r="M83" s="210" t="s">
        <v>627</v>
      </c>
      <c r="N83" s="210" t="s">
        <v>628</v>
      </c>
      <c r="O83" s="210" t="s">
        <v>629</v>
      </c>
      <c r="P83" s="210" t="s">
        <v>630</v>
      </c>
      <c r="Q83" s="210" t="s">
        <v>631</v>
      </c>
      <c r="R83" s="317" t="s">
        <v>623</v>
      </c>
      <c r="S83" s="724"/>
    </row>
    <row r="84" spans="1:19" ht="18.75" customHeight="1">
      <c r="B84" s="214">
        <f t="shared" ref="B84:B100" si="78">D10</f>
        <v>0</v>
      </c>
      <c r="C84" s="328">
        <f t="shared" ref="C84:C100" si="79">IFERROR(ROUNDUP(AC10,2),0)</f>
        <v>0</v>
      </c>
      <c r="D84" s="367">
        <f t="shared" ref="D84:D100" si="80">IFERROR(ROUNDUP(AD10,3),0)</f>
        <v>0</v>
      </c>
      <c r="E84" s="367">
        <f t="shared" ref="E84:E100" si="81">IFERROR(ABS(ROUNDUP(AE10,3)),0)</f>
        <v>0</v>
      </c>
      <c r="F84" s="367">
        <f t="shared" ref="F84:F100" ca="1" si="82">IFERROR(ABS(ROUNDUP(AF$9,3)),0)</f>
        <v>0</v>
      </c>
      <c r="G84" s="367">
        <f t="shared" ref="G84:G100" si="83">IFERROR(ROUND(AG10,2),0)</f>
        <v>0</v>
      </c>
      <c r="H84" s="367">
        <f t="shared" ref="H84:H100" ca="1" si="84">IFERROR(ROUND(AH10,3),0)</f>
        <v>0</v>
      </c>
      <c r="I84" s="367">
        <f>F$3</f>
        <v>0</v>
      </c>
      <c r="J84" s="329">
        <f>Force_1_R1!A$8</f>
        <v>0</v>
      </c>
      <c r="K84" s="215">
        <f t="shared" ref="K84:K100" ca="1" si="85">OFFSET($B$75,COUNTIF(C$75:C$79,"&lt;"&amp;C84),0)</f>
        <v>0</v>
      </c>
      <c r="L84" s="215">
        <f t="shared" ref="L84:L100" ca="1" si="86">OFFSET($B$75,COUNTIF(D$75:D$79,"&lt;"&amp;D84),0)</f>
        <v>0</v>
      </c>
      <c r="M84" s="215">
        <f t="shared" ref="M84:M100" ca="1" si="87">OFFSET($B$75,COUNTIF(E$75:E$79,"&lt;"&amp;E84),0)</f>
        <v>0</v>
      </c>
      <c r="N84" s="215">
        <f t="shared" ref="N84:N100" ca="1" si="88">OFFSET($B$75,COUNTIF(F$75:F$79,"&lt;"&amp;F84),0)</f>
        <v>0</v>
      </c>
      <c r="O84" s="215">
        <f t="shared" ref="O84:O100" ca="1" si="89">OFFSET($B$75,COUNTIF(G$75:G$79,"&lt;"&amp;G84),0)</f>
        <v>0</v>
      </c>
      <c r="P84" s="215">
        <f t="shared" ref="P84:P100" ca="1" si="90">OFFSET($B$75,COUNTIF(H$75:H$79,"&lt;"&amp;H84),0)</f>
        <v>0</v>
      </c>
      <c r="Q84" s="215">
        <f t="shared" ref="Q84:Q100" ca="1" si="91">OFFSET($B$75,COUNTIF(I$75:I$79,"&lt;"&amp;I84),0)</f>
        <v>0</v>
      </c>
      <c r="R84" s="215">
        <f t="shared" ref="R84:R100" ca="1" si="92">OFFSET($B$75,COUNTIF(J$75:J$79,"&gt;"&amp;J84),0)</f>
        <v>0</v>
      </c>
      <c r="S84" s="251">
        <f ca="1">MAX(K84:R84,0.5)</f>
        <v>0.5</v>
      </c>
    </row>
    <row r="85" spans="1:19" ht="18.75" customHeight="1">
      <c r="B85" s="214">
        <f t="shared" si="78"/>
        <v>0</v>
      </c>
      <c r="C85" s="328">
        <f t="shared" si="79"/>
        <v>0</v>
      </c>
      <c r="D85" s="367">
        <f t="shared" si="80"/>
        <v>0</v>
      </c>
      <c r="E85" s="367">
        <f t="shared" si="81"/>
        <v>0</v>
      </c>
      <c r="F85" s="367">
        <f t="shared" ca="1" si="82"/>
        <v>0</v>
      </c>
      <c r="G85" s="367">
        <f t="shared" si="83"/>
        <v>0</v>
      </c>
      <c r="H85" s="367">
        <f t="shared" ca="1" si="84"/>
        <v>0</v>
      </c>
      <c r="I85" s="367">
        <f t="shared" ref="I85:I100" si="93">F$3</f>
        <v>0</v>
      </c>
      <c r="J85" s="329">
        <f>Force_1_R1!A$8</f>
        <v>0</v>
      </c>
      <c r="K85" s="215">
        <f t="shared" ca="1" si="85"/>
        <v>0</v>
      </c>
      <c r="L85" s="215">
        <f t="shared" ca="1" si="86"/>
        <v>0</v>
      </c>
      <c r="M85" s="215">
        <f t="shared" ca="1" si="87"/>
        <v>0</v>
      </c>
      <c r="N85" s="215">
        <f t="shared" ca="1" si="88"/>
        <v>0</v>
      </c>
      <c r="O85" s="215">
        <f t="shared" ca="1" si="89"/>
        <v>0</v>
      </c>
      <c r="P85" s="215">
        <f t="shared" ca="1" si="90"/>
        <v>0</v>
      </c>
      <c r="Q85" s="215">
        <f t="shared" ca="1" si="91"/>
        <v>0</v>
      </c>
      <c r="R85" s="215">
        <f t="shared" ca="1" si="92"/>
        <v>0</v>
      </c>
      <c r="S85" s="252">
        <f t="shared" ref="S85:S100" ca="1" si="94">MAX(K85:R85,0.5)</f>
        <v>0.5</v>
      </c>
    </row>
    <row r="86" spans="1:19" ht="18.75" customHeight="1">
      <c r="B86" s="214">
        <f t="shared" si="78"/>
        <v>0</v>
      </c>
      <c r="C86" s="328">
        <f t="shared" si="79"/>
        <v>0</v>
      </c>
      <c r="D86" s="367">
        <f t="shared" si="80"/>
        <v>0</v>
      </c>
      <c r="E86" s="367">
        <f t="shared" si="81"/>
        <v>0</v>
      </c>
      <c r="F86" s="367">
        <f t="shared" ca="1" si="82"/>
        <v>0</v>
      </c>
      <c r="G86" s="367">
        <f t="shared" si="83"/>
        <v>0</v>
      </c>
      <c r="H86" s="367">
        <f t="shared" ca="1" si="84"/>
        <v>0</v>
      </c>
      <c r="I86" s="367">
        <f t="shared" si="93"/>
        <v>0</v>
      </c>
      <c r="J86" s="329">
        <f>Force_1_R1!A$8</f>
        <v>0</v>
      </c>
      <c r="K86" s="215">
        <f t="shared" ca="1" si="85"/>
        <v>0</v>
      </c>
      <c r="L86" s="215">
        <f t="shared" ca="1" si="86"/>
        <v>0</v>
      </c>
      <c r="M86" s="215">
        <f t="shared" ca="1" si="87"/>
        <v>0</v>
      </c>
      <c r="N86" s="215">
        <f t="shared" ca="1" si="88"/>
        <v>0</v>
      </c>
      <c r="O86" s="215">
        <f t="shared" ca="1" si="89"/>
        <v>0</v>
      </c>
      <c r="P86" s="215">
        <f t="shared" ca="1" si="90"/>
        <v>0</v>
      </c>
      <c r="Q86" s="215">
        <f t="shared" ca="1" si="91"/>
        <v>0</v>
      </c>
      <c r="R86" s="215">
        <f t="shared" ca="1" si="92"/>
        <v>0</v>
      </c>
      <c r="S86" s="252">
        <f t="shared" ca="1" si="94"/>
        <v>0.5</v>
      </c>
    </row>
    <row r="87" spans="1:19" ht="18.75" customHeight="1">
      <c r="B87" s="214">
        <f t="shared" si="78"/>
        <v>0</v>
      </c>
      <c r="C87" s="328">
        <f t="shared" si="79"/>
        <v>0</v>
      </c>
      <c r="D87" s="367">
        <f t="shared" si="80"/>
        <v>0</v>
      </c>
      <c r="E87" s="367">
        <f t="shared" si="81"/>
        <v>0</v>
      </c>
      <c r="F87" s="367">
        <f t="shared" ca="1" si="82"/>
        <v>0</v>
      </c>
      <c r="G87" s="367">
        <f t="shared" si="83"/>
        <v>0</v>
      </c>
      <c r="H87" s="367">
        <f t="shared" ca="1" si="84"/>
        <v>0</v>
      </c>
      <c r="I87" s="367">
        <f t="shared" si="93"/>
        <v>0</v>
      </c>
      <c r="J87" s="329">
        <f>Force_1_R1!A$8</f>
        <v>0</v>
      </c>
      <c r="K87" s="215">
        <f t="shared" ca="1" si="85"/>
        <v>0</v>
      </c>
      <c r="L87" s="215">
        <f t="shared" ca="1" si="86"/>
        <v>0</v>
      </c>
      <c r="M87" s="215">
        <f t="shared" ca="1" si="87"/>
        <v>0</v>
      </c>
      <c r="N87" s="215">
        <f t="shared" ca="1" si="88"/>
        <v>0</v>
      </c>
      <c r="O87" s="215">
        <f t="shared" ca="1" si="89"/>
        <v>0</v>
      </c>
      <c r="P87" s="215">
        <f t="shared" ca="1" si="90"/>
        <v>0</v>
      </c>
      <c r="Q87" s="215">
        <f t="shared" ca="1" si="91"/>
        <v>0</v>
      </c>
      <c r="R87" s="215">
        <f t="shared" ca="1" si="92"/>
        <v>0</v>
      </c>
      <c r="S87" s="252">
        <f t="shared" ca="1" si="94"/>
        <v>0.5</v>
      </c>
    </row>
    <row r="88" spans="1:19" ht="18.75" customHeight="1">
      <c r="B88" s="214">
        <f t="shared" si="78"/>
        <v>0</v>
      </c>
      <c r="C88" s="328">
        <f t="shared" si="79"/>
        <v>0</v>
      </c>
      <c r="D88" s="367">
        <f t="shared" si="80"/>
        <v>0</v>
      </c>
      <c r="E88" s="367">
        <f t="shared" si="81"/>
        <v>0</v>
      </c>
      <c r="F88" s="367">
        <f t="shared" ca="1" si="82"/>
        <v>0</v>
      </c>
      <c r="G88" s="367">
        <f t="shared" si="83"/>
        <v>0</v>
      </c>
      <c r="H88" s="367">
        <f t="shared" ca="1" si="84"/>
        <v>0</v>
      </c>
      <c r="I88" s="367">
        <f t="shared" si="93"/>
        <v>0</v>
      </c>
      <c r="J88" s="329">
        <f>Force_1_R1!A$8</f>
        <v>0</v>
      </c>
      <c r="K88" s="215">
        <f t="shared" ca="1" si="85"/>
        <v>0</v>
      </c>
      <c r="L88" s="215">
        <f t="shared" ca="1" si="86"/>
        <v>0</v>
      </c>
      <c r="M88" s="215">
        <f t="shared" ca="1" si="87"/>
        <v>0</v>
      </c>
      <c r="N88" s="215">
        <f t="shared" ca="1" si="88"/>
        <v>0</v>
      </c>
      <c r="O88" s="215">
        <f t="shared" ca="1" si="89"/>
        <v>0</v>
      </c>
      <c r="P88" s="215">
        <f t="shared" ca="1" si="90"/>
        <v>0</v>
      </c>
      <c r="Q88" s="215">
        <f t="shared" ca="1" si="91"/>
        <v>0</v>
      </c>
      <c r="R88" s="215">
        <f t="shared" ca="1" si="92"/>
        <v>0</v>
      </c>
      <c r="S88" s="252">
        <f t="shared" ca="1" si="94"/>
        <v>0.5</v>
      </c>
    </row>
    <row r="89" spans="1:19" ht="18.75" customHeight="1">
      <c r="B89" s="214">
        <f t="shared" si="78"/>
        <v>0</v>
      </c>
      <c r="C89" s="328">
        <f t="shared" si="79"/>
        <v>0</v>
      </c>
      <c r="D89" s="367">
        <f t="shared" si="80"/>
        <v>0</v>
      </c>
      <c r="E89" s="367">
        <f t="shared" si="81"/>
        <v>0</v>
      </c>
      <c r="F89" s="367">
        <f t="shared" ca="1" si="82"/>
        <v>0</v>
      </c>
      <c r="G89" s="367">
        <f t="shared" si="83"/>
        <v>0</v>
      </c>
      <c r="H89" s="367">
        <f t="shared" ca="1" si="84"/>
        <v>0</v>
      </c>
      <c r="I89" s="367">
        <f t="shared" si="93"/>
        <v>0</v>
      </c>
      <c r="J89" s="329">
        <f>Force_1_R1!A$8</f>
        <v>0</v>
      </c>
      <c r="K89" s="215">
        <f t="shared" ca="1" si="85"/>
        <v>0</v>
      </c>
      <c r="L89" s="215">
        <f t="shared" ca="1" si="86"/>
        <v>0</v>
      </c>
      <c r="M89" s="215">
        <f t="shared" ca="1" si="87"/>
        <v>0</v>
      </c>
      <c r="N89" s="215">
        <f t="shared" ca="1" si="88"/>
        <v>0</v>
      </c>
      <c r="O89" s="215">
        <f t="shared" ca="1" si="89"/>
        <v>0</v>
      </c>
      <c r="P89" s="215">
        <f t="shared" ca="1" si="90"/>
        <v>0</v>
      </c>
      <c r="Q89" s="215">
        <f t="shared" ca="1" si="91"/>
        <v>0</v>
      </c>
      <c r="R89" s="215">
        <f t="shared" ca="1" si="92"/>
        <v>0</v>
      </c>
      <c r="S89" s="252">
        <f t="shared" ca="1" si="94"/>
        <v>0.5</v>
      </c>
    </row>
    <row r="90" spans="1:19" ht="18.75" customHeight="1">
      <c r="B90" s="214">
        <f t="shared" si="78"/>
        <v>0</v>
      </c>
      <c r="C90" s="328">
        <f t="shared" si="79"/>
        <v>0</v>
      </c>
      <c r="D90" s="367">
        <f t="shared" si="80"/>
        <v>0</v>
      </c>
      <c r="E90" s="367">
        <f t="shared" si="81"/>
        <v>0</v>
      </c>
      <c r="F90" s="367">
        <f t="shared" ca="1" si="82"/>
        <v>0</v>
      </c>
      <c r="G90" s="367">
        <f t="shared" si="83"/>
        <v>0</v>
      </c>
      <c r="H90" s="367">
        <f t="shared" ca="1" si="84"/>
        <v>0</v>
      </c>
      <c r="I90" s="367">
        <f t="shared" si="93"/>
        <v>0</v>
      </c>
      <c r="J90" s="329">
        <f>Force_1_R1!A$8</f>
        <v>0</v>
      </c>
      <c r="K90" s="215">
        <f t="shared" ca="1" si="85"/>
        <v>0</v>
      </c>
      <c r="L90" s="215">
        <f t="shared" ca="1" si="86"/>
        <v>0</v>
      </c>
      <c r="M90" s="215">
        <f t="shared" ca="1" si="87"/>
        <v>0</v>
      </c>
      <c r="N90" s="215">
        <f t="shared" ca="1" si="88"/>
        <v>0</v>
      </c>
      <c r="O90" s="215">
        <f t="shared" ca="1" si="89"/>
        <v>0</v>
      </c>
      <c r="P90" s="215">
        <f t="shared" ca="1" si="90"/>
        <v>0</v>
      </c>
      <c r="Q90" s="215">
        <f t="shared" ca="1" si="91"/>
        <v>0</v>
      </c>
      <c r="R90" s="215">
        <f t="shared" ca="1" si="92"/>
        <v>0</v>
      </c>
      <c r="S90" s="252">
        <f t="shared" ca="1" si="94"/>
        <v>0.5</v>
      </c>
    </row>
    <row r="91" spans="1:19" ht="18.75" customHeight="1">
      <c r="B91" s="214">
        <f t="shared" si="78"/>
        <v>0</v>
      </c>
      <c r="C91" s="328">
        <f t="shared" si="79"/>
        <v>0</v>
      </c>
      <c r="D91" s="367">
        <f t="shared" si="80"/>
        <v>0</v>
      </c>
      <c r="E91" s="367">
        <f t="shared" si="81"/>
        <v>0</v>
      </c>
      <c r="F91" s="367">
        <f t="shared" ca="1" si="82"/>
        <v>0</v>
      </c>
      <c r="G91" s="367">
        <f t="shared" si="83"/>
        <v>0</v>
      </c>
      <c r="H91" s="367">
        <f t="shared" ca="1" si="84"/>
        <v>0</v>
      </c>
      <c r="I91" s="367">
        <f t="shared" si="93"/>
        <v>0</v>
      </c>
      <c r="J91" s="329">
        <f>Force_1_R1!A$8</f>
        <v>0</v>
      </c>
      <c r="K91" s="215">
        <f t="shared" ca="1" si="85"/>
        <v>0</v>
      </c>
      <c r="L91" s="215">
        <f t="shared" ca="1" si="86"/>
        <v>0</v>
      </c>
      <c r="M91" s="215">
        <f t="shared" ca="1" si="87"/>
        <v>0</v>
      </c>
      <c r="N91" s="215">
        <f t="shared" ca="1" si="88"/>
        <v>0</v>
      </c>
      <c r="O91" s="215">
        <f t="shared" ca="1" si="89"/>
        <v>0</v>
      </c>
      <c r="P91" s="215">
        <f t="shared" ca="1" si="90"/>
        <v>0</v>
      </c>
      <c r="Q91" s="215">
        <f t="shared" ca="1" si="91"/>
        <v>0</v>
      </c>
      <c r="R91" s="215">
        <f t="shared" ca="1" si="92"/>
        <v>0</v>
      </c>
      <c r="S91" s="252">
        <f t="shared" ca="1" si="94"/>
        <v>0.5</v>
      </c>
    </row>
    <row r="92" spans="1:19" ht="18.75" customHeight="1">
      <c r="B92" s="214">
        <f t="shared" si="78"/>
        <v>0</v>
      </c>
      <c r="C92" s="328">
        <f t="shared" si="79"/>
        <v>0</v>
      </c>
      <c r="D92" s="367">
        <f t="shared" si="80"/>
        <v>0</v>
      </c>
      <c r="E92" s="367">
        <f t="shared" si="81"/>
        <v>0</v>
      </c>
      <c r="F92" s="367">
        <f t="shared" ca="1" si="82"/>
        <v>0</v>
      </c>
      <c r="G92" s="367">
        <f t="shared" si="83"/>
        <v>0</v>
      </c>
      <c r="H92" s="367">
        <f t="shared" ca="1" si="84"/>
        <v>0</v>
      </c>
      <c r="I92" s="367">
        <f t="shared" si="93"/>
        <v>0</v>
      </c>
      <c r="J92" s="329">
        <f>Force_1_R1!A$8</f>
        <v>0</v>
      </c>
      <c r="K92" s="215">
        <f t="shared" ca="1" si="85"/>
        <v>0</v>
      </c>
      <c r="L92" s="215">
        <f t="shared" ca="1" si="86"/>
        <v>0</v>
      </c>
      <c r="M92" s="215">
        <f t="shared" ca="1" si="87"/>
        <v>0</v>
      </c>
      <c r="N92" s="215">
        <f t="shared" ca="1" si="88"/>
        <v>0</v>
      </c>
      <c r="O92" s="215">
        <f t="shared" ca="1" si="89"/>
        <v>0</v>
      </c>
      <c r="P92" s="215">
        <f t="shared" ca="1" si="90"/>
        <v>0</v>
      </c>
      <c r="Q92" s="215">
        <f t="shared" ca="1" si="91"/>
        <v>0</v>
      </c>
      <c r="R92" s="215">
        <f t="shared" ca="1" si="92"/>
        <v>0</v>
      </c>
      <c r="S92" s="252">
        <f t="shared" ca="1" si="94"/>
        <v>0.5</v>
      </c>
    </row>
    <row r="93" spans="1:19" ht="18.75" customHeight="1">
      <c r="B93" s="214">
        <f t="shared" si="78"/>
        <v>0</v>
      </c>
      <c r="C93" s="328">
        <f t="shared" si="79"/>
        <v>0</v>
      </c>
      <c r="D93" s="367">
        <f t="shared" si="80"/>
        <v>0</v>
      </c>
      <c r="E93" s="367">
        <f t="shared" si="81"/>
        <v>0</v>
      </c>
      <c r="F93" s="367">
        <f t="shared" ca="1" si="82"/>
        <v>0</v>
      </c>
      <c r="G93" s="367">
        <f t="shared" si="83"/>
        <v>0</v>
      </c>
      <c r="H93" s="367">
        <f t="shared" ca="1" si="84"/>
        <v>0</v>
      </c>
      <c r="I93" s="367">
        <f t="shared" si="93"/>
        <v>0</v>
      </c>
      <c r="J93" s="329">
        <f>Force_1_R1!A$8</f>
        <v>0</v>
      </c>
      <c r="K93" s="215">
        <f t="shared" ca="1" si="85"/>
        <v>0</v>
      </c>
      <c r="L93" s="215">
        <f t="shared" ca="1" si="86"/>
        <v>0</v>
      </c>
      <c r="M93" s="215">
        <f t="shared" ca="1" si="87"/>
        <v>0</v>
      </c>
      <c r="N93" s="215">
        <f t="shared" ca="1" si="88"/>
        <v>0</v>
      </c>
      <c r="O93" s="215">
        <f t="shared" ca="1" si="89"/>
        <v>0</v>
      </c>
      <c r="P93" s="215">
        <f t="shared" ca="1" si="90"/>
        <v>0</v>
      </c>
      <c r="Q93" s="215">
        <f t="shared" ca="1" si="91"/>
        <v>0</v>
      </c>
      <c r="R93" s="215">
        <f t="shared" ca="1" si="92"/>
        <v>0</v>
      </c>
      <c r="S93" s="252">
        <f t="shared" ca="1" si="94"/>
        <v>0.5</v>
      </c>
    </row>
    <row r="94" spans="1:19" ht="18.75" customHeight="1">
      <c r="B94" s="214">
        <f t="shared" si="78"/>
        <v>0</v>
      </c>
      <c r="C94" s="328">
        <f t="shared" si="79"/>
        <v>0</v>
      </c>
      <c r="D94" s="367">
        <f t="shared" si="80"/>
        <v>0</v>
      </c>
      <c r="E94" s="367">
        <f t="shared" si="81"/>
        <v>0</v>
      </c>
      <c r="F94" s="367">
        <f t="shared" ca="1" si="82"/>
        <v>0</v>
      </c>
      <c r="G94" s="367">
        <f t="shared" si="83"/>
        <v>0</v>
      </c>
      <c r="H94" s="367">
        <f t="shared" ca="1" si="84"/>
        <v>0</v>
      </c>
      <c r="I94" s="367">
        <f t="shared" si="93"/>
        <v>0</v>
      </c>
      <c r="J94" s="329">
        <f>Force_1_R1!A$8</f>
        <v>0</v>
      </c>
      <c r="K94" s="215">
        <f t="shared" ca="1" si="85"/>
        <v>0</v>
      </c>
      <c r="L94" s="215">
        <f t="shared" ca="1" si="86"/>
        <v>0</v>
      </c>
      <c r="M94" s="215">
        <f t="shared" ca="1" si="87"/>
        <v>0</v>
      </c>
      <c r="N94" s="215">
        <f t="shared" ca="1" si="88"/>
        <v>0</v>
      </c>
      <c r="O94" s="215">
        <f t="shared" ca="1" si="89"/>
        <v>0</v>
      </c>
      <c r="P94" s="215">
        <f t="shared" ca="1" si="90"/>
        <v>0</v>
      </c>
      <c r="Q94" s="215">
        <f t="shared" ca="1" si="91"/>
        <v>0</v>
      </c>
      <c r="R94" s="215">
        <f t="shared" ca="1" si="92"/>
        <v>0</v>
      </c>
      <c r="S94" s="252">
        <f t="shared" ca="1" si="94"/>
        <v>0.5</v>
      </c>
    </row>
    <row r="95" spans="1:19" ht="18.75" customHeight="1">
      <c r="B95" s="214">
        <f t="shared" si="78"/>
        <v>0</v>
      </c>
      <c r="C95" s="328">
        <f t="shared" si="79"/>
        <v>0</v>
      </c>
      <c r="D95" s="367">
        <f t="shared" si="80"/>
        <v>0</v>
      </c>
      <c r="E95" s="367">
        <f t="shared" si="81"/>
        <v>0</v>
      </c>
      <c r="F95" s="367">
        <f t="shared" ca="1" si="82"/>
        <v>0</v>
      </c>
      <c r="G95" s="367">
        <f t="shared" si="83"/>
        <v>0</v>
      </c>
      <c r="H95" s="367">
        <f t="shared" ca="1" si="84"/>
        <v>0</v>
      </c>
      <c r="I95" s="367">
        <f t="shared" si="93"/>
        <v>0</v>
      </c>
      <c r="J95" s="329">
        <f>Force_1_R1!A$8</f>
        <v>0</v>
      </c>
      <c r="K95" s="215">
        <f t="shared" ca="1" si="85"/>
        <v>0</v>
      </c>
      <c r="L95" s="215">
        <f t="shared" ca="1" si="86"/>
        <v>0</v>
      </c>
      <c r="M95" s="215">
        <f t="shared" ca="1" si="87"/>
        <v>0</v>
      </c>
      <c r="N95" s="215">
        <f t="shared" ca="1" si="88"/>
        <v>0</v>
      </c>
      <c r="O95" s="215">
        <f t="shared" ca="1" si="89"/>
        <v>0</v>
      </c>
      <c r="P95" s="215">
        <f t="shared" ca="1" si="90"/>
        <v>0</v>
      </c>
      <c r="Q95" s="215">
        <f t="shared" ca="1" si="91"/>
        <v>0</v>
      </c>
      <c r="R95" s="215">
        <f t="shared" ca="1" si="92"/>
        <v>0</v>
      </c>
      <c r="S95" s="252">
        <f t="shared" ca="1" si="94"/>
        <v>0.5</v>
      </c>
    </row>
    <row r="96" spans="1:19" ht="18.75" customHeight="1">
      <c r="B96" s="214">
        <f t="shared" si="78"/>
        <v>0</v>
      </c>
      <c r="C96" s="328">
        <f t="shared" si="79"/>
        <v>0</v>
      </c>
      <c r="D96" s="367">
        <f t="shared" si="80"/>
        <v>0</v>
      </c>
      <c r="E96" s="367">
        <f t="shared" si="81"/>
        <v>0</v>
      </c>
      <c r="F96" s="367">
        <f t="shared" ca="1" si="82"/>
        <v>0</v>
      </c>
      <c r="G96" s="367">
        <f t="shared" si="83"/>
        <v>0</v>
      </c>
      <c r="H96" s="367">
        <f t="shared" ca="1" si="84"/>
        <v>0</v>
      </c>
      <c r="I96" s="367">
        <f t="shared" si="93"/>
        <v>0</v>
      </c>
      <c r="J96" s="329">
        <f>Force_1_R1!A$8</f>
        <v>0</v>
      </c>
      <c r="K96" s="215">
        <f t="shared" ca="1" si="85"/>
        <v>0</v>
      </c>
      <c r="L96" s="215">
        <f t="shared" ca="1" si="86"/>
        <v>0</v>
      </c>
      <c r="M96" s="215">
        <f t="shared" ca="1" si="87"/>
        <v>0</v>
      </c>
      <c r="N96" s="215">
        <f t="shared" ca="1" si="88"/>
        <v>0</v>
      </c>
      <c r="O96" s="215">
        <f t="shared" ca="1" si="89"/>
        <v>0</v>
      </c>
      <c r="P96" s="215">
        <f t="shared" ca="1" si="90"/>
        <v>0</v>
      </c>
      <c r="Q96" s="215">
        <f t="shared" ca="1" si="91"/>
        <v>0</v>
      </c>
      <c r="R96" s="215">
        <f t="shared" ca="1" si="92"/>
        <v>0</v>
      </c>
      <c r="S96" s="252">
        <f t="shared" ca="1" si="94"/>
        <v>0.5</v>
      </c>
    </row>
    <row r="97" spans="1:41" ht="18.75" customHeight="1">
      <c r="B97" s="214">
        <f t="shared" si="78"/>
        <v>0</v>
      </c>
      <c r="C97" s="328">
        <f t="shared" si="79"/>
        <v>0</v>
      </c>
      <c r="D97" s="367">
        <f t="shared" si="80"/>
        <v>0</v>
      </c>
      <c r="E97" s="367">
        <f t="shared" si="81"/>
        <v>0</v>
      </c>
      <c r="F97" s="367">
        <f t="shared" ca="1" si="82"/>
        <v>0</v>
      </c>
      <c r="G97" s="367">
        <f t="shared" si="83"/>
        <v>0</v>
      </c>
      <c r="H97" s="367">
        <f t="shared" ca="1" si="84"/>
        <v>0</v>
      </c>
      <c r="I97" s="367">
        <f t="shared" si="93"/>
        <v>0</v>
      </c>
      <c r="J97" s="329">
        <f>Force_1_R1!A$8</f>
        <v>0</v>
      </c>
      <c r="K97" s="215">
        <f t="shared" ca="1" si="85"/>
        <v>0</v>
      </c>
      <c r="L97" s="215">
        <f t="shared" ca="1" si="86"/>
        <v>0</v>
      </c>
      <c r="M97" s="215">
        <f t="shared" ca="1" si="87"/>
        <v>0</v>
      </c>
      <c r="N97" s="215">
        <f t="shared" ca="1" si="88"/>
        <v>0</v>
      </c>
      <c r="O97" s="215">
        <f t="shared" ca="1" si="89"/>
        <v>0</v>
      </c>
      <c r="P97" s="215">
        <f t="shared" ca="1" si="90"/>
        <v>0</v>
      </c>
      <c r="Q97" s="215">
        <f t="shared" ca="1" si="91"/>
        <v>0</v>
      </c>
      <c r="R97" s="215">
        <f t="shared" ca="1" si="92"/>
        <v>0</v>
      </c>
      <c r="S97" s="252">
        <f t="shared" ca="1" si="94"/>
        <v>0.5</v>
      </c>
      <c r="W97" s="261"/>
      <c r="X97" s="336" t="s">
        <v>638</v>
      </c>
      <c r="Y97" s="336" t="s">
        <v>639</v>
      </c>
      <c r="Z97" s="336" t="s">
        <v>640</v>
      </c>
      <c r="AA97" s="336" t="s">
        <v>641</v>
      </c>
      <c r="AB97" s="336" t="s">
        <v>642</v>
      </c>
      <c r="AC97" s="336" t="s">
        <v>643</v>
      </c>
      <c r="AD97" s="336" t="s">
        <v>644</v>
      </c>
      <c r="AE97" s="336" t="s">
        <v>645</v>
      </c>
      <c r="AF97" s="336" t="s">
        <v>646</v>
      </c>
      <c r="AG97" s="336" t="s">
        <v>647</v>
      </c>
    </row>
    <row r="98" spans="1:41" ht="18.75" customHeight="1">
      <c r="B98" s="214">
        <f t="shared" si="78"/>
        <v>0</v>
      </c>
      <c r="C98" s="328">
        <f t="shared" si="79"/>
        <v>0</v>
      </c>
      <c r="D98" s="367">
        <f t="shared" si="80"/>
        <v>0</v>
      </c>
      <c r="E98" s="367">
        <f t="shared" si="81"/>
        <v>0</v>
      </c>
      <c r="F98" s="367">
        <f t="shared" ca="1" si="82"/>
        <v>0</v>
      </c>
      <c r="G98" s="367">
        <f t="shared" si="83"/>
        <v>0</v>
      </c>
      <c r="H98" s="367">
        <f t="shared" ca="1" si="84"/>
        <v>0</v>
      </c>
      <c r="I98" s="367">
        <f t="shared" si="93"/>
        <v>0</v>
      </c>
      <c r="J98" s="329">
        <f>Force_1_R1!A$8</f>
        <v>0</v>
      </c>
      <c r="K98" s="215">
        <f t="shared" ca="1" si="85"/>
        <v>0</v>
      </c>
      <c r="L98" s="215">
        <f t="shared" ca="1" si="86"/>
        <v>0</v>
      </c>
      <c r="M98" s="215">
        <f t="shared" ca="1" si="87"/>
        <v>0</v>
      </c>
      <c r="N98" s="215">
        <f t="shared" ca="1" si="88"/>
        <v>0</v>
      </c>
      <c r="O98" s="215">
        <f t="shared" ca="1" si="89"/>
        <v>0</v>
      </c>
      <c r="P98" s="215">
        <f t="shared" ca="1" si="90"/>
        <v>0</v>
      </c>
      <c r="Q98" s="215">
        <f t="shared" ca="1" si="91"/>
        <v>0</v>
      </c>
      <c r="R98" s="215">
        <f t="shared" ca="1" si="92"/>
        <v>0</v>
      </c>
      <c r="S98" s="252">
        <f t="shared" ca="1" si="94"/>
        <v>0.5</v>
      </c>
      <c r="W98" s="336" t="s">
        <v>648</v>
      </c>
      <c r="X98" s="261">
        <v>1000000</v>
      </c>
      <c r="Y98" s="261">
        <f>X98*10^-1</f>
        <v>100000</v>
      </c>
      <c r="Z98" s="261">
        <f>X98*10^-3</f>
        <v>1000</v>
      </c>
      <c r="AA98" s="261">
        <f>Z98*10^-3</f>
        <v>1</v>
      </c>
      <c r="AB98" s="261">
        <v>224.80889999999999</v>
      </c>
      <c r="AC98" s="261">
        <v>101971.6</v>
      </c>
      <c r="AD98" s="261">
        <f>AC98*10^-3</f>
        <v>101.97160000000001</v>
      </c>
      <c r="AE98" s="261">
        <f>AD98*10^-3</f>
        <v>0.10197160000000001</v>
      </c>
      <c r="AF98" s="261">
        <v>3596.942</v>
      </c>
      <c r="AG98" s="261" t="s">
        <v>649</v>
      </c>
    </row>
    <row r="99" spans="1:41" ht="18.75" customHeight="1">
      <c r="B99" s="214">
        <f t="shared" si="78"/>
        <v>0</v>
      </c>
      <c r="C99" s="328">
        <f t="shared" si="79"/>
        <v>0</v>
      </c>
      <c r="D99" s="367">
        <f t="shared" si="80"/>
        <v>0</v>
      </c>
      <c r="E99" s="367">
        <f t="shared" si="81"/>
        <v>0</v>
      </c>
      <c r="F99" s="367">
        <f t="shared" ca="1" si="82"/>
        <v>0</v>
      </c>
      <c r="G99" s="367">
        <f t="shared" si="83"/>
        <v>0</v>
      </c>
      <c r="H99" s="367">
        <f t="shared" ca="1" si="84"/>
        <v>0</v>
      </c>
      <c r="I99" s="367">
        <f t="shared" si="93"/>
        <v>0</v>
      </c>
      <c r="J99" s="329">
        <f>Force_1_R1!A$8</f>
        <v>0</v>
      </c>
      <c r="K99" s="215">
        <f t="shared" ca="1" si="85"/>
        <v>0</v>
      </c>
      <c r="L99" s="215">
        <f t="shared" ca="1" si="86"/>
        <v>0</v>
      </c>
      <c r="M99" s="215">
        <f t="shared" ca="1" si="87"/>
        <v>0</v>
      </c>
      <c r="N99" s="215">
        <f t="shared" ca="1" si="88"/>
        <v>0</v>
      </c>
      <c r="O99" s="215">
        <f t="shared" ca="1" si="89"/>
        <v>0</v>
      </c>
      <c r="P99" s="215">
        <f t="shared" ca="1" si="90"/>
        <v>0</v>
      </c>
      <c r="Q99" s="215">
        <f t="shared" ca="1" si="91"/>
        <v>0</v>
      </c>
      <c r="R99" s="215">
        <f t="shared" ca="1" si="92"/>
        <v>0</v>
      </c>
      <c r="S99" s="252">
        <f t="shared" ca="1" si="94"/>
        <v>0.5</v>
      </c>
    </row>
    <row r="100" spans="1:41" ht="18.75" customHeight="1" thickBot="1">
      <c r="B100" s="221">
        <f t="shared" si="78"/>
        <v>0</v>
      </c>
      <c r="C100" s="368">
        <f t="shared" si="79"/>
        <v>0</v>
      </c>
      <c r="D100" s="369">
        <f t="shared" si="80"/>
        <v>0</v>
      </c>
      <c r="E100" s="369">
        <f t="shared" si="81"/>
        <v>0</v>
      </c>
      <c r="F100" s="369">
        <f t="shared" ca="1" si="82"/>
        <v>0</v>
      </c>
      <c r="G100" s="369">
        <f t="shared" si="83"/>
        <v>0</v>
      </c>
      <c r="H100" s="369">
        <f t="shared" ca="1" si="84"/>
        <v>0</v>
      </c>
      <c r="I100" s="369">
        <f t="shared" si="93"/>
        <v>0</v>
      </c>
      <c r="J100" s="370">
        <f>Force_1_R1!A$8</f>
        <v>0</v>
      </c>
      <c r="K100" s="215">
        <f t="shared" ca="1" si="85"/>
        <v>0</v>
      </c>
      <c r="L100" s="215">
        <f t="shared" ca="1" si="86"/>
        <v>0</v>
      </c>
      <c r="M100" s="215">
        <f t="shared" ca="1" si="87"/>
        <v>0</v>
      </c>
      <c r="N100" s="215">
        <f t="shared" ca="1" si="88"/>
        <v>0</v>
      </c>
      <c r="O100" s="215">
        <f t="shared" ca="1" si="89"/>
        <v>0</v>
      </c>
      <c r="P100" s="215">
        <f t="shared" ca="1" si="90"/>
        <v>0</v>
      </c>
      <c r="Q100" s="215">
        <f t="shared" ca="1" si="91"/>
        <v>0</v>
      </c>
      <c r="R100" s="215">
        <f t="shared" ca="1" si="92"/>
        <v>0</v>
      </c>
      <c r="S100" s="253">
        <f t="shared" ca="1" si="94"/>
        <v>0.5</v>
      </c>
    </row>
    <row r="101" spans="1:41" ht="18.75" customHeight="1">
      <c r="C101" s="371"/>
      <c r="D101" s="371"/>
      <c r="E101" s="371"/>
      <c r="F101" s="371"/>
      <c r="G101" s="371"/>
      <c r="H101" s="371"/>
      <c r="I101" s="371"/>
      <c r="J101" s="371"/>
    </row>
    <row r="102" spans="1:41" ht="18.75" customHeight="1">
      <c r="A102" s="102" t="s">
        <v>675</v>
      </c>
      <c r="AF102" s="102" t="s">
        <v>599</v>
      </c>
      <c r="AG102" s="305"/>
      <c r="AH102" s="305"/>
      <c r="AI102" s="306"/>
      <c r="AJ102" s="306"/>
    </row>
    <row r="103" spans="1:41" ht="18.75" customHeight="1">
      <c r="B103" s="254" t="s">
        <v>378</v>
      </c>
      <c r="C103" s="396" t="s">
        <v>730</v>
      </c>
      <c r="D103" s="255" t="s">
        <v>379</v>
      </c>
      <c r="E103" s="255" t="s">
        <v>380</v>
      </c>
      <c r="F103" s="255" t="s">
        <v>379</v>
      </c>
      <c r="G103" s="255" t="s">
        <v>380</v>
      </c>
      <c r="H103" s="255" t="s">
        <v>381</v>
      </c>
      <c r="I103" s="255" t="s">
        <v>382</v>
      </c>
      <c r="J103" s="255" t="s">
        <v>382</v>
      </c>
      <c r="K103" s="255" t="s">
        <v>383</v>
      </c>
      <c r="M103" s="377" t="s">
        <v>698</v>
      </c>
      <c r="N103" s="378" t="s">
        <v>384</v>
      </c>
      <c r="O103" s="378" t="s">
        <v>699</v>
      </c>
      <c r="P103" s="378" t="s">
        <v>385</v>
      </c>
      <c r="Q103" s="378" t="s">
        <v>386</v>
      </c>
      <c r="R103" s="378" t="s">
        <v>387</v>
      </c>
      <c r="S103" s="378"/>
      <c r="T103" s="100"/>
      <c r="U103" s="725" t="s">
        <v>621</v>
      </c>
      <c r="V103" s="727" t="s">
        <v>685</v>
      </c>
      <c r="W103" s="728"/>
      <c r="X103" s="728"/>
      <c r="Y103" s="728"/>
      <c r="Z103" s="728"/>
      <c r="AA103" s="728"/>
      <c r="AB103" s="728"/>
      <c r="AC103" s="728"/>
      <c r="AD103" s="729"/>
      <c r="AF103" s="705" t="s">
        <v>637</v>
      </c>
      <c r="AG103" s="707" t="s">
        <v>601</v>
      </c>
      <c r="AH103" s="708"/>
      <c r="AI103" s="709"/>
      <c r="AJ103" s="705" t="s">
        <v>600</v>
      </c>
      <c r="AK103" s="307" t="s">
        <v>610</v>
      </c>
      <c r="AL103" s="307" t="s">
        <v>602</v>
      </c>
      <c r="AM103" s="705" t="s">
        <v>603</v>
      </c>
      <c r="AN103" s="307" t="s">
        <v>610</v>
      </c>
      <c r="AO103" s="307" t="s">
        <v>602</v>
      </c>
    </row>
    <row r="104" spans="1:41" ht="18.75" customHeight="1">
      <c r="B104" s="256" t="s">
        <v>388</v>
      </c>
      <c r="C104" s="397" t="s">
        <v>731</v>
      </c>
      <c r="D104" s="257" t="s">
        <v>389</v>
      </c>
      <c r="E104" s="257" t="s">
        <v>389</v>
      </c>
      <c r="F104" s="258" t="s">
        <v>728</v>
      </c>
      <c r="G104" s="258" t="s">
        <v>729</v>
      </c>
      <c r="H104" s="257" t="s">
        <v>390</v>
      </c>
      <c r="I104" s="257" t="s">
        <v>391</v>
      </c>
      <c r="J104" s="258" t="s">
        <v>733</v>
      </c>
      <c r="K104" s="257" t="s">
        <v>391</v>
      </c>
      <c r="M104" s="256" t="s">
        <v>700</v>
      </c>
      <c r="N104" s="257" t="s">
        <v>701</v>
      </c>
      <c r="O104" s="257" t="s">
        <v>701</v>
      </c>
      <c r="P104" s="257" t="s">
        <v>701</v>
      </c>
      <c r="Q104" s="257" t="s">
        <v>701</v>
      </c>
      <c r="R104" s="257" t="s">
        <v>701</v>
      </c>
      <c r="S104" s="258" t="s">
        <v>408</v>
      </c>
      <c r="T104" s="315"/>
      <c r="U104" s="726"/>
      <c r="V104" s="394" t="s">
        <v>726</v>
      </c>
      <c r="W104" s="394" t="s">
        <v>686</v>
      </c>
      <c r="X104" s="372" t="s">
        <v>687</v>
      </c>
      <c r="Y104" s="373" t="s">
        <v>727</v>
      </c>
      <c r="Z104" s="373" t="s">
        <v>688</v>
      </c>
      <c r="AA104" s="373" t="s">
        <v>689</v>
      </c>
      <c r="AB104" s="373" t="s">
        <v>690</v>
      </c>
      <c r="AC104" s="373" t="s">
        <v>691</v>
      </c>
      <c r="AD104" s="373" t="s">
        <v>692</v>
      </c>
      <c r="AF104" s="706"/>
      <c r="AG104" s="308" t="s">
        <v>604</v>
      </c>
      <c r="AH104" s="308" t="s">
        <v>605</v>
      </c>
      <c r="AI104" s="308" t="s">
        <v>606</v>
      </c>
      <c r="AJ104" s="706"/>
      <c r="AK104" s="334" t="s">
        <v>635</v>
      </c>
      <c r="AL104" s="309" t="str">
        <f ca="1">IF(TYPE(MATCH("FAIL",AL106:AL119,0))=16,"","FAIL")</f>
        <v/>
      </c>
      <c r="AM104" s="706"/>
      <c r="AN104" s="334" t="s">
        <v>636</v>
      </c>
      <c r="AO104" s="309" t="str">
        <f ca="1">IF(TYPE(MATCH("FAIL",AO106:AO119,0))=16,"","FAIL")</f>
        <v/>
      </c>
    </row>
    <row r="105" spans="1:41" ht="18.75" customHeight="1">
      <c r="B105" s="259"/>
      <c r="C105" s="259"/>
      <c r="D105" s="260" t="s">
        <v>393</v>
      </c>
      <c r="E105" s="260" t="s">
        <v>393</v>
      </c>
      <c r="F105" s="260"/>
      <c r="G105" s="260"/>
      <c r="H105" s="260"/>
      <c r="I105" s="260" t="s">
        <v>394</v>
      </c>
      <c r="J105" s="260" t="s">
        <v>732</v>
      </c>
      <c r="K105" s="260" t="s">
        <v>394</v>
      </c>
      <c r="M105" s="259"/>
      <c r="N105" s="260" t="s">
        <v>395</v>
      </c>
      <c r="O105" s="260" t="s">
        <v>395</v>
      </c>
      <c r="P105" s="260" t="s">
        <v>395</v>
      </c>
      <c r="Q105" s="260" t="s">
        <v>395</v>
      </c>
      <c r="R105" s="260" t="s">
        <v>395</v>
      </c>
      <c r="S105" s="260"/>
      <c r="T105" s="100"/>
      <c r="U105" s="261" t="str">
        <f>X77</f>
        <v>0.000</v>
      </c>
      <c r="V105" s="395" t="b">
        <f>OR(기본정보!A46=1,기본정보!A46=30374)</f>
        <v>0</v>
      </c>
      <c r="W105" s="395" t="str">
        <f ca="1">IF(V105=TRUE,$AD$75,$AE$75)</f>
        <v>0</v>
      </c>
      <c r="X105" s="374"/>
      <c r="Y105" s="374" t="str">
        <f ca="1">IF(V105=TRUE,$AD$75,$AC$75)</f>
        <v>0.0</v>
      </c>
      <c r="Z105" s="374"/>
      <c r="AA105" s="374"/>
      <c r="AB105" s="374"/>
      <c r="AC105" s="374"/>
      <c r="AD105" s="374"/>
      <c r="AF105" s="335">
        <f>Force_1_R1!H28</f>
        <v>0</v>
      </c>
      <c r="AG105" s="393">
        <f ca="1">IF(V105=TRUE,$AD$74,$AE$74)</f>
        <v>0</v>
      </c>
      <c r="AH105" s="308"/>
      <c r="AI105" s="393"/>
      <c r="AJ105" s="308"/>
      <c r="AK105" s="335">
        <f>AF105</f>
        <v>0</v>
      </c>
      <c r="AL105" s="308"/>
      <c r="AM105" s="308"/>
      <c r="AN105" s="335">
        <f>AK105</f>
        <v>0</v>
      </c>
      <c r="AO105" s="308"/>
    </row>
    <row r="106" spans="1:41" ht="18.75" customHeight="1">
      <c r="B106" s="261" t="str">
        <f t="shared" ref="B106:B123" si="95">IF(C9=FALSE,"-",IF(I$3="kN",D9,TEXT(D9,U106)))</f>
        <v>-</v>
      </c>
      <c r="C106" s="390" t="str">
        <f>IF(C9=FALSE,"-",TEXT(E9,V106))</f>
        <v>-</v>
      </c>
      <c r="D106" s="262" t="str">
        <f t="shared" ref="D106:D123" si="96">IF(C9=FALSE,"-",TEXT(R9,V106))</f>
        <v>-</v>
      </c>
      <c r="E106" s="262" t="str">
        <f t="shared" ref="E106:E123" si="97">IF(C9=FALSE,"-",TEXT(T9,W106))</f>
        <v>-</v>
      </c>
      <c r="F106" s="262" t="str">
        <f>IF(C9=FALSE,"-",TRIM(TEXT(E9-R9,V106)))</f>
        <v>-</v>
      </c>
      <c r="G106" s="262" t="str">
        <f>IF(C9=FALSE,"-",TRIM(TEXT(E9-T9,W106)))</f>
        <v>-</v>
      </c>
      <c r="H106" s="262" t="str">
        <f t="shared" ref="H106:H123" si="98">IF(C9=FALSE,"-",TEXT(Y31,X106))</f>
        <v>-</v>
      </c>
      <c r="I106" s="261" t="str">
        <f>IF(C9=FALSE,"-",TEXT(AC53,Y106))</f>
        <v>-</v>
      </c>
      <c r="J106" s="390" t="s">
        <v>735</v>
      </c>
      <c r="K106" s="261" t="str">
        <f t="shared" ref="K106:K123" si="99">IF(C9=FALSE,"-",TEXT(AD53,Y106))</f>
        <v>-</v>
      </c>
      <c r="M106" s="374" t="str">
        <f t="shared" ref="M106:M123" si="100">B106</f>
        <v>-</v>
      </c>
      <c r="N106" s="374" t="s">
        <v>5</v>
      </c>
      <c r="O106" s="374" t="s">
        <v>5</v>
      </c>
      <c r="P106" s="374" t="s">
        <v>5</v>
      </c>
      <c r="Q106" s="374" t="str">
        <f ca="1">IF(G10=FALSE,"-",TEXT(F84,$AC107))</f>
        <v>0.0</v>
      </c>
      <c r="R106" s="374" t="s">
        <v>5</v>
      </c>
      <c r="S106" s="374" t="s">
        <v>5</v>
      </c>
      <c r="T106" s="100"/>
      <c r="U106" s="261" t="str">
        <f t="shared" ref="U106:U123" si="101">IF(D9&gt;=1000,"# ##","")&amp;U$105</f>
        <v>0.000</v>
      </c>
      <c r="V106" s="374" t="str">
        <f t="shared" ref="V106:V123" ca="1" si="102">IF(R9&gt;=1000,"# ##","")&amp;W$105</f>
        <v>0</v>
      </c>
      <c r="W106" s="374" t="str">
        <f t="shared" ref="W106:W123" ca="1" si="103">IF(T9&gt;=1000,"# ##","")&amp;W$105</f>
        <v># ##0</v>
      </c>
      <c r="X106" s="374" t="e">
        <f t="shared" ref="X106:X123" ca="1" si="104">IF(Y31&gt;=1000,"# ##","")&amp;$AE$75</f>
        <v>#DIV/0!</v>
      </c>
      <c r="Y106" s="374" t="str">
        <f ca="1">Y105</f>
        <v>0.0</v>
      </c>
      <c r="Z106" s="374" t="str">
        <f t="shared" ref="Z106:Z123" ca="1" si="105">AF$75</f>
        <v>0.0</v>
      </c>
      <c r="AA106" s="374" t="str">
        <f t="shared" ref="AA106:AA123" ca="1" si="106">AG$75</f>
        <v>0.0</v>
      </c>
      <c r="AB106" s="374" t="str">
        <f t="shared" ref="AB106:AB123" ca="1" si="107">AH$75</f>
        <v>0.0</v>
      </c>
      <c r="AC106" s="374" t="str">
        <f t="shared" ref="AC106:AC123" ca="1" si="108">AI$75</f>
        <v>0.0</v>
      </c>
      <c r="AD106" s="374" t="str">
        <f t="shared" ref="AD106:AD123" ca="1" si="109">AJ$75</f>
        <v>0.0</v>
      </c>
      <c r="AF106" s="311" t="e">
        <f t="shared" ref="AF106:AF123" ca="1" si="110">D9*IF(AF$105="div.",1,OFFSET(W$98,0,MATCH(AF$105,X$97:AG$97,0)))</f>
        <v>#N/A</v>
      </c>
      <c r="AG106" s="312">
        <f ca="1">ROUND(Force_1_R1!N7,AG$105)</f>
        <v>0</v>
      </c>
      <c r="AH106" s="312">
        <f ca="1">ROUND(Force_1_R1!O7,AG$105)</f>
        <v>0</v>
      </c>
      <c r="AI106" s="313" t="str">
        <f ca="1">"± "&amp;TEXT((AH106-AG106)/2,W$105)</f>
        <v>± 0</v>
      </c>
      <c r="AJ106" s="310" t="b">
        <f t="shared" ref="AJ106:AJ123" si="111">C9</f>
        <v>0</v>
      </c>
      <c r="AK106" s="311">
        <f ca="1">ROUND(R9,$AG$105)</f>
        <v>0</v>
      </c>
      <c r="AL106" s="313" t="str">
        <f t="shared" ref="AL106:AL123" ca="1" si="112">IF(TYPE(AK106)=16,"PASS",IF(AND(AG106&lt;=AK106,AK106&lt;=AH106),"PASS","FAIL"))</f>
        <v>PASS</v>
      </c>
      <c r="AM106" s="310" t="b">
        <f t="shared" ref="AM106:AM122" si="113">IF(AND(AJ106=TRUE,AJ107=TRUE),TRUE,FALSE)</f>
        <v>0</v>
      </c>
      <c r="AN106" s="311" t="e">
        <f ca="1">ROUND(T9,$AG$105)</f>
        <v>#VALUE!</v>
      </c>
      <c r="AO106" s="313" t="str">
        <f t="shared" ref="AO106:AO123" ca="1" si="114">IF(TYPE(AN106)=16,"PASS",IF(AND(AG106&lt;=AN106,AN106&lt;=AH106),"PASS","FAIL"))</f>
        <v>PASS</v>
      </c>
    </row>
    <row r="107" spans="1:41" ht="18.75" customHeight="1">
      <c r="B107" s="261" t="str">
        <f t="shared" si="95"/>
        <v>-</v>
      </c>
      <c r="C107" s="390" t="str">
        <f t="shared" ref="C107:C123" si="115">IF(C10=FALSE,"-",TEXT(E10,V107))</f>
        <v>-</v>
      </c>
      <c r="D107" s="262" t="str">
        <f t="shared" si="96"/>
        <v>-</v>
      </c>
      <c r="E107" s="262" t="str">
        <f t="shared" si="97"/>
        <v>-</v>
      </c>
      <c r="F107" s="262" t="str">
        <f t="shared" ref="F107:F123" si="116">IF(C10=FALSE,"-",TRIM(TEXT(E10-R10,V107)))</f>
        <v>-</v>
      </c>
      <c r="G107" s="262" t="str">
        <f t="shared" ref="G107:G123" si="117">IF(C10=FALSE,"-",TRIM(TEXT(E10-T10,W107)))</f>
        <v>-</v>
      </c>
      <c r="H107" s="262" t="str">
        <f t="shared" si="98"/>
        <v>-</v>
      </c>
      <c r="I107" s="261" t="str">
        <f t="shared" ref="I107:I123" si="118">IF(C10=FALSE,"-",TEXT(AC54,Y107))</f>
        <v>-</v>
      </c>
      <c r="J107" s="390" t="e">
        <f ca="1">TEXT(ROUNDUP(AC54%*E10,AG$105),Y106)</f>
        <v>#DIV/0!</v>
      </c>
      <c r="K107" s="261" t="str">
        <f t="shared" si="99"/>
        <v>-</v>
      </c>
      <c r="M107" s="374" t="str">
        <f t="shared" si="100"/>
        <v>-</v>
      </c>
      <c r="N107" s="374" t="str">
        <f t="shared" ref="N107:N123" si="119">IF(C10=FALSE,"-",TEXT(C84,$Z107))</f>
        <v>-</v>
      </c>
      <c r="O107" s="374" t="str">
        <f t="shared" ref="O107:O123" si="120">IF(C10=FALSE,"-",TEXT(D84,$AA107))</f>
        <v>-</v>
      </c>
      <c r="P107" s="374" t="str">
        <f t="shared" ref="P107:P123" si="121">IF(C10=FALSE,"-",TEXT(E84,$AB107))</f>
        <v>-</v>
      </c>
      <c r="Q107" s="374" t="s">
        <v>702</v>
      </c>
      <c r="R107" s="374" t="str">
        <f t="shared" ref="R107:R123" si="122">IF(C10=FALSE,"-",TEXT(G84,$AD107))</f>
        <v>-</v>
      </c>
      <c r="S107" s="374">
        <f t="shared" ref="S107:S123" ca="1" si="123">IF(S84=3,"-",S84)</f>
        <v>0.5</v>
      </c>
      <c r="T107" s="100"/>
      <c r="U107" s="261" t="str">
        <f t="shared" si="101"/>
        <v>0.000</v>
      </c>
      <c r="V107" s="374" t="str">
        <f t="shared" ca="1" si="102"/>
        <v>0</v>
      </c>
      <c r="W107" s="374" t="str">
        <f t="shared" ca="1" si="103"/>
        <v># ##0</v>
      </c>
      <c r="X107" s="374" t="e">
        <f t="shared" ca="1" si="104"/>
        <v>#DIV/0!</v>
      </c>
      <c r="Y107" s="374" t="str">
        <f t="shared" ref="Y107:Y123" ca="1" si="124">Y106</f>
        <v>0.0</v>
      </c>
      <c r="Z107" s="374" t="str">
        <f t="shared" ca="1" si="105"/>
        <v>0.0</v>
      </c>
      <c r="AA107" s="374" t="str">
        <f t="shared" ca="1" si="106"/>
        <v>0.0</v>
      </c>
      <c r="AB107" s="374" t="str">
        <f t="shared" ca="1" si="107"/>
        <v>0.0</v>
      </c>
      <c r="AC107" s="374" t="str">
        <f t="shared" ca="1" si="108"/>
        <v>0.0</v>
      </c>
      <c r="AD107" s="374" t="str">
        <f t="shared" ca="1" si="109"/>
        <v>0.0</v>
      </c>
      <c r="AF107" s="311" t="e">
        <f t="shared" ca="1" si="110"/>
        <v>#N/A</v>
      </c>
      <c r="AG107" s="312">
        <f ca="1">ROUND(Force_1_R1!N8,AG$105)</f>
        <v>0</v>
      </c>
      <c r="AH107" s="312">
        <f ca="1">ROUND(Force_1_R1!O8,AG$105)</f>
        <v>0</v>
      </c>
      <c r="AI107" s="313" t="str">
        <f t="shared" ref="AI107:AI123" ca="1" si="125">"± "&amp;TEXT((AH107-AG107)/2,W$105)</f>
        <v>± 0</v>
      </c>
      <c r="AJ107" s="310" t="b">
        <f t="shared" si="111"/>
        <v>0</v>
      </c>
      <c r="AK107" s="311">
        <f t="shared" ref="AK107:AK123" ca="1" si="126">ROUND(R10,$AG$105)</f>
        <v>0</v>
      </c>
      <c r="AL107" s="313" t="str">
        <f t="shared" ca="1" si="112"/>
        <v>PASS</v>
      </c>
      <c r="AM107" s="310" t="b">
        <f t="shared" si="113"/>
        <v>0</v>
      </c>
      <c r="AN107" s="311" t="e">
        <f t="shared" ref="AN107:AN123" ca="1" si="127">ROUND(T10,$AG$105)</f>
        <v>#VALUE!</v>
      </c>
      <c r="AO107" s="313" t="str">
        <f t="shared" ca="1" si="114"/>
        <v>PASS</v>
      </c>
    </row>
    <row r="108" spans="1:41" ht="18.75" customHeight="1">
      <c r="B108" s="261" t="str">
        <f t="shared" si="95"/>
        <v>-</v>
      </c>
      <c r="C108" s="390" t="str">
        <f t="shared" si="115"/>
        <v>-</v>
      </c>
      <c r="D108" s="262" t="str">
        <f t="shared" si="96"/>
        <v>-</v>
      </c>
      <c r="E108" s="262" t="str">
        <f t="shared" si="97"/>
        <v>-</v>
      </c>
      <c r="F108" s="262" t="str">
        <f t="shared" si="116"/>
        <v>-</v>
      </c>
      <c r="G108" s="262" t="str">
        <f t="shared" si="117"/>
        <v>-</v>
      </c>
      <c r="H108" s="262" t="str">
        <f t="shared" si="98"/>
        <v>-</v>
      </c>
      <c r="I108" s="261" t="str">
        <f t="shared" si="118"/>
        <v>-</v>
      </c>
      <c r="J108" s="390" t="e">
        <f t="shared" ref="J108:J123" ca="1" si="128">TEXT(ROUNDUP(AC55%*E11,AG$105),Y107)</f>
        <v>#DIV/0!</v>
      </c>
      <c r="K108" s="261" t="str">
        <f t="shared" si="99"/>
        <v>-</v>
      </c>
      <c r="M108" s="374" t="str">
        <f t="shared" si="100"/>
        <v>-</v>
      </c>
      <c r="N108" s="374" t="str">
        <f t="shared" si="119"/>
        <v>-</v>
      </c>
      <c r="O108" s="374" t="str">
        <f t="shared" si="120"/>
        <v>-</v>
      </c>
      <c r="P108" s="374" t="str">
        <f t="shared" si="121"/>
        <v>-</v>
      </c>
      <c r="Q108" s="374" t="s">
        <v>702</v>
      </c>
      <c r="R108" s="374" t="str">
        <f t="shared" si="122"/>
        <v>-</v>
      </c>
      <c r="S108" s="374">
        <f t="shared" ca="1" si="123"/>
        <v>0.5</v>
      </c>
      <c r="T108" s="100"/>
      <c r="U108" s="261" t="str">
        <f t="shared" si="101"/>
        <v>0.000</v>
      </c>
      <c r="V108" s="374" t="str">
        <f t="shared" ca="1" si="102"/>
        <v>0</v>
      </c>
      <c r="W108" s="374" t="str">
        <f t="shared" ca="1" si="103"/>
        <v># ##0</v>
      </c>
      <c r="X108" s="374" t="e">
        <f t="shared" ca="1" si="104"/>
        <v>#DIV/0!</v>
      </c>
      <c r="Y108" s="374" t="str">
        <f t="shared" ca="1" si="124"/>
        <v>0.0</v>
      </c>
      <c r="Z108" s="374" t="str">
        <f t="shared" ca="1" si="105"/>
        <v>0.0</v>
      </c>
      <c r="AA108" s="374" t="str">
        <f t="shared" ca="1" si="106"/>
        <v>0.0</v>
      </c>
      <c r="AB108" s="374" t="str">
        <f t="shared" ca="1" si="107"/>
        <v>0.0</v>
      </c>
      <c r="AC108" s="374" t="str">
        <f t="shared" ca="1" si="108"/>
        <v>0.0</v>
      </c>
      <c r="AD108" s="374" t="str">
        <f t="shared" ca="1" si="109"/>
        <v>0.0</v>
      </c>
      <c r="AF108" s="311" t="e">
        <f t="shared" ca="1" si="110"/>
        <v>#N/A</v>
      </c>
      <c r="AG108" s="312">
        <f ca="1">ROUND(Force_1_R1!N9,AG$105)</f>
        <v>0</v>
      </c>
      <c r="AH108" s="312">
        <f ca="1">ROUND(Force_1_R1!O9,AG$105)</f>
        <v>0</v>
      </c>
      <c r="AI108" s="313" t="str">
        <f t="shared" ca="1" si="125"/>
        <v>± 0</v>
      </c>
      <c r="AJ108" s="310" t="b">
        <f t="shared" si="111"/>
        <v>0</v>
      </c>
      <c r="AK108" s="311">
        <f t="shared" ca="1" si="126"/>
        <v>0</v>
      </c>
      <c r="AL108" s="313" t="str">
        <f t="shared" ca="1" si="112"/>
        <v>PASS</v>
      </c>
      <c r="AM108" s="310" t="b">
        <f t="shared" si="113"/>
        <v>0</v>
      </c>
      <c r="AN108" s="311" t="e">
        <f t="shared" ca="1" si="127"/>
        <v>#VALUE!</v>
      </c>
      <c r="AO108" s="313" t="str">
        <f t="shared" ca="1" si="114"/>
        <v>PASS</v>
      </c>
    </row>
    <row r="109" spans="1:41" ht="18.75" customHeight="1">
      <c r="B109" s="261" t="str">
        <f t="shared" si="95"/>
        <v>-</v>
      </c>
      <c r="C109" s="390" t="str">
        <f t="shared" si="115"/>
        <v>-</v>
      </c>
      <c r="D109" s="262" t="str">
        <f t="shared" si="96"/>
        <v>-</v>
      </c>
      <c r="E109" s="262" t="str">
        <f t="shared" si="97"/>
        <v>-</v>
      </c>
      <c r="F109" s="262" t="str">
        <f t="shared" si="116"/>
        <v>-</v>
      </c>
      <c r="G109" s="262" t="str">
        <f t="shared" si="117"/>
        <v>-</v>
      </c>
      <c r="H109" s="262" t="str">
        <f t="shared" si="98"/>
        <v>-</v>
      </c>
      <c r="I109" s="261" t="str">
        <f t="shared" si="118"/>
        <v>-</v>
      </c>
      <c r="J109" s="390" t="e">
        <f t="shared" ca="1" si="128"/>
        <v>#DIV/0!</v>
      </c>
      <c r="K109" s="261" t="str">
        <f t="shared" si="99"/>
        <v>-</v>
      </c>
      <c r="M109" s="374" t="str">
        <f t="shared" si="100"/>
        <v>-</v>
      </c>
      <c r="N109" s="374" t="str">
        <f t="shared" si="119"/>
        <v>-</v>
      </c>
      <c r="O109" s="374" t="str">
        <f t="shared" si="120"/>
        <v>-</v>
      </c>
      <c r="P109" s="374" t="str">
        <f t="shared" si="121"/>
        <v>-</v>
      </c>
      <c r="Q109" s="374" t="s">
        <v>702</v>
      </c>
      <c r="R109" s="374" t="str">
        <f t="shared" si="122"/>
        <v>-</v>
      </c>
      <c r="S109" s="374">
        <f t="shared" ca="1" si="123"/>
        <v>0.5</v>
      </c>
      <c r="T109" s="100"/>
      <c r="U109" s="261" t="str">
        <f t="shared" si="101"/>
        <v>0.000</v>
      </c>
      <c r="V109" s="374" t="str">
        <f t="shared" ca="1" si="102"/>
        <v>0</v>
      </c>
      <c r="W109" s="374" t="str">
        <f t="shared" ca="1" si="103"/>
        <v># ##0</v>
      </c>
      <c r="X109" s="374" t="e">
        <f t="shared" ca="1" si="104"/>
        <v>#DIV/0!</v>
      </c>
      <c r="Y109" s="374" t="str">
        <f t="shared" ca="1" si="124"/>
        <v>0.0</v>
      </c>
      <c r="Z109" s="374" t="str">
        <f t="shared" ca="1" si="105"/>
        <v>0.0</v>
      </c>
      <c r="AA109" s="374" t="str">
        <f t="shared" ca="1" si="106"/>
        <v>0.0</v>
      </c>
      <c r="AB109" s="374" t="str">
        <f t="shared" ca="1" si="107"/>
        <v>0.0</v>
      </c>
      <c r="AC109" s="374" t="str">
        <f t="shared" ca="1" si="108"/>
        <v>0.0</v>
      </c>
      <c r="AD109" s="374" t="str">
        <f t="shared" ca="1" si="109"/>
        <v>0.0</v>
      </c>
      <c r="AF109" s="311" t="e">
        <f t="shared" ca="1" si="110"/>
        <v>#N/A</v>
      </c>
      <c r="AG109" s="312">
        <f ca="1">ROUND(Force_1_R1!N10,AG$105)</f>
        <v>0</v>
      </c>
      <c r="AH109" s="312">
        <f ca="1">ROUND(Force_1_R1!O10,AG$105)</f>
        <v>0</v>
      </c>
      <c r="AI109" s="313" t="str">
        <f t="shared" ca="1" si="125"/>
        <v>± 0</v>
      </c>
      <c r="AJ109" s="310" t="b">
        <f t="shared" si="111"/>
        <v>0</v>
      </c>
      <c r="AK109" s="311">
        <f t="shared" ca="1" si="126"/>
        <v>0</v>
      </c>
      <c r="AL109" s="313" t="str">
        <f t="shared" ca="1" si="112"/>
        <v>PASS</v>
      </c>
      <c r="AM109" s="310" t="b">
        <f t="shared" si="113"/>
        <v>0</v>
      </c>
      <c r="AN109" s="311" t="e">
        <f t="shared" ca="1" si="127"/>
        <v>#VALUE!</v>
      </c>
      <c r="AO109" s="313" t="str">
        <f t="shared" ca="1" si="114"/>
        <v>PASS</v>
      </c>
    </row>
    <row r="110" spans="1:41" ht="18.75" customHeight="1">
      <c r="B110" s="261" t="str">
        <f t="shared" si="95"/>
        <v>-</v>
      </c>
      <c r="C110" s="390" t="str">
        <f t="shared" si="115"/>
        <v>-</v>
      </c>
      <c r="D110" s="262" t="str">
        <f t="shared" si="96"/>
        <v>-</v>
      </c>
      <c r="E110" s="262" t="str">
        <f t="shared" si="97"/>
        <v>-</v>
      </c>
      <c r="F110" s="262" t="str">
        <f t="shared" si="116"/>
        <v>-</v>
      </c>
      <c r="G110" s="262" t="str">
        <f t="shared" si="117"/>
        <v>-</v>
      </c>
      <c r="H110" s="262" t="str">
        <f t="shared" si="98"/>
        <v>-</v>
      </c>
      <c r="I110" s="261" t="str">
        <f t="shared" si="118"/>
        <v>-</v>
      </c>
      <c r="J110" s="390" t="e">
        <f t="shared" ca="1" si="128"/>
        <v>#DIV/0!</v>
      </c>
      <c r="K110" s="261" t="str">
        <f t="shared" si="99"/>
        <v>-</v>
      </c>
      <c r="M110" s="374" t="str">
        <f t="shared" si="100"/>
        <v>-</v>
      </c>
      <c r="N110" s="374" t="str">
        <f t="shared" si="119"/>
        <v>-</v>
      </c>
      <c r="O110" s="374" t="str">
        <f t="shared" si="120"/>
        <v>-</v>
      </c>
      <c r="P110" s="374" t="str">
        <f t="shared" si="121"/>
        <v>-</v>
      </c>
      <c r="Q110" s="374" t="s">
        <v>702</v>
      </c>
      <c r="R110" s="374" t="str">
        <f t="shared" si="122"/>
        <v>-</v>
      </c>
      <c r="S110" s="374">
        <f t="shared" ca="1" si="123"/>
        <v>0.5</v>
      </c>
      <c r="T110" s="100"/>
      <c r="U110" s="261" t="str">
        <f t="shared" si="101"/>
        <v>0.000</v>
      </c>
      <c r="V110" s="374" t="str">
        <f t="shared" ca="1" si="102"/>
        <v>0</v>
      </c>
      <c r="W110" s="374" t="str">
        <f t="shared" ca="1" si="103"/>
        <v># ##0</v>
      </c>
      <c r="X110" s="374" t="e">
        <f t="shared" ca="1" si="104"/>
        <v>#DIV/0!</v>
      </c>
      <c r="Y110" s="374" t="str">
        <f t="shared" ca="1" si="124"/>
        <v>0.0</v>
      </c>
      <c r="Z110" s="374" t="str">
        <f t="shared" ca="1" si="105"/>
        <v>0.0</v>
      </c>
      <c r="AA110" s="374" t="str">
        <f t="shared" ca="1" si="106"/>
        <v>0.0</v>
      </c>
      <c r="AB110" s="374" t="str">
        <f t="shared" ca="1" si="107"/>
        <v>0.0</v>
      </c>
      <c r="AC110" s="374" t="str">
        <f t="shared" ca="1" si="108"/>
        <v>0.0</v>
      </c>
      <c r="AD110" s="374" t="str">
        <f t="shared" ca="1" si="109"/>
        <v>0.0</v>
      </c>
      <c r="AF110" s="311" t="e">
        <f t="shared" ca="1" si="110"/>
        <v>#N/A</v>
      </c>
      <c r="AG110" s="312">
        <f ca="1">ROUND(Force_1_R1!N11,AG$105)</f>
        <v>0</v>
      </c>
      <c r="AH110" s="312">
        <f ca="1">ROUND(Force_1_R1!O11,AG$105)</f>
        <v>0</v>
      </c>
      <c r="AI110" s="313" t="str">
        <f t="shared" ca="1" si="125"/>
        <v>± 0</v>
      </c>
      <c r="AJ110" s="310" t="b">
        <f t="shared" si="111"/>
        <v>0</v>
      </c>
      <c r="AK110" s="311">
        <f t="shared" ca="1" si="126"/>
        <v>0</v>
      </c>
      <c r="AL110" s="313" t="str">
        <f t="shared" ca="1" si="112"/>
        <v>PASS</v>
      </c>
      <c r="AM110" s="310" t="b">
        <f t="shared" si="113"/>
        <v>0</v>
      </c>
      <c r="AN110" s="311" t="e">
        <f t="shared" ca="1" si="127"/>
        <v>#VALUE!</v>
      </c>
      <c r="AO110" s="313" t="str">
        <f t="shared" ca="1" si="114"/>
        <v>PASS</v>
      </c>
    </row>
    <row r="111" spans="1:41" ht="18.75" customHeight="1">
      <c r="B111" s="261" t="str">
        <f t="shared" si="95"/>
        <v>-</v>
      </c>
      <c r="C111" s="390" t="str">
        <f t="shared" si="115"/>
        <v>-</v>
      </c>
      <c r="D111" s="262" t="str">
        <f t="shared" si="96"/>
        <v>-</v>
      </c>
      <c r="E111" s="262" t="str">
        <f t="shared" si="97"/>
        <v>-</v>
      </c>
      <c r="F111" s="262" t="str">
        <f t="shared" si="116"/>
        <v>-</v>
      </c>
      <c r="G111" s="262" t="str">
        <f t="shared" si="117"/>
        <v>-</v>
      </c>
      <c r="H111" s="262" t="str">
        <f t="shared" si="98"/>
        <v>-</v>
      </c>
      <c r="I111" s="261" t="str">
        <f t="shared" si="118"/>
        <v>-</v>
      </c>
      <c r="J111" s="390" t="e">
        <f t="shared" ca="1" si="128"/>
        <v>#DIV/0!</v>
      </c>
      <c r="K111" s="261" t="str">
        <f t="shared" si="99"/>
        <v>-</v>
      </c>
      <c r="M111" s="374" t="str">
        <f t="shared" si="100"/>
        <v>-</v>
      </c>
      <c r="N111" s="374" t="str">
        <f t="shared" si="119"/>
        <v>-</v>
      </c>
      <c r="O111" s="374" t="str">
        <f t="shared" si="120"/>
        <v>-</v>
      </c>
      <c r="P111" s="374" t="str">
        <f t="shared" si="121"/>
        <v>-</v>
      </c>
      <c r="Q111" s="374" t="s">
        <v>702</v>
      </c>
      <c r="R111" s="374" t="str">
        <f t="shared" si="122"/>
        <v>-</v>
      </c>
      <c r="S111" s="374">
        <f t="shared" ca="1" si="123"/>
        <v>0.5</v>
      </c>
      <c r="T111" s="100"/>
      <c r="U111" s="261" t="str">
        <f t="shared" si="101"/>
        <v>0.000</v>
      </c>
      <c r="V111" s="374" t="str">
        <f t="shared" ca="1" si="102"/>
        <v>0</v>
      </c>
      <c r="W111" s="374" t="str">
        <f t="shared" ca="1" si="103"/>
        <v># ##0</v>
      </c>
      <c r="X111" s="374" t="e">
        <f t="shared" ca="1" si="104"/>
        <v>#DIV/0!</v>
      </c>
      <c r="Y111" s="374" t="str">
        <f t="shared" ca="1" si="124"/>
        <v>0.0</v>
      </c>
      <c r="Z111" s="374" t="str">
        <f t="shared" ca="1" si="105"/>
        <v>0.0</v>
      </c>
      <c r="AA111" s="374" t="str">
        <f t="shared" ca="1" si="106"/>
        <v>0.0</v>
      </c>
      <c r="AB111" s="374" t="str">
        <f t="shared" ca="1" si="107"/>
        <v>0.0</v>
      </c>
      <c r="AC111" s="374" t="str">
        <f t="shared" ca="1" si="108"/>
        <v>0.0</v>
      </c>
      <c r="AD111" s="374" t="str">
        <f t="shared" ca="1" si="109"/>
        <v>0.0</v>
      </c>
      <c r="AF111" s="311" t="e">
        <f t="shared" ca="1" si="110"/>
        <v>#N/A</v>
      </c>
      <c r="AG111" s="312">
        <f ca="1">ROUND(Force_1_R1!N12,AG$105)</f>
        <v>0</v>
      </c>
      <c r="AH111" s="312">
        <f ca="1">ROUND(Force_1_R1!O12,AG$105)</f>
        <v>0</v>
      </c>
      <c r="AI111" s="313" t="str">
        <f t="shared" ca="1" si="125"/>
        <v>± 0</v>
      </c>
      <c r="AJ111" s="310" t="b">
        <f t="shared" si="111"/>
        <v>0</v>
      </c>
      <c r="AK111" s="311">
        <f t="shared" ca="1" si="126"/>
        <v>0</v>
      </c>
      <c r="AL111" s="313" t="str">
        <f t="shared" ca="1" si="112"/>
        <v>PASS</v>
      </c>
      <c r="AM111" s="310" t="b">
        <f t="shared" si="113"/>
        <v>0</v>
      </c>
      <c r="AN111" s="311" t="e">
        <f t="shared" ca="1" si="127"/>
        <v>#VALUE!</v>
      </c>
      <c r="AO111" s="313" t="str">
        <f t="shared" ca="1" si="114"/>
        <v>PASS</v>
      </c>
    </row>
    <row r="112" spans="1:41" ht="18.75" customHeight="1">
      <c r="B112" s="261" t="str">
        <f t="shared" si="95"/>
        <v>-</v>
      </c>
      <c r="C112" s="390" t="str">
        <f t="shared" si="115"/>
        <v>-</v>
      </c>
      <c r="D112" s="262" t="str">
        <f t="shared" si="96"/>
        <v>-</v>
      </c>
      <c r="E112" s="262" t="str">
        <f t="shared" si="97"/>
        <v>-</v>
      </c>
      <c r="F112" s="262" t="str">
        <f t="shared" si="116"/>
        <v>-</v>
      </c>
      <c r="G112" s="262" t="str">
        <f t="shared" si="117"/>
        <v>-</v>
      </c>
      <c r="H112" s="262" t="str">
        <f t="shared" si="98"/>
        <v>-</v>
      </c>
      <c r="I112" s="261" t="str">
        <f t="shared" si="118"/>
        <v>-</v>
      </c>
      <c r="J112" s="390" t="e">
        <f t="shared" ca="1" si="128"/>
        <v>#DIV/0!</v>
      </c>
      <c r="K112" s="261" t="str">
        <f t="shared" si="99"/>
        <v>-</v>
      </c>
      <c r="M112" s="374" t="str">
        <f t="shared" si="100"/>
        <v>-</v>
      </c>
      <c r="N112" s="374" t="str">
        <f t="shared" si="119"/>
        <v>-</v>
      </c>
      <c r="O112" s="374" t="str">
        <f t="shared" si="120"/>
        <v>-</v>
      </c>
      <c r="P112" s="374" t="str">
        <f t="shared" si="121"/>
        <v>-</v>
      </c>
      <c r="Q112" s="374" t="s">
        <v>702</v>
      </c>
      <c r="R112" s="374" t="str">
        <f t="shared" si="122"/>
        <v>-</v>
      </c>
      <c r="S112" s="374">
        <f t="shared" ca="1" si="123"/>
        <v>0.5</v>
      </c>
      <c r="T112" s="100"/>
      <c r="U112" s="261" t="str">
        <f t="shared" si="101"/>
        <v>0.000</v>
      </c>
      <c r="V112" s="374" t="str">
        <f t="shared" ca="1" si="102"/>
        <v>0</v>
      </c>
      <c r="W112" s="374" t="str">
        <f t="shared" ca="1" si="103"/>
        <v># ##0</v>
      </c>
      <c r="X112" s="374" t="e">
        <f t="shared" ca="1" si="104"/>
        <v>#DIV/0!</v>
      </c>
      <c r="Y112" s="374" t="str">
        <f t="shared" ca="1" si="124"/>
        <v>0.0</v>
      </c>
      <c r="Z112" s="374" t="str">
        <f t="shared" ca="1" si="105"/>
        <v>0.0</v>
      </c>
      <c r="AA112" s="374" t="str">
        <f t="shared" ca="1" si="106"/>
        <v>0.0</v>
      </c>
      <c r="AB112" s="374" t="str">
        <f t="shared" ca="1" si="107"/>
        <v>0.0</v>
      </c>
      <c r="AC112" s="374" t="str">
        <f t="shared" ca="1" si="108"/>
        <v>0.0</v>
      </c>
      <c r="AD112" s="374" t="str">
        <f t="shared" ca="1" si="109"/>
        <v>0.0</v>
      </c>
      <c r="AF112" s="311" t="e">
        <f t="shared" ca="1" si="110"/>
        <v>#N/A</v>
      </c>
      <c r="AG112" s="312">
        <f ca="1">ROUND(Force_1_R1!N13,AG$105)</f>
        <v>0</v>
      </c>
      <c r="AH112" s="312">
        <f ca="1">ROUND(Force_1_R1!O13,AG$105)</f>
        <v>0</v>
      </c>
      <c r="AI112" s="313" t="str">
        <f t="shared" ca="1" si="125"/>
        <v>± 0</v>
      </c>
      <c r="AJ112" s="310" t="b">
        <f t="shared" si="111"/>
        <v>0</v>
      </c>
      <c r="AK112" s="311">
        <f t="shared" ca="1" si="126"/>
        <v>0</v>
      </c>
      <c r="AL112" s="313" t="str">
        <f t="shared" ca="1" si="112"/>
        <v>PASS</v>
      </c>
      <c r="AM112" s="310" t="b">
        <f t="shared" si="113"/>
        <v>0</v>
      </c>
      <c r="AN112" s="311" t="e">
        <f t="shared" ca="1" si="127"/>
        <v>#VALUE!</v>
      </c>
      <c r="AO112" s="313" t="str">
        <f t="shared" ca="1" si="114"/>
        <v>PASS</v>
      </c>
    </row>
    <row r="113" spans="1:41" ht="18.75" customHeight="1">
      <c r="B113" s="261" t="str">
        <f t="shared" si="95"/>
        <v>-</v>
      </c>
      <c r="C113" s="390" t="str">
        <f t="shared" si="115"/>
        <v>-</v>
      </c>
      <c r="D113" s="262" t="str">
        <f t="shared" si="96"/>
        <v>-</v>
      </c>
      <c r="E113" s="262" t="str">
        <f t="shared" si="97"/>
        <v>-</v>
      </c>
      <c r="F113" s="262" t="str">
        <f t="shared" si="116"/>
        <v>-</v>
      </c>
      <c r="G113" s="262" t="str">
        <f t="shared" si="117"/>
        <v>-</v>
      </c>
      <c r="H113" s="262" t="str">
        <f t="shared" si="98"/>
        <v>-</v>
      </c>
      <c r="I113" s="261" t="str">
        <f t="shared" si="118"/>
        <v>-</v>
      </c>
      <c r="J113" s="390" t="e">
        <f t="shared" ca="1" si="128"/>
        <v>#DIV/0!</v>
      </c>
      <c r="K113" s="261" t="str">
        <f t="shared" si="99"/>
        <v>-</v>
      </c>
      <c r="M113" s="374" t="str">
        <f t="shared" si="100"/>
        <v>-</v>
      </c>
      <c r="N113" s="374" t="str">
        <f t="shared" si="119"/>
        <v>-</v>
      </c>
      <c r="O113" s="374" t="str">
        <f t="shared" si="120"/>
        <v>-</v>
      </c>
      <c r="P113" s="374" t="str">
        <f t="shared" si="121"/>
        <v>-</v>
      </c>
      <c r="Q113" s="374" t="s">
        <v>702</v>
      </c>
      <c r="R113" s="374" t="str">
        <f t="shared" si="122"/>
        <v>-</v>
      </c>
      <c r="S113" s="374">
        <f t="shared" ca="1" si="123"/>
        <v>0.5</v>
      </c>
      <c r="T113" s="100"/>
      <c r="U113" s="261" t="str">
        <f t="shared" si="101"/>
        <v>0.000</v>
      </c>
      <c r="V113" s="374" t="str">
        <f t="shared" ca="1" si="102"/>
        <v>0</v>
      </c>
      <c r="W113" s="374" t="str">
        <f t="shared" ca="1" si="103"/>
        <v># ##0</v>
      </c>
      <c r="X113" s="374" t="e">
        <f t="shared" ca="1" si="104"/>
        <v>#DIV/0!</v>
      </c>
      <c r="Y113" s="374" t="str">
        <f t="shared" ca="1" si="124"/>
        <v>0.0</v>
      </c>
      <c r="Z113" s="374" t="str">
        <f t="shared" ca="1" si="105"/>
        <v>0.0</v>
      </c>
      <c r="AA113" s="374" t="str">
        <f t="shared" ca="1" si="106"/>
        <v>0.0</v>
      </c>
      <c r="AB113" s="374" t="str">
        <f t="shared" ca="1" si="107"/>
        <v>0.0</v>
      </c>
      <c r="AC113" s="374" t="str">
        <f t="shared" ca="1" si="108"/>
        <v>0.0</v>
      </c>
      <c r="AD113" s="374" t="str">
        <f t="shared" ca="1" si="109"/>
        <v>0.0</v>
      </c>
      <c r="AF113" s="311" t="e">
        <f t="shared" ca="1" si="110"/>
        <v>#N/A</v>
      </c>
      <c r="AG113" s="312">
        <f ca="1">ROUND(Force_1_R1!N14,AG$105)</f>
        <v>0</v>
      </c>
      <c r="AH113" s="312">
        <f ca="1">ROUND(Force_1_R1!O14,AG$105)</f>
        <v>0</v>
      </c>
      <c r="AI113" s="313" t="str">
        <f t="shared" ca="1" si="125"/>
        <v>± 0</v>
      </c>
      <c r="AJ113" s="310" t="b">
        <f t="shared" si="111"/>
        <v>0</v>
      </c>
      <c r="AK113" s="311">
        <f t="shared" ca="1" si="126"/>
        <v>0</v>
      </c>
      <c r="AL113" s="313" t="str">
        <f t="shared" ca="1" si="112"/>
        <v>PASS</v>
      </c>
      <c r="AM113" s="310" t="b">
        <f t="shared" si="113"/>
        <v>0</v>
      </c>
      <c r="AN113" s="311" t="e">
        <f t="shared" ca="1" si="127"/>
        <v>#VALUE!</v>
      </c>
      <c r="AO113" s="313" t="str">
        <f t="shared" ca="1" si="114"/>
        <v>PASS</v>
      </c>
    </row>
    <row r="114" spans="1:41" ht="18.75" customHeight="1">
      <c r="B114" s="261" t="str">
        <f t="shared" si="95"/>
        <v>-</v>
      </c>
      <c r="C114" s="390" t="str">
        <f t="shared" si="115"/>
        <v>-</v>
      </c>
      <c r="D114" s="262" t="str">
        <f t="shared" si="96"/>
        <v>-</v>
      </c>
      <c r="E114" s="262" t="str">
        <f t="shared" si="97"/>
        <v>-</v>
      </c>
      <c r="F114" s="262" t="str">
        <f t="shared" si="116"/>
        <v>-</v>
      </c>
      <c r="G114" s="262" t="str">
        <f t="shared" si="117"/>
        <v>-</v>
      </c>
      <c r="H114" s="262" t="str">
        <f t="shared" si="98"/>
        <v>-</v>
      </c>
      <c r="I114" s="261" t="str">
        <f t="shared" si="118"/>
        <v>-</v>
      </c>
      <c r="J114" s="390" t="e">
        <f t="shared" ca="1" si="128"/>
        <v>#DIV/0!</v>
      </c>
      <c r="K114" s="261" t="str">
        <f t="shared" si="99"/>
        <v>-</v>
      </c>
      <c r="M114" s="374" t="str">
        <f t="shared" si="100"/>
        <v>-</v>
      </c>
      <c r="N114" s="374" t="str">
        <f t="shared" si="119"/>
        <v>-</v>
      </c>
      <c r="O114" s="374" t="str">
        <f t="shared" si="120"/>
        <v>-</v>
      </c>
      <c r="P114" s="374" t="str">
        <f t="shared" si="121"/>
        <v>-</v>
      </c>
      <c r="Q114" s="374" t="s">
        <v>702</v>
      </c>
      <c r="R114" s="374" t="str">
        <f t="shared" si="122"/>
        <v>-</v>
      </c>
      <c r="S114" s="374">
        <f t="shared" ca="1" si="123"/>
        <v>0.5</v>
      </c>
      <c r="T114" s="100"/>
      <c r="U114" s="261" t="str">
        <f t="shared" si="101"/>
        <v>0.000</v>
      </c>
      <c r="V114" s="374" t="str">
        <f t="shared" ca="1" si="102"/>
        <v>0</v>
      </c>
      <c r="W114" s="374" t="str">
        <f t="shared" ca="1" si="103"/>
        <v># ##0</v>
      </c>
      <c r="X114" s="374" t="e">
        <f t="shared" ca="1" si="104"/>
        <v>#DIV/0!</v>
      </c>
      <c r="Y114" s="374" t="str">
        <f t="shared" ca="1" si="124"/>
        <v>0.0</v>
      </c>
      <c r="Z114" s="374" t="str">
        <f t="shared" ca="1" si="105"/>
        <v>0.0</v>
      </c>
      <c r="AA114" s="374" t="str">
        <f t="shared" ca="1" si="106"/>
        <v>0.0</v>
      </c>
      <c r="AB114" s="374" t="str">
        <f t="shared" ca="1" si="107"/>
        <v>0.0</v>
      </c>
      <c r="AC114" s="374" t="str">
        <f t="shared" ca="1" si="108"/>
        <v>0.0</v>
      </c>
      <c r="AD114" s="374" t="str">
        <f t="shared" ca="1" si="109"/>
        <v>0.0</v>
      </c>
      <c r="AF114" s="311" t="e">
        <f t="shared" ca="1" si="110"/>
        <v>#N/A</v>
      </c>
      <c r="AG114" s="312">
        <f ca="1">ROUND(Force_1_R1!N15,AG$105)</f>
        <v>0</v>
      </c>
      <c r="AH114" s="312">
        <f ca="1">ROUND(Force_1_R1!O15,AG$105)</f>
        <v>0</v>
      </c>
      <c r="AI114" s="313" t="str">
        <f t="shared" ca="1" si="125"/>
        <v>± 0</v>
      </c>
      <c r="AJ114" s="310" t="b">
        <f t="shared" si="111"/>
        <v>0</v>
      </c>
      <c r="AK114" s="311">
        <f t="shared" ca="1" si="126"/>
        <v>0</v>
      </c>
      <c r="AL114" s="313" t="str">
        <f t="shared" ca="1" si="112"/>
        <v>PASS</v>
      </c>
      <c r="AM114" s="310" t="b">
        <f t="shared" si="113"/>
        <v>0</v>
      </c>
      <c r="AN114" s="311" t="e">
        <f t="shared" ca="1" si="127"/>
        <v>#VALUE!</v>
      </c>
      <c r="AO114" s="313" t="str">
        <f t="shared" ca="1" si="114"/>
        <v>PASS</v>
      </c>
    </row>
    <row r="115" spans="1:41" ht="18.75" customHeight="1">
      <c r="B115" s="261" t="str">
        <f t="shared" si="95"/>
        <v>-</v>
      </c>
      <c r="C115" s="390" t="str">
        <f t="shared" si="115"/>
        <v>-</v>
      </c>
      <c r="D115" s="262" t="str">
        <f t="shared" si="96"/>
        <v>-</v>
      </c>
      <c r="E115" s="262" t="str">
        <f t="shared" si="97"/>
        <v>-</v>
      </c>
      <c r="F115" s="262" t="str">
        <f t="shared" si="116"/>
        <v>-</v>
      </c>
      <c r="G115" s="262" t="str">
        <f t="shared" si="117"/>
        <v>-</v>
      </c>
      <c r="H115" s="262" t="str">
        <f t="shared" si="98"/>
        <v>-</v>
      </c>
      <c r="I115" s="261" t="str">
        <f t="shared" si="118"/>
        <v>-</v>
      </c>
      <c r="J115" s="390" t="e">
        <f t="shared" ca="1" si="128"/>
        <v>#DIV/0!</v>
      </c>
      <c r="K115" s="261" t="str">
        <f t="shared" si="99"/>
        <v>-</v>
      </c>
      <c r="M115" s="374" t="str">
        <f t="shared" si="100"/>
        <v>-</v>
      </c>
      <c r="N115" s="374" t="str">
        <f t="shared" si="119"/>
        <v>-</v>
      </c>
      <c r="O115" s="374" t="str">
        <f t="shared" si="120"/>
        <v>-</v>
      </c>
      <c r="P115" s="374" t="str">
        <f t="shared" si="121"/>
        <v>-</v>
      </c>
      <c r="Q115" s="374" t="s">
        <v>702</v>
      </c>
      <c r="R115" s="374" t="str">
        <f t="shared" si="122"/>
        <v>-</v>
      </c>
      <c r="S115" s="374">
        <f t="shared" ca="1" si="123"/>
        <v>0.5</v>
      </c>
      <c r="T115" s="100"/>
      <c r="U115" s="261" t="str">
        <f t="shared" si="101"/>
        <v>0.000</v>
      </c>
      <c r="V115" s="374" t="str">
        <f t="shared" ca="1" si="102"/>
        <v>0</v>
      </c>
      <c r="W115" s="374" t="str">
        <f t="shared" ca="1" si="103"/>
        <v># ##0</v>
      </c>
      <c r="X115" s="374" t="e">
        <f t="shared" ca="1" si="104"/>
        <v>#DIV/0!</v>
      </c>
      <c r="Y115" s="374" t="str">
        <f t="shared" ca="1" si="124"/>
        <v>0.0</v>
      </c>
      <c r="Z115" s="374" t="str">
        <f t="shared" ca="1" si="105"/>
        <v>0.0</v>
      </c>
      <c r="AA115" s="374" t="str">
        <f t="shared" ca="1" si="106"/>
        <v>0.0</v>
      </c>
      <c r="AB115" s="374" t="str">
        <f t="shared" ca="1" si="107"/>
        <v>0.0</v>
      </c>
      <c r="AC115" s="374" t="str">
        <f t="shared" ca="1" si="108"/>
        <v>0.0</v>
      </c>
      <c r="AD115" s="374" t="str">
        <f t="shared" ca="1" si="109"/>
        <v>0.0</v>
      </c>
      <c r="AF115" s="311" t="e">
        <f t="shared" ca="1" si="110"/>
        <v>#N/A</v>
      </c>
      <c r="AG115" s="312">
        <f ca="1">ROUND(Force_1_R1!N16,AG$105)</f>
        <v>0</v>
      </c>
      <c r="AH115" s="312">
        <f ca="1">ROUND(Force_1_R1!O16,AG$105)</f>
        <v>0</v>
      </c>
      <c r="AI115" s="313" t="str">
        <f t="shared" ca="1" si="125"/>
        <v>± 0</v>
      </c>
      <c r="AJ115" s="310" t="b">
        <f t="shared" si="111"/>
        <v>0</v>
      </c>
      <c r="AK115" s="311">
        <f t="shared" ca="1" si="126"/>
        <v>0</v>
      </c>
      <c r="AL115" s="313" t="str">
        <f t="shared" ca="1" si="112"/>
        <v>PASS</v>
      </c>
      <c r="AM115" s="310" t="b">
        <f t="shared" si="113"/>
        <v>0</v>
      </c>
      <c r="AN115" s="311" t="e">
        <f t="shared" ca="1" si="127"/>
        <v>#VALUE!</v>
      </c>
      <c r="AO115" s="313" t="str">
        <f t="shared" ca="1" si="114"/>
        <v>PASS</v>
      </c>
    </row>
    <row r="116" spans="1:41" ht="18.75" customHeight="1">
      <c r="B116" s="261" t="str">
        <f t="shared" si="95"/>
        <v>-</v>
      </c>
      <c r="C116" s="390" t="str">
        <f t="shared" si="115"/>
        <v>-</v>
      </c>
      <c r="D116" s="262" t="str">
        <f t="shared" si="96"/>
        <v>-</v>
      </c>
      <c r="E116" s="262" t="str">
        <f t="shared" si="97"/>
        <v>-</v>
      </c>
      <c r="F116" s="262" t="str">
        <f t="shared" si="116"/>
        <v>-</v>
      </c>
      <c r="G116" s="262" t="str">
        <f t="shared" si="117"/>
        <v>-</v>
      </c>
      <c r="H116" s="262" t="str">
        <f t="shared" si="98"/>
        <v>-</v>
      </c>
      <c r="I116" s="261" t="str">
        <f t="shared" si="118"/>
        <v>-</v>
      </c>
      <c r="J116" s="390" t="e">
        <f t="shared" ca="1" si="128"/>
        <v>#DIV/0!</v>
      </c>
      <c r="K116" s="261" t="str">
        <f t="shared" si="99"/>
        <v>-</v>
      </c>
      <c r="M116" s="374" t="str">
        <f t="shared" si="100"/>
        <v>-</v>
      </c>
      <c r="N116" s="374" t="str">
        <f t="shared" si="119"/>
        <v>-</v>
      </c>
      <c r="O116" s="374" t="str">
        <f t="shared" si="120"/>
        <v>-</v>
      </c>
      <c r="P116" s="374" t="str">
        <f t="shared" si="121"/>
        <v>-</v>
      </c>
      <c r="Q116" s="374" t="s">
        <v>702</v>
      </c>
      <c r="R116" s="374" t="str">
        <f t="shared" si="122"/>
        <v>-</v>
      </c>
      <c r="S116" s="374">
        <f t="shared" ca="1" si="123"/>
        <v>0.5</v>
      </c>
      <c r="T116" s="100"/>
      <c r="U116" s="261" t="str">
        <f t="shared" si="101"/>
        <v>0.000</v>
      </c>
      <c r="V116" s="374" t="str">
        <f t="shared" ca="1" si="102"/>
        <v>0</v>
      </c>
      <c r="W116" s="374" t="str">
        <f t="shared" ca="1" si="103"/>
        <v># ##0</v>
      </c>
      <c r="X116" s="374" t="e">
        <f t="shared" ca="1" si="104"/>
        <v>#DIV/0!</v>
      </c>
      <c r="Y116" s="374" t="str">
        <f t="shared" ca="1" si="124"/>
        <v>0.0</v>
      </c>
      <c r="Z116" s="374" t="str">
        <f t="shared" ca="1" si="105"/>
        <v>0.0</v>
      </c>
      <c r="AA116" s="374" t="str">
        <f t="shared" ca="1" si="106"/>
        <v>0.0</v>
      </c>
      <c r="AB116" s="374" t="str">
        <f t="shared" ca="1" si="107"/>
        <v>0.0</v>
      </c>
      <c r="AC116" s="374" t="str">
        <f t="shared" ca="1" si="108"/>
        <v>0.0</v>
      </c>
      <c r="AD116" s="374" t="str">
        <f t="shared" ca="1" si="109"/>
        <v>0.0</v>
      </c>
      <c r="AF116" s="311" t="e">
        <f t="shared" ca="1" si="110"/>
        <v>#N/A</v>
      </c>
      <c r="AG116" s="312">
        <f ca="1">ROUND(Force_1_R1!N17,AG$105)</f>
        <v>0</v>
      </c>
      <c r="AH116" s="312">
        <f ca="1">ROUND(Force_1_R1!O17,AG$105)</f>
        <v>0</v>
      </c>
      <c r="AI116" s="313" t="str">
        <f t="shared" ca="1" si="125"/>
        <v>± 0</v>
      </c>
      <c r="AJ116" s="310" t="b">
        <f t="shared" si="111"/>
        <v>0</v>
      </c>
      <c r="AK116" s="311">
        <f t="shared" ca="1" si="126"/>
        <v>0</v>
      </c>
      <c r="AL116" s="313" t="str">
        <f t="shared" ca="1" si="112"/>
        <v>PASS</v>
      </c>
      <c r="AM116" s="310" t="b">
        <f t="shared" si="113"/>
        <v>0</v>
      </c>
      <c r="AN116" s="311" t="e">
        <f t="shared" ca="1" si="127"/>
        <v>#VALUE!</v>
      </c>
      <c r="AO116" s="313" t="str">
        <f t="shared" ca="1" si="114"/>
        <v>PASS</v>
      </c>
    </row>
    <row r="117" spans="1:41" ht="18.75" customHeight="1">
      <c r="B117" s="261" t="str">
        <f t="shared" si="95"/>
        <v>-</v>
      </c>
      <c r="C117" s="390" t="str">
        <f t="shared" si="115"/>
        <v>-</v>
      </c>
      <c r="D117" s="262" t="str">
        <f t="shared" si="96"/>
        <v>-</v>
      </c>
      <c r="E117" s="262" t="str">
        <f t="shared" si="97"/>
        <v>-</v>
      </c>
      <c r="F117" s="262" t="str">
        <f t="shared" si="116"/>
        <v>-</v>
      </c>
      <c r="G117" s="262" t="str">
        <f t="shared" si="117"/>
        <v>-</v>
      </c>
      <c r="H117" s="262" t="str">
        <f t="shared" si="98"/>
        <v>-</v>
      </c>
      <c r="I117" s="261" t="str">
        <f t="shared" si="118"/>
        <v>-</v>
      </c>
      <c r="J117" s="390" t="e">
        <f t="shared" ca="1" si="128"/>
        <v>#DIV/0!</v>
      </c>
      <c r="K117" s="261" t="str">
        <f t="shared" si="99"/>
        <v>-</v>
      </c>
      <c r="M117" s="374" t="str">
        <f t="shared" si="100"/>
        <v>-</v>
      </c>
      <c r="N117" s="374" t="str">
        <f t="shared" si="119"/>
        <v>-</v>
      </c>
      <c r="O117" s="374" t="str">
        <f t="shared" si="120"/>
        <v>-</v>
      </c>
      <c r="P117" s="374" t="str">
        <f t="shared" si="121"/>
        <v>-</v>
      </c>
      <c r="Q117" s="374" t="s">
        <v>703</v>
      </c>
      <c r="R117" s="374" t="str">
        <f t="shared" si="122"/>
        <v>-</v>
      </c>
      <c r="S117" s="374">
        <f t="shared" ca="1" si="123"/>
        <v>0.5</v>
      </c>
      <c r="T117" s="100"/>
      <c r="U117" s="261" t="str">
        <f t="shared" si="101"/>
        <v>0.000</v>
      </c>
      <c r="V117" s="374" t="str">
        <f t="shared" ca="1" si="102"/>
        <v>0</v>
      </c>
      <c r="W117" s="374" t="str">
        <f t="shared" ca="1" si="103"/>
        <v># ##0</v>
      </c>
      <c r="X117" s="374" t="e">
        <f t="shared" ca="1" si="104"/>
        <v>#DIV/0!</v>
      </c>
      <c r="Y117" s="374" t="str">
        <f t="shared" ca="1" si="124"/>
        <v>0.0</v>
      </c>
      <c r="Z117" s="374" t="str">
        <f t="shared" ca="1" si="105"/>
        <v>0.0</v>
      </c>
      <c r="AA117" s="374" t="str">
        <f t="shared" ca="1" si="106"/>
        <v>0.0</v>
      </c>
      <c r="AB117" s="374" t="str">
        <f t="shared" ca="1" si="107"/>
        <v>0.0</v>
      </c>
      <c r="AC117" s="374" t="str">
        <f t="shared" ca="1" si="108"/>
        <v>0.0</v>
      </c>
      <c r="AD117" s="374" t="str">
        <f t="shared" ca="1" si="109"/>
        <v>0.0</v>
      </c>
      <c r="AF117" s="311" t="e">
        <f t="shared" ca="1" si="110"/>
        <v>#N/A</v>
      </c>
      <c r="AG117" s="312">
        <f ca="1">ROUND(Force_1_R1!N18,AG$105)</f>
        <v>0</v>
      </c>
      <c r="AH117" s="312">
        <f ca="1">ROUND(Force_1_R1!O18,AG$105)</f>
        <v>0</v>
      </c>
      <c r="AI117" s="313" t="str">
        <f t="shared" ca="1" si="125"/>
        <v>± 0</v>
      </c>
      <c r="AJ117" s="310" t="b">
        <f t="shared" si="111"/>
        <v>0</v>
      </c>
      <c r="AK117" s="311">
        <f t="shared" ca="1" si="126"/>
        <v>0</v>
      </c>
      <c r="AL117" s="313" t="str">
        <f t="shared" ca="1" si="112"/>
        <v>PASS</v>
      </c>
      <c r="AM117" s="310" t="b">
        <f t="shared" si="113"/>
        <v>0</v>
      </c>
      <c r="AN117" s="311" t="e">
        <f t="shared" ca="1" si="127"/>
        <v>#VALUE!</v>
      </c>
      <c r="AO117" s="313" t="str">
        <f t="shared" ca="1" si="114"/>
        <v>PASS</v>
      </c>
    </row>
    <row r="118" spans="1:41" ht="18.75" customHeight="1">
      <c r="B118" s="261" t="str">
        <f t="shared" si="95"/>
        <v>-</v>
      </c>
      <c r="C118" s="390" t="str">
        <f t="shared" si="115"/>
        <v>-</v>
      </c>
      <c r="D118" s="262" t="str">
        <f t="shared" si="96"/>
        <v>-</v>
      </c>
      <c r="E118" s="262" t="str">
        <f t="shared" si="97"/>
        <v>-</v>
      </c>
      <c r="F118" s="262" t="str">
        <f t="shared" si="116"/>
        <v>-</v>
      </c>
      <c r="G118" s="262" t="str">
        <f t="shared" si="117"/>
        <v>-</v>
      </c>
      <c r="H118" s="262" t="str">
        <f t="shared" si="98"/>
        <v>-</v>
      </c>
      <c r="I118" s="261" t="str">
        <f t="shared" si="118"/>
        <v>-</v>
      </c>
      <c r="J118" s="390" t="e">
        <f t="shared" ca="1" si="128"/>
        <v>#DIV/0!</v>
      </c>
      <c r="K118" s="261" t="str">
        <f t="shared" si="99"/>
        <v>-</v>
      </c>
      <c r="M118" s="374" t="str">
        <f t="shared" si="100"/>
        <v>-</v>
      </c>
      <c r="N118" s="374" t="str">
        <f t="shared" si="119"/>
        <v>-</v>
      </c>
      <c r="O118" s="374" t="str">
        <f t="shared" si="120"/>
        <v>-</v>
      </c>
      <c r="P118" s="374" t="str">
        <f t="shared" si="121"/>
        <v>-</v>
      </c>
      <c r="Q118" s="374" t="s">
        <v>702</v>
      </c>
      <c r="R118" s="374" t="str">
        <f t="shared" si="122"/>
        <v>-</v>
      </c>
      <c r="S118" s="374">
        <f t="shared" ca="1" si="123"/>
        <v>0.5</v>
      </c>
      <c r="T118" s="100"/>
      <c r="U118" s="261" t="str">
        <f t="shared" si="101"/>
        <v>0.000</v>
      </c>
      <c r="V118" s="374" t="str">
        <f t="shared" ca="1" si="102"/>
        <v>0</v>
      </c>
      <c r="W118" s="374" t="str">
        <f t="shared" ca="1" si="103"/>
        <v># ##0</v>
      </c>
      <c r="X118" s="374" t="e">
        <f t="shared" ca="1" si="104"/>
        <v>#DIV/0!</v>
      </c>
      <c r="Y118" s="374" t="str">
        <f t="shared" ca="1" si="124"/>
        <v>0.0</v>
      </c>
      <c r="Z118" s="374" t="str">
        <f t="shared" ca="1" si="105"/>
        <v>0.0</v>
      </c>
      <c r="AA118" s="374" t="str">
        <f t="shared" ca="1" si="106"/>
        <v>0.0</v>
      </c>
      <c r="AB118" s="374" t="str">
        <f t="shared" ca="1" si="107"/>
        <v>0.0</v>
      </c>
      <c r="AC118" s="374" t="str">
        <f t="shared" ca="1" si="108"/>
        <v>0.0</v>
      </c>
      <c r="AD118" s="374" t="str">
        <f t="shared" ca="1" si="109"/>
        <v>0.0</v>
      </c>
      <c r="AF118" s="311" t="e">
        <f t="shared" ca="1" si="110"/>
        <v>#N/A</v>
      </c>
      <c r="AG118" s="312">
        <f ca="1">ROUND(Force_1_R1!N19,AG$105)</f>
        <v>0</v>
      </c>
      <c r="AH118" s="312">
        <f ca="1">ROUND(Force_1_R1!O19,AG$105)</f>
        <v>0</v>
      </c>
      <c r="AI118" s="313" t="str">
        <f t="shared" ca="1" si="125"/>
        <v>± 0</v>
      </c>
      <c r="AJ118" s="310" t="b">
        <f t="shared" si="111"/>
        <v>0</v>
      </c>
      <c r="AK118" s="311">
        <f t="shared" ca="1" si="126"/>
        <v>0</v>
      </c>
      <c r="AL118" s="313" t="str">
        <f t="shared" ca="1" si="112"/>
        <v>PASS</v>
      </c>
      <c r="AM118" s="310" t="b">
        <f t="shared" si="113"/>
        <v>0</v>
      </c>
      <c r="AN118" s="311" t="e">
        <f t="shared" ca="1" si="127"/>
        <v>#VALUE!</v>
      </c>
      <c r="AO118" s="313" t="str">
        <f t="shared" ca="1" si="114"/>
        <v>PASS</v>
      </c>
    </row>
    <row r="119" spans="1:41" ht="18.75" customHeight="1">
      <c r="B119" s="261" t="str">
        <f t="shared" si="95"/>
        <v>-</v>
      </c>
      <c r="C119" s="390" t="str">
        <f t="shared" si="115"/>
        <v>-</v>
      </c>
      <c r="D119" s="262" t="str">
        <f t="shared" si="96"/>
        <v>-</v>
      </c>
      <c r="E119" s="262" t="str">
        <f t="shared" si="97"/>
        <v>-</v>
      </c>
      <c r="F119" s="262" t="str">
        <f t="shared" si="116"/>
        <v>-</v>
      </c>
      <c r="G119" s="262" t="str">
        <f t="shared" si="117"/>
        <v>-</v>
      </c>
      <c r="H119" s="262" t="str">
        <f t="shared" si="98"/>
        <v>-</v>
      </c>
      <c r="I119" s="261" t="str">
        <f t="shared" si="118"/>
        <v>-</v>
      </c>
      <c r="J119" s="390" t="e">
        <f t="shared" ca="1" si="128"/>
        <v>#DIV/0!</v>
      </c>
      <c r="K119" s="261" t="str">
        <f t="shared" si="99"/>
        <v>-</v>
      </c>
      <c r="M119" s="374" t="str">
        <f t="shared" si="100"/>
        <v>-</v>
      </c>
      <c r="N119" s="374" t="str">
        <f t="shared" si="119"/>
        <v>-</v>
      </c>
      <c r="O119" s="374" t="str">
        <f t="shared" si="120"/>
        <v>-</v>
      </c>
      <c r="P119" s="374" t="str">
        <f t="shared" si="121"/>
        <v>-</v>
      </c>
      <c r="Q119" s="374" t="s">
        <v>702</v>
      </c>
      <c r="R119" s="374" t="str">
        <f t="shared" si="122"/>
        <v>-</v>
      </c>
      <c r="S119" s="374">
        <f t="shared" ca="1" si="123"/>
        <v>0.5</v>
      </c>
      <c r="T119" s="100"/>
      <c r="U119" s="261" t="str">
        <f t="shared" si="101"/>
        <v>0.000</v>
      </c>
      <c r="V119" s="374" t="str">
        <f t="shared" ca="1" si="102"/>
        <v>0</v>
      </c>
      <c r="W119" s="374" t="str">
        <f t="shared" ca="1" si="103"/>
        <v># ##0</v>
      </c>
      <c r="X119" s="374" t="e">
        <f t="shared" ca="1" si="104"/>
        <v>#DIV/0!</v>
      </c>
      <c r="Y119" s="374" t="str">
        <f t="shared" ca="1" si="124"/>
        <v>0.0</v>
      </c>
      <c r="Z119" s="374" t="str">
        <f t="shared" ca="1" si="105"/>
        <v>0.0</v>
      </c>
      <c r="AA119" s="374" t="str">
        <f t="shared" ca="1" si="106"/>
        <v>0.0</v>
      </c>
      <c r="AB119" s="374" t="str">
        <f t="shared" ca="1" si="107"/>
        <v>0.0</v>
      </c>
      <c r="AC119" s="374" t="str">
        <f t="shared" ca="1" si="108"/>
        <v>0.0</v>
      </c>
      <c r="AD119" s="374" t="str">
        <f t="shared" ca="1" si="109"/>
        <v>0.0</v>
      </c>
      <c r="AF119" s="311" t="e">
        <f t="shared" ca="1" si="110"/>
        <v>#N/A</v>
      </c>
      <c r="AG119" s="312">
        <f ca="1">ROUND(Force_1_R1!N20,AG$105)</f>
        <v>0</v>
      </c>
      <c r="AH119" s="312">
        <f ca="1">ROUND(Force_1_R1!O20,AG$105)</f>
        <v>0</v>
      </c>
      <c r="AI119" s="313" t="str">
        <f t="shared" ca="1" si="125"/>
        <v>± 0</v>
      </c>
      <c r="AJ119" s="310" t="b">
        <f t="shared" si="111"/>
        <v>0</v>
      </c>
      <c r="AK119" s="311">
        <f t="shared" ca="1" si="126"/>
        <v>0</v>
      </c>
      <c r="AL119" s="313" t="str">
        <f t="shared" ca="1" si="112"/>
        <v>PASS</v>
      </c>
      <c r="AM119" s="310" t="b">
        <f t="shared" si="113"/>
        <v>0</v>
      </c>
      <c r="AN119" s="311" t="e">
        <f t="shared" ca="1" si="127"/>
        <v>#VALUE!</v>
      </c>
      <c r="AO119" s="313" t="str">
        <f t="shared" ca="1" si="114"/>
        <v>PASS</v>
      </c>
    </row>
    <row r="120" spans="1:41" ht="18.75" customHeight="1">
      <c r="B120" s="261" t="str">
        <f t="shared" si="95"/>
        <v>-</v>
      </c>
      <c r="C120" s="390" t="str">
        <f t="shared" si="115"/>
        <v>-</v>
      </c>
      <c r="D120" s="262" t="str">
        <f t="shared" si="96"/>
        <v>-</v>
      </c>
      <c r="E120" s="262" t="str">
        <f t="shared" si="97"/>
        <v>-</v>
      </c>
      <c r="F120" s="262" t="str">
        <f t="shared" si="116"/>
        <v>-</v>
      </c>
      <c r="G120" s="262" t="str">
        <f t="shared" si="117"/>
        <v>-</v>
      </c>
      <c r="H120" s="262" t="str">
        <f t="shared" si="98"/>
        <v>-</v>
      </c>
      <c r="I120" s="261" t="str">
        <f t="shared" si="118"/>
        <v>-</v>
      </c>
      <c r="J120" s="390" t="e">
        <f t="shared" ca="1" si="128"/>
        <v>#DIV/0!</v>
      </c>
      <c r="K120" s="261" t="str">
        <f t="shared" si="99"/>
        <v>-</v>
      </c>
      <c r="M120" s="374" t="str">
        <f t="shared" si="100"/>
        <v>-</v>
      </c>
      <c r="N120" s="374" t="str">
        <f t="shared" si="119"/>
        <v>-</v>
      </c>
      <c r="O120" s="374" t="str">
        <f t="shared" si="120"/>
        <v>-</v>
      </c>
      <c r="P120" s="374" t="str">
        <f t="shared" si="121"/>
        <v>-</v>
      </c>
      <c r="Q120" s="374" t="s">
        <v>702</v>
      </c>
      <c r="R120" s="374" t="str">
        <f t="shared" si="122"/>
        <v>-</v>
      </c>
      <c r="S120" s="374">
        <f t="shared" ca="1" si="123"/>
        <v>0.5</v>
      </c>
      <c r="T120" s="100"/>
      <c r="U120" s="261" t="str">
        <f t="shared" si="101"/>
        <v>0.000</v>
      </c>
      <c r="V120" s="374" t="str">
        <f t="shared" ca="1" si="102"/>
        <v>0</v>
      </c>
      <c r="W120" s="374" t="str">
        <f t="shared" ca="1" si="103"/>
        <v># ##0</v>
      </c>
      <c r="X120" s="374" t="e">
        <f t="shared" ca="1" si="104"/>
        <v>#DIV/0!</v>
      </c>
      <c r="Y120" s="374" t="str">
        <f t="shared" ca="1" si="124"/>
        <v>0.0</v>
      </c>
      <c r="Z120" s="374" t="str">
        <f t="shared" ca="1" si="105"/>
        <v>0.0</v>
      </c>
      <c r="AA120" s="374" t="str">
        <f t="shared" ca="1" si="106"/>
        <v>0.0</v>
      </c>
      <c r="AB120" s="374" t="str">
        <f t="shared" ca="1" si="107"/>
        <v>0.0</v>
      </c>
      <c r="AC120" s="374" t="str">
        <f t="shared" ca="1" si="108"/>
        <v>0.0</v>
      </c>
      <c r="AD120" s="374" t="str">
        <f t="shared" ca="1" si="109"/>
        <v>0.0</v>
      </c>
      <c r="AF120" s="311" t="e">
        <f t="shared" ca="1" si="110"/>
        <v>#N/A</v>
      </c>
      <c r="AG120" s="312">
        <f ca="1">ROUND(Force_1_R1!N21,AG$105)</f>
        <v>0</v>
      </c>
      <c r="AH120" s="312">
        <f ca="1">ROUND(Force_1_R1!O21,AG$105)</f>
        <v>0</v>
      </c>
      <c r="AI120" s="313" t="str">
        <f t="shared" ca="1" si="125"/>
        <v>± 0</v>
      </c>
      <c r="AJ120" s="310" t="b">
        <f t="shared" si="111"/>
        <v>0</v>
      </c>
      <c r="AK120" s="311">
        <f t="shared" ca="1" si="126"/>
        <v>0</v>
      </c>
      <c r="AL120" s="313" t="str">
        <f t="shared" ca="1" si="112"/>
        <v>PASS</v>
      </c>
      <c r="AM120" s="310" t="b">
        <f t="shared" si="113"/>
        <v>0</v>
      </c>
      <c r="AN120" s="311" t="e">
        <f t="shared" ca="1" si="127"/>
        <v>#VALUE!</v>
      </c>
      <c r="AO120" s="313" t="str">
        <f t="shared" ca="1" si="114"/>
        <v>PASS</v>
      </c>
    </row>
    <row r="121" spans="1:41" ht="18.75" customHeight="1">
      <c r="B121" s="261" t="str">
        <f t="shared" si="95"/>
        <v>-</v>
      </c>
      <c r="C121" s="390" t="str">
        <f t="shared" si="115"/>
        <v>-</v>
      </c>
      <c r="D121" s="262" t="str">
        <f t="shared" si="96"/>
        <v>-</v>
      </c>
      <c r="E121" s="262" t="str">
        <f t="shared" si="97"/>
        <v>-</v>
      </c>
      <c r="F121" s="262" t="str">
        <f t="shared" si="116"/>
        <v>-</v>
      </c>
      <c r="G121" s="262" t="str">
        <f t="shared" si="117"/>
        <v>-</v>
      </c>
      <c r="H121" s="262" t="str">
        <f t="shared" si="98"/>
        <v>-</v>
      </c>
      <c r="I121" s="261" t="str">
        <f t="shared" si="118"/>
        <v>-</v>
      </c>
      <c r="J121" s="390" t="e">
        <f t="shared" ca="1" si="128"/>
        <v>#DIV/0!</v>
      </c>
      <c r="K121" s="261" t="str">
        <f t="shared" si="99"/>
        <v>-</v>
      </c>
      <c r="M121" s="374" t="str">
        <f t="shared" si="100"/>
        <v>-</v>
      </c>
      <c r="N121" s="374" t="str">
        <f t="shared" si="119"/>
        <v>-</v>
      </c>
      <c r="O121" s="374" t="str">
        <f t="shared" si="120"/>
        <v>-</v>
      </c>
      <c r="P121" s="374" t="str">
        <f t="shared" si="121"/>
        <v>-</v>
      </c>
      <c r="Q121" s="374" t="s">
        <v>702</v>
      </c>
      <c r="R121" s="374" t="str">
        <f t="shared" si="122"/>
        <v>-</v>
      </c>
      <c r="S121" s="374">
        <f t="shared" ca="1" si="123"/>
        <v>0.5</v>
      </c>
      <c r="T121" s="100"/>
      <c r="U121" s="261" t="str">
        <f t="shared" si="101"/>
        <v>0.000</v>
      </c>
      <c r="V121" s="374" t="str">
        <f t="shared" ca="1" si="102"/>
        <v>0</v>
      </c>
      <c r="W121" s="374" t="str">
        <f t="shared" ca="1" si="103"/>
        <v># ##0</v>
      </c>
      <c r="X121" s="374" t="e">
        <f t="shared" ca="1" si="104"/>
        <v>#DIV/0!</v>
      </c>
      <c r="Y121" s="374" t="str">
        <f t="shared" ca="1" si="124"/>
        <v>0.0</v>
      </c>
      <c r="Z121" s="374" t="str">
        <f t="shared" ca="1" si="105"/>
        <v>0.0</v>
      </c>
      <c r="AA121" s="374" t="str">
        <f t="shared" ca="1" si="106"/>
        <v>0.0</v>
      </c>
      <c r="AB121" s="374" t="str">
        <f t="shared" ca="1" si="107"/>
        <v>0.0</v>
      </c>
      <c r="AC121" s="374" t="str">
        <f t="shared" ca="1" si="108"/>
        <v>0.0</v>
      </c>
      <c r="AD121" s="374" t="str">
        <f t="shared" ca="1" si="109"/>
        <v>0.0</v>
      </c>
      <c r="AF121" s="311" t="e">
        <f t="shared" ca="1" si="110"/>
        <v>#N/A</v>
      </c>
      <c r="AG121" s="312">
        <f ca="1">ROUND(Force_1_R1!N22,AG$105)</f>
        <v>0</v>
      </c>
      <c r="AH121" s="312">
        <f ca="1">ROUND(Force_1_R1!O22,AG$105)</f>
        <v>0</v>
      </c>
      <c r="AI121" s="313" t="str">
        <f t="shared" ca="1" si="125"/>
        <v>± 0</v>
      </c>
      <c r="AJ121" s="310" t="b">
        <f t="shared" si="111"/>
        <v>0</v>
      </c>
      <c r="AK121" s="311">
        <f t="shared" ca="1" si="126"/>
        <v>0</v>
      </c>
      <c r="AL121" s="313" t="str">
        <f t="shared" ca="1" si="112"/>
        <v>PASS</v>
      </c>
      <c r="AM121" s="310" t="b">
        <f t="shared" si="113"/>
        <v>0</v>
      </c>
      <c r="AN121" s="311" t="e">
        <f t="shared" ca="1" si="127"/>
        <v>#VALUE!</v>
      </c>
      <c r="AO121" s="313" t="str">
        <f t="shared" ca="1" si="114"/>
        <v>PASS</v>
      </c>
    </row>
    <row r="122" spans="1:41" ht="18.75" customHeight="1">
      <c r="B122" s="261" t="str">
        <f t="shared" si="95"/>
        <v>-</v>
      </c>
      <c r="C122" s="390" t="str">
        <f t="shared" si="115"/>
        <v>-</v>
      </c>
      <c r="D122" s="262" t="str">
        <f t="shared" si="96"/>
        <v>-</v>
      </c>
      <c r="E122" s="262" t="str">
        <f t="shared" si="97"/>
        <v>-</v>
      </c>
      <c r="F122" s="262" t="str">
        <f t="shared" si="116"/>
        <v>-</v>
      </c>
      <c r="G122" s="262" t="str">
        <f t="shared" si="117"/>
        <v>-</v>
      </c>
      <c r="H122" s="262" t="str">
        <f t="shared" si="98"/>
        <v>-</v>
      </c>
      <c r="I122" s="261" t="str">
        <f t="shared" si="118"/>
        <v>-</v>
      </c>
      <c r="J122" s="390" t="e">
        <f t="shared" ca="1" si="128"/>
        <v>#DIV/0!</v>
      </c>
      <c r="K122" s="261" t="str">
        <f t="shared" si="99"/>
        <v>-</v>
      </c>
      <c r="M122" s="374" t="str">
        <f t="shared" si="100"/>
        <v>-</v>
      </c>
      <c r="N122" s="374" t="str">
        <f t="shared" si="119"/>
        <v>-</v>
      </c>
      <c r="O122" s="374" t="str">
        <f t="shared" si="120"/>
        <v>-</v>
      </c>
      <c r="P122" s="374" t="str">
        <f t="shared" si="121"/>
        <v>-</v>
      </c>
      <c r="Q122" s="374" t="s">
        <v>702</v>
      </c>
      <c r="R122" s="374" t="str">
        <f t="shared" si="122"/>
        <v>-</v>
      </c>
      <c r="S122" s="374">
        <f t="shared" ca="1" si="123"/>
        <v>0.5</v>
      </c>
      <c r="T122" s="100"/>
      <c r="U122" s="261" t="str">
        <f t="shared" si="101"/>
        <v>0.000</v>
      </c>
      <c r="V122" s="374" t="str">
        <f t="shared" ca="1" si="102"/>
        <v>0</v>
      </c>
      <c r="W122" s="374" t="str">
        <f t="shared" ca="1" si="103"/>
        <v># ##0</v>
      </c>
      <c r="X122" s="374" t="e">
        <f t="shared" ca="1" si="104"/>
        <v>#DIV/0!</v>
      </c>
      <c r="Y122" s="374" t="str">
        <f t="shared" ca="1" si="124"/>
        <v>0.0</v>
      </c>
      <c r="Z122" s="374" t="str">
        <f t="shared" ca="1" si="105"/>
        <v>0.0</v>
      </c>
      <c r="AA122" s="374" t="str">
        <f t="shared" ca="1" si="106"/>
        <v>0.0</v>
      </c>
      <c r="AB122" s="374" t="str">
        <f t="shared" ca="1" si="107"/>
        <v>0.0</v>
      </c>
      <c r="AC122" s="374" t="str">
        <f t="shared" ca="1" si="108"/>
        <v>0.0</v>
      </c>
      <c r="AD122" s="374" t="str">
        <f t="shared" ca="1" si="109"/>
        <v>0.0</v>
      </c>
      <c r="AF122" s="311" t="e">
        <f t="shared" ca="1" si="110"/>
        <v>#N/A</v>
      </c>
      <c r="AG122" s="312">
        <f ca="1">ROUND(Force_1_R1!N23,AG$105)</f>
        <v>0</v>
      </c>
      <c r="AH122" s="312">
        <f ca="1">ROUND(Force_1_R1!O23,AG$105)</f>
        <v>0</v>
      </c>
      <c r="AI122" s="313" t="str">
        <f t="shared" ca="1" si="125"/>
        <v>± 0</v>
      </c>
      <c r="AJ122" s="310" t="b">
        <f t="shared" si="111"/>
        <v>0</v>
      </c>
      <c r="AK122" s="311">
        <f t="shared" ca="1" si="126"/>
        <v>0</v>
      </c>
      <c r="AL122" s="313" t="str">
        <f t="shared" ca="1" si="112"/>
        <v>PASS</v>
      </c>
      <c r="AM122" s="310" t="b">
        <f t="shared" si="113"/>
        <v>0</v>
      </c>
      <c r="AN122" s="311" t="e">
        <f t="shared" ca="1" si="127"/>
        <v>#VALUE!</v>
      </c>
      <c r="AO122" s="313" t="str">
        <f t="shared" ca="1" si="114"/>
        <v>PASS</v>
      </c>
    </row>
    <row r="123" spans="1:41" ht="18.75" customHeight="1">
      <c r="B123" s="261" t="str">
        <f t="shared" si="95"/>
        <v>-</v>
      </c>
      <c r="C123" s="390" t="str">
        <f t="shared" si="115"/>
        <v>-</v>
      </c>
      <c r="D123" s="262" t="str">
        <f t="shared" si="96"/>
        <v>-</v>
      </c>
      <c r="E123" s="262" t="str">
        <f t="shared" si="97"/>
        <v>-</v>
      </c>
      <c r="F123" s="262" t="str">
        <f t="shared" si="116"/>
        <v>-</v>
      </c>
      <c r="G123" s="262" t="str">
        <f t="shared" si="117"/>
        <v>-</v>
      </c>
      <c r="H123" s="262" t="str">
        <f t="shared" si="98"/>
        <v>-</v>
      </c>
      <c r="I123" s="261" t="str">
        <f t="shared" si="118"/>
        <v>-</v>
      </c>
      <c r="J123" s="390" t="e">
        <f t="shared" ca="1" si="128"/>
        <v>#DIV/0!</v>
      </c>
      <c r="K123" s="261" t="str">
        <f t="shared" si="99"/>
        <v>-</v>
      </c>
      <c r="M123" s="374" t="str">
        <f t="shared" si="100"/>
        <v>-</v>
      </c>
      <c r="N123" s="374" t="str">
        <f t="shared" si="119"/>
        <v>-</v>
      </c>
      <c r="O123" s="374" t="str">
        <f t="shared" si="120"/>
        <v>-</v>
      </c>
      <c r="P123" s="374" t="str">
        <f t="shared" si="121"/>
        <v>-</v>
      </c>
      <c r="Q123" s="374" t="s">
        <v>702</v>
      </c>
      <c r="R123" s="374" t="str">
        <f t="shared" si="122"/>
        <v>-</v>
      </c>
      <c r="S123" s="374">
        <f t="shared" ca="1" si="123"/>
        <v>0.5</v>
      </c>
      <c r="T123" s="100"/>
      <c r="U123" s="261" t="str">
        <f t="shared" si="101"/>
        <v>0.000</v>
      </c>
      <c r="V123" s="374" t="str">
        <f t="shared" ca="1" si="102"/>
        <v>0</v>
      </c>
      <c r="W123" s="374" t="str">
        <f t="shared" ca="1" si="103"/>
        <v># ##0</v>
      </c>
      <c r="X123" s="374" t="str">
        <f t="shared" ca="1" si="104"/>
        <v>0</v>
      </c>
      <c r="Y123" s="374" t="str">
        <f t="shared" ca="1" si="124"/>
        <v>0.0</v>
      </c>
      <c r="Z123" s="374" t="str">
        <f t="shared" ca="1" si="105"/>
        <v>0.0</v>
      </c>
      <c r="AA123" s="374" t="str">
        <f t="shared" ca="1" si="106"/>
        <v>0.0</v>
      </c>
      <c r="AB123" s="374" t="str">
        <f t="shared" ca="1" si="107"/>
        <v>0.0</v>
      </c>
      <c r="AC123" s="374" t="str">
        <f t="shared" ca="1" si="108"/>
        <v>0.0</v>
      </c>
      <c r="AD123" s="374" t="str">
        <f t="shared" ca="1" si="109"/>
        <v>0.0</v>
      </c>
      <c r="AF123" s="311" t="e">
        <f t="shared" ca="1" si="110"/>
        <v>#N/A</v>
      </c>
      <c r="AG123" s="312">
        <f ca="1">ROUND(Force_1_R1!N24,AG$105)</f>
        <v>0</v>
      </c>
      <c r="AH123" s="312">
        <f ca="1">ROUND(Force_1_R1!O24,AG$105)</f>
        <v>0</v>
      </c>
      <c r="AI123" s="313" t="str">
        <f t="shared" ca="1" si="125"/>
        <v>± 0</v>
      </c>
      <c r="AJ123" s="310" t="b">
        <f t="shared" si="111"/>
        <v>0</v>
      </c>
      <c r="AK123" s="311">
        <f t="shared" ca="1" si="126"/>
        <v>0</v>
      </c>
      <c r="AL123" s="313" t="str">
        <f t="shared" ca="1" si="112"/>
        <v>PASS</v>
      </c>
      <c r="AM123" s="310" t="b">
        <f>IF(AND(AJ123=TRUE,W124=TRUE),TRUE,FALSE)</f>
        <v>0</v>
      </c>
      <c r="AN123" s="311" t="e">
        <f t="shared" ca="1" si="127"/>
        <v>#VALUE!</v>
      </c>
      <c r="AO123" s="313" t="str">
        <f t="shared" ca="1" si="114"/>
        <v>PASS</v>
      </c>
    </row>
    <row r="125" spans="1:41" ht="18.75" customHeight="1">
      <c r="A125" s="341" t="s">
        <v>652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</row>
    <row r="126" spans="1:41" ht="18.75" customHeight="1">
      <c r="A126" s="342"/>
      <c r="B126" s="711" t="s">
        <v>653</v>
      </c>
      <c r="C126" s="712"/>
      <c r="D126" s="344" t="s">
        <v>659</v>
      </c>
      <c r="E126" s="711" t="s">
        <v>660</v>
      </c>
      <c r="F126" s="712"/>
      <c r="G126" s="344" t="s">
        <v>654</v>
      </c>
      <c r="H126" s="344" t="s">
        <v>655</v>
      </c>
      <c r="I126" s="342"/>
      <c r="J126" s="354" t="s">
        <v>662</v>
      </c>
      <c r="K126" s="354" t="s">
        <v>216</v>
      </c>
      <c r="L126" s="354" t="s">
        <v>664</v>
      </c>
      <c r="M126" s="354" t="s">
        <v>663</v>
      </c>
      <c r="N126" s="344" t="s">
        <v>654</v>
      </c>
      <c r="O126" s="354" t="s">
        <v>665</v>
      </c>
      <c r="P126" s="344" t="s">
        <v>656</v>
      </c>
    </row>
    <row r="127" spans="1:41" ht="18.75" customHeight="1">
      <c r="A127" s="342"/>
      <c r="B127" s="347">
        <v>5</v>
      </c>
      <c r="C127" s="350" t="s">
        <v>666</v>
      </c>
      <c r="D127" s="352" t="s">
        <v>657</v>
      </c>
      <c r="E127" s="349">
        <v>5</v>
      </c>
      <c r="F127" s="348" t="s">
        <v>661</v>
      </c>
      <c r="G127" s="345">
        <v>142800</v>
      </c>
      <c r="H127" s="702" t="s">
        <v>667</v>
      </c>
      <c r="I127" s="342"/>
      <c r="J127" s="344">
        <f>MAX(D9:D26)</f>
        <v>0</v>
      </c>
      <c r="K127" s="343">
        <f>D3</f>
        <v>0</v>
      </c>
      <c r="L127" s="344">
        <f>P3-2</f>
        <v>-2</v>
      </c>
      <c r="M127" s="344">
        <f>MAX(L127-IF(L127&gt;=10,10,5),0)</f>
        <v>0</v>
      </c>
      <c r="N127" s="345" t="e">
        <f ca="1">OFFSET(G127,SUM(J128:L128),0)</f>
        <v>#N/A</v>
      </c>
      <c r="O127" s="345" t="e">
        <f ca="1">N127*10%*M127</f>
        <v>#N/A</v>
      </c>
      <c r="P127" s="346" t="e">
        <f ca="1">SUM(N127:O127)</f>
        <v>#N/A</v>
      </c>
    </row>
    <row r="128" spans="1:41" ht="18.75" customHeight="1">
      <c r="A128" s="342"/>
      <c r="B128" s="347">
        <v>5</v>
      </c>
      <c r="C128" s="350" t="s">
        <v>666</v>
      </c>
      <c r="D128" s="352" t="s">
        <v>657</v>
      </c>
      <c r="E128" s="349">
        <v>10</v>
      </c>
      <c r="F128" s="348" t="s">
        <v>661</v>
      </c>
      <c r="G128" s="345">
        <v>202300</v>
      </c>
      <c r="H128" s="703"/>
      <c r="I128" s="342"/>
      <c r="J128" s="344">
        <f>COUNTIF(B127:B144,"&lt;"&amp;J127)</f>
        <v>0</v>
      </c>
      <c r="K128" s="343" t="e">
        <f>MATCH(K127,D127:D132,0)-1</f>
        <v>#N/A</v>
      </c>
      <c r="L128" s="344">
        <f>IF(L127&gt;=10,1,0)</f>
        <v>0</v>
      </c>
      <c r="M128" s="342"/>
      <c r="N128" s="342"/>
    </row>
    <row r="129" spans="1:14" ht="18.75" customHeight="1">
      <c r="A129" s="342"/>
      <c r="B129" s="347">
        <v>5</v>
      </c>
      <c r="C129" s="350" t="s">
        <v>666</v>
      </c>
      <c r="D129" s="352" t="s">
        <v>658</v>
      </c>
      <c r="E129" s="349">
        <v>5</v>
      </c>
      <c r="F129" s="348" t="s">
        <v>661</v>
      </c>
      <c r="G129" s="345">
        <v>173500</v>
      </c>
      <c r="H129" s="703"/>
      <c r="I129" s="342"/>
    </row>
    <row r="130" spans="1:14" ht="18.75" customHeight="1">
      <c r="A130" s="342"/>
      <c r="B130" s="347">
        <v>5</v>
      </c>
      <c r="C130" s="350" t="s">
        <v>666</v>
      </c>
      <c r="D130" s="352" t="s">
        <v>658</v>
      </c>
      <c r="E130" s="349">
        <v>10</v>
      </c>
      <c r="F130" s="348" t="s">
        <v>661</v>
      </c>
      <c r="G130" s="345">
        <v>245800</v>
      </c>
      <c r="H130" s="703"/>
      <c r="I130" s="342"/>
    </row>
    <row r="131" spans="1:14" ht="18.75" customHeight="1">
      <c r="A131" s="342"/>
      <c r="B131" s="347">
        <v>5</v>
      </c>
      <c r="C131" s="350" t="s">
        <v>666</v>
      </c>
      <c r="D131" s="353" t="s">
        <v>668</v>
      </c>
      <c r="E131" s="349">
        <v>5</v>
      </c>
      <c r="F131" s="348" t="s">
        <v>661</v>
      </c>
      <c r="G131" s="345">
        <v>290700</v>
      </c>
      <c r="H131" s="703"/>
      <c r="I131" s="342"/>
    </row>
    <row r="132" spans="1:14" ht="18.75" customHeight="1">
      <c r="A132" s="342"/>
      <c r="B132" s="347">
        <v>5</v>
      </c>
      <c r="C132" s="350" t="s">
        <v>666</v>
      </c>
      <c r="D132" s="353" t="s">
        <v>668</v>
      </c>
      <c r="E132" s="349">
        <v>10</v>
      </c>
      <c r="F132" s="348" t="s">
        <v>661</v>
      </c>
      <c r="G132" s="345">
        <v>411800</v>
      </c>
      <c r="H132" s="703"/>
      <c r="I132" s="342"/>
    </row>
    <row r="133" spans="1:14" ht="18.75" customHeight="1">
      <c r="A133" s="342"/>
      <c r="B133" s="347">
        <v>50</v>
      </c>
      <c r="C133" s="350" t="s">
        <v>666</v>
      </c>
      <c r="D133" s="352" t="s">
        <v>657</v>
      </c>
      <c r="E133" s="349">
        <v>5</v>
      </c>
      <c r="F133" s="348" t="s">
        <v>661</v>
      </c>
      <c r="G133" s="345">
        <v>201200</v>
      </c>
      <c r="H133" s="703"/>
      <c r="I133" s="342"/>
      <c r="N133" s="342"/>
    </row>
    <row r="134" spans="1:14" ht="18.75" customHeight="1">
      <c r="A134" s="342"/>
      <c r="B134" s="347">
        <v>50</v>
      </c>
      <c r="C134" s="350" t="s">
        <v>666</v>
      </c>
      <c r="D134" s="352" t="s">
        <v>657</v>
      </c>
      <c r="E134" s="349">
        <v>10</v>
      </c>
      <c r="F134" s="348" t="s">
        <v>661</v>
      </c>
      <c r="G134" s="345">
        <v>285100</v>
      </c>
      <c r="H134" s="703"/>
      <c r="I134" s="342"/>
      <c r="N134" s="342"/>
    </row>
    <row r="135" spans="1:14" ht="18.75" customHeight="1">
      <c r="A135" s="342"/>
      <c r="B135" s="347">
        <v>50</v>
      </c>
      <c r="C135" s="350" t="s">
        <v>666</v>
      </c>
      <c r="D135" s="352" t="s">
        <v>658</v>
      </c>
      <c r="E135" s="349">
        <v>5</v>
      </c>
      <c r="F135" s="348" t="s">
        <v>661</v>
      </c>
      <c r="G135" s="345">
        <v>243600</v>
      </c>
      <c r="H135" s="703"/>
      <c r="I135" s="342"/>
      <c r="N135" s="351"/>
    </row>
    <row r="136" spans="1:14" ht="18.75" customHeight="1">
      <c r="A136" s="342"/>
      <c r="B136" s="347">
        <v>50</v>
      </c>
      <c r="C136" s="350" t="s">
        <v>666</v>
      </c>
      <c r="D136" s="352" t="s">
        <v>658</v>
      </c>
      <c r="E136" s="349">
        <v>10</v>
      </c>
      <c r="F136" s="348" t="s">
        <v>661</v>
      </c>
      <c r="G136" s="345">
        <v>345100</v>
      </c>
      <c r="H136" s="703"/>
      <c r="I136" s="342"/>
      <c r="N136" s="342"/>
    </row>
    <row r="137" spans="1:14" ht="18.75" customHeight="1">
      <c r="A137" s="342"/>
      <c r="B137" s="347">
        <v>50</v>
      </c>
      <c r="C137" s="350" t="s">
        <v>666</v>
      </c>
      <c r="D137" s="353" t="s">
        <v>668</v>
      </c>
      <c r="E137" s="349">
        <v>5</v>
      </c>
      <c r="F137" s="348" t="s">
        <v>661</v>
      </c>
      <c r="G137" s="345">
        <v>346800</v>
      </c>
      <c r="H137" s="703"/>
      <c r="I137" s="342"/>
      <c r="N137" s="342"/>
    </row>
    <row r="138" spans="1:14" ht="18.75" customHeight="1">
      <c r="A138" s="342"/>
      <c r="B138" s="347">
        <v>50</v>
      </c>
      <c r="C138" s="350" t="s">
        <v>666</v>
      </c>
      <c r="D138" s="353" t="s">
        <v>668</v>
      </c>
      <c r="E138" s="349">
        <v>10</v>
      </c>
      <c r="F138" s="348" t="s">
        <v>661</v>
      </c>
      <c r="G138" s="345">
        <v>491300</v>
      </c>
      <c r="H138" s="703"/>
      <c r="I138" s="342"/>
      <c r="N138" s="342"/>
    </row>
    <row r="139" spans="1:14" ht="18.75" customHeight="1">
      <c r="B139" s="347">
        <v>500</v>
      </c>
      <c r="C139" s="350" t="s">
        <v>666</v>
      </c>
      <c r="D139" s="352" t="s">
        <v>657</v>
      </c>
      <c r="E139" s="349">
        <v>5</v>
      </c>
      <c r="F139" s="348" t="s">
        <v>661</v>
      </c>
      <c r="G139" s="345">
        <v>241300</v>
      </c>
      <c r="H139" s="703"/>
    </row>
    <row r="140" spans="1:14" ht="18.75" customHeight="1">
      <c r="B140" s="347">
        <v>500</v>
      </c>
      <c r="C140" s="350" t="s">
        <v>666</v>
      </c>
      <c r="D140" s="352" t="s">
        <v>657</v>
      </c>
      <c r="E140" s="349">
        <v>10</v>
      </c>
      <c r="F140" s="348" t="s">
        <v>661</v>
      </c>
      <c r="G140" s="345">
        <v>341900</v>
      </c>
      <c r="H140" s="703"/>
    </row>
    <row r="141" spans="1:14" ht="18.75" customHeight="1">
      <c r="B141" s="347">
        <v>500</v>
      </c>
      <c r="C141" s="350" t="s">
        <v>666</v>
      </c>
      <c r="D141" s="352" t="s">
        <v>658</v>
      </c>
      <c r="E141" s="349">
        <v>5</v>
      </c>
      <c r="F141" s="348" t="s">
        <v>661</v>
      </c>
      <c r="G141" s="345">
        <v>248300</v>
      </c>
      <c r="H141" s="703"/>
    </row>
    <row r="142" spans="1:14" ht="18.75" customHeight="1">
      <c r="B142" s="347">
        <v>500</v>
      </c>
      <c r="C142" s="350" t="s">
        <v>666</v>
      </c>
      <c r="D142" s="352" t="s">
        <v>658</v>
      </c>
      <c r="E142" s="349">
        <v>10</v>
      </c>
      <c r="F142" s="348" t="s">
        <v>661</v>
      </c>
      <c r="G142" s="345">
        <v>351800</v>
      </c>
      <c r="H142" s="703"/>
    </row>
    <row r="143" spans="1:14" ht="18.75" customHeight="1">
      <c r="B143" s="347">
        <v>500</v>
      </c>
      <c r="C143" s="350" t="s">
        <v>666</v>
      </c>
      <c r="D143" s="353" t="s">
        <v>668</v>
      </c>
      <c r="E143" s="349">
        <v>5</v>
      </c>
      <c r="F143" s="348" t="s">
        <v>661</v>
      </c>
      <c r="G143" s="345">
        <v>365500</v>
      </c>
      <c r="H143" s="703"/>
    </row>
    <row r="144" spans="1:14" ht="18.75" customHeight="1">
      <c r="B144" s="347">
        <v>500</v>
      </c>
      <c r="C144" s="350" t="s">
        <v>666</v>
      </c>
      <c r="D144" s="353" t="s">
        <v>668</v>
      </c>
      <c r="E144" s="349">
        <v>10</v>
      </c>
      <c r="F144" s="348" t="s">
        <v>661</v>
      </c>
      <c r="G144" s="345">
        <v>517800</v>
      </c>
      <c r="H144" s="704"/>
    </row>
    <row r="147" spans="1:34" ht="18.75" customHeight="1">
      <c r="B147" s="200" t="s">
        <v>217</v>
      </c>
      <c r="C147" s="200" t="s">
        <v>218</v>
      </c>
      <c r="D147" s="200" t="str">
        <f>RAWDATA!F64</f>
        <v>측정방향</v>
      </c>
      <c r="E147" s="200" t="s">
        <v>254</v>
      </c>
      <c r="F147" s="200" t="s">
        <v>219</v>
      </c>
      <c r="G147" s="200" t="s">
        <v>220</v>
      </c>
      <c r="H147" s="200" t="s">
        <v>221</v>
      </c>
      <c r="I147" s="200" t="s">
        <v>222</v>
      </c>
      <c r="J147" s="200" t="s">
        <v>223</v>
      </c>
      <c r="K147" s="200" t="s">
        <v>81</v>
      </c>
      <c r="L147" s="200" t="s">
        <v>80</v>
      </c>
      <c r="M147" s="200" t="s">
        <v>224</v>
      </c>
      <c r="N147" s="200" t="s">
        <v>229</v>
      </c>
      <c r="O147" s="200" t="s">
        <v>107</v>
      </c>
      <c r="P147" s="200" t="s">
        <v>255</v>
      </c>
      <c r="Q147" s="304" t="s">
        <v>597</v>
      </c>
      <c r="R147" s="304" t="s">
        <v>611</v>
      </c>
    </row>
    <row r="148" spans="1:34" ht="18.75" customHeight="1">
      <c r="B148" s="199" t="e">
        <f>AVERAGE(기본정보!B12,기본정보!B13)</f>
        <v>#DIV/0!</v>
      </c>
      <c r="C148" s="199" t="e">
        <f>J148-B148</f>
        <v>#DIV/0!</v>
      </c>
      <c r="D148" s="232">
        <f>Force_1_R2!K28</f>
        <v>0</v>
      </c>
      <c r="E148" s="232">
        <f>Force_1_R2!L28</f>
        <v>0</v>
      </c>
      <c r="F148" s="199">
        <f>Force_1_R2!T32</f>
        <v>0</v>
      </c>
      <c r="G148" s="199">
        <v>0.01</v>
      </c>
      <c r="H148" s="199">
        <f>Force_1_R2!L4</f>
        <v>0</v>
      </c>
      <c r="I148" s="199">
        <f>Force_1_R2!M4</f>
        <v>0</v>
      </c>
      <c r="J148" s="199">
        <f>Force_1_R2!Y32</f>
        <v>0</v>
      </c>
      <c r="K148" s="232">
        <f>Force_1_R2!I28</f>
        <v>0</v>
      </c>
      <c r="L148" s="232">
        <f>Force_1_R2!J28</f>
        <v>0</v>
      </c>
      <c r="M148" s="199">
        <v>0.9</v>
      </c>
      <c r="N148" s="199" t="e">
        <f>SQRT(SUMSQ(C148,M148))</f>
        <v>#DIV/0!</v>
      </c>
      <c r="O148" s="199">
        <f>Force_1_R2!G5</f>
        <v>0</v>
      </c>
      <c r="P148" s="199">
        <f>COUNTIF(B154:B171,TRUE)</f>
        <v>0</v>
      </c>
      <c r="Q148" s="241" t="str">
        <f>IF(COUNTIF(W199:X215,TRUE)=0,"","초과")</f>
        <v/>
      </c>
      <c r="R148" s="241" t="str">
        <f ca="1">IF(AND(AL249="",AO249=""),"PASS","FAIL")</f>
        <v>PASS</v>
      </c>
    </row>
    <row r="150" spans="1:34" ht="18.75" customHeight="1">
      <c r="A150" s="102" t="s">
        <v>298</v>
      </c>
      <c r="C150" s="102"/>
      <c r="D150" s="102"/>
      <c r="E150" s="201"/>
      <c r="F150" s="202"/>
      <c r="G150" s="202"/>
      <c r="H150" s="203"/>
      <c r="I150" s="204"/>
      <c r="J150" s="204"/>
      <c r="K150" s="204"/>
      <c r="L150" s="204"/>
      <c r="M150" s="204"/>
    </row>
    <row r="151" spans="1:34" ht="18.75" customHeight="1">
      <c r="B151" s="731" t="s">
        <v>299</v>
      </c>
      <c r="C151" s="731" t="s">
        <v>300</v>
      </c>
      <c r="D151" s="731" t="s">
        <v>301</v>
      </c>
      <c r="E151" s="558" t="s">
        <v>202</v>
      </c>
      <c r="F151" s="721" t="s">
        <v>302</v>
      </c>
      <c r="G151" s="737"/>
      <c r="H151" s="737"/>
      <c r="I151" s="737"/>
      <c r="J151" s="737"/>
      <c r="K151" s="722"/>
      <c r="L151" s="721" t="s">
        <v>303</v>
      </c>
      <c r="M151" s="737"/>
      <c r="N151" s="737"/>
      <c r="O151" s="737"/>
      <c r="P151" s="737"/>
      <c r="Q151" s="722"/>
      <c r="R151" s="721"/>
      <c r="S151" s="737"/>
      <c r="T151" s="722"/>
      <c r="U151" s="721" t="s">
        <v>230</v>
      </c>
      <c r="V151" s="722"/>
      <c r="W151" s="738" t="s">
        <v>231</v>
      </c>
      <c r="X151" s="739"/>
      <c r="Y151" s="731" t="s">
        <v>306</v>
      </c>
      <c r="Z151" s="731" t="s">
        <v>307</v>
      </c>
      <c r="AA151" s="731" t="s">
        <v>308</v>
      </c>
      <c r="AB151" s="733" t="s">
        <v>309</v>
      </c>
      <c r="AC151" s="743" t="s">
        <v>310</v>
      </c>
      <c r="AD151" s="743"/>
      <c r="AE151" s="743"/>
      <c r="AF151" s="743"/>
      <c r="AG151" s="743"/>
      <c r="AH151" s="743"/>
    </row>
    <row r="152" spans="1:34" ht="18.75" customHeight="1">
      <c r="B152" s="740"/>
      <c r="C152" s="740"/>
      <c r="D152" s="740"/>
      <c r="E152" s="740"/>
      <c r="F152" s="731" t="s">
        <v>311</v>
      </c>
      <c r="G152" s="731" t="s">
        <v>312</v>
      </c>
      <c r="H152" s="721" t="s">
        <v>313</v>
      </c>
      <c r="I152" s="722"/>
      <c r="J152" s="721" t="s">
        <v>314</v>
      </c>
      <c r="K152" s="722"/>
      <c r="L152" s="731" t="s">
        <v>311</v>
      </c>
      <c r="M152" s="731" t="s">
        <v>312</v>
      </c>
      <c r="N152" s="721" t="s">
        <v>313</v>
      </c>
      <c r="O152" s="722"/>
      <c r="P152" s="721" t="s">
        <v>314</v>
      </c>
      <c r="Q152" s="722"/>
      <c r="R152" s="731" t="s">
        <v>315</v>
      </c>
      <c r="S152" s="731" t="s">
        <v>316</v>
      </c>
      <c r="T152" s="731" t="s">
        <v>317</v>
      </c>
      <c r="U152" s="731" t="s">
        <v>318</v>
      </c>
      <c r="V152" s="731" t="s">
        <v>319</v>
      </c>
      <c r="W152" s="731" t="s">
        <v>320</v>
      </c>
      <c r="X152" s="731" t="s">
        <v>321</v>
      </c>
      <c r="Y152" s="740"/>
      <c r="Z152" s="740"/>
      <c r="AA152" s="740"/>
      <c r="AB152" s="742"/>
      <c r="AC152" s="438" t="s">
        <v>322</v>
      </c>
      <c r="AD152" s="438" t="s">
        <v>323</v>
      </c>
      <c r="AE152" s="438" t="s">
        <v>324</v>
      </c>
      <c r="AF152" s="438" t="s">
        <v>325</v>
      </c>
      <c r="AG152" s="438" t="s">
        <v>326</v>
      </c>
      <c r="AH152" s="438" t="s">
        <v>327</v>
      </c>
    </row>
    <row r="153" spans="1:34" ht="18.75" customHeight="1">
      <c r="B153" s="741"/>
      <c r="C153" s="741"/>
      <c r="D153" s="741"/>
      <c r="E153" s="741"/>
      <c r="F153" s="710"/>
      <c r="G153" s="710"/>
      <c r="H153" s="222" t="s">
        <v>227</v>
      </c>
      <c r="I153" s="222" t="s">
        <v>228</v>
      </c>
      <c r="J153" s="222" t="s">
        <v>227</v>
      </c>
      <c r="K153" s="222" t="s">
        <v>228</v>
      </c>
      <c r="L153" s="710"/>
      <c r="M153" s="710"/>
      <c r="N153" s="222" t="s">
        <v>227</v>
      </c>
      <c r="O153" s="222" t="s">
        <v>228</v>
      </c>
      <c r="P153" s="222" t="s">
        <v>227</v>
      </c>
      <c r="Q153" s="222" t="s">
        <v>228</v>
      </c>
      <c r="R153" s="710"/>
      <c r="S153" s="710"/>
      <c r="T153" s="710"/>
      <c r="U153" s="710"/>
      <c r="V153" s="710"/>
      <c r="W153" s="710"/>
      <c r="X153" s="710"/>
      <c r="Y153" s="710"/>
      <c r="Z153" s="710"/>
      <c r="AA153" s="710"/>
      <c r="AB153" s="735"/>
      <c r="AC153" s="438" t="s">
        <v>78</v>
      </c>
      <c r="AD153" s="438" t="s">
        <v>230</v>
      </c>
      <c r="AE153" s="438" t="s">
        <v>79</v>
      </c>
      <c r="AF153" s="438" t="s">
        <v>232</v>
      </c>
      <c r="AG153" s="236" t="s">
        <v>231</v>
      </c>
      <c r="AH153" s="438" t="s">
        <v>235</v>
      </c>
    </row>
    <row r="154" spans="1:34" ht="18.75" customHeight="1">
      <c r="B154" s="199" t="b">
        <f>NOT(Force_1_R2!A7="")</f>
        <v>0</v>
      </c>
      <c r="C154" s="199" t="b">
        <f t="shared" ref="C154:C171" si="129">AND(B154=TRUE,B155=TRUE)</f>
        <v>0</v>
      </c>
      <c r="D154" s="199">
        <f>IF($B154=FALSE,0,VALUE(Force_1_R2!E7))</f>
        <v>0</v>
      </c>
      <c r="E154" s="199">
        <f>IF($B154=FALSE,0,VALUE(Force_1_R2!A7))</f>
        <v>0</v>
      </c>
      <c r="F154" s="199" t="str">
        <f>IF($B154=FALSE,"",Force_1_R2!Q7)</f>
        <v/>
      </c>
      <c r="G154" s="199" t="str">
        <f>IF($B154=FALSE,"",Force_1_R2!R7)</f>
        <v/>
      </c>
      <c r="H154" s="199" t="str">
        <f>IF($B154=FALSE,"",Force_1_R2!S7)</f>
        <v/>
      </c>
      <c r="I154" s="199" t="str">
        <f>IF($B154=FALSE,"",Force_1_R2!T7)</f>
        <v/>
      </c>
      <c r="J154" s="199" t="str">
        <f>IF($B154=FALSE,"",Force_1_R2!U7)</f>
        <v/>
      </c>
      <c r="K154" s="199" t="str">
        <f>IF($B154=FALSE,"",Force_1_R2!V7)</f>
        <v/>
      </c>
      <c r="L154" s="199" t="str">
        <f t="shared" ref="L154:L171" si="130">IF($B154=FALSE,"",F154-$F$154)</f>
        <v/>
      </c>
      <c r="M154" s="199" t="str">
        <f t="shared" ref="M154:M171" si="131">IF($B154=FALSE,"",G154-$G$154)</f>
        <v/>
      </c>
      <c r="N154" s="199" t="str">
        <f t="shared" ref="N154:N171" si="132">IF(OR(H154="ⅹ",$B154=FALSE),"",H154-$H$154)</f>
        <v/>
      </c>
      <c r="O154" s="199" t="str">
        <f t="shared" ref="O154:O171" si="133">IF(OR(I154="ⅹ",$B154=FALSE),"",I154-$H$154)</f>
        <v/>
      </c>
      <c r="P154" s="199" t="str">
        <f t="shared" ref="P154:P171" si="134">IF(OR(J154="ⅹ",$B154=FALSE),"",J154-$J$154)</f>
        <v/>
      </c>
      <c r="Q154" s="199" t="str">
        <f t="shared" ref="Q154:Q171" si="135">IF(OR(K154="ⅹ",$B154=FALSE),"",K154-$J$154)</f>
        <v/>
      </c>
      <c r="R154" s="223">
        <f t="shared" ref="R154:R171" si="136">IF($B154=FALSE,0,AVERAGE(L154,N154,P154))</f>
        <v>0</v>
      </c>
      <c r="S154" s="224" t="str">
        <f t="shared" ref="S154:S171" si="137">IF($C154=FALSE,"",STDEV(L154,N154,P154))</f>
        <v/>
      </c>
      <c r="T154" s="223" t="str">
        <f t="shared" ref="T154:T171" si="138">IF($O154="","-",AVERAGE(O154,Q154))</f>
        <v>-</v>
      </c>
      <c r="U154" s="199" t="str">
        <f t="shared" ref="U154:U171" si="139">IF($B154=FALSE,"",L154-M154)</f>
        <v/>
      </c>
      <c r="V154" s="199" t="str">
        <f t="shared" ref="V154:V171" si="140">IF($B154=FALSE,"",AVERAGE(L154:M154))</f>
        <v/>
      </c>
      <c r="W154" s="199" t="s">
        <v>5</v>
      </c>
      <c r="X154" s="199" t="s">
        <v>5</v>
      </c>
      <c r="Y154" s="225">
        <f t="shared" ref="Y154:Y171" si="141">R154</f>
        <v>0</v>
      </c>
      <c r="Z154" s="199" t="e">
        <f t="shared" ref="Z154:Z171" si="142">AVERAGE(O154,Q154)</f>
        <v>#DIV/0!</v>
      </c>
      <c r="AA154" s="199" t="e">
        <f t="shared" ref="AA154:AA171" si="143">AVERAGE(N154:Q154)</f>
        <v>#DIV/0!</v>
      </c>
      <c r="AB154" s="199" t="e">
        <f t="shared" ref="AB154:AB171" si="144">STDEV(N154:Q154)</f>
        <v>#DIV/0!</v>
      </c>
      <c r="AC154" s="226" t="s">
        <v>5</v>
      </c>
      <c r="AD154" s="226" t="s">
        <v>5</v>
      </c>
      <c r="AE154" s="226" t="s">
        <v>5</v>
      </c>
      <c r="AF154" s="226" t="e">
        <f ca="1">MAX(K172:O172)/Q172*100</f>
        <v>#VALUE!</v>
      </c>
      <c r="AG154" s="199" t="s">
        <v>5</v>
      </c>
      <c r="AH154" s="199" t="s">
        <v>5</v>
      </c>
    </row>
    <row r="155" spans="1:34" ht="18.75" customHeight="1">
      <c r="B155" s="199" t="b">
        <f>NOT(Force_1_R2!A8="")</f>
        <v>0</v>
      </c>
      <c r="C155" s="199" t="b">
        <f t="shared" si="129"/>
        <v>0</v>
      </c>
      <c r="D155" s="199">
        <f>IF($B155=FALSE,0,VALUE(Force_1_R2!E8))</f>
        <v>0</v>
      </c>
      <c r="E155" s="199">
        <f>IF($B155=FALSE,0,VALUE(Force_1_R2!A8))</f>
        <v>0</v>
      </c>
      <c r="F155" s="199" t="str">
        <f>IF($B155=FALSE,"",Force_1_R2!Q8)</f>
        <v/>
      </c>
      <c r="G155" s="199" t="str">
        <f>IF($B155=FALSE,"",Force_1_R2!R8)</f>
        <v/>
      </c>
      <c r="H155" s="199" t="str">
        <f>IF($B155=FALSE,"",Force_1_R2!S8)</f>
        <v/>
      </c>
      <c r="I155" s="199" t="str">
        <f>IF($B155=FALSE,"",Force_1_R2!T8)</f>
        <v/>
      </c>
      <c r="J155" s="199" t="str">
        <f>IF($B155=FALSE,"",Force_1_R2!U8)</f>
        <v/>
      </c>
      <c r="K155" s="199" t="str">
        <f>IF($B155=FALSE,"",Force_1_R2!V8)</f>
        <v/>
      </c>
      <c r="L155" s="199" t="str">
        <f t="shared" si="130"/>
        <v/>
      </c>
      <c r="M155" s="199" t="str">
        <f t="shared" si="131"/>
        <v/>
      </c>
      <c r="N155" s="199" t="str">
        <f t="shared" si="132"/>
        <v/>
      </c>
      <c r="O155" s="199" t="str">
        <f t="shared" si="133"/>
        <v/>
      </c>
      <c r="P155" s="199" t="str">
        <f t="shared" si="134"/>
        <v/>
      </c>
      <c r="Q155" s="199" t="str">
        <f t="shared" si="135"/>
        <v/>
      </c>
      <c r="R155" s="223">
        <f t="shared" si="136"/>
        <v>0</v>
      </c>
      <c r="S155" s="224" t="str">
        <f t="shared" si="137"/>
        <v/>
      </c>
      <c r="T155" s="223" t="str">
        <f t="shared" si="138"/>
        <v>-</v>
      </c>
      <c r="U155" s="199" t="str">
        <f t="shared" si="139"/>
        <v/>
      </c>
      <c r="V155" s="199" t="str">
        <f t="shared" si="140"/>
        <v/>
      </c>
      <c r="W155" s="226" t="str">
        <f t="shared" ref="W155:W171" si="145">IF(OR($C155=FALSE,O155=""),"",ABS((O155-N155)/N155)*100)</f>
        <v/>
      </c>
      <c r="X155" s="226" t="str">
        <f t="shared" ref="X155:X171" si="146">IF(OR($C155=FALSE,Q155=""),"",ABS((Q155-P155)/P155)*100)</f>
        <v/>
      </c>
      <c r="Y155" s="225">
        <f t="shared" si="141"/>
        <v>0</v>
      </c>
      <c r="Z155" s="199" t="e">
        <f t="shared" si="142"/>
        <v>#DIV/0!</v>
      </c>
      <c r="AA155" s="199" t="e">
        <f t="shared" si="143"/>
        <v>#DIV/0!</v>
      </c>
      <c r="AB155" s="199" t="e">
        <f t="shared" si="144"/>
        <v>#DIV/0!</v>
      </c>
      <c r="AC155" s="226" t="str">
        <f t="shared" ref="AC155:AC171" si="147">IF($C155=FALSE,"",ABS((MAX(L155,N155,P155)-MIN(L155,N155,P155))/R155)*100)</f>
        <v/>
      </c>
      <c r="AD155" s="226" t="str">
        <f t="shared" ref="AD155:AD171" si="148">IF($C155=FALSE,"",ABS(U155/V155)*100)</f>
        <v/>
      </c>
      <c r="AE155" s="226" t="str">
        <f t="shared" ref="AE155:AE171" si="149">IF($C155=FALSE,"",((R155-Y177)/Y177)*100)</f>
        <v/>
      </c>
      <c r="AF155" s="199" t="s">
        <v>5</v>
      </c>
      <c r="AG155" s="226" t="str">
        <f t="shared" ref="AG155:AG171" si="150">IF(OR(E$148="Case A",E$148="Case C",W155="",),"-",AVERAGE(W155:X155))</f>
        <v>-</v>
      </c>
      <c r="AH155" s="199" t="e">
        <f t="shared" ref="AH155:AH171" ca="1" si="151">IF(OR(E$148="Case B",E$148="Case D",K$148="ⅹ"),"-",ABS(($L$148-$K$148)/$Q$172)*100)</f>
        <v>#VALUE!</v>
      </c>
    </row>
    <row r="156" spans="1:34" ht="18.75" customHeight="1">
      <c r="B156" s="199" t="b">
        <f>NOT(Force_1_R2!A9="")</f>
        <v>0</v>
      </c>
      <c r="C156" s="199" t="b">
        <f t="shared" si="129"/>
        <v>0</v>
      </c>
      <c r="D156" s="199">
        <f>IF($B156=FALSE,0,VALUE(Force_1_R2!E9))</f>
        <v>0</v>
      </c>
      <c r="E156" s="199">
        <f>IF($B156=FALSE,0,VALUE(Force_1_R2!A9))</f>
        <v>0</v>
      </c>
      <c r="F156" s="199" t="str">
        <f>IF($B156=FALSE,"",Force_1_R2!Q9)</f>
        <v/>
      </c>
      <c r="G156" s="199" t="str">
        <f>IF($B156=FALSE,"",Force_1_R2!R9)</f>
        <v/>
      </c>
      <c r="H156" s="199" t="str">
        <f>IF($B156=FALSE,"",Force_1_R2!S9)</f>
        <v/>
      </c>
      <c r="I156" s="199" t="str">
        <f>IF($B156=FALSE,"",Force_1_R2!T9)</f>
        <v/>
      </c>
      <c r="J156" s="199" t="str">
        <f>IF($B156=FALSE,"",Force_1_R2!U9)</f>
        <v/>
      </c>
      <c r="K156" s="199" t="str">
        <f>IF($B156=FALSE,"",Force_1_R2!V9)</f>
        <v/>
      </c>
      <c r="L156" s="199" t="str">
        <f t="shared" si="130"/>
        <v/>
      </c>
      <c r="M156" s="199" t="str">
        <f t="shared" si="131"/>
        <v/>
      </c>
      <c r="N156" s="199" t="str">
        <f t="shared" si="132"/>
        <v/>
      </c>
      <c r="O156" s="199" t="str">
        <f t="shared" si="133"/>
        <v/>
      </c>
      <c r="P156" s="199" t="str">
        <f t="shared" si="134"/>
        <v/>
      </c>
      <c r="Q156" s="199" t="str">
        <f t="shared" si="135"/>
        <v/>
      </c>
      <c r="R156" s="223">
        <f t="shared" si="136"/>
        <v>0</v>
      </c>
      <c r="S156" s="224" t="str">
        <f t="shared" si="137"/>
        <v/>
      </c>
      <c r="T156" s="223" t="str">
        <f t="shared" si="138"/>
        <v>-</v>
      </c>
      <c r="U156" s="199" t="str">
        <f t="shared" si="139"/>
        <v/>
      </c>
      <c r="V156" s="199" t="str">
        <f t="shared" si="140"/>
        <v/>
      </c>
      <c r="W156" s="226" t="str">
        <f t="shared" si="145"/>
        <v/>
      </c>
      <c r="X156" s="226" t="str">
        <f t="shared" si="146"/>
        <v/>
      </c>
      <c r="Y156" s="225">
        <f t="shared" si="141"/>
        <v>0</v>
      </c>
      <c r="Z156" s="199" t="e">
        <f t="shared" si="142"/>
        <v>#DIV/0!</v>
      </c>
      <c r="AA156" s="199" t="e">
        <f t="shared" si="143"/>
        <v>#DIV/0!</v>
      </c>
      <c r="AB156" s="199" t="e">
        <f t="shared" si="144"/>
        <v>#DIV/0!</v>
      </c>
      <c r="AC156" s="226" t="str">
        <f t="shared" si="147"/>
        <v/>
      </c>
      <c r="AD156" s="226" t="str">
        <f t="shared" si="148"/>
        <v/>
      </c>
      <c r="AE156" s="226" t="str">
        <f t="shared" si="149"/>
        <v/>
      </c>
      <c r="AF156" s="199" t="s">
        <v>5</v>
      </c>
      <c r="AG156" s="226" t="str">
        <f t="shared" si="150"/>
        <v>-</v>
      </c>
      <c r="AH156" s="199" t="e">
        <f t="shared" ca="1" si="151"/>
        <v>#VALUE!</v>
      </c>
    </row>
    <row r="157" spans="1:34" ht="18.75" customHeight="1">
      <c r="B157" s="199" t="b">
        <f>NOT(Force_1_R2!A10="")</f>
        <v>0</v>
      </c>
      <c r="C157" s="199" t="b">
        <f t="shared" si="129"/>
        <v>0</v>
      </c>
      <c r="D157" s="199">
        <f>IF($B157=FALSE,0,VALUE(Force_1_R2!E10))</f>
        <v>0</v>
      </c>
      <c r="E157" s="199">
        <f>IF($B157=FALSE,0,VALUE(Force_1_R2!A10))</f>
        <v>0</v>
      </c>
      <c r="F157" s="199" t="str">
        <f>IF($B157=FALSE,"",Force_1_R2!Q10)</f>
        <v/>
      </c>
      <c r="G157" s="199" t="str">
        <f>IF($B157=FALSE,"",Force_1_R2!R10)</f>
        <v/>
      </c>
      <c r="H157" s="199" t="str">
        <f>IF($B157=FALSE,"",Force_1_R2!S10)</f>
        <v/>
      </c>
      <c r="I157" s="199" t="str">
        <f>IF($B157=FALSE,"",Force_1_R2!T10)</f>
        <v/>
      </c>
      <c r="J157" s="199" t="str">
        <f>IF($B157=FALSE,"",Force_1_R2!U10)</f>
        <v/>
      </c>
      <c r="K157" s="199" t="str">
        <f>IF($B157=FALSE,"",Force_1_R2!V10)</f>
        <v/>
      </c>
      <c r="L157" s="199" t="str">
        <f t="shared" si="130"/>
        <v/>
      </c>
      <c r="M157" s="199" t="str">
        <f t="shared" si="131"/>
        <v/>
      </c>
      <c r="N157" s="199" t="str">
        <f t="shared" si="132"/>
        <v/>
      </c>
      <c r="O157" s="199" t="str">
        <f t="shared" si="133"/>
        <v/>
      </c>
      <c r="P157" s="199" t="str">
        <f t="shared" si="134"/>
        <v/>
      </c>
      <c r="Q157" s="199" t="str">
        <f t="shared" si="135"/>
        <v/>
      </c>
      <c r="R157" s="223">
        <f t="shared" si="136"/>
        <v>0</v>
      </c>
      <c r="S157" s="224" t="str">
        <f t="shared" si="137"/>
        <v/>
      </c>
      <c r="T157" s="223" t="str">
        <f t="shared" si="138"/>
        <v>-</v>
      </c>
      <c r="U157" s="199" t="str">
        <f t="shared" si="139"/>
        <v/>
      </c>
      <c r="V157" s="199" t="str">
        <f t="shared" si="140"/>
        <v/>
      </c>
      <c r="W157" s="226" t="str">
        <f t="shared" si="145"/>
        <v/>
      </c>
      <c r="X157" s="226" t="str">
        <f t="shared" si="146"/>
        <v/>
      </c>
      <c r="Y157" s="225">
        <f t="shared" si="141"/>
        <v>0</v>
      </c>
      <c r="Z157" s="199" t="e">
        <f t="shared" si="142"/>
        <v>#DIV/0!</v>
      </c>
      <c r="AA157" s="199" t="e">
        <f t="shared" si="143"/>
        <v>#DIV/0!</v>
      </c>
      <c r="AB157" s="199" t="e">
        <f t="shared" si="144"/>
        <v>#DIV/0!</v>
      </c>
      <c r="AC157" s="226" t="str">
        <f t="shared" si="147"/>
        <v/>
      </c>
      <c r="AD157" s="226" t="str">
        <f t="shared" si="148"/>
        <v/>
      </c>
      <c r="AE157" s="226" t="str">
        <f t="shared" si="149"/>
        <v/>
      </c>
      <c r="AF157" s="199" t="s">
        <v>5</v>
      </c>
      <c r="AG157" s="226" t="str">
        <f t="shared" si="150"/>
        <v>-</v>
      </c>
      <c r="AH157" s="199" t="e">
        <f t="shared" ca="1" si="151"/>
        <v>#VALUE!</v>
      </c>
    </row>
    <row r="158" spans="1:34" ht="18.75" customHeight="1">
      <c r="B158" s="199" t="b">
        <f>NOT(Force_1_R2!A11="")</f>
        <v>0</v>
      </c>
      <c r="C158" s="199" t="b">
        <f t="shared" si="129"/>
        <v>0</v>
      </c>
      <c r="D158" s="199">
        <f>IF($B158=FALSE,0,VALUE(Force_1_R2!E11))</f>
        <v>0</v>
      </c>
      <c r="E158" s="199">
        <f>IF($B158=FALSE,0,VALUE(Force_1_R2!A11))</f>
        <v>0</v>
      </c>
      <c r="F158" s="199" t="str">
        <f>IF($B158=FALSE,"",Force_1_R2!Q11)</f>
        <v/>
      </c>
      <c r="G158" s="199" t="str">
        <f>IF($B158=FALSE,"",Force_1_R2!R11)</f>
        <v/>
      </c>
      <c r="H158" s="199" t="str">
        <f>IF($B158=FALSE,"",Force_1_R2!S11)</f>
        <v/>
      </c>
      <c r="I158" s="199" t="str">
        <f>IF($B158=FALSE,"",Force_1_R2!T11)</f>
        <v/>
      </c>
      <c r="J158" s="199" t="str">
        <f>IF($B158=FALSE,"",Force_1_R2!U11)</f>
        <v/>
      </c>
      <c r="K158" s="199" t="str">
        <f>IF($B158=FALSE,"",Force_1_R2!V11)</f>
        <v/>
      </c>
      <c r="L158" s="199" t="str">
        <f t="shared" si="130"/>
        <v/>
      </c>
      <c r="M158" s="199" t="str">
        <f t="shared" si="131"/>
        <v/>
      </c>
      <c r="N158" s="199" t="str">
        <f t="shared" si="132"/>
        <v/>
      </c>
      <c r="O158" s="199" t="str">
        <f t="shared" si="133"/>
        <v/>
      </c>
      <c r="P158" s="199" t="str">
        <f t="shared" si="134"/>
        <v/>
      </c>
      <c r="Q158" s="199" t="str">
        <f t="shared" si="135"/>
        <v/>
      </c>
      <c r="R158" s="223">
        <f t="shared" si="136"/>
        <v>0</v>
      </c>
      <c r="S158" s="224" t="str">
        <f t="shared" si="137"/>
        <v/>
      </c>
      <c r="T158" s="223" t="str">
        <f t="shared" si="138"/>
        <v>-</v>
      </c>
      <c r="U158" s="199" t="str">
        <f t="shared" si="139"/>
        <v/>
      </c>
      <c r="V158" s="199" t="str">
        <f t="shared" si="140"/>
        <v/>
      </c>
      <c r="W158" s="226" t="str">
        <f t="shared" si="145"/>
        <v/>
      </c>
      <c r="X158" s="226" t="str">
        <f t="shared" si="146"/>
        <v/>
      </c>
      <c r="Y158" s="225">
        <f t="shared" si="141"/>
        <v>0</v>
      </c>
      <c r="Z158" s="199" t="e">
        <f t="shared" si="142"/>
        <v>#DIV/0!</v>
      </c>
      <c r="AA158" s="199" t="e">
        <f t="shared" si="143"/>
        <v>#DIV/0!</v>
      </c>
      <c r="AB158" s="199" t="e">
        <f t="shared" si="144"/>
        <v>#DIV/0!</v>
      </c>
      <c r="AC158" s="226" t="str">
        <f t="shared" si="147"/>
        <v/>
      </c>
      <c r="AD158" s="226" t="str">
        <f t="shared" si="148"/>
        <v/>
      </c>
      <c r="AE158" s="226" t="str">
        <f t="shared" si="149"/>
        <v/>
      </c>
      <c r="AF158" s="199" t="s">
        <v>5</v>
      </c>
      <c r="AG158" s="226" t="str">
        <f t="shared" si="150"/>
        <v>-</v>
      </c>
      <c r="AH158" s="199" t="e">
        <f t="shared" ca="1" si="151"/>
        <v>#VALUE!</v>
      </c>
    </row>
    <row r="159" spans="1:34" ht="18.75" customHeight="1">
      <c r="B159" s="199" t="b">
        <f>NOT(Force_1_R2!A12="")</f>
        <v>0</v>
      </c>
      <c r="C159" s="199" t="b">
        <f t="shared" si="129"/>
        <v>0</v>
      </c>
      <c r="D159" s="199">
        <f>IF($B159=FALSE,0,VALUE(Force_1_R2!E12))</f>
        <v>0</v>
      </c>
      <c r="E159" s="199">
        <f>IF($B159=FALSE,0,VALUE(Force_1_R2!A12))</f>
        <v>0</v>
      </c>
      <c r="F159" s="199" t="str">
        <f>IF($B159=FALSE,"",Force_1_R2!Q12)</f>
        <v/>
      </c>
      <c r="G159" s="199" t="str">
        <f>IF($B159=FALSE,"",Force_1_R2!R12)</f>
        <v/>
      </c>
      <c r="H159" s="199" t="str">
        <f>IF($B159=FALSE,"",Force_1_R2!S12)</f>
        <v/>
      </c>
      <c r="I159" s="199" t="str">
        <f>IF($B159=FALSE,"",Force_1_R2!T12)</f>
        <v/>
      </c>
      <c r="J159" s="199" t="str">
        <f>IF($B159=FALSE,"",Force_1_R2!U12)</f>
        <v/>
      </c>
      <c r="K159" s="199" t="str">
        <f>IF($B159=FALSE,"",Force_1_R2!V12)</f>
        <v/>
      </c>
      <c r="L159" s="199" t="str">
        <f t="shared" si="130"/>
        <v/>
      </c>
      <c r="M159" s="199" t="str">
        <f t="shared" si="131"/>
        <v/>
      </c>
      <c r="N159" s="199" t="str">
        <f t="shared" si="132"/>
        <v/>
      </c>
      <c r="O159" s="199" t="str">
        <f t="shared" si="133"/>
        <v/>
      </c>
      <c r="P159" s="199" t="str">
        <f t="shared" si="134"/>
        <v/>
      </c>
      <c r="Q159" s="199" t="str">
        <f t="shared" si="135"/>
        <v/>
      </c>
      <c r="R159" s="223">
        <f t="shared" si="136"/>
        <v>0</v>
      </c>
      <c r="S159" s="224" t="str">
        <f t="shared" si="137"/>
        <v/>
      </c>
      <c r="T159" s="223" t="str">
        <f t="shared" si="138"/>
        <v>-</v>
      </c>
      <c r="U159" s="199" t="str">
        <f t="shared" si="139"/>
        <v/>
      </c>
      <c r="V159" s="199" t="str">
        <f t="shared" si="140"/>
        <v/>
      </c>
      <c r="W159" s="226" t="str">
        <f t="shared" si="145"/>
        <v/>
      </c>
      <c r="X159" s="226" t="str">
        <f t="shared" si="146"/>
        <v/>
      </c>
      <c r="Y159" s="225">
        <f t="shared" si="141"/>
        <v>0</v>
      </c>
      <c r="Z159" s="199" t="e">
        <f t="shared" si="142"/>
        <v>#DIV/0!</v>
      </c>
      <c r="AA159" s="199" t="e">
        <f t="shared" si="143"/>
        <v>#DIV/0!</v>
      </c>
      <c r="AB159" s="199" t="e">
        <f t="shared" si="144"/>
        <v>#DIV/0!</v>
      </c>
      <c r="AC159" s="226" t="str">
        <f t="shared" si="147"/>
        <v/>
      </c>
      <c r="AD159" s="226" t="str">
        <f t="shared" si="148"/>
        <v/>
      </c>
      <c r="AE159" s="226" t="str">
        <f t="shared" si="149"/>
        <v/>
      </c>
      <c r="AF159" s="199" t="s">
        <v>5</v>
      </c>
      <c r="AG159" s="226" t="str">
        <f t="shared" si="150"/>
        <v>-</v>
      </c>
      <c r="AH159" s="199" t="e">
        <f t="shared" ca="1" si="151"/>
        <v>#VALUE!</v>
      </c>
    </row>
    <row r="160" spans="1:34" ht="18.75" customHeight="1">
      <c r="B160" s="199" t="b">
        <f>NOT(Force_1_R2!A13="")</f>
        <v>0</v>
      </c>
      <c r="C160" s="199" t="b">
        <f t="shared" si="129"/>
        <v>0</v>
      </c>
      <c r="D160" s="199">
        <f>IF($B160=FALSE,0,VALUE(Force_1_R2!E13))</f>
        <v>0</v>
      </c>
      <c r="E160" s="199">
        <f>IF($B160=FALSE,0,VALUE(Force_1_R2!A13))</f>
        <v>0</v>
      </c>
      <c r="F160" s="199" t="str">
        <f>IF($B160=FALSE,"",Force_1_R2!Q13)</f>
        <v/>
      </c>
      <c r="G160" s="199" t="str">
        <f>IF($B160=FALSE,"",Force_1_R2!R13)</f>
        <v/>
      </c>
      <c r="H160" s="199" t="str">
        <f>IF($B160=FALSE,"",Force_1_R2!S13)</f>
        <v/>
      </c>
      <c r="I160" s="199" t="str">
        <f>IF($B160=FALSE,"",Force_1_R2!T13)</f>
        <v/>
      </c>
      <c r="J160" s="199" t="str">
        <f>IF($B160=FALSE,"",Force_1_R2!U13)</f>
        <v/>
      </c>
      <c r="K160" s="199" t="str">
        <f>IF($B160=FALSE,"",Force_1_R2!V13)</f>
        <v/>
      </c>
      <c r="L160" s="199" t="str">
        <f t="shared" si="130"/>
        <v/>
      </c>
      <c r="M160" s="199" t="str">
        <f t="shared" si="131"/>
        <v/>
      </c>
      <c r="N160" s="199" t="str">
        <f t="shared" si="132"/>
        <v/>
      </c>
      <c r="O160" s="199" t="str">
        <f t="shared" si="133"/>
        <v/>
      </c>
      <c r="P160" s="199" t="str">
        <f t="shared" si="134"/>
        <v/>
      </c>
      <c r="Q160" s="199" t="str">
        <f t="shared" si="135"/>
        <v/>
      </c>
      <c r="R160" s="223">
        <f t="shared" si="136"/>
        <v>0</v>
      </c>
      <c r="S160" s="224" t="str">
        <f t="shared" si="137"/>
        <v/>
      </c>
      <c r="T160" s="223" t="str">
        <f t="shared" si="138"/>
        <v>-</v>
      </c>
      <c r="U160" s="199" t="str">
        <f t="shared" si="139"/>
        <v/>
      </c>
      <c r="V160" s="199" t="str">
        <f t="shared" si="140"/>
        <v/>
      </c>
      <c r="W160" s="226" t="str">
        <f t="shared" si="145"/>
        <v/>
      </c>
      <c r="X160" s="226" t="str">
        <f t="shared" si="146"/>
        <v/>
      </c>
      <c r="Y160" s="225">
        <f t="shared" si="141"/>
        <v>0</v>
      </c>
      <c r="Z160" s="199" t="e">
        <f t="shared" si="142"/>
        <v>#DIV/0!</v>
      </c>
      <c r="AA160" s="199" t="e">
        <f t="shared" si="143"/>
        <v>#DIV/0!</v>
      </c>
      <c r="AB160" s="199" t="e">
        <f t="shared" si="144"/>
        <v>#DIV/0!</v>
      </c>
      <c r="AC160" s="226" t="str">
        <f t="shared" si="147"/>
        <v/>
      </c>
      <c r="AD160" s="226" t="str">
        <f t="shared" si="148"/>
        <v/>
      </c>
      <c r="AE160" s="226" t="str">
        <f t="shared" si="149"/>
        <v/>
      </c>
      <c r="AF160" s="199" t="s">
        <v>5</v>
      </c>
      <c r="AG160" s="226" t="str">
        <f t="shared" si="150"/>
        <v>-</v>
      </c>
      <c r="AH160" s="199" t="e">
        <f t="shared" ca="1" si="151"/>
        <v>#VALUE!</v>
      </c>
    </row>
    <row r="161" spans="1:34" ht="18.75" customHeight="1">
      <c r="B161" s="199" t="b">
        <f>NOT(Force_1_R2!A14="")</f>
        <v>0</v>
      </c>
      <c r="C161" s="199" t="b">
        <f t="shared" si="129"/>
        <v>0</v>
      </c>
      <c r="D161" s="199">
        <f>IF($B161=FALSE,0,VALUE(Force_1_R2!E14))</f>
        <v>0</v>
      </c>
      <c r="E161" s="199">
        <f>IF($B161=FALSE,0,VALUE(Force_1_R2!A14))</f>
        <v>0</v>
      </c>
      <c r="F161" s="199" t="str">
        <f>IF($B161=FALSE,"",Force_1_R2!Q14)</f>
        <v/>
      </c>
      <c r="G161" s="199" t="str">
        <f>IF($B161=FALSE,"",Force_1_R2!R14)</f>
        <v/>
      </c>
      <c r="H161" s="199" t="str">
        <f>IF($B161=FALSE,"",Force_1_R2!S14)</f>
        <v/>
      </c>
      <c r="I161" s="199" t="str">
        <f>IF($B161=FALSE,"",Force_1_R2!T14)</f>
        <v/>
      </c>
      <c r="J161" s="199" t="str">
        <f>IF($B161=FALSE,"",Force_1_R2!U14)</f>
        <v/>
      </c>
      <c r="K161" s="199" t="str">
        <f>IF($B161=FALSE,"",Force_1_R2!V14)</f>
        <v/>
      </c>
      <c r="L161" s="199" t="str">
        <f t="shared" si="130"/>
        <v/>
      </c>
      <c r="M161" s="199" t="str">
        <f t="shared" si="131"/>
        <v/>
      </c>
      <c r="N161" s="199" t="str">
        <f t="shared" si="132"/>
        <v/>
      </c>
      <c r="O161" s="199" t="str">
        <f t="shared" si="133"/>
        <v/>
      </c>
      <c r="P161" s="199" t="str">
        <f t="shared" si="134"/>
        <v/>
      </c>
      <c r="Q161" s="199" t="str">
        <f t="shared" si="135"/>
        <v/>
      </c>
      <c r="R161" s="223">
        <f t="shared" si="136"/>
        <v>0</v>
      </c>
      <c r="S161" s="224" t="str">
        <f t="shared" si="137"/>
        <v/>
      </c>
      <c r="T161" s="223" t="str">
        <f t="shared" si="138"/>
        <v>-</v>
      </c>
      <c r="U161" s="199" t="str">
        <f t="shared" si="139"/>
        <v/>
      </c>
      <c r="V161" s="199" t="str">
        <f t="shared" si="140"/>
        <v/>
      </c>
      <c r="W161" s="226" t="str">
        <f t="shared" si="145"/>
        <v/>
      </c>
      <c r="X161" s="226" t="str">
        <f t="shared" si="146"/>
        <v/>
      </c>
      <c r="Y161" s="225">
        <f t="shared" si="141"/>
        <v>0</v>
      </c>
      <c r="Z161" s="199" t="e">
        <f t="shared" si="142"/>
        <v>#DIV/0!</v>
      </c>
      <c r="AA161" s="199" t="e">
        <f t="shared" si="143"/>
        <v>#DIV/0!</v>
      </c>
      <c r="AB161" s="199" t="e">
        <f t="shared" si="144"/>
        <v>#DIV/0!</v>
      </c>
      <c r="AC161" s="226" t="str">
        <f t="shared" si="147"/>
        <v/>
      </c>
      <c r="AD161" s="226" t="str">
        <f t="shared" si="148"/>
        <v/>
      </c>
      <c r="AE161" s="226" t="str">
        <f t="shared" si="149"/>
        <v/>
      </c>
      <c r="AF161" s="199" t="s">
        <v>5</v>
      </c>
      <c r="AG161" s="226" t="str">
        <f t="shared" si="150"/>
        <v>-</v>
      </c>
      <c r="AH161" s="199" t="e">
        <f t="shared" ca="1" si="151"/>
        <v>#VALUE!</v>
      </c>
    </row>
    <row r="162" spans="1:34" ht="18.75" customHeight="1">
      <c r="B162" s="199" t="b">
        <f>NOT(Force_1_R2!A15="")</f>
        <v>0</v>
      </c>
      <c r="C162" s="199" t="b">
        <f t="shared" si="129"/>
        <v>0</v>
      </c>
      <c r="D162" s="199">
        <f>IF($B162=FALSE,0,VALUE(Force_1_R2!E15))</f>
        <v>0</v>
      </c>
      <c r="E162" s="199">
        <f>IF($B162=FALSE,0,VALUE(Force_1_R2!A15))</f>
        <v>0</v>
      </c>
      <c r="F162" s="199" t="str">
        <f>IF($B162=FALSE,"",Force_1_R2!Q15)</f>
        <v/>
      </c>
      <c r="G162" s="199" t="str">
        <f>IF($B162=FALSE,"",Force_1_R2!R15)</f>
        <v/>
      </c>
      <c r="H162" s="199" t="str">
        <f>IF($B162=FALSE,"",Force_1_R2!S15)</f>
        <v/>
      </c>
      <c r="I162" s="199" t="str">
        <f>IF($B162=FALSE,"",Force_1_R2!T15)</f>
        <v/>
      </c>
      <c r="J162" s="199" t="str">
        <f>IF($B162=FALSE,"",Force_1_R2!U15)</f>
        <v/>
      </c>
      <c r="K162" s="199" t="str">
        <f>IF($B162=FALSE,"",Force_1_R2!V15)</f>
        <v/>
      </c>
      <c r="L162" s="199" t="str">
        <f t="shared" si="130"/>
        <v/>
      </c>
      <c r="M162" s="199" t="str">
        <f t="shared" si="131"/>
        <v/>
      </c>
      <c r="N162" s="199" t="str">
        <f t="shared" si="132"/>
        <v/>
      </c>
      <c r="O162" s="199" t="str">
        <f t="shared" si="133"/>
        <v/>
      </c>
      <c r="P162" s="199" t="str">
        <f t="shared" si="134"/>
        <v/>
      </c>
      <c r="Q162" s="199" t="str">
        <f t="shared" si="135"/>
        <v/>
      </c>
      <c r="R162" s="223">
        <f t="shared" si="136"/>
        <v>0</v>
      </c>
      <c r="S162" s="224" t="str">
        <f t="shared" si="137"/>
        <v/>
      </c>
      <c r="T162" s="223" t="str">
        <f t="shared" si="138"/>
        <v>-</v>
      </c>
      <c r="U162" s="199" t="str">
        <f t="shared" si="139"/>
        <v/>
      </c>
      <c r="V162" s="199" t="str">
        <f t="shared" si="140"/>
        <v/>
      </c>
      <c r="W162" s="226" t="str">
        <f t="shared" si="145"/>
        <v/>
      </c>
      <c r="X162" s="226" t="str">
        <f t="shared" si="146"/>
        <v/>
      </c>
      <c r="Y162" s="225">
        <f t="shared" si="141"/>
        <v>0</v>
      </c>
      <c r="Z162" s="199" t="e">
        <f t="shared" si="142"/>
        <v>#DIV/0!</v>
      </c>
      <c r="AA162" s="199" t="e">
        <f t="shared" si="143"/>
        <v>#DIV/0!</v>
      </c>
      <c r="AB162" s="199" t="e">
        <f t="shared" si="144"/>
        <v>#DIV/0!</v>
      </c>
      <c r="AC162" s="226" t="str">
        <f t="shared" si="147"/>
        <v/>
      </c>
      <c r="AD162" s="226" t="str">
        <f t="shared" si="148"/>
        <v/>
      </c>
      <c r="AE162" s="226" t="str">
        <f t="shared" si="149"/>
        <v/>
      </c>
      <c r="AF162" s="199" t="s">
        <v>5</v>
      </c>
      <c r="AG162" s="226" t="str">
        <f t="shared" si="150"/>
        <v>-</v>
      </c>
      <c r="AH162" s="199" t="e">
        <f t="shared" ca="1" si="151"/>
        <v>#VALUE!</v>
      </c>
    </row>
    <row r="163" spans="1:34" ht="18.75" customHeight="1">
      <c r="B163" s="199" t="b">
        <f>NOT(Force_1_R2!A16="")</f>
        <v>0</v>
      </c>
      <c r="C163" s="199" t="b">
        <f t="shared" si="129"/>
        <v>0</v>
      </c>
      <c r="D163" s="199">
        <f>IF($B163=FALSE,0,VALUE(Force_1_R2!E16))</f>
        <v>0</v>
      </c>
      <c r="E163" s="199">
        <f>IF($B163=FALSE,0,VALUE(Force_1_R2!A16))</f>
        <v>0</v>
      </c>
      <c r="F163" s="199" t="str">
        <f>IF($B163=FALSE,"",Force_1_R2!Q16)</f>
        <v/>
      </c>
      <c r="G163" s="199" t="str">
        <f>IF($B163=FALSE,"",Force_1_R2!R16)</f>
        <v/>
      </c>
      <c r="H163" s="199" t="str">
        <f>IF($B163=FALSE,"",Force_1_R2!S16)</f>
        <v/>
      </c>
      <c r="I163" s="199" t="str">
        <f>IF($B163=FALSE,"",Force_1_R2!T16)</f>
        <v/>
      </c>
      <c r="J163" s="199" t="str">
        <f>IF($B163=FALSE,"",Force_1_R2!U16)</f>
        <v/>
      </c>
      <c r="K163" s="199" t="str">
        <f>IF($B163=FALSE,"",Force_1_R2!V16)</f>
        <v/>
      </c>
      <c r="L163" s="199" t="str">
        <f t="shared" si="130"/>
        <v/>
      </c>
      <c r="M163" s="199" t="str">
        <f t="shared" si="131"/>
        <v/>
      </c>
      <c r="N163" s="199" t="str">
        <f t="shared" si="132"/>
        <v/>
      </c>
      <c r="O163" s="199" t="str">
        <f t="shared" si="133"/>
        <v/>
      </c>
      <c r="P163" s="199" t="str">
        <f t="shared" si="134"/>
        <v/>
      </c>
      <c r="Q163" s="199" t="str">
        <f t="shared" si="135"/>
        <v/>
      </c>
      <c r="R163" s="223">
        <f t="shared" si="136"/>
        <v>0</v>
      </c>
      <c r="S163" s="224" t="str">
        <f t="shared" si="137"/>
        <v/>
      </c>
      <c r="T163" s="223" t="str">
        <f t="shared" si="138"/>
        <v>-</v>
      </c>
      <c r="U163" s="199" t="str">
        <f t="shared" si="139"/>
        <v/>
      </c>
      <c r="V163" s="199" t="str">
        <f t="shared" si="140"/>
        <v/>
      </c>
      <c r="W163" s="226" t="str">
        <f t="shared" si="145"/>
        <v/>
      </c>
      <c r="X163" s="226" t="str">
        <f t="shared" si="146"/>
        <v/>
      </c>
      <c r="Y163" s="225">
        <f t="shared" si="141"/>
        <v>0</v>
      </c>
      <c r="Z163" s="199" t="e">
        <f t="shared" si="142"/>
        <v>#DIV/0!</v>
      </c>
      <c r="AA163" s="199" t="e">
        <f t="shared" si="143"/>
        <v>#DIV/0!</v>
      </c>
      <c r="AB163" s="199" t="e">
        <f t="shared" si="144"/>
        <v>#DIV/0!</v>
      </c>
      <c r="AC163" s="226" t="str">
        <f t="shared" si="147"/>
        <v/>
      </c>
      <c r="AD163" s="226" t="str">
        <f t="shared" si="148"/>
        <v/>
      </c>
      <c r="AE163" s="226" t="str">
        <f t="shared" si="149"/>
        <v/>
      </c>
      <c r="AF163" s="199" t="s">
        <v>5</v>
      </c>
      <c r="AG163" s="226" t="str">
        <f t="shared" si="150"/>
        <v>-</v>
      </c>
      <c r="AH163" s="199" t="e">
        <f t="shared" ca="1" si="151"/>
        <v>#VALUE!</v>
      </c>
    </row>
    <row r="164" spans="1:34" ht="18.75" customHeight="1">
      <c r="B164" s="199" t="b">
        <f>NOT(Force_1_R2!A17="")</f>
        <v>0</v>
      </c>
      <c r="C164" s="199" t="b">
        <f t="shared" si="129"/>
        <v>0</v>
      </c>
      <c r="D164" s="199">
        <f>IF($B164=FALSE,0,VALUE(Force_1_R2!E17))</f>
        <v>0</v>
      </c>
      <c r="E164" s="199">
        <f>IF($B164=FALSE,0,VALUE(Force_1_R2!A17))</f>
        <v>0</v>
      </c>
      <c r="F164" s="199" t="str">
        <f>IF($B164=FALSE,"",Force_1_R2!Q17)</f>
        <v/>
      </c>
      <c r="G164" s="199" t="str">
        <f>IF($B164=FALSE,"",Force_1_R2!R17)</f>
        <v/>
      </c>
      <c r="H164" s="199" t="str">
        <f>IF($B164=FALSE,"",Force_1_R2!S17)</f>
        <v/>
      </c>
      <c r="I164" s="199" t="str">
        <f>IF($B164=FALSE,"",Force_1_R2!T17)</f>
        <v/>
      </c>
      <c r="J164" s="199" t="str">
        <f>IF($B164=FALSE,"",Force_1_R2!U17)</f>
        <v/>
      </c>
      <c r="K164" s="199" t="str">
        <f>IF($B164=FALSE,"",Force_1_R2!V17)</f>
        <v/>
      </c>
      <c r="L164" s="199" t="str">
        <f t="shared" si="130"/>
        <v/>
      </c>
      <c r="M164" s="199" t="str">
        <f t="shared" si="131"/>
        <v/>
      </c>
      <c r="N164" s="199" t="str">
        <f t="shared" si="132"/>
        <v/>
      </c>
      <c r="O164" s="199" t="str">
        <f t="shared" si="133"/>
        <v/>
      </c>
      <c r="P164" s="199" t="str">
        <f t="shared" si="134"/>
        <v/>
      </c>
      <c r="Q164" s="199" t="str">
        <f t="shared" si="135"/>
        <v/>
      </c>
      <c r="R164" s="223">
        <f t="shared" si="136"/>
        <v>0</v>
      </c>
      <c r="S164" s="224" t="str">
        <f t="shared" si="137"/>
        <v/>
      </c>
      <c r="T164" s="223" t="str">
        <f t="shared" si="138"/>
        <v>-</v>
      </c>
      <c r="U164" s="199" t="str">
        <f t="shared" si="139"/>
        <v/>
      </c>
      <c r="V164" s="199" t="str">
        <f t="shared" si="140"/>
        <v/>
      </c>
      <c r="W164" s="226" t="str">
        <f t="shared" si="145"/>
        <v/>
      </c>
      <c r="X164" s="226" t="str">
        <f t="shared" si="146"/>
        <v/>
      </c>
      <c r="Y164" s="225">
        <f t="shared" si="141"/>
        <v>0</v>
      </c>
      <c r="Z164" s="199" t="e">
        <f t="shared" si="142"/>
        <v>#DIV/0!</v>
      </c>
      <c r="AA164" s="199" t="e">
        <f t="shared" si="143"/>
        <v>#DIV/0!</v>
      </c>
      <c r="AB164" s="199" t="e">
        <f t="shared" si="144"/>
        <v>#DIV/0!</v>
      </c>
      <c r="AC164" s="226" t="str">
        <f t="shared" si="147"/>
        <v/>
      </c>
      <c r="AD164" s="226" t="str">
        <f t="shared" si="148"/>
        <v/>
      </c>
      <c r="AE164" s="226" t="str">
        <f t="shared" si="149"/>
        <v/>
      </c>
      <c r="AF164" s="199" t="s">
        <v>5</v>
      </c>
      <c r="AG164" s="226" t="str">
        <f t="shared" si="150"/>
        <v>-</v>
      </c>
      <c r="AH164" s="199" t="e">
        <f t="shared" ca="1" si="151"/>
        <v>#VALUE!</v>
      </c>
    </row>
    <row r="165" spans="1:34" ht="18.75" customHeight="1">
      <c r="B165" s="199" t="b">
        <f>NOT(Force_1_R2!A18="")</f>
        <v>0</v>
      </c>
      <c r="C165" s="199" t="b">
        <f t="shared" si="129"/>
        <v>0</v>
      </c>
      <c r="D165" s="199">
        <f>IF($B165=FALSE,0,VALUE(Force_1_R2!E18))</f>
        <v>0</v>
      </c>
      <c r="E165" s="199">
        <f>IF($B165=FALSE,0,VALUE(Force_1_R2!A18))</f>
        <v>0</v>
      </c>
      <c r="F165" s="199" t="str">
        <f>IF($B165=FALSE,"",Force_1_R2!Q18)</f>
        <v/>
      </c>
      <c r="G165" s="199" t="str">
        <f>IF($B165=FALSE,"",Force_1_R2!R18)</f>
        <v/>
      </c>
      <c r="H165" s="199" t="str">
        <f>IF($B165=FALSE,"",Force_1_R2!S18)</f>
        <v/>
      </c>
      <c r="I165" s="199" t="str">
        <f>IF($B165=FALSE,"",Force_1_R2!T18)</f>
        <v/>
      </c>
      <c r="J165" s="199" t="str">
        <f>IF($B165=FALSE,"",Force_1_R2!U18)</f>
        <v/>
      </c>
      <c r="K165" s="199" t="str">
        <f>IF($B165=FALSE,"",Force_1_R2!V18)</f>
        <v/>
      </c>
      <c r="L165" s="199" t="str">
        <f t="shared" si="130"/>
        <v/>
      </c>
      <c r="M165" s="199" t="str">
        <f t="shared" si="131"/>
        <v/>
      </c>
      <c r="N165" s="199" t="str">
        <f t="shared" si="132"/>
        <v/>
      </c>
      <c r="O165" s="199" t="str">
        <f t="shared" si="133"/>
        <v/>
      </c>
      <c r="P165" s="199" t="str">
        <f t="shared" si="134"/>
        <v/>
      </c>
      <c r="Q165" s="199" t="str">
        <f t="shared" si="135"/>
        <v/>
      </c>
      <c r="R165" s="223">
        <f t="shared" si="136"/>
        <v>0</v>
      </c>
      <c r="S165" s="224" t="str">
        <f t="shared" si="137"/>
        <v/>
      </c>
      <c r="T165" s="223" t="str">
        <f t="shared" si="138"/>
        <v>-</v>
      </c>
      <c r="U165" s="199" t="str">
        <f t="shared" si="139"/>
        <v/>
      </c>
      <c r="V165" s="199" t="str">
        <f t="shared" si="140"/>
        <v/>
      </c>
      <c r="W165" s="226" t="str">
        <f t="shared" si="145"/>
        <v/>
      </c>
      <c r="X165" s="226" t="str">
        <f t="shared" si="146"/>
        <v/>
      </c>
      <c r="Y165" s="225">
        <f t="shared" si="141"/>
        <v>0</v>
      </c>
      <c r="Z165" s="199" t="e">
        <f t="shared" si="142"/>
        <v>#DIV/0!</v>
      </c>
      <c r="AA165" s="199" t="e">
        <f t="shared" si="143"/>
        <v>#DIV/0!</v>
      </c>
      <c r="AB165" s="199" t="e">
        <f t="shared" si="144"/>
        <v>#DIV/0!</v>
      </c>
      <c r="AC165" s="226" t="str">
        <f t="shared" si="147"/>
        <v/>
      </c>
      <c r="AD165" s="226" t="str">
        <f t="shared" si="148"/>
        <v/>
      </c>
      <c r="AE165" s="226" t="str">
        <f t="shared" si="149"/>
        <v/>
      </c>
      <c r="AF165" s="199" t="s">
        <v>5</v>
      </c>
      <c r="AG165" s="226" t="str">
        <f t="shared" si="150"/>
        <v>-</v>
      </c>
      <c r="AH165" s="199" t="e">
        <f t="shared" ca="1" si="151"/>
        <v>#VALUE!</v>
      </c>
    </row>
    <row r="166" spans="1:34" ht="18.75" customHeight="1">
      <c r="B166" s="199" t="b">
        <f>NOT(Force_1_R2!A19="")</f>
        <v>0</v>
      </c>
      <c r="C166" s="199" t="b">
        <f t="shared" si="129"/>
        <v>0</v>
      </c>
      <c r="D166" s="199">
        <f>IF($B166=FALSE,0,VALUE(Force_1_R2!E19))</f>
        <v>0</v>
      </c>
      <c r="E166" s="199">
        <f>IF($B166=FALSE,0,VALUE(Force_1_R2!A19))</f>
        <v>0</v>
      </c>
      <c r="F166" s="199" t="str">
        <f>IF($B166=FALSE,"",Force_1_R2!Q19)</f>
        <v/>
      </c>
      <c r="G166" s="199" t="str">
        <f>IF($B166=FALSE,"",Force_1_R2!R19)</f>
        <v/>
      </c>
      <c r="H166" s="199" t="str">
        <f>IF($B166=FALSE,"",Force_1_R2!S19)</f>
        <v/>
      </c>
      <c r="I166" s="199" t="str">
        <f>IF($B166=FALSE,"",Force_1_R2!T19)</f>
        <v/>
      </c>
      <c r="J166" s="199" t="str">
        <f>IF($B166=FALSE,"",Force_1_R2!U19)</f>
        <v/>
      </c>
      <c r="K166" s="199" t="str">
        <f>IF($B166=FALSE,"",Force_1_R2!V19)</f>
        <v/>
      </c>
      <c r="L166" s="199" t="str">
        <f t="shared" si="130"/>
        <v/>
      </c>
      <c r="M166" s="199" t="str">
        <f t="shared" si="131"/>
        <v/>
      </c>
      <c r="N166" s="199" t="str">
        <f t="shared" si="132"/>
        <v/>
      </c>
      <c r="O166" s="199" t="str">
        <f t="shared" si="133"/>
        <v/>
      </c>
      <c r="P166" s="199" t="str">
        <f t="shared" si="134"/>
        <v/>
      </c>
      <c r="Q166" s="199" t="str">
        <f t="shared" si="135"/>
        <v/>
      </c>
      <c r="R166" s="223">
        <f t="shared" si="136"/>
        <v>0</v>
      </c>
      <c r="S166" s="224" t="str">
        <f t="shared" si="137"/>
        <v/>
      </c>
      <c r="T166" s="223" t="str">
        <f t="shared" si="138"/>
        <v>-</v>
      </c>
      <c r="U166" s="199" t="str">
        <f t="shared" si="139"/>
        <v/>
      </c>
      <c r="V166" s="199" t="str">
        <f t="shared" si="140"/>
        <v/>
      </c>
      <c r="W166" s="226" t="str">
        <f t="shared" si="145"/>
        <v/>
      </c>
      <c r="X166" s="226" t="str">
        <f t="shared" si="146"/>
        <v/>
      </c>
      <c r="Y166" s="225">
        <f t="shared" si="141"/>
        <v>0</v>
      </c>
      <c r="Z166" s="199" t="e">
        <f t="shared" si="142"/>
        <v>#DIV/0!</v>
      </c>
      <c r="AA166" s="199" t="e">
        <f t="shared" si="143"/>
        <v>#DIV/0!</v>
      </c>
      <c r="AB166" s="199" t="e">
        <f t="shared" si="144"/>
        <v>#DIV/0!</v>
      </c>
      <c r="AC166" s="226" t="str">
        <f t="shared" si="147"/>
        <v/>
      </c>
      <c r="AD166" s="226" t="str">
        <f t="shared" si="148"/>
        <v/>
      </c>
      <c r="AE166" s="226" t="str">
        <f t="shared" si="149"/>
        <v/>
      </c>
      <c r="AF166" s="199" t="s">
        <v>5</v>
      </c>
      <c r="AG166" s="226" t="str">
        <f t="shared" si="150"/>
        <v>-</v>
      </c>
      <c r="AH166" s="199" t="e">
        <f t="shared" ca="1" si="151"/>
        <v>#VALUE!</v>
      </c>
    </row>
    <row r="167" spans="1:34" ht="18.75" customHeight="1">
      <c r="B167" s="199" t="b">
        <f>NOT(Force_1_R2!A20="")</f>
        <v>0</v>
      </c>
      <c r="C167" s="199" t="b">
        <f t="shared" si="129"/>
        <v>0</v>
      </c>
      <c r="D167" s="199">
        <f>IF($B167=FALSE,0,VALUE(Force_1_R2!E20))</f>
        <v>0</v>
      </c>
      <c r="E167" s="199">
        <f>IF($B167=FALSE,0,VALUE(Force_1_R2!A20))</f>
        <v>0</v>
      </c>
      <c r="F167" s="199" t="str">
        <f>IF($B167=FALSE,"",Force_1_R2!Q20)</f>
        <v/>
      </c>
      <c r="G167" s="199" t="str">
        <f>IF($B167=FALSE,"",Force_1_R2!R20)</f>
        <v/>
      </c>
      <c r="H167" s="199" t="str">
        <f>IF($B167=FALSE,"",Force_1_R2!S20)</f>
        <v/>
      </c>
      <c r="I167" s="199" t="str">
        <f>IF($B167=FALSE,"",Force_1_R2!T20)</f>
        <v/>
      </c>
      <c r="J167" s="199" t="str">
        <f>IF($B167=FALSE,"",Force_1_R2!U20)</f>
        <v/>
      </c>
      <c r="K167" s="199" t="str">
        <f>IF($B167=FALSE,"",Force_1_R2!V20)</f>
        <v/>
      </c>
      <c r="L167" s="199" t="str">
        <f t="shared" si="130"/>
        <v/>
      </c>
      <c r="M167" s="199" t="str">
        <f t="shared" si="131"/>
        <v/>
      </c>
      <c r="N167" s="199" t="str">
        <f t="shared" si="132"/>
        <v/>
      </c>
      <c r="O167" s="199" t="str">
        <f t="shared" si="133"/>
        <v/>
      </c>
      <c r="P167" s="199" t="str">
        <f t="shared" si="134"/>
        <v/>
      </c>
      <c r="Q167" s="199" t="str">
        <f t="shared" si="135"/>
        <v/>
      </c>
      <c r="R167" s="223">
        <f t="shared" si="136"/>
        <v>0</v>
      </c>
      <c r="S167" s="224" t="str">
        <f t="shared" si="137"/>
        <v/>
      </c>
      <c r="T167" s="223" t="str">
        <f t="shared" si="138"/>
        <v>-</v>
      </c>
      <c r="U167" s="199" t="str">
        <f t="shared" si="139"/>
        <v/>
      </c>
      <c r="V167" s="199" t="str">
        <f t="shared" si="140"/>
        <v/>
      </c>
      <c r="W167" s="226" t="str">
        <f t="shared" si="145"/>
        <v/>
      </c>
      <c r="X167" s="226" t="str">
        <f t="shared" si="146"/>
        <v/>
      </c>
      <c r="Y167" s="225">
        <f t="shared" si="141"/>
        <v>0</v>
      </c>
      <c r="Z167" s="199" t="e">
        <f t="shared" si="142"/>
        <v>#DIV/0!</v>
      </c>
      <c r="AA167" s="199" t="e">
        <f t="shared" si="143"/>
        <v>#DIV/0!</v>
      </c>
      <c r="AB167" s="199" t="e">
        <f t="shared" si="144"/>
        <v>#DIV/0!</v>
      </c>
      <c r="AC167" s="226" t="str">
        <f t="shared" si="147"/>
        <v/>
      </c>
      <c r="AD167" s="226" t="str">
        <f t="shared" si="148"/>
        <v/>
      </c>
      <c r="AE167" s="226" t="str">
        <f t="shared" si="149"/>
        <v/>
      </c>
      <c r="AF167" s="199" t="s">
        <v>5</v>
      </c>
      <c r="AG167" s="226" t="str">
        <f t="shared" si="150"/>
        <v>-</v>
      </c>
      <c r="AH167" s="199" t="e">
        <f t="shared" ca="1" si="151"/>
        <v>#VALUE!</v>
      </c>
    </row>
    <row r="168" spans="1:34" ht="18.75" customHeight="1">
      <c r="B168" s="199" t="b">
        <f>NOT(Force_1_R2!A21="")</f>
        <v>0</v>
      </c>
      <c r="C168" s="199" t="b">
        <f t="shared" si="129"/>
        <v>0</v>
      </c>
      <c r="D168" s="199">
        <f>IF($B168=FALSE,0,VALUE(Force_1_R2!E21))</f>
        <v>0</v>
      </c>
      <c r="E168" s="199">
        <f>IF($B168=FALSE,0,VALUE(Force_1_R2!A21))</f>
        <v>0</v>
      </c>
      <c r="F168" s="199" t="str">
        <f>IF($B168=FALSE,"",Force_1_R2!Q21)</f>
        <v/>
      </c>
      <c r="G168" s="199" t="str">
        <f>IF($B168=FALSE,"",Force_1_R2!R21)</f>
        <v/>
      </c>
      <c r="H168" s="199" t="str">
        <f>IF($B168=FALSE,"",Force_1_R2!S21)</f>
        <v/>
      </c>
      <c r="I168" s="199" t="str">
        <f>IF($B168=FALSE,"",Force_1_R2!T21)</f>
        <v/>
      </c>
      <c r="J168" s="199" t="str">
        <f>IF($B168=FALSE,"",Force_1_R2!U21)</f>
        <v/>
      </c>
      <c r="K168" s="199" t="str">
        <f>IF($B168=FALSE,"",Force_1_R2!V21)</f>
        <v/>
      </c>
      <c r="L168" s="199" t="str">
        <f t="shared" si="130"/>
        <v/>
      </c>
      <c r="M168" s="199" t="str">
        <f t="shared" si="131"/>
        <v/>
      </c>
      <c r="N168" s="199" t="str">
        <f t="shared" si="132"/>
        <v/>
      </c>
      <c r="O168" s="199" t="str">
        <f t="shared" si="133"/>
        <v/>
      </c>
      <c r="P168" s="199" t="str">
        <f t="shared" si="134"/>
        <v/>
      </c>
      <c r="Q168" s="199" t="str">
        <f t="shared" si="135"/>
        <v/>
      </c>
      <c r="R168" s="223">
        <f t="shared" si="136"/>
        <v>0</v>
      </c>
      <c r="S168" s="224" t="str">
        <f t="shared" si="137"/>
        <v/>
      </c>
      <c r="T168" s="223" t="str">
        <f t="shared" si="138"/>
        <v>-</v>
      </c>
      <c r="U168" s="199" t="str">
        <f t="shared" si="139"/>
        <v/>
      </c>
      <c r="V168" s="199" t="str">
        <f t="shared" si="140"/>
        <v/>
      </c>
      <c r="W168" s="226" t="str">
        <f t="shared" si="145"/>
        <v/>
      </c>
      <c r="X168" s="226" t="str">
        <f t="shared" si="146"/>
        <v/>
      </c>
      <c r="Y168" s="225">
        <f t="shared" si="141"/>
        <v>0</v>
      </c>
      <c r="Z168" s="199" t="e">
        <f t="shared" si="142"/>
        <v>#DIV/0!</v>
      </c>
      <c r="AA168" s="199" t="e">
        <f t="shared" si="143"/>
        <v>#DIV/0!</v>
      </c>
      <c r="AB168" s="199" t="e">
        <f t="shared" si="144"/>
        <v>#DIV/0!</v>
      </c>
      <c r="AC168" s="226" t="str">
        <f t="shared" si="147"/>
        <v/>
      </c>
      <c r="AD168" s="226" t="str">
        <f t="shared" si="148"/>
        <v/>
      </c>
      <c r="AE168" s="226" t="str">
        <f t="shared" si="149"/>
        <v/>
      </c>
      <c r="AF168" s="199" t="s">
        <v>5</v>
      </c>
      <c r="AG168" s="226" t="str">
        <f t="shared" si="150"/>
        <v>-</v>
      </c>
      <c r="AH168" s="199" t="e">
        <f t="shared" ca="1" si="151"/>
        <v>#VALUE!</v>
      </c>
    </row>
    <row r="169" spans="1:34" ht="18.75" customHeight="1">
      <c r="B169" s="199" t="b">
        <f>NOT(Force_1_R2!A22="")</f>
        <v>0</v>
      </c>
      <c r="C169" s="199" t="b">
        <f t="shared" si="129"/>
        <v>0</v>
      </c>
      <c r="D169" s="199">
        <f>IF($B169=FALSE,0,VALUE(Force_1_R2!E22))</f>
        <v>0</v>
      </c>
      <c r="E169" s="199">
        <f>IF($B169=FALSE,0,VALUE(Force_1_R2!A22))</f>
        <v>0</v>
      </c>
      <c r="F169" s="199" t="str">
        <f>IF($B169=FALSE,"",Force_1_R2!Q22)</f>
        <v/>
      </c>
      <c r="G169" s="199" t="str">
        <f>IF($B169=FALSE,"",Force_1_R2!R22)</f>
        <v/>
      </c>
      <c r="H169" s="199" t="str">
        <f>IF($B169=FALSE,"",Force_1_R2!S22)</f>
        <v/>
      </c>
      <c r="I169" s="199" t="str">
        <f>IF($B169=FALSE,"",Force_1_R2!T22)</f>
        <v/>
      </c>
      <c r="J169" s="199" t="str">
        <f>IF($B169=FALSE,"",Force_1_R2!U22)</f>
        <v/>
      </c>
      <c r="K169" s="199" t="str">
        <f>IF($B169=FALSE,"",Force_1_R2!V22)</f>
        <v/>
      </c>
      <c r="L169" s="199" t="str">
        <f t="shared" si="130"/>
        <v/>
      </c>
      <c r="M169" s="199" t="str">
        <f t="shared" si="131"/>
        <v/>
      </c>
      <c r="N169" s="199" t="str">
        <f t="shared" si="132"/>
        <v/>
      </c>
      <c r="O169" s="199" t="str">
        <f t="shared" si="133"/>
        <v/>
      </c>
      <c r="P169" s="199" t="str">
        <f t="shared" si="134"/>
        <v/>
      </c>
      <c r="Q169" s="199" t="str">
        <f t="shared" si="135"/>
        <v/>
      </c>
      <c r="R169" s="223">
        <f t="shared" si="136"/>
        <v>0</v>
      </c>
      <c r="S169" s="224" t="str">
        <f t="shared" si="137"/>
        <v/>
      </c>
      <c r="T169" s="223" t="str">
        <f t="shared" si="138"/>
        <v>-</v>
      </c>
      <c r="U169" s="199" t="str">
        <f t="shared" si="139"/>
        <v/>
      </c>
      <c r="V169" s="199" t="str">
        <f t="shared" si="140"/>
        <v/>
      </c>
      <c r="W169" s="226" t="str">
        <f t="shared" si="145"/>
        <v/>
      </c>
      <c r="X169" s="226" t="str">
        <f t="shared" si="146"/>
        <v/>
      </c>
      <c r="Y169" s="225">
        <f t="shared" si="141"/>
        <v>0</v>
      </c>
      <c r="Z169" s="199" t="e">
        <f t="shared" si="142"/>
        <v>#DIV/0!</v>
      </c>
      <c r="AA169" s="199" t="e">
        <f t="shared" si="143"/>
        <v>#DIV/0!</v>
      </c>
      <c r="AB169" s="199" t="e">
        <f t="shared" si="144"/>
        <v>#DIV/0!</v>
      </c>
      <c r="AC169" s="226" t="str">
        <f t="shared" si="147"/>
        <v/>
      </c>
      <c r="AD169" s="226" t="str">
        <f t="shared" si="148"/>
        <v/>
      </c>
      <c r="AE169" s="226" t="str">
        <f t="shared" si="149"/>
        <v/>
      </c>
      <c r="AF169" s="199" t="s">
        <v>5</v>
      </c>
      <c r="AG169" s="226" t="str">
        <f t="shared" si="150"/>
        <v>-</v>
      </c>
      <c r="AH169" s="199" t="e">
        <f t="shared" ca="1" si="151"/>
        <v>#VALUE!</v>
      </c>
    </row>
    <row r="170" spans="1:34" ht="18.75" customHeight="1">
      <c r="B170" s="199" t="b">
        <f>NOT(Force_1_R2!A23="")</f>
        <v>0</v>
      </c>
      <c r="C170" s="199" t="b">
        <f t="shared" si="129"/>
        <v>0</v>
      </c>
      <c r="D170" s="199">
        <f>IF($B170=FALSE,0,VALUE(Force_1_R2!E23))</f>
        <v>0</v>
      </c>
      <c r="E170" s="199">
        <f>IF($B170=FALSE,0,VALUE(Force_1_R2!A23))</f>
        <v>0</v>
      </c>
      <c r="F170" s="199" t="str">
        <f>IF($B170=FALSE,"",Force_1_R2!Q23)</f>
        <v/>
      </c>
      <c r="G170" s="199" t="str">
        <f>IF($B170=FALSE,"",Force_1_R2!R23)</f>
        <v/>
      </c>
      <c r="H170" s="199" t="str">
        <f>IF($B170=FALSE,"",Force_1_R2!S23)</f>
        <v/>
      </c>
      <c r="I170" s="199" t="str">
        <f>IF($B170=FALSE,"",Force_1_R2!T23)</f>
        <v/>
      </c>
      <c r="J170" s="199" t="str">
        <f>IF($B170=FALSE,"",Force_1_R2!U23)</f>
        <v/>
      </c>
      <c r="K170" s="199" t="str">
        <f>IF($B170=FALSE,"",Force_1_R2!V23)</f>
        <v/>
      </c>
      <c r="L170" s="199" t="str">
        <f t="shared" si="130"/>
        <v/>
      </c>
      <c r="M170" s="199" t="str">
        <f t="shared" si="131"/>
        <v/>
      </c>
      <c r="N170" s="199" t="str">
        <f t="shared" si="132"/>
        <v/>
      </c>
      <c r="O170" s="199" t="str">
        <f t="shared" si="133"/>
        <v/>
      </c>
      <c r="P170" s="199" t="str">
        <f t="shared" si="134"/>
        <v/>
      </c>
      <c r="Q170" s="199" t="str">
        <f t="shared" si="135"/>
        <v/>
      </c>
      <c r="R170" s="223">
        <f t="shared" si="136"/>
        <v>0</v>
      </c>
      <c r="S170" s="224" t="str">
        <f t="shared" si="137"/>
        <v/>
      </c>
      <c r="T170" s="223" t="str">
        <f t="shared" si="138"/>
        <v>-</v>
      </c>
      <c r="U170" s="199" t="str">
        <f t="shared" si="139"/>
        <v/>
      </c>
      <c r="V170" s="199" t="str">
        <f t="shared" si="140"/>
        <v/>
      </c>
      <c r="W170" s="226" t="str">
        <f t="shared" si="145"/>
        <v/>
      </c>
      <c r="X170" s="226" t="str">
        <f t="shared" si="146"/>
        <v/>
      </c>
      <c r="Y170" s="225">
        <f t="shared" si="141"/>
        <v>0</v>
      </c>
      <c r="Z170" s="199" t="e">
        <f t="shared" si="142"/>
        <v>#DIV/0!</v>
      </c>
      <c r="AA170" s="199" t="e">
        <f t="shared" si="143"/>
        <v>#DIV/0!</v>
      </c>
      <c r="AB170" s="199" t="e">
        <f t="shared" si="144"/>
        <v>#DIV/0!</v>
      </c>
      <c r="AC170" s="226" t="str">
        <f t="shared" si="147"/>
        <v/>
      </c>
      <c r="AD170" s="226" t="str">
        <f t="shared" si="148"/>
        <v/>
      </c>
      <c r="AE170" s="226" t="str">
        <f t="shared" si="149"/>
        <v/>
      </c>
      <c r="AF170" s="199" t="s">
        <v>5</v>
      </c>
      <c r="AG170" s="226" t="str">
        <f t="shared" si="150"/>
        <v>-</v>
      </c>
      <c r="AH170" s="199" t="e">
        <f t="shared" ca="1" si="151"/>
        <v>#VALUE!</v>
      </c>
    </row>
    <row r="171" spans="1:34" ht="18.75" customHeight="1" thickBot="1">
      <c r="B171" s="199" t="b">
        <f>NOT(Force_1_R2!A24="")</f>
        <v>0</v>
      </c>
      <c r="C171" s="199" t="b">
        <f t="shared" si="129"/>
        <v>0</v>
      </c>
      <c r="D171" s="199">
        <f>IF($B171=FALSE,0,VALUE(Force_1_R2!E24))</f>
        <v>0</v>
      </c>
      <c r="E171" s="199">
        <f>IF($B171=FALSE,0,VALUE(Force_1_R2!A24))</f>
        <v>0</v>
      </c>
      <c r="F171" s="199" t="str">
        <f>IF($B171=FALSE,"",Force_1_R2!Q24)</f>
        <v/>
      </c>
      <c r="G171" s="199" t="str">
        <f>IF($B171=FALSE,"",Force_1_R2!R24)</f>
        <v/>
      </c>
      <c r="H171" s="199" t="str">
        <f>IF($B171=FALSE,"",Force_1_R2!S24)</f>
        <v/>
      </c>
      <c r="I171" s="199" t="str">
        <f>IF($B171=FALSE,"",Force_1_R2!T24)</f>
        <v/>
      </c>
      <c r="J171" s="199" t="str">
        <f>IF($B171=FALSE,"",Force_1_R2!U24)</f>
        <v/>
      </c>
      <c r="K171" s="199" t="str">
        <f>IF($B171=FALSE,"",Force_1_R2!V24)</f>
        <v/>
      </c>
      <c r="L171" s="199" t="str">
        <f t="shared" si="130"/>
        <v/>
      </c>
      <c r="M171" s="199" t="str">
        <f t="shared" si="131"/>
        <v/>
      </c>
      <c r="N171" s="199" t="str">
        <f t="shared" si="132"/>
        <v/>
      </c>
      <c r="O171" s="199" t="str">
        <f t="shared" si="133"/>
        <v/>
      </c>
      <c r="P171" s="199" t="str">
        <f t="shared" si="134"/>
        <v/>
      </c>
      <c r="Q171" s="199" t="str">
        <f t="shared" si="135"/>
        <v/>
      </c>
      <c r="R171" s="223">
        <f t="shared" si="136"/>
        <v>0</v>
      </c>
      <c r="S171" s="224" t="str">
        <f t="shared" si="137"/>
        <v/>
      </c>
      <c r="T171" s="223" t="str">
        <f t="shared" si="138"/>
        <v>-</v>
      </c>
      <c r="U171" s="199" t="str">
        <f t="shared" si="139"/>
        <v/>
      </c>
      <c r="V171" s="199" t="str">
        <f t="shared" si="140"/>
        <v/>
      </c>
      <c r="W171" s="226" t="str">
        <f t="shared" si="145"/>
        <v/>
      </c>
      <c r="X171" s="226" t="str">
        <f t="shared" si="146"/>
        <v/>
      </c>
      <c r="Y171" s="225">
        <f t="shared" si="141"/>
        <v>0</v>
      </c>
      <c r="Z171" s="199" t="e">
        <f t="shared" si="142"/>
        <v>#DIV/0!</v>
      </c>
      <c r="AA171" s="199" t="e">
        <f t="shared" si="143"/>
        <v>#DIV/0!</v>
      </c>
      <c r="AB171" s="199" t="e">
        <f t="shared" si="144"/>
        <v>#DIV/0!</v>
      </c>
      <c r="AC171" s="226" t="str">
        <f t="shared" si="147"/>
        <v/>
      </c>
      <c r="AD171" s="226" t="str">
        <f t="shared" si="148"/>
        <v/>
      </c>
      <c r="AE171" s="226" t="str">
        <f t="shared" si="149"/>
        <v/>
      </c>
      <c r="AF171" s="199" t="s">
        <v>5</v>
      </c>
      <c r="AG171" s="226" t="str">
        <f t="shared" si="150"/>
        <v>-</v>
      </c>
      <c r="AH171" s="199" t="e">
        <f t="shared" ca="1" si="151"/>
        <v>#VALUE!</v>
      </c>
    </row>
    <row r="172" spans="1:34" ht="18.75" customHeight="1" thickBot="1">
      <c r="B172" s="101"/>
      <c r="C172" s="101"/>
      <c r="D172" s="101"/>
      <c r="E172" s="101"/>
      <c r="F172" s="101"/>
      <c r="G172" s="101"/>
      <c r="H172" s="101"/>
      <c r="I172" s="101"/>
      <c r="J172" s="222" t="s">
        <v>256</v>
      </c>
      <c r="K172" s="199" t="e">
        <f ca="1">ABS(OFFSET(L153,$P$148,0)-L154)</f>
        <v>#VALUE!</v>
      </c>
      <c r="L172" s="199" t="e">
        <f ca="1">ABS(OFFSET(M153,$P$148,0)-M154)</f>
        <v>#VALUE!</v>
      </c>
      <c r="M172" s="199" t="e">
        <f>ABS(O154-N154)</f>
        <v>#VALUE!</v>
      </c>
      <c r="N172" s="101"/>
      <c r="O172" s="199" t="e">
        <f>ABS(Q154-P154)</f>
        <v>#VALUE!</v>
      </c>
      <c r="P172" s="222" t="s">
        <v>233</v>
      </c>
      <c r="Q172" s="224" t="str">
        <f ca="1">OFFSET(R152,P148,0)</f>
        <v>r(1,3,5) 평균</v>
      </c>
      <c r="R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F172" s="205" t="s">
        <v>257</v>
      </c>
      <c r="AG172" s="205" t="s">
        <v>258</v>
      </c>
    </row>
    <row r="173" spans="1:34" ht="18.75" customHeight="1">
      <c r="A173" s="102" t="s">
        <v>259</v>
      </c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F173" s="102"/>
      <c r="AG173" s="102"/>
    </row>
    <row r="174" spans="1:34" ht="18.75" customHeight="1" thickBot="1">
      <c r="B174" s="733" t="s">
        <v>260</v>
      </c>
      <c r="C174" s="222" t="s">
        <v>261</v>
      </c>
      <c r="D174" s="222" t="s">
        <v>262</v>
      </c>
      <c r="E174" s="222" t="s">
        <v>263</v>
      </c>
      <c r="F174" s="222" t="s">
        <v>264</v>
      </c>
      <c r="G174" s="222" t="s">
        <v>265</v>
      </c>
      <c r="H174" s="222" t="s">
        <v>328</v>
      </c>
      <c r="I174" s="222" t="s">
        <v>266</v>
      </c>
      <c r="J174" s="222" t="s">
        <v>267</v>
      </c>
      <c r="K174" s="222" t="s">
        <v>268</v>
      </c>
      <c r="L174" s="222" t="s">
        <v>269</v>
      </c>
      <c r="M174" s="222" t="s">
        <v>270</v>
      </c>
      <c r="N174" s="222" t="s">
        <v>271</v>
      </c>
      <c r="O174" s="222" t="s">
        <v>272</v>
      </c>
      <c r="P174" s="206"/>
    </row>
    <row r="175" spans="1:34" ht="18.75" customHeight="1">
      <c r="B175" s="742"/>
      <c r="C175" s="228">
        <f t="shared" ref="C175:C192" si="152">R154</f>
        <v>0</v>
      </c>
      <c r="D175" s="229">
        <f t="shared" ref="D175:D192" si="153">C175^2</f>
        <v>0</v>
      </c>
      <c r="E175" s="229">
        <f t="shared" ref="E175:E192" si="154">C175^3</f>
        <v>0</v>
      </c>
      <c r="F175" s="229">
        <f t="shared" ref="F175:F192" si="155">C175^4</f>
        <v>0</v>
      </c>
      <c r="G175" s="229">
        <f t="shared" ref="G175:G192" si="156">C175^5</f>
        <v>0</v>
      </c>
      <c r="H175" s="229">
        <f t="shared" ref="H175:H192" si="157">D154</f>
        <v>0</v>
      </c>
      <c r="I175" s="229">
        <f t="shared" ref="I175:I192" si="158">H175^2</f>
        <v>0</v>
      </c>
      <c r="J175" s="229">
        <f t="shared" ref="J175:J192" si="159">H175^3</f>
        <v>0</v>
      </c>
      <c r="K175" s="229">
        <f t="shared" ref="K175:K192" si="160">H175^4</f>
        <v>0</v>
      </c>
      <c r="L175" s="229">
        <f t="shared" ref="L175:L192" si="161">H175^5</f>
        <v>0</v>
      </c>
      <c r="M175" s="229">
        <f t="shared" ref="M175:M192" si="162">C175*H175</f>
        <v>0</v>
      </c>
      <c r="N175" s="229">
        <f t="shared" ref="N175:N192" si="163">C175*I175</f>
        <v>0</v>
      </c>
      <c r="O175" s="229">
        <f t="shared" ref="O175:O192" si="164">H175*D175</f>
        <v>0</v>
      </c>
      <c r="P175" s="237"/>
      <c r="Q175" s="238" t="s">
        <v>329</v>
      </c>
      <c r="R175" s="230">
        <f>SUM(C175:C192)</f>
        <v>0</v>
      </c>
      <c r="S175" s="238" t="s">
        <v>330</v>
      </c>
      <c r="T175" s="230">
        <f>SUM(H175:H192)</f>
        <v>0</v>
      </c>
      <c r="U175" s="238" t="s">
        <v>331</v>
      </c>
      <c r="V175" s="230">
        <f>SUM(M175:M192)</f>
        <v>0</v>
      </c>
      <c r="X175" s="227" t="s">
        <v>332</v>
      </c>
      <c r="Y175" s="239" t="s">
        <v>234</v>
      </c>
    </row>
    <row r="176" spans="1:34" ht="18.75" customHeight="1">
      <c r="B176" s="742"/>
      <c r="C176" s="229">
        <f t="shared" si="152"/>
        <v>0</v>
      </c>
      <c r="D176" s="229">
        <f t="shared" si="153"/>
        <v>0</v>
      </c>
      <c r="E176" s="229">
        <f t="shared" si="154"/>
        <v>0</v>
      </c>
      <c r="F176" s="229">
        <f t="shared" si="155"/>
        <v>0</v>
      </c>
      <c r="G176" s="229">
        <f t="shared" si="156"/>
        <v>0</v>
      </c>
      <c r="H176" s="229">
        <f t="shared" si="157"/>
        <v>0</v>
      </c>
      <c r="I176" s="229">
        <f t="shared" si="158"/>
        <v>0</v>
      </c>
      <c r="J176" s="229">
        <f t="shared" si="159"/>
        <v>0</v>
      </c>
      <c r="K176" s="229">
        <f t="shared" si="160"/>
        <v>0</v>
      </c>
      <c r="L176" s="229">
        <f t="shared" si="161"/>
        <v>0</v>
      </c>
      <c r="M176" s="229">
        <f t="shared" si="162"/>
        <v>0</v>
      </c>
      <c r="N176" s="229">
        <f t="shared" si="163"/>
        <v>0</v>
      </c>
      <c r="O176" s="229">
        <f t="shared" si="164"/>
        <v>0</v>
      </c>
      <c r="Q176" s="238" t="s">
        <v>333</v>
      </c>
      <c r="R176" s="230">
        <f>SUM(D175:D192)</f>
        <v>0</v>
      </c>
      <c r="S176" s="238" t="s">
        <v>334</v>
      </c>
      <c r="T176" s="230">
        <f>SUM(I175:I192)</f>
        <v>0</v>
      </c>
      <c r="U176" s="238" t="s">
        <v>335</v>
      </c>
      <c r="V176" s="230">
        <f>SUM(N175:N192)</f>
        <v>0</v>
      </c>
      <c r="X176" s="207" t="e">
        <f>(V176*T181+V175*T176*T179+R175*T182-R175*T177*T179-V175*T177*T178-T176*V176*T178)/(T183+T175*T182+T180*T179-T175*T177*T179-2*T176*T177*T178)</f>
        <v>#DIV/0!</v>
      </c>
      <c r="Y176" s="208" t="e">
        <f t="shared" ref="Y176:Y192" si="165">X$176*H175+X$178*I175+$X$180*J175</f>
        <v>#DIV/0!</v>
      </c>
    </row>
    <row r="177" spans="2:25" ht="18.75" customHeight="1">
      <c r="B177" s="742"/>
      <c r="C177" s="229">
        <f t="shared" si="152"/>
        <v>0</v>
      </c>
      <c r="D177" s="229">
        <f t="shared" si="153"/>
        <v>0</v>
      </c>
      <c r="E177" s="229">
        <f t="shared" si="154"/>
        <v>0</v>
      </c>
      <c r="F177" s="229">
        <f t="shared" si="155"/>
        <v>0</v>
      </c>
      <c r="G177" s="229">
        <f t="shared" si="156"/>
        <v>0</v>
      </c>
      <c r="H177" s="229">
        <f t="shared" si="157"/>
        <v>0</v>
      </c>
      <c r="I177" s="229">
        <f t="shared" si="158"/>
        <v>0</v>
      </c>
      <c r="J177" s="229">
        <f t="shared" si="159"/>
        <v>0</v>
      </c>
      <c r="K177" s="229">
        <f t="shared" si="160"/>
        <v>0</v>
      </c>
      <c r="L177" s="229">
        <f t="shared" si="161"/>
        <v>0</v>
      </c>
      <c r="M177" s="229">
        <f t="shared" si="162"/>
        <v>0</v>
      </c>
      <c r="N177" s="229">
        <f t="shared" si="163"/>
        <v>0</v>
      </c>
      <c r="O177" s="229">
        <f t="shared" si="164"/>
        <v>0</v>
      </c>
      <c r="Q177" s="238" t="s">
        <v>336</v>
      </c>
      <c r="R177" s="230">
        <f>SUM(E175:E192)</f>
        <v>0</v>
      </c>
      <c r="S177" s="238" t="s">
        <v>337</v>
      </c>
      <c r="T177" s="230">
        <f>SUM(J175:J192)</f>
        <v>0</v>
      </c>
      <c r="U177" s="238" t="s">
        <v>338</v>
      </c>
      <c r="V177" s="230">
        <f>SUM(O175:O192)</f>
        <v>0</v>
      </c>
      <c r="X177" s="209" t="s">
        <v>78</v>
      </c>
      <c r="Y177" s="208" t="e">
        <f t="shared" si="165"/>
        <v>#DIV/0!</v>
      </c>
    </row>
    <row r="178" spans="2:25" ht="18.75" customHeight="1">
      <c r="B178" s="742"/>
      <c r="C178" s="229">
        <f t="shared" si="152"/>
        <v>0</v>
      </c>
      <c r="D178" s="229">
        <f t="shared" si="153"/>
        <v>0</v>
      </c>
      <c r="E178" s="229">
        <f t="shared" si="154"/>
        <v>0</v>
      </c>
      <c r="F178" s="229">
        <f t="shared" si="155"/>
        <v>0</v>
      </c>
      <c r="G178" s="229">
        <f t="shared" si="156"/>
        <v>0</v>
      </c>
      <c r="H178" s="229">
        <f t="shared" si="157"/>
        <v>0</v>
      </c>
      <c r="I178" s="229">
        <f t="shared" si="158"/>
        <v>0</v>
      </c>
      <c r="J178" s="229">
        <f t="shared" si="159"/>
        <v>0</v>
      </c>
      <c r="K178" s="229">
        <f t="shared" si="160"/>
        <v>0</v>
      </c>
      <c r="L178" s="229">
        <f t="shared" si="161"/>
        <v>0</v>
      </c>
      <c r="M178" s="229">
        <f t="shared" si="162"/>
        <v>0</v>
      </c>
      <c r="N178" s="229">
        <f t="shared" si="163"/>
        <v>0</v>
      </c>
      <c r="O178" s="229">
        <f t="shared" si="164"/>
        <v>0</v>
      </c>
      <c r="Q178" s="238" t="s">
        <v>340</v>
      </c>
      <c r="R178" s="230">
        <f>SUM(F175:F192)</f>
        <v>0</v>
      </c>
      <c r="S178" s="238" t="s">
        <v>341</v>
      </c>
      <c r="T178" s="230">
        <f>SUM(K175:K192)</f>
        <v>0</v>
      </c>
      <c r="X178" s="207" t="e">
        <f>(V175*T181+T175*V176*T178+R175*T176*T179-T175*V175*T179-T176*V176*T177-R175*T177*T178)/(T183+T175*T182+T180*T179-T175*T177*T179-2*T176*T177*T178)</f>
        <v>#DIV/0!</v>
      </c>
      <c r="Y178" s="208" t="e">
        <f t="shared" si="165"/>
        <v>#DIV/0!</v>
      </c>
    </row>
    <row r="179" spans="2:25" ht="18.75" customHeight="1">
      <c r="B179" s="742"/>
      <c r="C179" s="229">
        <f t="shared" si="152"/>
        <v>0</v>
      </c>
      <c r="D179" s="229">
        <f t="shared" si="153"/>
        <v>0</v>
      </c>
      <c r="E179" s="229">
        <f t="shared" si="154"/>
        <v>0</v>
      </c>
      <c r="F179" s="229">
        <f t="shared" si="155"/>
        <v>0</v>
      </c>
      <c r="G179" s="229">
        <f t="shared" si="156"/>
        <v>0</v>
      </c>
      <c r="H179" s="229">
        <f t="shared" si="157"/>
        <v>0</v>
      </c>
      <c r="I179" s="229">
        <f t="shared" si="158"/>
        <v>0</v>
      </c>
      <c r="J179" s="229">
        <f t="shared" si="159"/>
        <v>0</v>
      </c>
      <c r="K179" s="229">
        <f t="shared" si="160"/>
        <v>0</v>
      </c>
      <c r="L179" s="229">
        <f t="shared" si="161"/>
        <v>0</v>
      </c>
      <c r="M179" s="229">
        <f t="shared" si="162"/>
        <v>0</v>
      </c>
      <c r="N179" s="229">
        <f t="shared" si="163"/>
        <v>0</v>
      </c>
      <c r="O179" s="229">
        <f t="shared" si="164"/>
        <v>0</v>
      </c>
      <c r="Q179" s="238" t="s">
        <v>342</v>
      </c>
      <c r="R179" s="230">
        <f>SUM(G175:G192)</f>
        <v>0</v>
      </c>
      <c r="S179" s="238" t="s">
        <v>343</v>
      </c>
      <c r="T179" s="230">
        <f>SUM(L175:L192)</f>
        <v>0</v>
      </c>
      <c r="X179" s="209" t="s">
        <v>235</v>
      </c>
      <c r="Y179" s="208" t="e">
        <f t="shared" si="165"/>
        <v>#DIV/0!</v>
      </c>
    </row>
    <row r="180" spans="2:25" ht="18.75" customHeight="1">
      <c r="B180" s="742"/>
      <c r="C180" s="229">
        <f t="shared" si="152"/>
        <v>0</v>
      </c>
      <c r="D180" s="229">
        <f t="shared" si="153"/>
        <v>0</v>
      </c>
      <c r="E180" s="229">
        <f t="shared" si="154"/>
        <v>0</v>
      </c>
      <c r="F180" s="229">
        <f t="shared" si="155"/>
        <v>0</v>
      </c>
      <c r="G180" s="229">
        <f t="shared" si="156"/>
        <v>0</v>
      </c>
      <c r="H180" s="229">
        <f t="shared" si="157"/>
        <v>0</v>
      </c>
      <c r="I180" s="229">
        <f t="shared" si="158"/>
        <v>0</v>
      </c>
      <c r="J180" s="229">
        <f t="shared" si="159"/>
        <v>0</v>
      </c>
      <c r="K180" s="229">
        <f t="shared" si="160"/>
        <v>0</v>
      </c>
      <c r="L180" s="229">
        <f t="shared" si="161"/>
        <v>0</v>
      </c>
      <c r="M180" s="229">
        <f t="shared" si="162"/>
        <v>0</v>
      </c>
      <c r="N180" s="229">
        <f t="shared" si="163"/>
        <v>0</v>
      </c>
      <c r="O180" s="229">
        <f t="shared" si="164"/>
        <v>0</v>
      </c>
      <c r="Q180" s="238" t="s">
        <v>344</v>
      </c>
      <c r="R180" s="231">
        <f>R176^2</f>
        <v>0</v>
      </c>
      <c r="S180" s="238" t="s">
        <v>345</v>
      </c>
      <c r="T180" s="231">
        <f>T176^2</f>
        <v>0</v>
      </c>
      <c r="X180" s="207" t="e">
        <f>(R175*T181+V175*T175*T178+T180*V176-T175*V176*T177-R175*T176*T178-V175*T176*T177)/(T183+T175*T182+T180*T179-T175*T177*T179-2*T176*T177*T178)</f>
        <v>#DIV/0!</v>
      </c>
      <c r="Y180" s="208" t="e">
        <f t="shared" si="165"/>
        <v>#DIV/0!</v>
      </c>
    </row>
    <row r="181" spans="2:25" ht="18.75" customHeight="1">
      <c r="B181" s="742"/>
      <c r="C181" s="229">
        <f t="shared" si="152"/>
        <v>0</v>
      </c>
      <c r="D181" s="229">
        <f t="shared" si="153"/>
        <v>0</v>
      </c>
      <c r="E181" s="229">
        <f t="shared" si="154"/>
        <v>0</v>
      </c>
      <c r="F181" s="229">
        <f t="shared" si="155"/>
        <v>0</v>
      </c>
      <c r="G181" s="229">
        <f t="shared" si="156"/>
        <v>0</v>
      </c>
      <c r="H181" s="229">
        <f t="shared" si="157"/>
        <v>0</v>
      </c>
      <c r="I181" s="229">
        <f t="shared" si="158"/>
        <v>0</v>
      </c>
      <c r="J181" s="229">
        <f t="shared" si="159"/>
        <v>0</v>
      </c>
      <c r="K181" s="229">
        <f t="shared" si="160"/>
        <v>0</v>
      </c>
      <c r="L181" s="229">
        <f t="shared" si="161"/>
        <v>0</v>
      </c>
      <c r="M181" s="229">
        <f t="shared" si="162"/>
        <v>0</v>
      </c>
      <c r="N181" s="229">
        <f t="shared" si="163"/>
        <v>0</v>
      </c>
      <c r="O181" s="229">
        <f t="shared" si="164"/>
        <v>0</v>
      </c>
      <c r="Q181" s="238" t="s">
        <v>346</v>
      </c>
      <c r="R181" s="231">
        <f>R177^2</f>
        <v>0</v>
      </c>
      <c r="S181" s="238" t="s">
        <v>347</v>
      </c>
      <c r="T181" s="231">
        <f>T177^2</f>
        <v>0</v>
      </c>
      <c r="X181" s="209" t="s">
        <v>348</v>
      </c>
      <c r="Y181" s="208" t="e">
        <f t="shared" si="165"/>
        <v>#DIV/0!</v>
      </c>
    </row>
    <row r="182" spans="2:25" ht="18.75" customHeight="1">
      <c r="B182" s="742"/>
      <c r="C182" s="229">
        <f t="shared" si="152"/>
        <v>0</v>
      </c>
      <c r="D182" s="229">
        <f t="shared" si="153"/>
        <v>0</v>
      </c>
      <c r="E182" s="229">
        <f t="shared" si="154"/>
        <v>0</v>
      </c>
      <c r="F182" s="229">
        <f t="shared" si="155"/>
        <v>0</v>
      </c>
      <c r="G182" s="229">
        <f t="shared" si="156"/>
        <v>0</v>
      </c>
      <c r="H182" s="229">
        <f t="shared" si="157"/>
        <v>0</v>
      </c>
      <c r="I182" s="229">
        <f t="shared" si="158"/>
        <v>0</v>
      </c>
      <c r="J182" s="229">
        <f t="shared" si="159"/>
        <v>0</v>
      </c>
      <c r="K182" s="229">
        <f t="shared" si="160"/>
        <v>0</v>
      </c>
      <c r="L182" s="229">
        <f t="shared" si="161"/>
        <v>0</v>
      </c>
      <c r="M182" s="229">
        <f t="shared" si="162"/>
        <v>0</v>
      </c>
      <c r="N182" s="229">
        <f t="shared" si="163"/>
        <v>0</v>
      </c>
      <c r="O182" s="229">
        <f t="shared" si="164"/>
        <v>0</v>
      </c>
      <c r="Q182" s="238" t="s">
        <v>349</v>
      </c>
      <c r="R182" s="231">
        <f>R178^2</f>
        <v>0</v>
      </c>
      <c r="S182" s="238" t="s">
        <v>350</v>
      </c>
      <c r="T182" s="231">
        <f>T178^2</f>
        <v>0</v>
      </c>
      <c r="X182" s="207" t="e">
        <f>(V177*R181+V175*R176*R179+T175*R182-T175*R177*R179-V175*R177*R178-R176*V177*R178)/(R183+R175*R182+R180*R179-R175*R177*R179-2*R176*R177*R178)</f>
        <v>#DIV/0!</v>
      </c>
      <c r="Y182" s="208" t="e">
        <f t="shared" si="165"/>
        <v>#DIV/0!</v>
      </c>
    </row>
    <row r="183" spans="2:25" ht="18.75" customHeight="1">
      <c r="B183" s="742"/>
      <c r="C183" s="229">
        <f t="shared" si="152"/>
        <v>0</v>
      </c>
      <c r="D183" s="229">
        <f t="shared" si="153"/>
        <v>0</v>
      </c>
      <c r="E183" s="229">
        <f t="shared" si="154"/>
        <v>0</v>
      </c>
      <c r="F183" s="229">
        <f t="shared" si="155"/>
        <v>0</v>
      </c>
      <c r="G183" s="229">
        <f t="shared" si="156"/>
        <v>0</v>
      </c>
      <c r="H183" s="229">
        <f t="shared" si="157"/>
        <v>0</v>
      </c>
      <c r="I183" s="229">
        <f t="shared" si="158"/>
        <v>0</v>
      </c>
      <c r="J183" s="229">
        <f t="shared" si="159"/>
        <v>0</v>
      </c>
      <c r="K183" s="229">
        <f t="shared" si="160"/>
        <v>0</v>
      </c>
      <c r="L183" s="229">
        <f t="shared" si="161"/>
        <v>0</v>
      </c>
      <c r="M183" s="229">
        <f t="shared" si="162"/>
        <v>0</v>
      </c>
      <c r="N183" s="229">
        <f t="shared" si="163"/>
        <v>0</v>
      </c>
      <c r="O183" s="229">
        <f t="shared" si="164"/>
        <v>0</v>
      </c>
      <c r="Q183" s="238" t="s">
        <v>351</v>
      </c>
      <c r="R183" s="231">
        <f>R177^3</f>
        <v>0</v>
      </c>
      <c r="S183" s="238" t="s">
        <v>273</v>
      </c>
      <c r="T183" s="231">
        <f>T177^3</f>
        <v>0</v>
      </c>
      <c r="X183" s="209" t="s">
        <v>230</v>
      </c>
      <c r="Y183" s="363" t="e">
        <f t="shared" si="165"/>
        <v>#DIV/0!</v>
      </c>
    </row>
    <row r="184" spans="2:25" ht="18.75" customHeight="1">
      <c r="B184" s="742"/>
      <c r="C184" s="229">
        <f t="shared" si="152"/>
        <v>0</v>
      </c>
      <c r="D184" s="229">
        <f t="shared" si="153"/>
        <v>0</v>
      </c>
      <c r="E184" s="229">
        <f t="shared" si="154"/>
        <v>0</v>
      </c>
      <c r="F184" s="229">
        <f t="shared" si="155"/>
        <v>0</v>
      </c>
      <c r="G184" s="229">
        <f t="shared" si="156"/>
        <v>0</v>
      </c>
      <c r="H184" s="229">
        <f t="shared" si="157"/>
        <v>0</v>
      </c>
      <c r="I184" s="229">
        <f t="shared" si="158"/>
        <v>0</v>
      </c>
      <c r="J184" s="229">
        <f t="shared" si="159"/>
        <v>0</v>
      </c>
      <c r="K184" s="229">
        <f t="shared" si="160"/>
        <v>0</v>
      </c>
      <c r="L184" s="229">
        <f t="shared" si="161"/>
        <v>0</v>
      </c>
      <c r="M184" s="229">
        <f t="shared" si="162"/>
        <v>0</v>
      </c>
      <c r="N184" s="229">
        <f t="shared" si="163"/>
        <v>0</v>
      </c>
      <c r="O184" s="229">
        <f t="shared" si="164"/>
        <v>0</v>
      </c>
      <c r="X184" s="207" t="e">
        <f>(V175*R181+R175*V177*R178+T175*R176*R179-R175*V175*R179-R176*V177*R177-T175*R177*R178)/(R183+R175*R182+R180*R179-R175*R177*R179-2*R176*R177*R178)</f>
        <v>#DIV/0!</v>
      </c>
      <c r="Y184" s="363" t="e">
        <f t="shared" si="165"/>
        <v>#DIV/0!</v>
      </c>
    </row>
    <row r="185" spans="2:25" ht="18.75" customHeight="1">
      <c r="B185" s="742"/>
      <c r="C185" s="229">
        <f t="shared" si="152"/>
        <v>0</v>
      </c>
      <c r="D185" s="229">
        <f t="shared" si="153"/>
        <v>0</v>
      </c>
      <c r="E185" s="229">
        <f t="shared" si="154"/>
        <v>0</v>
      </c>
      <c r="F185" s="229">
        <f t="shared" si="155"/>
        <v>0</v>
      </c>
      <c r="G185" s="229">
        <f t="shared" si="156"/>
        <v>0</v>
      </c>
      <c r="H185" s="229">
        <f t="shared" si="157"/>
        <v>0</v>
      </c>
      <c r="I185" s="229">
        <f t="shared" si="158"/>
        <v>0</v>
      </c>
      <c r="J185" s="229">
        <f t="shared" si="159"/>
        <v>0</v>
      </c>
      <c r="K185" s="229">
        <f t="shared" si="160"/>
        <v>0</v>
      </c>
      <c r="L185" s="229">
        <f t="shared" si="161"/>
        <v>0</v>
      </c>
      <c r="M185" s="229">
        <f t="shared" si="162"/>
        <v>0</v>
      </c>
      <c r="N185" s="229">
        <f t="shared" si="163"/>
        <v>0</v>
      </c>
      <c r="O185" s="229">
        <f t="shared" si="164"/>
        <v>0</v>
      </c>
      <c r="X185" s="209" t="s">
        <v>352</v>
      </c>
      <c r="Y185" s="363" t="e">
        <f t="shared" si="165"/>
        <v>#DIV/0!</v>
      </c>
    </row>
    <row r="186" spans="2:25" ht="18.75" customHeight="1" thickBot="1">
      <c r="B186" s="742"/>
      <c r="C186" s="229">
        <f t="shared" si="152"/>
        <v>0</v>
      </c>
      <c r="D186" s="229">
        <f t="shared" si="153"/>
        <v>0</v>
      </c>
      <c r="E186" s="229">
        <f t="shared" si="154"/>
        <v>0</v>
      </c>
      <c r="F186" s="229">
        <f t="shared" si="155"/>
        <v>0</v>
      </c>
      <c r="G186" s="229">
        <f t="shared" si="156"/>
        <v>0</v>
      </c>
      <c r="H186" s="229">
        <f t="shared" si="157"/>
        <v>0</v>
      </c>
      <c r="I186" s="229">
        <f t="shared" si="158"/>
        <v>0</v>
      </c>
      <c r="J186" s="229">
        <f t="shared" si="159"/>
        <v>0</v>
      </c>
      <c r="K186" s="229">
        <f t="shared" si="160"/>
        <v>0</v>
      </c>
      <c r="L186" s="229">
        <f t="shared" si="161"/>
        <v>0</v>
      </c>
      <c r="M186" s="229">
        <f t="shared" si="162"/>
        <v>0</v>
      </c>
      <c r="N186" s="229">
        <f t="shared" si="163"/>
        <v>0</v>
      </c>
      <c r="O186" s="229">
        <f t="shared" si="164"/>
        <v>0</v>
      </c>
      <c r="X186" s="364" t="e">
        <f>(T175*R181+V175*R175*R178+R180*V177-R175*V177*R177-T175*R176*R178-V175*R176*R177)/(R183+R175*R182+R180*R179-R175*R177*R179-2*R176*R177*R178)</f>
        <v>#DIV/0!</v>
      </c>
      <c r="Y186" s="214" t="e">
        <f t="shared" si="165"/>
        <v>#DIV/0!</v>
      </c>
    </row>
    <row r="187" spans="2:25" ht="18.75" customHeight="1">
      <c r="B187" s="742"/>
      <c r="C187" s="229">
        <f t="shared" si="152"/>
        <v>0</v>
      </c>
      <c r="D187" s="229">
        <f t="shared" si="153"/>
        <v>0</v>
      </c>
      <c r="E187" s="229">
        <f t="shared" si="154"/>
        <v>0</v>
      </c>
      <c r="F187" s="229">
        <f t="shared" si="155"/>
        <v>0</v>
      </c>
      <c r="G187" s="229">
        <f t="shared" si="156"/>
        <v>0</v>
      </c>
      <c r="H187" s="229">
        <f t="shared" si="157"/>
        <v>0</v>
      </c>
      <c r="I187" s="229">
        <f t="shared" si="158"/>
        <v>0</v>
      </c>
      <c r="J187" s="229">
        <f t="shared" si="159"/>
        <v>0</v>
      </c>
      <c r="K187" s="229">
        <f t="shared" si="160"/>
        <v>0</v>
      </c>
      <c r="L187" s="229">
        <f t="shared" si="161"/>
        <v>0</v>
      </c>
      <c r="M187" s="229">
        <f t="shared" si="162"/>
        <v>0</v>
      </c>
      <c r="N187" s="229">
        <f t="shared" si="163"/>
        <v>0</v>
      </c>
      <c r="O187" s="229">
        <f t="shared" si="164"/>
        <v>0</v>
      </c>
      <c r="Y187" s="214" t="e">
        <f t="shared" si="165"/>
        <v>#DIV/0!</v>
      </c>
    </row>
    <row r="188" spans="2:25" ht="18.75" customHeight="1">
      <c r="B188" s="742"/>
      <c r="C188" s="229">
        <f t="shared" si="152"/>
        <v>0</v>
      </c>
      <c r="D188" s="229">
        <f t="shared" si="153"/>
        <v>0</v>
      </c>
      <c r="E188" s="229">
        <f t="shared" si="154"/>
        <v>0</v>
      </c>
      <c r="F188" s="229">
        <f t="shared" si="155"/>
        <v>0</v>
      </c>
      <c r="G188" s="229">
        <f t="shared" si="156"/>
        <v>0</v>
      </c>
      <c r="H188" s="229">
        <f t="shared" si="157"/>
        <v>0</v>
      </c>
      <c r="I188" s="229">
        <f t="shared" si="158"/>
        <v>0</v>
      </c>
      <c r="J188" s="229">
        <f t="shared" si="159"/>
        <v>0</v>
      </c>
      <c r="K188" s="229">
        <f t="shared" si="160"/>
        <v>0</v>
      </c>
      <c r="L188" s="229">
        <f t="shared" si="161"/>
        <v>0</v>
      </c>
      <c r="M188" s="229">
        <f t="shared" si="162"/>
        <v>0</v>
      </c>
      <c r="N188" s="229">
        <f t="shared" si="163"/>
        <v>0</v>
      </c>
      <c r="O188" s="229">
        <f t="shared" si="164"/>
        <v>0</v>
      </c>
      <c r="Y188" s="214" t="e">
        <f t="shared" si="165"/>
        <v>#DIV/0!</v>
      </c>
    </row>
    <row r="189" spans="2:25" ht="18.75" customHeight="1">
      <c r="B189" s="742"/>
      <c r="C189" s="229">
        <f t="shared" si="152"/>
        <v>0</v>
      </c>
      <c r="D189" s="229">
        <f t="shared" si="153"/>
        <v>0</v>
      </c>
      <c r="E189" s="229">
        <f t="shared" si="154"/>
        <v>0</v>
      </c>
      <c r="F189" s="229">
        <f t="shared" si="155"/>
        <v>0</v>
      </c>
      <c r="G189" s="229">
        <f t="shared" si="156"/>
        <v>0</v>
      </c>
      <c r="H189" s="229">
        <f t="shared" si="157"/>
        <v>0</v>
      </c>
      <c r="I189" s="229">
        <f t="shared" si="158"/>
        <v>0</v>
      </c>
      <c r="J189" s="229">
        <f t="shared" si="159"/>
        <v>0</v>
      </c>
      <c r="K189" s="229">
        <f t="shared" si="160"/>
        <v>0</v>
      </c>
      <c r="L189" s="229">
        <f t="shared" si="161"/>
        <v>0</v>
      </c>
      <c r="M189" s="229">
        <f t="shared" si="162"/>
        <v>0</v>
      </c>
      <c r="N189" s="229">
        <f t="shared" si="163"/>
        <v>0</v>
      </c>
      <c r="O189" s="229">
        <f t="shared" si="164"/>
        <v>0</v>
      </c>
      <c r="Y189" s="214" t="e">
        <f t="shared" si="165"/>
        <v>#DIV/0!</v>
      </c>
    </row>
    <row r="190" spans="2:25" ht="18.75" customHeight="1">
      <c r="B190" s="742"/>
      <c r="C190" s="229">
        <f t="shared" si="152"/>
        <v>0</v>
      </c>
      <c r="D190" s="229">
        <f t="shared" si="153"/>
        <v>0</v>
      </c>
      <c r="E190" s="229">
        <f t="shared" si="154"/>
        <v>0</v>
      </c>
      <c r="F190" s="229">
        <f t="shared" si="155"/>
        <v>0</v>
      </c>
      <c r="G190" s="229">
        <f t="shared" si="156"/>
        <v>0</v>
      </c>
      <c r="H190" s="229">
        <f t="shared" si="157"/>
        <v>0</v>
      </c>
      <c r="I190" s="229">
        <f t="shared" si="158"/>
        <v>0</v>
      </c>
      <c r="J190" s="229">
        <f t="shared" si="159"/>
        <v>0</v>
      </c>
      <c r="K190" s="229">
        <f t="shared" si="160"/>
        <v>0</v>
      </c>
      <c r="L190" s="229">
        <f t="shared" si="161"/>
        <v>0</v>
      </c>
      <c r="M190" s="229">
        <f t="shared" si="162"/>
        <v>0</v>
      </c>
      <c r="N190" s="229">
        <f t="shared" si="163"/>
        <v>0</v>
      </c>
      <c r="O190" s="229">
        <f t="shared" si="164"/>
        <v>0</v>
      </c>
      <c r="Y190" s="214" t="e">
        <f t="shared" si="165"/>
        <v>#DIV/0!</v>
      </c>
    </row>
    <row r="191" spans="2:25" ht="18.75" customHeight="1">
      <c r="B191" s="742"/>
      <c r="C191" s="229">
        <f t="shared" si="152"/>
        <v>0</v>
      </c>
      <c r="D191" s="229">
        <f t="shared" si="153"/>
        <v>0</v>
      </c>
      <c r="E191" s="229">
        <f t="shared" si="154"/>
        <v>0</v>
      </c>
      <c r="F191" s="229">
        <f t="shared" si="155"/>
        <v>0</v>
      </c>
      <c r="G191" s="229">
        <f t="shared" si="156"/>
        <v>0</v>
      </c>
      <c r="H191" s="229">
        <f t="shared" si="157"/>
        <v>0</v>
      </c>
      <c r="I191" s="229">
        <f t="shared" si="158"/>
        <v>0</v>
      </c>
      <c r="J191" s="229">
        <f t="shared" si="159"/>
        <v>0</v>
      </c>
      <c r="K191" s="229">
        <f t="shared" si="160"/>
        <v>0</v>
      </c>
      <c r="L191" s="229">
        <f t="shared" si="161"/>
        <v>0</v>
      </c>
      <c r="M191" s="229">
        <f t="shared" si="162"/>
        <v>0</v>
      </c>
      <c r="N191" s="229">
        <f t="shared" si="163"/>
        <v>0</v>
      </c>
      <c r="O191" s="229">
        <f t="shared" si="164"/>
        <v>0</v>
      </c>
      <c r="Y191" s="214" t="e">
        <f t="shared" si="165"/>
        <v>#DIV/0!</v>
      </c>
    </row>
    <row r="192" spans="2:25" ht="18.75" customHeight="1" thickBot="1">
      <c r="B192" s="735"/>
      <c r="C192" s="229">
        <f t="shared" si="152"/>
        <v>0</v>
      </c>
      <c r="D192" s="229">
        <f t="shared" si="153"/>
        <v>0</v>
      </c>
      <c r="E192" s="229">
        <f t="shared" si="154"/>
        <v>0</v>
      </c>
      <c r="F192" s="229">
        <f t="shared" si="155"/>
        <v>0</v>
      </c>
      <c r="G192" s="229">
        <f t="shared" si="156"/>
        <v>0</v>
      </c>
      <c r="H192" s="229">
        <f t="shared" si="157"/>
        <v>0</v>
      </c>
      <c r="I192" s="229">
        <f t="shared" si="158"/>
        <v>0</v>
      </c>
      <c r="J192" s="229">
        <f t="shared" si="159"/>
        <v>0</v>
      </c>
      <c r="K192" s="229">
        <f t="shared" si="160"/>
        <v>0</v>
      </c>
      <c r="L192" s="229">
        <f t="shared" si="161"/>
        <v>0</v>
      </c>
      <c r="M192" s="229">
        <f t="shared" si="162"/>
        <v>0</v>
      </c>
      <c r="N192" s="229">
        <f t="shared" si="163"/>
        <v>0</v>
      </c>
      <c r="O192" s="229">
        <f t="shared" si="164"/>
        <v>0</v>
      </c>
      <c r="Y192" s="439" t="e">
        <f t="shared" si="165"/>
        <v>#DIV/0!</v>
      </c>
    </row>
    <row r="193" spans="1:38" ht="18.75" customHeight="1">
      <c r="U193" s="240"/>
    </row>
    <row r="194" spans="1:38" ht="18.75" customHeight="1">
      <c r="A194" s="102" t="s">
        <v>353</v>
      </c>
    </row>
    <row r="195" spans="1:38" ht="18.75" customHeight="1">
      <c r="B195" s="721" t="s">
        <v>274</v>
      </c>
      <c r="C195" s="737"/>
      <c r="D195" s="737"/>
      <c r="E195" s="737"/>
      <c r="F195" s="737"/>
      <c r="G195" s="737"/>
      <c r="H195" s="737"/>
      <c r="I195" s="737"/>
      <c r="J195" s="737"/>
      <c r="K195" s="722"/>
      <c r="L195" s="721" t="s">
        <v>354</v>
      </c>
      <c r="M195" s="722"/>
      <c r="N195" s="721" t="s">
        <v>282</v>
      </c>
      <c r="O195" s="722"/>
      <c r="P195" s="721" t="s">
        <v>355</v>
      </c>
      <c r="Q195" s="722"/>
      <c r="R195" s="721" t="s">
        <v>356</v>
      </c>
      <c r="S195" s="722"/>
      <c r="T195" s="731" t="s">
        <v>107</v>
      </c>
      <c r="U195" s="721" t="s">
        <v>357</v>
      </c>
      <c r="V195" s="722"/>
      <c r="W195" s="732" t="s">
        <v>597</v>
      </c>
      <c r="X195" s="722"/>
      <c r="Y195" s="721" t="s">
        <v>358</v>
      </c>
      <c r="Z195" s="722"/>
      <c r="AA195" s="733" t="s">
        <v>275</v>
      </c>
      <c r="AB195" s="734"/>
      <c r="AC195" s="721" t="s">
        <v>359</v>
      </c>
      <c r="AD195" s="722"/>
      <c r="AE195" s="558" t="s">
        <v>718</v>
      </c>
      <c r="AF195" s="558" t="s">
        <v>719</v>
      </c>
      <c r="AG195" s="558" t="s">
        <v>720</v>
      </c>
      <c r="AH195" s="558" t="s">
        <v>275</v>
      </c>
      <c r="AI195" s="558" t="s">
        <v>722</v>
      </c>
      <c r="AK195" s="730" t="s">
        <v>225</v>
      </c>
      <c r="AL195" s="216" t="s">
        <v>360</v>
      </c>
    </row>
    <row r="196" spans="1:38" ht="18.75" customHeight="1">
      <c r="B196" s="731" t="s">
        <v>301</v>
      </c>
      <c r="C196" s="222" t="s">
        <v>278</v>
      </c>
      <c r="D196" s="222" t="s">
        <v>279</v>
      </c>
      <c r="E196" s="222" t="s">
        <v>280</v>
      </c>
      <c r="F196" s="222" t="s">
        <v>281</v>
      </c>
      <c r="G196" s="222" t="s">
        <v>362</v>
      </c>
      <c r="H196" s="222" t="s">
        <v>363</v>
      </c>
      <c r="I196" s="222" t="s">
        <v>364</v>
      </c>
      <c r="J196" s="222" t="s">
        <v>365</v>
      </c>
      <c r="K196" s="222" t="s">
        <v>366</v>
      </c>
      <c r="L196" s="721" t="s">
        <v>241</v>
      </c>
      <c r="M196" s="722"/>
      <c r="N196" s="721" t="s">
        <v>242</v>
      </c>
      <c r="O196" s="722"/>
      <c r="P196" s="721" t="s">
        <v>367</v>
      </c>
      <c r="Q196" s="722"/>
      <c r="R196" s="721" t="s">
        <v>243</v>
      </c>
      <c r="S196" s="722"/>
      <c r="T196" s="710"/>
      <c r="U196" s="222" t="s">
        <v>227</v>
      </c>
      <c r="V196" s="222" t="s">
        <v>276</v>
      </c>
      <c r="W196" s="222" t="s">
        <v>227</v>
      </c>
      <c r="X196" s="222" t="s">
        <v>276</v>
      </c>
      <c r="AA196" s="735"/>
      <c r="AB196" s="736"/>
      <c r="AC196" s="721" t="s">
        <v>277</v>
      </c>
      <c r="AD196" s="722"/>
      <c r="AE196" s="710"/>
      <c r="AF196" s="710"/>
      <c r="AG196" s="710"/>
      <c r="AH196" s="710"/>
      <c r="AI196" s="710"/>
      <c r="AK196" s="730"/>
      <c r="AL196" s="217">
        <v>95.45</v>
      </c>
    </row>
    <row r="197" spans="1:38" ht="18.75" customHeight="1">
      <c r="B197" s="710"/>
      <c r="C197" s="222" t="s">
        <v>236</v>
      </c>
      <c r="D197" s="222" t="s">
        <v>370</v>
      </c>
      <c r="E197" s="222" t="s">
        <v>371</v>
      </c>
      <c r="F197" s="222" t="s">
        <v>237</v>
      </c>
      <c r="G197" s="222" t="s">
        <v>238</v>
      </c>
      <c r="H197" s="222" t="s">
        <v>239</v>
      </c>
      <c r="I197" s="222" t="s">
        <v>372</v>
      </c>
      <c r="J197" s="222" t="s">
        <v>240</v>
      </c>
      <c r="K197" s="222" t="s">
        <v>373</v>
      </c>
      <c r="L197" s="263" t="s">
        <v>47</v>
      </c>
      <c r="M197" s="263" t="s">
        <v>374</v>
      </c>
      <c r="N197" s="263" t="s">
        <v>47</v>
      </c>
      <c r="O197" s="263" t="s">
        <v>374</v>
      </c>
      <c r="P197" s="263" t="s">
        <v>47</v>
      </c>
      <c r="Q197" s="263" t="s">
        <v>374</v>
      </c>
      <c r="R197" s="263" t="s">
        <v>47</v>
      </c>
      <c r="S197" s="263" t="s">
        <v>374</v>
      </c>
      <c r="T197" s="222" t="s">
        <v>283</v>
      </c>
      <c r="U197" s="222" t="s">
        <v>283</v>
      </c>
      <c r="V197" s="222" t="s">
        <v>283</v>
      </c>
      <c r="W197" s="222"/>
      <c r="X197" s="263"/>
      <c r="Y197" s="222" t="s">
        <v>227</v>
      </c>
      <c r="Z197" s="222" t="s">
        <v>276</v>
      </c>
      <c r="AA197" s="222" t="s">
        <v>227</v>
      </c>
      <c r="AB197" s="222" t="s">
        <v>276</v>
      </c>
      <c r="AC197" s="222" t="s">
        <v>227</v>
      </c>
      <c r="AD197" s="222" t="s">
        <v>276</v>
      </c>
      <c r="AE197" s="263" t="s">
        <v>47</v>
      </c>
      <c r="AF197" s="222" t="s">
        <v>227</v>
      </c>
      <c r="AG197" s="222" t="s">
        <v>227</v>
      </c>
      <c r="AH197" s="222" t="s">
        <v>227</v>
      </c>
      <c r="AI197" s="222" t="s">
        <v>227</v>
      </c>
      <c r="AK197" s="218">
        <v>1</v>
      </c>
      <c r="AL197" s="219">
        <v>13.97</v>
      </c>
    </row>
    <row r="198" spans="1:38" ht="18.75" customHeight="1">
      <c r="B198" s="199">
        <f t="shared" ref="B198:B215" si="166">D154</f>
        <v>0</v>
      </c>
      <c r="C198" s="226" t="s">
        <v>5</v>
      </c>
      <c r="D198" s="199" t="s">
        <v>5</v>
      </c>
      <c r="E198" s="199" t="s">
        <v>5</v>
      </c>
      <c r="F198" s="199" t="s">
        <v>5</v>
      </c>
      <c r="G198" s="199" t="s">
        <v>5</v>
      </c>
      <c r="H198" s="199" t="s">
        <v>5</v>
      </c>
      <c r="I198" s="199" t="s">
        <v>5</v>
      </c>
      <c r="J198" s="199" t="s">
        <v>5</v>
      </c>
      <c r="K198" s="241" t="s">
        <v>5</v>
      </c>
      <c r="L198" s="199" t="s">
        <v>5</v>
      </c>
      <c r="M198" s="199" t="s">
        <v>5</v>
      </c>
      <c r="N198" s="199" t="s">
        <v>5</v>
      </c>
      <c r="O198" s="199" t="s">
        <v>5</v>
      </c>
      <c r="P198" s="199" t="s">
        <v>5</v>
      </c>
      <c r="Q198" s="199" t="s">
        <v>5</v>
      </c>
      <c r="R198" s="242" t="s">
        <v>5</v>
      </c>
      <c r="S198" s="242" t="s">
        <v>5</v>
      </c>
      <c r="T198" s="199" t="s">
        <v>5</v>
      </c>
      <c r="U198" s="199" t="s">
        <v>5</v>
      </c>
      <c r="V198" s="199" t="s">
        <v>5</v>
      </c>
      <c r="W198" s="199" t="s">
        <v>5</v>
      </c>
      <c r="X198" s="242" t="s">
        <v>5</v>
      </c>
      <c r="Y198" s="199" t="s">
        <v>5</v>
      </c>
      <c r="Z198" s="199" t="s">
        <v>5</v>
      </c>
      <c r="AA198" s="199" t="s">
        <v>5</v>
      </c>
      <c r="AB198" s="199" t="s">
        <v>5</v>
      </c>
      <c r="AC198" s="243" t="s">
        <v>5</v>
      </c>
      <c r="AD198" s="243" t="s">
        <v>5</v>
      </c>
      <c r="AE198" s="199" t="s">
        <v>5</v>
      </c>
      <c r="AF198" s="199" t="s">
        <v>5</v>
      </c>
      <c r="AG198" s="199" t="s">
        <v>5</v>
      </c>
      <c r="AH198" s="199" t="s">
        <v>5</v>
      </c>
      <c r="AI198" s="243" t="s">
        <v>5</v>
      </c>
      <c r="AK198" s="218">
        <v>2</v>
      </c>
      <c r="AL198" s="219">
        <v>4.53</v>
      </c>
    </row>
    <row r="199" spans="1:38" ht="18.75" customHeight="1">
      <c r="B199" s="199">
        <f t="shared" si="166"/>
        <v>0</v>
      </c>
      <c r="C199" s="226" t="str">
        <f t="shared" ref="C199:C215" si="167">IF(C155=FALSE,"",F$148/2)</f>
        <v/>
      </c>
      <c r="D199" s="226" t="str">
        <f t="shared" ref="D199:D215" si="168">IF(C155=FALSE,"",SQRT(S155/6)/ABS(R155)*100)</f>
        <v/>
      </c>
      <c r="E199" s="226" t="str">
        <f t="shared" ref="E199:E215" si="169">IF(C155=FALSE,"",AD155/SQRT(3))</f>
        <v/>
      </c>
      <c r="F199" s="226" t="str">
        <f t="shared" ref="F199:F215" si="170">IF(C155=FALSE,"",ABS(H$148/R155)/SQRT(6)*100)</f>
        <v/>
      </c>
      <c r="G199" s="226" t="e">
        <f t="shared" ref="G199:G215" ca="1" si="171">IF(OR(E$148="Case B",E$148="Case D"),IF(AG155="-","",AG155/3/SQRT(3)),AH155/SQRT(3))</f>
        <v>#VALUE!</v>
      </c>
      <c r="H199" s="226" t="str">
        <f t="shared" ref="H199:H215" si="172">IF(C155=FALSE,"",ABS(AF$154))</f>
        <v/>
      </c>
      <c r="I199" s="226" t="str">
        <f t="shared" ref="I199:I215" si="173">IF(C155=FALSE,"",G$148*(N$148/2)/SQRT(3))</f>
        <v/>
      </c>
      <c r="J199" s="226" t="str">
        <f t="shared" ref="J199:J208" si="174">IF(C155=FALSE,"",ABS((R155-Y177)/R155)*100)</f>
        <v/>
      </c>
      <c r="K199" s="244" t="str">
        <f t="shared" ref="K199:K215" si="175">IF(AG155="-","",AG155/SQRT(3))</f>
        <v/>
      </c>
      <c r="L199" s="226" t="str">
        <f t="shared" ref="L199:L215" si="176">IF(C155=FALSE,"",SQRT(SUMSQ(C199:J199)))</f>
        <v/>
      </c>
      <c r="M199" s="226" t="str">
        <f t="shared" ref="M199:M215" si="177">IF(C155=FALSE,"",SQRT(SUMSQ(C199:K199)))</f>
        <v/>
      </c>
      <c r="N199" s="199" t="str">
        <f t="shared" ref="N199:N215" si="178">IF(C155=FALSE,"",ROUNDDOWN(L199^4/SUM(D199^4/D$216,E199^4/E$216),0))</f>
        <v/>
      </c>
      <c r="O199" s="199" t="str">
        <f t="shared" ref="O199:O215" si="179">IF(C155=FALSE,"",ROUNDDOWN(M199^4/SUM(D199^4/D$216,E199^4/E$216),0))</f>
        <v/>
      </c>
      <c r="P199" s="199" t="str">
        <f t="shared" ref="P199:P215" ca="1" si="180">IF(C155=FALSE,"",IFERROR(OFFSET($AL$196,MATCH(N199,$AK$197:$AK$206,0),0),2))</f>
        <v/>
      </c>
      <c r="Q199" s="199" t="str">
        <f t="shared" ref="Q199:Q215" ca="1" si="181">IF(C155=FALSE,"",IFERROR(OFFSET($AL$196,MATCH(O199,$AK$197:$AK$206,0),0),2))</f>
        <v/>
      </c>
      <c r="R199" s="245" t="str">
        <f t="shared" ref="R199:R215" si="182">IF(C155=FALSE,"",MAX(P$199:Q$215)*L199)</f>
        <v/>
      </c>
      <c r="S199" s="245" t="str">
        <f t="shared" ref="S199:S215" si="183">IF(C155=FALSE,"",MAX(P$199:Q$215)*M199)</f>
        <v/>
      </c>
      <c r="T199" s="199">
        <f t="shared" ref="T199:T215" si="184">O$148*100</f>
        <v>0</v>
      </c>
      <c r="U199" s="226">
        <f t="shared" ref="U199:U215" si="185">MAX(T199,R199)</f>
        <v>0</v>
      </c>
      <c r="V199" s="226">
        <f t="shared" ref="V199:V215" si="186">MAX(T199,S199)</f>
        <v>0</v>
      </c>
      <c r="W199" s="244" t="b">
        <f t="shared" ref="W199:W215" si="187">R199&lt;T199</f>
        <v>0</v>
      </c>
      <c r="X199" s="244" t="b">
        <f t="shared" ref="X199:X215" si="188">S199&lt;T199</f>
        <v>0</v>
      </c>
      <c r="Y199" s="199">
        <f t="shared" ref="Y199:Y215" ca="1" si="189">ROUND(U199,AC$219)</f>
        <v>0</v>
      </c>
      <c r="Z199" s="199">
        <f t="shared" ref="Z199:Z215" ca="1" si="190">ROUND(V199,AC$219)</f>
        <v>0</v>
      </c>
      <c r="AA199" s="199" t="e">
        <f t="shared" ref="AA199:AA215" ca="1" si="191">IF(ABS(U199-Y199)/U199*100&gt;5,TRUE,FALSE)</f>
        <v>#DIV/0!</v>
      </c>
      <c r="AB199" s="199" t="e">
        <f t="shared" ref="AB199:AB215" ca="1" si="192">IF(ABS(V199-Z199)/V199*100&gt;5,TRUE,FALSE)</f>
        <v>#DIV/0!</v>
      </c>
      <c r="AC199" s="243" t="e">
        <f t="shared" ref="AC199:AC215" ca="1" si="193">IF(AA199=TRUE,ROUNDUP(U199,AC$219),Y199)</f>
        <v>#DIV/0!</v>
      </c>
      <c r="AD199" s="243" t="e">
        <f t="shared" ref="AD199:AD215" ca="1" si="194">IF(AB199=TRUE,ROUNDUP(V199,AC$219),Z199)</f>
        <v>#DIV/0!</v>
      </c>
      <c r="AE199" s="224">
        <f t="shared" ref="AE199:AE215" si="195">U199%*E155</f>
        <v>0</v>
      </c>
      <c r="AF199" s="389">
        <f t="shared" ref="AF199:AF215" si="196">IF(AE199&lt;0.00001,6,IF(AE199&lt;0.0001,5,IF(AE199&lt;0.001,4,IF(AE199&lt;0.01,3,IF(AE199&lt;0.1,2,IF(AE199&lt;1,1,IF(AE199&lt;10,0,IF(AE199&lt;100,-1,-2))))))))</f>
        <v>6</v>
      </c>
      <c r="AG199" s="199">
        <f t="shared" ref="AG199:AG215" si="197">ROUND(AE199,AD$219)</f>
        <v>0</v>
      </c>
      <c r="AH199" s="199" t="e">
        <f t="shared" ref="AH199:AH215" si="198">IF(ABS(AE199-AG199)/AE199*100&gt;5,TRUE,FALSE)</f>
        <v>#DIV/0!</v>
      </c>
      <c r="AI199" s="243" t="e">
        <f t="shared" ref="AI199:AI215" si="199">IF(AH199=TRUE,ROUNDUP(AE199,AI$219),AG199)</f>
        <v>#DIV/0!</v>
      </c>
      <c r="AK199" s="218">
        <v>3</v>
      </c>
      <c r="AL199" s="219">
        <v>3.31</v>
      </c>
    </row>
    <row r="200" spans="1:38" ht="18.75" customHeight="1">
      <c r="B200" s="199">
        <f t="shared" si="166"/>
        <v>0</v>
      </c>
      <c r="C200" s="226" t="str">
        <f t="shared" si="167"/>
        <v/>
      </c>
      <c r="D200" s="226" t="str">
        <f t="shared" si="168"/>
        <v/>
      </c>
      <c r="E200" s="226" t="str">
        <f t="shared" si="169"/>
        <v/>
      </c>
      <c r="F200" s="226" t="str">
        <f t="shared" si="170"/>
        <v/>
      </c>
      <c r="G200" s="226" t="e">
        <f t="shared" ca="1" si="171"/>
        <v>#VALUE!</v>
      </c>
      <c r="H200" s="226" t="str">
        <f t="shared" si="172"/>
        <v/>
      </c>
      <c r="I200" s="226" t="str">
        <f t="shared" si="173"/>
        <v/>
      </c>
      <c r="J200" s="226" t="str">
        <f t="shared" si="174"/>
        <v/>
      </c>
      <c r="K200" s="244" t="str">
        <f t="shared" si="175"/>
        <v/>
      </c>
      <c r="L200" s="226" t="str">
        <f t="shared" si="176"/>
        <v/>
      </c>
      <c r="M200" s="226" t="str">
        <f t="shared" si="177"/>
        <v/>
      </c>
      <c r="N200" s="199" t="str">
        <f t="shared" si="178"/>
        <v/>
      </c>
      <c r="O200" s="199" t="str">
        <f t="shared" si="179"/>
        <v/>
      </c>
      <c r="P200" s="199" t="str">
        <f t="shared" ca="1" si="180"/>
        <v/>
      </c>
      <c r="Q200" s="199" t="str">
        <f t="shared" ca="1" si="181"/>
        <v/>
      </c>
      <c r="R200" s="245" t="str">
        <f t="shared" si="182"/>
        <v/>
      </c>
      <c r="S200" s="245" t="str">
        <f t="shared" si="183"/>
        <v/>
      </c>
      <c r="T200" s="199">
        <f t="shared" si="184"/>
        <v>0</v>
      </c>
      <c r="U200" s="226">
        <f t="shared" si="185"/>
        <v>0</v>
      </c>
      <c r="V200" s="226">
        <f t="shared" si="186"/>
        <v>0</v>
      </c>
      <c r="W200" s="244" t="b">
        <f t="shared" si="187"/>
        <v>0</v>
      </c>
      <c r="X200" s="244" t="b">
        <f t="shared" si="188"/>
        <v>0</v>
      </c>
      <c r="Y200" s="199">
        <f t="shared" ca="1" si="189"/>
        <v>0</v>
      </c>
      <c r="Z200" s="199">
        <f t="shared" ca="1" si="190"/>
        <v>0</v>
      </c>
      <c r="AA200" s="199" t="e">
        <f t="shared" ca="1" si="191"/>
        <v>#DIV/0!</v>
      </c>
      <c r="AB200" s="199" t="e">
        <f t="shared" ca="1" si="192"/>
        <v>#DIV/0!</v>
      </c>
      <c r="AC200" s="243" t="e">
        <f t="shared" ca="1" si="193"/>
        <v>#DIV/0!</v>
      </c>
      <c r="AD200" s="243" t="e">
        <f t="shared" ca="1" si="194"/>
        <v>#DIV/0!</v>
      </c>
      <c r="AE200" s="224">
        <f t="shared" si="195"/>
        <v>0</v>
      </c>
      <c r="AF200" s="389">
        <f t="shared" si="196"/>
        <v>6</v>
      </c>
      <c r="AG200" s="199">
        <f t="shared" si="197"/>
        <v>0</v>
      </c>
      <c r="AH200" s="199" t="e">
        <f t="shared" si="198"/>
        <v>#DIV/0!</v>
      </c>
      <c r="AI200" s="243" t="e">
        <f t="shared" si="199"/>
        <v>#DIV/0!</v>
      </c>
      <c r="AK200" s="218">
        <v>4</v>
      </c>
      <c r="AL200" s="219">
        <v>2.87</v>
      </c>
    </row>
    <row r="201" spans="1:38" ht="18.75" customHeight="1">
      <c r="B201" s="199">
        <f t="shared" si="166"/>
        <v>0</v>
      </c>
      <c r="C201" s="226" t="str">
        <f t="shared" si="167"/>
        <v/>
      </c>
      <c r="D201" s="226" t="str">
        <f t="shared" si="168"/>
        <v/>
      </c>
      <c r="E201" s="226" t="str">
        <f t="shared" si="169"/>
        <v/>
      </c>
      <c r="F201" s="226" t="str">
        <f t="shared" si="170"/>
        <v/>
      </c>
      <c r="G201" s="226" t="e">
        <f t="shared" ca="1" si="171"/>
        <v>#VALUE!</v>
      </c>
      <c r="H201" s="226" t="str">
        <f t="shared" si="172"/>
        <v/>
      </c>
      <c r="I201" s="226" t="str">
        <f t="shared" si="173"/>
        <v/>
      </c>
      <c r="J201" s="226" t="str">
        <f t="shared" si="174"/>
        <v/>
      </c>
      <c r="K201" s="244" t="str">
        <f t="shared" si="175"/>
        <v/>
      </c>
      <c r="L201" s="226" t="str">
        <f t="shared" si="176"/>
        <v/>
      </c>
      <c r="M201" s="226" t="str">
        <f t="shared" si="177"/>
        <v/>
      </c>
      <c r="N201" s="199" t="str">
        <f t="shared" si="178"/>
        <v/>
      </c>
      <c r="O201" s="199" t="str">
        <f t="shared" si="179"/>
        <v/>
      </c>
      <c r="P201" s="199" t="str">
        <f t="shared" ca="1" si="180"/>
        <v/>
      </c>
      <c r="Q201" s="199" t="str">
        <f t="shared" ca="1" si="181"/>
        <v/>
      </c>
      <c r="R201" s="245" t="str">
        <f t="shared" si="182"/>
        <v/>
      </c>
      <c r="S201" s="245" t="str">
        <f t="shared" si="183"/>
        <v/>
      </c>
      <c r="T201" s="199">
        <f t="shared" si="184"/>
        <v>0</v>
      </c>
      <c r="U201" s="226">
        <f t="shared" si="185"/>
        <v>0</v>
      </c>
      <c r="V201" s="226">
        <f t="shared" si="186"/>
        <v>0</v>
      </c>
      <c r="W201" s="244" t="b">
        <f t="shared" si="187"/>
        <v>0</v>
      </c>
      <c r="X201" s="244" t="b">
        <f t="shared" si="188"/>
        <v>0</v>
      </c>
      <c r="Y201" s="199">
        <f t="shared" ca="1" si="189"/>
        <v>0</v>
      </c>
      <c r="Z201" s="199">
        <f t="shared" ca="1" si="190"/>
        <v>0</v>
      </c>
      <c r="AA201" s="199" t="e">
        <f t="shared" ca="1" si="191"/>
        <v>#DIV/0!</v>
      </c>
      <c r="AB201" s="199" t="e">
        <f t="shared" ca="1" si="192"/>
        <v>#DIV/0!</v>
      </c>
      <c r="AC201" s="243" t="e">
        <f t="shared" ca="1" si="193"/>
        <v>#DIV/0!</v>
      </c>
      <c r="AD201" s="243" t="e">
        <f t="shared" ca="1" si="194"/>
        <v>#DIV/0!</v>
      </c>
      <c r="AE201" s="224">
        <f t="shared" si="195"/>
        <v>0</v>
      </c>
      <c r="AF201" s="389">
        <f t="shared" si="196"/>
        <v>6</v>
      </c>
      <c r="AG201" s="199">
        <f t="shared" si="197"/>
        <v>0</v>
      </c>
      <c r="AH201" s="199" t="e">
        <f t="shared" si="198"/>
        <v>#DIV/0!</v>
      </c>
      <c r="AI201" s="243" t="e">
        <f t="shared" si="199"/>
        <v>#DIV/0!</v>
      </c>
      <c r="AK201" s="218">
        <v>5</v>
      </c>
      <c r="AL201" s="219">
        <v>2.65</v>
      </c>
    </row>
    <row r="202" spans="1:38" ht="18.75" customHeight="1">
      <c r="B202" s="199">
        <f t="shared" si="166"/>
        <v>0</v>
      </c>
      <c r="C202" s="226" t="str">
        <f t="shared" si="167"/>
        <v/>
      </c>
      <c r="D202" s="226" t="str">
        <f t="shared" si="168"/>
        <v/>
      </c>
      <c r="E202" s="226" t="str">
        <f t="shared" si="169"/>
        <v/>
      </c>
      <c r="F202" s="226" t="str">
        <f t="shared" si="170"/>
        <v/>
      </c>
      <c r="G202" s="226" t="e">
        <f t="shared" ca="1" si="171"/>
        <v>#VALUE!</v>
      </c>
      <c r="H202" s="226" t="str">
        <f t="shared" si="172"/>
        <v/>
      </c>
      <c r="I202" s="226" t="str">
        <f t="shared" si="173"/>
        <v/>
      </c>
      <c r="J202" s="226" t="str">
        <f t="shared" si="174"/>
        <v/>
      </c>
      <c r="K202" s="244" t="str">
        <f t="shared" si="175"/>
        <v/>
      </c>
      <c r="L202" s="226" t="str">
        <f t="shared" si="176"/>
        <v/>
      </c>
      <c r="M202" s="226" t="str">
        <f t="shared" si="177"/>
        <v/>
      </c>
      <c r="N202" s="199" t="str">
        <f t="shared" si="178"/>
        <v/>
      </c>
      <c r="O202" s="199" t="str">
        <f t="shared" si="179"/>
        <v/>
      </c>
      <c r="P202" s="199" t="str">
        <f t="shared" ca="1" si="180"/>
        <v/>
      </c>
      <c r="Q202" s="199" t="str">
        <f t="shared" ca="1" si="181"/>
        <v/>
      </c>
      <c r="R202" s="245" t="str">
        <f t="shared" si="182"/>
        <v/>
      </c>
      <c r="S202" s="245" t="str">
        <f t="shared" si="183"/>
        <v/>
      </c>
      <c r="T202" s="199">
        <f t="shared" si="184"/>
        <v>0</v>
      </c>
      <c r="U202" s="226">
        <f t="shared" si="185"/>
        <v>0</v>
      </c>
      <c r="V202" s="226">
        <f t="shared" si="186"/>
        <v>0</v>
      </c>
      <c r="W202" s="244" t="b">
        <f t="shared" si="187"/>
        <v>0</v>
      </c>
      <c r="X202" s="244" t="b">
        <f t="shared" si="188"/>
        <v>0</v>
      </c>
      <c r="Y202" s="199">
        <f t="shared" ca="1" si="189"/>
        <v>0</v>
      </c>
      <c r="Z202" s="199">
        <f t="shared" ca="1" si="190"/>
        <v>0</v>
      </c>
      <c r="AA202" s="199" t="e">
        <f t="shared" ca="1" si="191"/>
        <v>#DIV/0!</v>
      </c>
      <c r="AB202" s="199" t="e">
        <f t="shared" ca="1" si="192"/>
        <v>#DIV/0!</v>
      </c>
      <c r="AC202" s="243" t="e">
        <f t="shared" ca="1" si="193"/>
        <v>#DIV/0!</v>
      </c>
      <c r="AD202" s="243" t="e">
        <f t="shared" ca="1" si="194"/>
        <v>#DIV/0!</v>
      </c>
      <c r="AE202" s="224">
        <f t="shared" si="195"/>
        <v>0</v>
      </c>
      <c r="AF202" s="389">
        <f t="shared" si="196"/>
        <v>6</v>
      </c>
      <c r="AG202" s="199">
        <f t="shared" si="197"/>
        <v>0</v>
      </c>
      <c r="AH202" s="199" t="e">
        <f t="shared" si="198"/>
        <v>#DIV/0!</v>
      </c>
      <c r="AI202" s="243" t="e">
        <f t="shared" si="199"/>
        <v>#DIV/0!</v>
      </c>
      <c r="AK202" s="218">
        <v>6</v>
      </c>
      <c r="AL202" s="219">
        <v>2.52</v>
      </c>
    </row>
    <row r="203" spans="1:38" ht="18.75" customHeight="1">
      <c r="B203" s="199">
        <f t="shared" si="166"/>
        <v>0</v>
      </c>
      <c r="C203" s="226" t="str">
        <f t="shared" si="167"/>
        <v/>
      </c>
      <c r="D203" s="226" t="str">
        <f t="shared" si="168"/>
        <v/>
      </c>
      <c r="E203" s="226" t="str">
        <f t="shared" si="169"/>
        <v/>
      </c>
      <c r="F203" s="226" t="str">
        <f t="shared" si="170"/>
        <v/>
      </c>
      <c r="G203" s="226" t="e">
        <f t="shared" ca="1" si="171"/>
        <v>#VALUE!</v>
      </c>
      <c r="H203" s="226" t="str">
        <f t="shared" si="172"/>
        <v/>
      </c>
      <c r="I203" s="226" t="str">
        <f t="shared" si="173"/>
        <v/>
      </c>
      <c r="J203" s="226" t="str">
        <f t="shared" si="174"/>
        <v/>
      </c>
      <c r="K203" s="244" t="str">
        <f t="shared" si="175"/>
        <v/>
      </c>
      <c r="L203" s="226" t="str">
        <f t="shared" si="176"/>
        <v/>
      </c>
      <c r="M203" s="226" t="str">
        <f t="shared" si="177"/>
        <v/>
      </c>
      <c r="N203" s="199" t="str">
        <f t="shared" si="178"/>
        <v/>
      </c>
      <c r="O203" s="199" t="str">
        <f t="shared" si="179"/>
        <v/>
      </c>
      <c r="P203" s="199" t="str">
        <f t="shared" ca="1" si="180"/>
        <v/>
      </c>
      <c r="Q203" s="199" t="str">
        <f t="shared" ca="1" si="181"/>
        <v/>
      </c>
      <c r="R203" s="245" t="str">
        <f t="shared" si="182"/>
        <v/>
      </c>
      <c r="S203" s="245" t="str">
        <f t="shared" si="183"/>
        <v/>
      </c>
      <c r="T203" s="199">
        <f t="shared" si="184"/>
        <v>0</v>
      </c>
      <c r="U203" s="226">
        <f t="shared" si="185"/>
        <v>0</v>
      </c>
      <c r="V203" s="226">
        <f t="shared" si="186"/>
        <v>0</v>
      </c>
      <c r="W203" s="244" t="b">
        <f t="shared" si="187"/>
        <v>0</v>
      </c>
      <c r="X203" s="244" t="b">
        <f t="shared" si="188"/>
        <v>0</v>
      </c>
      <c r="Y203" s="199">
        <f t="shared" ca="1" si="189"/>
        <v>0</v>
      </c>
      <c r="Z203" s="199">
        <f t="shared" ca="1" si="190"/>
        <v>0</v>
      </c>
      <c r="AA203" s="199" t="e">
        <f t="shared" ca="1" si="191"/>
        <v>#DIV/0!</v>
      </c>
      <c r="AB203" s="199" t="e">
        <f t="shared" ca="1" si="192"/>
        <v>#DIV/0!</v>
      </c>
      <c r="AC203" s="243" t="e">
        <f t="shared" ca="1" si="193"/>
        <v>#DIV/0!</v>
      </c>
      <c r="AD203" s="243" t="e">
        <f t="shared" ca="1" si="194"/>
        <v>#DIV/0!</v>
      </c>
      <c r="AE203" s="224">
        <f t="shared" si="195"/>
        <v>0</v>
      </c>
      <c r="AF203" s="389">
        <f t="shared" si="196"/>
        <v>6</v>
      </c>
      <c r="AG203" s="199">
        <f t="shared" si="197"/>
        <v>0</v>
      </c>
      <c r="AH203" s="199" t="e">
        <f t="shared" si="198"/>
        <v>#DIV/0!</v>
      </c>
      <c r="AI203" s="243" t="e">
        <f t="shared" si="199"/>
        <v>#DIV/0!</v>
      </c>
      <c r="AK203" s="218">
        <v>7</v>
      </c>
      <c r="AL203" s="219">
        <v>2.4300000000000002</v>
      </c>
    </row>
    <row r="204" spans="1:38" ht="18.75" customHeight="1">
      <c r="B204" s="199">
        <f t="shared" si="166"/>
        <v>0</v>
      </c>
      <c r="C204" s="226" t="str">
        <f t="shared" si="167"/>
        <v/>
      </c>
      <c r="D204" s="226" t="str">
        <f t="shared" si="168"/>
        <v/>
      </c>
      <c r="E204" s="226" t="str">
        <f t="shared" si="169"/>
        <v/>
      </c>
      <c r="F204" s="226" t="str">
        <f t="shared" si="170"/>
        <v/>
      </c>
      <c r="G204" s="226" t="e">
        <f t="shared" ca="1" si="171"/>
        <v>#VALUE!</v>
      </c>
      <c r="H204" s="226" t="str">
        <f t="shared" si="172"/>
        <v/>
      </c>
      <c r="I204" s="226" t="str">
        <f t="shared" si="173"/>
        <v/>
      </c>
      <c r="J204" s="226" t="str">
        <f t="shared" si="174"/>
        <v/>
      </c>
      <c r="K204" s="244" t="str">
        <f t="shared" si="175"/>
        <v/>
      </c>
      <c r="L204" s="226" t="str">
        <f t="shared" si="176"/>
        <v/>
      </c>
      <c r="M204" s="226" t="str">
        <f t="shared" si="177"/>
        <v/>
      </c>
      <c r="N204" s="199" t="str">
        <f t="shared" si="178"/>
        <v/>
      </c>
      <c r="O204" s="199" t="str">
        <f t="shared" si="179"/>
        <v/>
      </c>
      <c r="P204" s="199" t="str">
        <f t="shared" ca="1" si="180"/>
        <v/>
      </c>
      <c r="Q204" s="199" t="str">
        <f t="shared" ca="1" si="181"/>
        <v/>
      </c>
      <c r="R204" s="245" t="str">
        <f t="shared" si="182"/>
        <v/>
      </c>
      <c r="S204" s="245" t="str">
        <f t="shared" si="183"/>
        <v/>
      </c>
      <c r="T204" s="199">
        <f t="shared" si="184"/>
        <v>0</v>
      </c>
      <c r="U204" s="226">
        <f t="shared" si="185"/>
        <v>0</v>
      </c>
      <c r="V204" s="226">
        <f t="shared" si="186"/>
        <v>0</v>
      </c>
      <c r="W204" s="244" t="b">
        <f t="shared" si="187"/>
        <v>0</v>
      </c>
      <c r="X204" s="244" t="b">
        <f t="shared" si="188"/>
        <v>0</v>
      </c>
      <c r="Y204" s="199">
        <f t="shared" ca="1" si="189"/>
        <v>0</v>
      </c>
      <c r="Z204" s="199">
        <f t="shared" ca="1" si="190"/>
        <v>0</v>
      </c>
      <c r="AA204" s="199" t="e">
        <f t="shared" ca="1" si="191"/>
        <v>#DIV/0!</v>
      </c>
      <c r="AB204" s="199" t="e">
        <f t="shared" ca="1" si="192"/>
        <v>#DIV/0!</v>
      </c>
      <c r="AC204" s="243" t="e">
        <f t="shared" ca="1" si="193"/>
        <v>#DIV/0!</v>
      </c>
      <c r="AD204" s="243" t="e">
        <f t="shared" ca="1" si="194"/>
        <v>#DIV/0!</v>
      </c>
      <c r="AE204" s="224">
        <f t="shared" si="195"/>
        <v>0</v>
      </c>
      <c r="AF204" s="389">
        <f t="shared" si="196"/>
        <v>6</v>
      </c>
      <c r="AG204" s="199">
        <f t="shared" si="197"/>
        <v>0</v>
      </c>
      <c r="AH204" s="199" t="e">
        <f t="shared" si="198"/>
        <v>#DIV/0!</v>
      </c>
      <c r="AI204" s="243" t="e">
        <f t="shared" si="199"/>
        <v>#DIV/0!</v>
      </c>
      <c r="AK204" s="218">
        <v>8</v>
      </c>
      <c r="AL204" s="219">
        <v>2.37</v>
      </c>
    </row>
    <row r="205" spans="1:38" ht="18.75" customHeight="1">
      <c r="B205" s="199">
        <f t="shared" si="166"/>
        <v>0</v>
      </c>
      <c r="C205" s="226" t="str">
        <f t="shared" si="167"/>
        <v/>
      </c>
      <c r="D205" s="226" t="str">
        <f t="shared" si="168"/>
        <v/>
      </c>
      <c r="E205" s="226" t="str">
        <f t="shared" si="169"/>
        <v/>
      </c>
      <c r="F205" s="226" t="str">
        <f t="shared" si="170"/>
        <v/>
      </c>
      <c r="G205" s="226" t="e">
        <f t="shared" ca="1" si="171"/>
        <v>#VALUE!</v>
      </c>
      <c r="H205" s="226" t="str">
        <f t="shared" si="172"/>
        <v/>
      </c>
      <c r="I205" s="226" t="str">
        <f t="shared" si="173"/>
        <v/>
      </c>
      <c r="J205" s="226" t="str">
        <f t="shared" si="174"/>
        <v/>
      </c>
      <c r="K205" s="244" t="str">
        <f t="shared" si="175"/>
        <v/>
      </c>
      <c r="L205" s="226" t="str">
        <f t="shared" si="176"/>
        <v/>
      </c>
      <c r="M205" s="226" t="str">
        <f t="shared" si="177"/>
        <v/>
      </c>
      <c r="N205" s="199" t="str">
        <f t="shared" si="178"/>
        <v/>
      </c>
      <c r="O205" s="199" t="str">
        <f t="shared" si="179"/>
        <v/>
      </c>
      <c r="P205" s="199" t="str">
        <f t="shared" ca="1" si="180"/>
        <v/>
      </c>
      <c r="Q205" s="199" t="str">
        <f t="shared" ca="1" si="181"/>
        <v/>
      </c>
      <c r="R205" s="245" t="str">
        <f t="shared" si="182"/>
        <v/>
      </c>
      <c r="S205" s="245" t="str">
        <f t="shared" si="183"/>
        <v/>
      </c>
      <c r="T205" s="199">
        <f t="shared" si="184"/>
        <v>0</v>
      </c>
      <c r="U205" s="226">
        <f t="shared" si="185"/>
        <v>0</v>
      </c>
      <c r="V205" s="226">
        <f t="shared" si="186"/>
        <v>0</v>
      </c>
      <c r="W205" s="244" t="b">
        <f t="shared" si="187"/>
        <v>0</v>
      </c>
      <c r="X205" s="244" t="b">
        <f t="shared" si="188"/>
        <v>0</v>
      </c>
      <c r="Y205" s="199">
        <f t="shared" ca="1" si="189"/>
        <v>0</v>
      </c>
      <c r="Z205" s="199">
        <f t="shared" ca="1" si="190"/>
        <v>0</v>
      </c>
      <c r="AA205" s="199" t="e">
        <f t="shared" ca="1" si="191"/>
        <v>#DIV/0!</v>
      </c>
      <c r="AB205" s="199" t="e">
        <f t="shared" ca="1" si="192"/>
        <v>#DIV/0!</v>
      </c>
      <c r="AC205" s="243" t="e">
        <f t="shared" ca="1" si="193"/>
        <v>#DIV/0!</v>
      </c>
      <c r="AD205" s="243" t="e">
        <f t="shared" ca="1" si="194"/>
        <v>#DIV/0!</v>
      </c>
      <c r="AE205" s="224">
        <f t="shared" si="195"/>
        <v>0</v>
      </c>
      <c r="AF205" s="389">
        <f t="shared" si="196"/>
        <v>6</v>
      </c>
      <c r="AG205" s="199">
        <f t="shared" si="197"/>
        <v>0</v>
      </c>
      <c r="AH205" s="199" t="e">
        <f t="shared" si="198"/>
        <v>#DIV/0!</v>
      </c>
      <c r="AI205" s="243" t="e">
        <f t="shared" si="199"/>
        <v>#DIV/0!</v>
      </c>
      <c r="AK205" s="218">
        <v>9</v>
      </c>
      <c r="AL205" s="219">
        <v>2.3199999999999998</v>
      </c>
    </row>
    <row r="206" spans="1:38" ht="18.75" customHeight="1">
      <c r="B206" s="199">
        <f t="shared" si="166"/>
        <v>0</v>
      </c>
      <c r="C206" s="226" t="str">
        <f t="shared" si="167"/>
        <v/>
      </c>
      <c r="D206" s="226" t="str">
        <f t="shared" si="168"/>
        <v/>
      </c>
      <c r="E206" s="226" t="str">
        <f t="shared" si="169"/>
        <v/>
      </c>
      <c r="F206" s="226" t="str">
        <f t="shared" si="170"/>
        <v/>
      </c>
      <c r="G206" s="226" t="e">
        <f t="shared" ca="1" si="171"/>
        <v>#VALUE!</v>
      </c>
      <c r="H206" s="226" t="str">
        <f t="shared" si="172"/>
        <v/>
      </c>
      <c r="I206" s="226" t="str">
        <f t="shared" si="173"/>
        <v/>
      </c>
      <c r="J206" s="226" t="str">
        <f t="shared" si="174"/>
        <v/>
      </c>
      <c r="K206" s="244" t="str">
        <f t="shared" si="175"/>
        <v/>
      </c>
      <c r="L206" s="226" t="str">
        <f t="shared" si="176"/>
        <v/>
      </c>
      <c r="M206" s="226" t="str">
        <f t="shared" si="177"/>
        <v/>
      </c>
      <c r="N206" s="199" t="str">
        <f t="shared" si="178"/>
        <v/>
      </c>
      <c r="O206" s="199" t="str">
        <f t="shared" si="179"/>
        <v/>
      </c>
      <c r="P206" s="199" t="str">
        <f t="shared" ca="1" si="180"/>
        <v/>
      </c>
      <c r="Q206" s="199" t="str">
        <f t="shared" ca="1" si="181"/>
        <v/>
      </c>
      <c r="R206" s="245" t="str">
        <f t="shared" si="182"/>
        <v/>
      </c>
      <c r="S206" s="245" t="str">
        <f t="shared" si="183"/>
        <v/>
      </c>
      <c r="T206" s="199">
        <f t="shared" si="184"/>
        <v>0</v>
      </c>
      <c r="U206" s="226">
        <f t="shared" si="185"/>
        <v>0</v>
      </c>
      <c r="V206" s="226">
        <f t="shared" si="186"/>
        <v>0</v>
      </c>
      <c r="W206" s="244" t="b">
        <f t="shared" si="187"/>
        <v>0</v>
      </c>
      <c r="X206" s="244" t="b">
        <f t="shared" si="188"/>
        <v>0</v>
      </c>
      <c r="Y206" s="199">
        <f t="shared" ca="1" si="189"/>
        <v>0</v>
      </c>
      <c r="Z206" s="199">
        <f t="shared" ca="1" si="190"/>
        <v>0</v>
      </c>
      <c r="AA206" s="199" t="e">
        <f t="shared" ca="1" si="191"/>
        <v>#DIV/0!</v>
      </c>
      <c r="AB206" s="199" t="e">
        <f t="shared" ca="1" si="192"/>
        <v>#DIV/0!</v>
      </c>
      <c r="AC206" s="243" t="e">
        <f t="shared" ca="1" si="193"/>
        <v>#DIV/0!</v>
      </c>
      <c r="AD206" s="243" t="e">
        <f t="shared" ca="1" si="194"/>
        <v>#DIV/0!</v>
      </c>
      <c r="AE206" s="224">
        <f t="shared" si="195"/>
        <v>0</v>
      </c>
      <c r="AF206" s="389">
        <f t="shared" si="196"/>
        <v>6</v>
      </c>
      <c r="AG206" s="199">
        <f t="shared" si="197"/>
        <v>0</v>
      </c>
      <c r="AH206" s="199" t="e">
        <f t="shared" si="198"/>
        <v>#DIV/0!</v>
      </c>
      <c r="AI206" s="243" t="e">
        <f t="shared" si="199"/>
        <v>#DIV/0!</v>
      </c>
      <c r="AK206" s="220" t="s">
        <v>226</v>
      </c>
      <c r="AL206" s="219">
        <v>2</v>
      </c>
    </row>
    <row r="207" spans="1:38" ht="18.75" customHeight="1">
      <c r="B207" s="199">
        <f t="shared" si="166"/>
        <v>0</v>
      </c>
      <c r="C207" s="226" t="str">
        <f t="shared" si="167"/>
        <v/>
      </c>
      <c r="D207" s="226" t="str">
        <f t="shared" si="168"/>
        <v/>
      </c>
      <c r="E207" s="226" t="str">
        <f t="shared" si="169"/>
        <v/>
      </c>
      <c r="F207" s="226" t="str">
        <f t="shared" si="170"/>
        <v/>
      </c>
      <c r="G207" s="226" t="e">
        <f t="shared" ca="1" si="171"/>
        <v>#VALUE!</v>
      </c>
      <c r="H207" s="226" t="str">
        <f t="shared" si="172"/>
        <v/>
      </c>
      <c r="I207" s="226" t="str">
        <f t="shared" si="173"/>
        <v/>
      </c>
      <c r="J207" s="226" t="str">
        <f t="shared" si="174"/>
        <v/>
      </c>
      <c r="K207" s="244" t="str">
        <f t="shared" si="175"/>
        <v/>
      </c>
      <c r="L207" s="226" t="str">
        <f t="shared" si="176"/>
        <v/>
      </c>
      <c r="M207" s="226" t="str">
        <f t="shared" si="177"/>
        <v/>
      </c>
      <c r="N207" s="199" t="str">
        <f t="shared" si="178"/>
        <v/>
      </c>
      <c r="O207" s="199" t="str">
        <f t="shared" si="179"/>
        <v/>
      </c>
      <c r="P207" s="199" t="str">
        <f t="shared" ca="1" si="180"/>
        <v/>
      </c>
      <c r="Q207" s="199" t="str">
        <f t="shared" ca="1" si="181"/>
        <v/>
      </c>
      <c r="R207" s="245" t="str">
        <f t="shared" si="182"/>
        <v/>
      </c>
      <c r="S207" s="245" t="str">
        <f t="shared" si="183"/>
        <v/>
      </c>
      <c r="T207" s="199">
        <f t="shared" si="184"/>
        <v>0</v>
      </c>
      <c r="U207" s="226">
        <f t="shared" si="185"/>
        <v>0</v>
      </c>
      <c r="V207" s="226">
        <f t="shared" si="186"/>
        <v>0</v>
      </c>
      <c r="W207" s="244" t="b">
        <f t="shared" si="187"/>
        <v>0</v>
      </c>
      <c r="X207" s="244" t="b">
        <f t="shared" si="188"/>
        <v>0</v>
      </c>
      <c r="Y207" s="199">
        <f t="shared" ca="1" si="189"/>
        <v>0</v>
      </c>
      <c r="Z207" s="199">
        <f t="shared" ca="1" si="190"/>
        <v>0</v>
      </c>
      <c r="AA207" s="199" t="e">
        <f t="shared" ca="1" si="191"/>
        <v>#DIV/0!</v>
      </c>
      <c r="AB207" s="199" t="e">
        <f t="shared" ca="1" si="192"/>
        <v>#DIV/0!</v>
      </c>
      <c r="AC207" s="243" t="e">
        <f t="shared" ca="1" si="193"/>
        <v>#DIV/0!</v>
      </c>
      <c r="AD207" s="243" t="e">
        <f t="shared" ca="1" si="194"/>
        <v>#DIV/0!</v>
      </c>
      <c r="AE207" s="224">
        <f t="shared" si="195"/>
        <v>0</v>
      </c>
      <c r="AF207" s="389">
        <f t="shared" si="196"/>
        <v>6</v>
      </c>
      <c r="AG207" s="199">
        <f t="shared" si="197"/>
        <v>0</v>
      </c>
      <c r="AH207" s="199" t="e">
        <f t="shared" si="198"/>
        <v>#DIV/0!</v>
      </c>
      <c r="AI207" s="243" t="e">
        <f t="shared" si="199"/>
        <v>#DIV/0!</v>
      </c>
    </row>
    <row r="208" spans="1:38" ht="18.75" customHeight="1">
      <c r="B208" s="199">
        <f t="shared" si="166"/>
        <v>0</v>
      </c>
      <c r="C208" s="226" t="str">
        <f t="shared" si="167"/>
        <v/>
      </c>
      <c r="D208" s="226" t="str">
        <f t="shared" si="168"/>
        <v/>
      </c>
      <c r="E208" s="226" t="str">
        <f t="shared" si="169"/>
        <v/>
      </c>
      <c r="F208" s="226" t="str">
        <f t="shared" si="170"/>
        <v/>
      </c>
      <c r="G208" s="226" t="e">
        <f t="shared" ca="1" si="171"/>
        <v>#VALUE!</v>
      </c>
      <c r="H208" s="226" t="str">
        <f t="shared" si="172"/>
        <v/>
      </c>
      <c r="I208" s="226" t="str">
        <f t="shared" si="173"/>
        <v/>
      </c>
      <c r="J208" s="226" t="str">
        <f t="shared" si="174"/>
        <v/>
      </c>
      <c r="K208" s="244" t="str">
        <f t="shared" si="175"/>
        <v/>
      </c>
      <c r="L208" s="226" t="str">
        <f t="shared" si="176"/>
        <v/>
      </c>
      <c r="M208" s="226" t="str">
        <f t="shared" si="177"/>
        <v/>
      </c>
      <c r="N208" s="199" t="str">
        <f t="shared" si="178"/>
        <v/>
      </c>
      <c r="O208" s="199" t="str">
        <f t="shared" si="179"/>
        <v/>
      </c>
      <c r="P208" s="199" t="str">
        <f t="shared" ca="1" si="180"/>
        <v/>
      </c>
      <c r="Q208" s="199" t="str">
        <f t="shared" ca="1" si="181"/>
        <v/>
      </c>
      <c r="R208" s="245" t="str">
        <f t="shared" si="182"/>
        <v/>
      </c>
      <c r="S208" s="245" t="str">
        <f t="shared" si="183"/>
        <v/>
      </c>
      <c r="T208" s="199">
        <f t="shared" si="184"/>
        <v>0</v>
      </c>
      <c r="U208" s="226">
        <f t="shared" si="185"/>
        <v>0</v>
      </c>
      <c r="V208" s="226">
        <f t="shared" si="186"/>
        <v>0</v>
      </c>
      <c r="W208" s="244" t="b">
        <f t="shared" si="187"/>
        <v>0</v>
      </c>
      <c r="X208" s="244" t="b">
        <f t="shared" si="188"/>
        <v>0</v>
      </c>
      <c r="Y208" s="199">
        <f t="shared" ca="1" si="189"/>
        <v>0</v>
      </c>
      <c r="Z208" s="199">
        <f t="shared" ca="1" si="190"/>
        <v>0</v>
      </c>
      <c r="AA208" s="199" t="e">
        <f t="shared" ca="1" si="191"/>
        <v>#DIV/0!</v>
      </c>
      <c r="AB208" s="199" t="e">
        <f t="shared" ca="1" si="192"/>
        <v>#DIV/0!</v>
      </c>
      <c r="AC208" s="243" t="e">
        <f t="shared" ca="1" si="193"/>
        <v>#DIV/0!</v>
      </c>
      <c r="AD208" s="243" t="e">
        <f t="shared" ca="1" si="194"/>
        <v>#DIV/0!</v>
      </c>
      <c r="AE208" s="224">
        <f t="shared" si="195"/>
        <v>0</v>
      </c>
      <c r="AF208" s="389">
        <f t="shared" si="196"/>
        <v>6</v>
      </c>
      <c r="AG208" s="199">
        <f t="shared" si="197"/>
        <v>0</v>
      </c>
      <c r="AH208" s="199" t="e">
        <f t="shared" si="198"/>
        <v>#DIV/0!</v>
      </c>
      <c r="AI208" s="243" t="e">
        <f t="shared" si="199"/>
        <v>#DIV/0!</v>
      </c>
    </row>
    <row r="209" spans="1:36" ht="18.75" customHeight="1">
      <c r="B209" s="199">
        <f t="shared" si="166"/>
        <v>0</v>
      </c>
      <c r="C209" s="226" t="str">
        <f t="shared" si="167"/>
        <v/>
      </c>
      <c r="D209" s="226" t="str">
        <f t="shared" si="168"/>
        <v/>
      </c>
      <c r="E209" s="226" t="str">
        <f t="shared" si="169"/>
        <v/>
      </c>
      <c r="F209" s="226" t="str">
        <f t="shared" si="170"/>
        <v/>
      </c>
      <c r="G209" s="226" t="e">
        <f t="shared" ca="1" si="171"/>
        <v>#VALUE!</v>
      </c>
      <c r="H209" s="226" t="str">
        <f t="shared" si="172"/>
        <v/>
      </c>
      <c r="I209" s="226" t="str">
        <f t="shared" si="173"/>
        <v/>
      </c>
      <c r="J209" s="226" t="str">
        <f>IF(C165=FALSE,"",ABS((R165-#REF!)/R165)*100)</f>
        <v/>
      </c>
      <c r="K209" s="244" t="str">
        <f t="shared" si="175"/>
        <v/>
      </c>
      <c r="L209" s="226" t="str">
        <f t="shared" si="176"/>
        <v/>
      </c>
      <c r="M209" s="226" t="str">
        <f t="shared" si="177"/>
        <v/>
      </c>
      <c r="N209" s="199" t="str">
        <f t="shared" si="178"/>
        <v/>
      </c>
      <c r="O209" s="199" t="str">
        <f t="shared" si="179"/>
        <v/>
      </c>
      <c r="P209" s="199" t="str">
        <f t="shared" ca="1" si="180"/>
        <v/>
      </c>
      <c r="Q209" s="199" t="str">
        <f t="shared" ca="1" si="181"/>
        <v/>
      </c>
      <c r="R209" s="245" t="str">
        <f t="shared" si="182"/>
        <v/>
      </c>
      <c r="S209" s="245" t="str">
        <f t="shared" si="183"/>
        <v/>
      </c>
      <c r="T209" s="199">
        <f t="shared" si="184"/>
        <v>0</v>
      </c>
      <c r="U209" s="226">
        <f t="shared" si="185"/>
        <v>0</v>
      </c>
      <c r="V209" s="226">
        <f t="shared" si="186"/>
        <v>0</v>
      </c>
      <c r="W209" s="244" t="b">
        <f t="shared" si="187"/>
        <v>0</v>
      </c>
      <c r="X209" s="244" t="b">
        <f t="shared" si="188"/>
        <v>0</v>
      </c>
      <c r="Y209" s="199">
        <f t="shared" ca="1" si="189"/>
        <v>0</v>
      </c>
      <c r="Z209" s="199">
        <f t="shared" ca="1" si="190"/>
        <v>0</v>
      </c>
      <c r="AA209" s="199" t="e">
        <f t="shared" ca="1" si="191"/>
        <v>#DIV/0!</v>
      </c>
      <c r="AB209" s="199" t="e">
        <f t="shared" ca="1" si="192"/>
        <v>#DIV/0!</v>
      </c>
      <c r="AC209" s="243" t="e">
        <f t="shared" ca="1" si="193"/>
        <v>#DIV/0!</v>
      </c>
      <c r="AD209" s="243" t="e">
        <f t="shared" ca="1" si="194"/>
        <v>#DIV/0!</v>
      </c>
      <c r="AE209" s="224">
        <f t="shared" si="195"/>
        <v>0</v>
      </c>
      <c r="AF209" s="389">
        <f t="shared" si="196"/>
        <v>6</v>
      </c>
      <c r="AG209" s="199">
        <f t="shared" si="197"/>
        <v>0</v>
      </c>
      <c r="AH209" s="199" t="e">
        <f t="shared" si="198"/>
        <v>#DIV/0!</v>
      </c>
      <c r="AI209" s="243" t="e">
        <f t="shared" si="199"/>
        <v>#DIV/0!</v>
      </c>
    </row>
    <row r="210" spans="1:36" ht="18.75" customHeight="1">
      <c r="B210" s="199">
        <f t="shared" si="166"/>
        <v>0</v>
      </c>
      <c r="C210" s="226" t="str">
        <f t="shared" si="167"/>
        <v/>
      </c>
      <c r="D210" s="226" t="str">
        <f t="shared" si="168"/>
        <v/>
      </c>
      <c r="E210" s="226" t="str">
        <f t="shared" si="169"/>
        <v/>
      </c>
      <c r="F210" s="226" t="str">
        <f t="shared" si="170"/>
        <v/>
      </c>
      <c r="G210" s="226" t="e">
        <f t="shared" ca="1" si="171"/>
        <v>#VALUE!</v>
      </c>
      <c r="H210" s="226" t="str">
        <f t="shared" si="172"/>
        <v/>
      </c>
      <c r="I210" s="226" t="str">
        <f t="shared" si="173"/>
        <v/>
      </c>
      <c r="J210" s="226" t="str">
        <f t="shared" ref="J210:J215" si="200">IF(C166=FALSE,"",ABS((R166-Y187)/R166)*100)</f>
        <v/>
      </c>
      <c r="K210" s="244" t="str">
        <f t="shared" si="175"/>
        <v/>
      </c>
      <c r="L210" s="226" t="str">
        <f t="shared" si="176"/>
        <v/>
      </c>
      <c r="M210" s="226" t="str">
        <f t="shared" si="177"/>
        <v/>
      </c>
      <c r="N210" s="199" t="str">
        <f t="shared" si="178"/>
        <v/>
      </c>
      <c r="O210" s="199" t="str">
        <f t="shared" si="179"/>
        <v/>
      </c>
      <c r="P210" s="199" t="str">
        <f t="shared" ca="1" si="180"/>
        <v/>
      </c>
      <c r="Q210" s="199" t="str">
        <f t="shared" ca="1" si="181"/>
        <v/>
      </c>
      <c r="R210" s="245" t="str">
        <f t="shared" si="182"/>
        <v/>
      </c>
      <c r="S210" s="245" t="str">
        <f t="shared" si="183"/>
        <v/>
      </c>
      <c r="T210" s="199">
        <f t="shared" si="184"/>
        <v>0</v>
      </c>
      <c r="U210" s="226">
        <f t="shared" si="185"/>
        <v>0</v>
      </c>
      <c r="V210" s="226">
        <f t="shared" si="186"/>
        <v>0</v>
      </c>
      <c r="W210" s="244" t="b">
        <f t="shared" si="187"/>
        <v>0</v>
      </c>
      <c r="X210" s="244" t="b">
        <f t="shared" si="188"/>
        <v>0</v>
      </c>
      <c r="Y210" s="199">
        <f t="shared" ca="1" si="189"/>
        <v>0</v>
      </c>
      <c r="Z210" s="199">
        <f t="shared" ca="1" si="190"/>
        <v>0</v>
      </c>
      <c r="AA210" s="199" t="e">
        <f t="shared" ca="1" si="191"/>
        <v>#DIV/0!</v>
      </c>
      <c r="AB210" s="199" t="e">
        <f t="shared" ca="1" si="192"/>
        <v>#DIV/0!</v>
      </c>
      <c r="AC210" s="243" t="e">
        <f t="shared" ca="1" si="193"/>
        <v>#DIV/0!</v>
      </c>
      <c r="AD210" s="243" t="e">
        <f t="shared" ca="1" si="194"/>
        <v>#DIV/0!</v>
      </c>
      <c r="AE210" s="224">
        <f t="shared" si="195"/>
        <v>0</v>
      </c>
      <c r="AF210" s="389">
        <f t="shared" si="196"/>
        <v>6</v>
      </c>
      <c r="AG210" s="199">
        <f t="shared" si="197"/>
        <v>0</v>
      </c>
      <c r="AH210" s="199" t="e">
        <f t="shared" si="198"/>
        <v>#DIV/0!</v>
      </c>
      <c r="AI210" s="243" t="e">
        <f t="shared" si="199"/>
        <v>#DIV/0!</v>
      </c>
    </row>
    <row r="211" spans="1:36" ht="18.75" customHeight="1">
      <c r="B211" s="199">
        <f t="shared" si="166"/>
        <v>0</v>
      </c>
      <c r="C211" s="226" t="str">
        <f t="shared" si="167"/>
        <v/>
      </c>
      <c r="D211" s="226" t="str">
        <f t="shared" si="168"/>
        <v/>
      </c>
      <c r="E211" s="226" t="str">
        <f t="shared" si="169"/>
        <v/>
      </c>
      <c r="F211" s="226" t="str">
        <f t="shared" si="170"/>
        <v/>
      </c>
      <c r="G211" s="226" t="e">
        <f t="shared" ca="1" si="171"/>
        <v>#VALUE!</v>
      </c>
      <c r="H211" s="226" t="str">
        <f t="shared" si="172"/>
        <v/>
      </c>
      <c r="I211" s="226" t="str">
        <f t="shared" si="173"/>
        <v/>
      </c>
      <c r="J211" s="226" t="str">
        <f t="shared" si="200"/>
        <v/>
      </c>
      <c r="K211" s="244" t="str">
        <f t="shared" si="175"/>
        <v/>
      </c>
      <c r="L211" s="226" t="str">
        <f t="shared" si="176"/>
        <v/>
      </c>
      <c r="M211" s="226" t="str">
        <f t="shared" si="177"/>
        <v/>
      </c>
      <c r="N211" s="199" t="str">
        <f t="shared" si="178"/>
        <v/>
      </c>
      <c r="O211" s="199" t="str">
        <f t="shared" si="179"/>
        <v/>
      </c>
      <c r="P211" s="199" t="str">
        <f t="shared" ca="1" si="180"/>
        <v/>
      </c>
      <c r="Q211" s="199" t="str">
        <f t="shared" ca="1" si="181"/>
        <v/>
      </c>
      <c r="R211" s="245" t="str">
        <f t="shared" si="182"/>
        <v/>
      </c>
      <c r="S211" s="245" t="str">
        <f t="shared" si="183"/>
        <v/>
      </c>
      <c r="T211" s="199">
        <f t="shared" si="184"/>
        <v>0</v>
      </c>
      <c r="U211" s="226">
        <f t="shared" si="185"/>
        <v>0</v>
      </c>
      <c r="V211" s="226">
        <f t="shared" si="186"/>
        <v>0</v>
      </c>
      <c r="W211" s="244" t="b">
        <f t="shared" si="187"/>
        <v>0</v>
      </c>
      <c r="X211" s="244" t="b">
        <f t="shared" si="188"/>
        <v>0</v>
      </c>
      <c r="Y211" s="199">
        <f t="shared" ca="1" si="189"/>
        <v>0</v>
      </c>
      <c r="Z211" s="199">
        <f t="shared" ca="1" si="190"/>
        <v>0</v>
      </c>
      <c r="AA211" s="199" t="e">
        <f t="shared" ca="1" si="191"/>
        <v>#DIV/0!</v>
      </c>
      <c r="AB211" s="199" t="e">
        <f t="shared" ca="1" si="192"/>
        <v>#DIV/0!</v>
      </c>
      <c r="AC211" s="243" t="e">
        <f t="shared" ca="1" si="193"/>
        <v>#DIV/0!</v>
      </c>
      <c r="AD211" s="243" t="e">
        <f t="shared" ca="1" si="194"/>
        <v>#DIV/0!</v>
      </c>
      <c r="AE211" s="224">
        <f t="shared" si="195"/>
        <v>0</v>
      </c>
      <c r="AF211" s="389">
        <f t="shared" si="196"/>
        <v>6</v>
      </c>
      <c r="AG211" s="199">
        <f t="shared" si="197"/>
        <v>0</v>
      </c>
      <c r="AH211" s="199" t="e">
        <f t="shared" si="198"/>
        <v>#DIV/0!</v>
      </c>
      <c r="AI211" s="243" t="e">
        <f t="shared" si="199"/>
        <v>#DIV/0!</v>
      </c>
    </row>
    <row r="212" spans="1:36" ht="18.75" customHeight="1">
      <c r="B212" s="199">
        <f t="shared" si="166"/>
        <v>0</v>
      </c>
      <c r="C212" s="226" t="str">
        <f t="shared" si="167"/>
        <v/>
      </c>
      <c r="D212" s="226" t="str">
        <f t="shared" si="168"/>
        <v/>
      </c>
      <c r="E212" s="226" t="str">
        <f t="shared" si="169"/>
        <v/>
      </c>
      <c r="F212" s="226" t="str">
        <f t="shared" si="170"/>
        <v/>
      </c>
      <c r="G212" s="226" t="e">
        <f t="shared" ca="1" si="171"/>
        <v>#VALUE!</v>
      </c>
      <c r="H212" s="226" t="str">
        <f t="shared" si="172"/>
        <v/>
      </c>
      <c r="I212" s="226" t="str">
        <f t="shared" si="173"/>
        <v/>
      </c>
      <c r="J212" s="226" t="str">
        <f t="shared" si="200"/>
        <v/>
      </c>
      <c r="K212" s="244" t="str">
        <f t="shared" si="175"/>
        <v/>
      </c>
      <c r="L212" s="226" t="str">
        <f t="shared" si="176"/>
        <v/>
      </c>
      <c r="M212" s="226" t="str">
        <f t="shared" si="177"/>
        <v/>
      </c>
      <c r="N212" s="199" t="str">
        <f t="shared" si="178"/>
        <v/>
      </c>
      <c r="O212" s="199" t="str">
        <f t="shared" si="179"/>
        <v/>
      </c>
      <c r="P212" s="199" t="str">
        <f t="shared" ca="1" si="180"/>
        <v/>
      </c>
      <c r="Q212" s="199" t="str">
        <f t="shared" ca="1" si="181"/>
        <v/>
      </c>
      <c r="R212" s="245" t="str">
        <f t="shared" si="182"/>
        <v/>
      </c>
      <c r="S212" s="245" t="str">
        <f t="shared" si="183"/>
        <v/>
      </c>
      <c r="T212" s="199">
        <f t="shared" si="184"/>
        <v>0</v>
      </c>
      <c r="U212" s="226">
        <f t="shared" si="185"/>
        <v>0</v>
      </c>
      <c r="V212" s="226">
        <f t="shared" si="186"/>
        <v>0</v>
      </c>
      <c r="W212" s="244" t="b">
        <f t="shared" si="187"/>
        <v>0</v>
      </c>
      <c r="X212" s="244" t="b">
        <f t="shared" si="188"/>
        <v>0</v>
      </c>
      <c r="Y212" s="199">
        <f t="shared" ca="1" si="189"/>
        <v>0</v>
      </c>
      <c r="Z212" s="199">
        <f t="shared" ca="1" si="190"/>
        <v>0</v>
      </c>
      <c r="AA212" s="199" t="e">
        <f t="shared" ca="1" si="191"/>
        <v>#DIV/0!</v>
      </c>
      <c r="AB212" s="199" t="e">
        <f t="shared" ca="1" si="192"/>
        <v>#DIV/0!</v>
      </c>
      <c r="AC212" s="243" t="e">
        <f t="shared" ca="1" si="193"/>
        <v>#DIV/0!</v>
      </c>
      <c r="AD212" s="243" t="e">
        <f t="shared" ca="1" si="194"/>
        <v>#DIV/0!</v>
      </c>
      <c r="AE212" s="224">
        <f t="shared" si="195"/>
        <v>0</v>
      </c>
      <c r="AF212" s="389">
        <f t="shared" si="196"/>
        <v>6</v>
      </c>
      <c r="AG212" s="199">
        <f t="shared" si="197"/>
        <v>0</v>
      </c>
      <c r="AH212" s="199" t="e">
        <f t="shared" si="198"/>
        <v>#DIV/0!</v>
      </c>
      <c r="AI212" s="243" t="e">
        <f t="shared" si="199"/>
        <v>#DIV/0!</v>
      </c>
    </row>
    <row r="213" spans="1:36" ht="18.75" customHeight="1">
      <c r="B213" s="199">
        <f t="shared" si="166"/>
        <v>0</v>
      </c>
      <c r="C213" s="226" t="str">
        <f t="shared" si="167"/>
        <v/>
      </c>
      <c r="D213" s="226" t="str">
        <f t="shared" si="168"/>
        <v/>
      </c>
      <c r="E213" s="226" t="str">
        <f t="shared" si="169"/>
        <v/>
      </c>
      <c r="F213" s="226" t="str">
        <f t="shared" si="170"/>
        <v/>
      </c>
      <c r="G213" s="226" t="e">
        <f t="shared" ca="1" si="171"/>
        <v>#VALUE!</v>
      </c>
      <c r="H213" s="226" t="str">
        <f t="shared" si="172"/>
        <v/>
      </c>
      <c r="I213" s="226" t="str">
        <f t="shared" si="173"/>
        <v/>
      </c>
      <c r="J213" s="226" t="str">
        <f t="shared" si="200"/>
        <v/>
      </c>
      <c r="K213" s="244" t="str">
        <f t="shared" si="175"/>
        <v/>
      </c>
      <c r="L213" s="226" t="str">
        <f t="shared" si="176"/>
        <v/>
      </c>
      <c r="M213" s="226" t="str">
        <f t="shared" si="177"/>
        <v/>
      </c>
      <c r="N213" s="199" t="str">
        <f t="shared" si="178"/>
        <v/>
      </c>
      <c r="O213" s="199" t="str">
        <f t="shared" si="179"/>
        <v/>
      </c>
      <c r="P213" s="199" t="str">
        <f t="shared" ca="1" si="180"/>
        <v/>
      </c>
      <c r="Q213" s="199" t="str">
        <f t="shared" ca="1" si="181"/>
        <v/>
      </c>
      <c r="R213" s="245" t="str">
        <f t="shared" si="182"/>
        <v/>
      </c>
      <c r="S213" s="245" t="str">
        <f t="shared" si="183"/>
        <v/>
      </c>
      <c r="T213" s="199">
        <f t="shared" si="184"/>
        <v>0</v>
      </c>
      <c r="U213" s="226">
        <f t="shared" si="185"/>
        <v>0</v>
      </c>
      <c r="V213" s="226">
        <f t="shared" si="186"/>
        <v>0</v>
      </c>
      <c r="W213" s="244" t="b">
        <f t="shared" si="187"/>
        <v>0</v>
      </c>
      <c r="X213" s="244" t="b">
        <f t="shared" si="188"/>
        <v>0</v>
      </c>
      <c r="Y213" s="199">
        <f t="shared" ca="1" si="189"/>
        <v>0</v>
      </c>
      <c r="Z213" s="199">
        <f t="shared" ca="1" si="190"/>
        <v>0</v>
      </c>
      <c r="AA213" s="199" t="e">
        <f t="shared" ca="1" si="191"/>
        <v>#DIV/0!</v>
      </c>
      <c r="AB213" s="199" t="e">
        <f t="shared" ca="1" si="192"/>
        <v>#DIV/0!</v>
      </c>
      <c r="AC213" s="243" t="e">
        <f t="shared" ca="1" si="193"/>
        <v>#DIV/0!</v>
      </c>
      <c r="AD213" s="243" t="e">
        <f t="shared" ca="1" si="194"/>
        <v>#DIV/0!</v>
      </c>
      <c r="AE213" s="224">
        <f t="shared" si="195"/>
        <v>0</v>
      </c>
      <c r="AF213" s="389">
        <f t="shared" si="196"/>
        <v>6</v>
      </c>
      <c r="AG213" s="199">
        <f t="shared" si="197"/>
        <v>0</v>
      </c>
      <c r="AH213" s="199" t="e">
        <f t="shared" si="198"/>
        <v>#DIV/0!</v>
      </c>
      <c r="AI213" s="243" t="e">
        <f t="shared" si="199"/>
        <v>#DIV/0!</v>
      </c>
    </row>
    <row r="214" spans="1:36" ht="18.75" customHeight="1">
      <c r="B214" s="199">
        <f t="shared" si="166"/>
        <v>0</v>
      </c>
      <c r="C214" s="226" t="str">
        <f t="shared" si="167"/>
        <v/>
      </c>
      <c r="D214" s="226" t="str">
        <f t="shared" si="168"/>
        <v/>
      </c>
      <c r="E214" s="226" t="str">
        <f t="shared" si="169"/>
        <v/>
      </c>
      <c r="F214" s="226" t="str">
        <f t="shared" si="170"/>
        <v/>
      </c>
      <c r="G214" s="226" t="e">
        <f t="shared" ca="1" si="171"/>
        <v>#VALUE!</v>
      </c>
      <c r="H214" s="226" t="str">
        <f t="shared" si="172"/>
        <v/>
      </c>
      <c r="I214" s="226" t="str">
        <f t="shared" si="173"/>
        <v/>
      </c>
      <c r="J214" s="226" t="str">
        <f t="shared" si="200"/>
        <v/>
      </c>
      <c r="K214" s="244" t="str">
        <f t="shared" si="175"/>
        <v/>
      </c>
      <c r="L214" s="226" t="str">
        <f t="shared" si="176"/>
        <v/>
      </c>
      <c r="M214" s="226" t="str">
        <f t="shared" si="177"/>
        <v/>
      </c>
      <c r="N214" s="199" t="str">
        <f t="shared" si="178"/>
        <v/>
      </c>
      <c r="O214" s="199" t="str">
        <f t="shared" si="179"/>
        <v/>
      </c>
      <c r="P214" s="199" t="str">
        <f t="shared" ca="1" si="180"/>
        <v/>
      </c>
      <c r="Q214" s="199" t="str">
        <f t="shared" ca="1" si="181"/>
        <v/>
      </c>
      <c r="R214" s="245" t="str">
        <f t="shared" si="182"/>
        <v/>
      </c>
      <c r="S214" s="245" t="str">
        <f t="shared" si="183"/>
        <v/>
      </c>
      <c r="T214" s="199">
        <f t="shared" si="184"/>
        <v>0</v>
      </c>
      <c r="U214" s="226">
        <f t="shared" si="185"/>
        <v>0</v>
      </c>
      <c r="V214" s="226">
        <f t="shared" si="186"/>
        <v>0</v>
      </c>
      <c r="W214" s="244" t="b">
        <f t="shared" si="187"/>
        <v>0</v>
      </c>
      <c r="X214" s="244" t="b">
        <f t="shared" si="188"/>
        <v>0</v>
      </c>
      <c r="Y214" s="199">
        <f t="shared" ca="1" si="189"/>
        <v>0</v>
      </c>
      <c r="Z214" s="199">
        <f t="shared" ca="1" si="190"/>
        <v>0</v>
      </c>
      <c r="AA214" s="199" t="e">
        <f t="shared" ca="1" si="191"/>
        <v>#DIV/0!</v>
      </c>
      <c r="AB214" s="199" t="e">
        <f t="shared" ca="1" si="192"/>
        <v>#DIV/0!</v>
      </c>
      <c r="AC214" s="243" t="e">
        <f t="shared" ca="1" si="193"/>
        <v>#DIV/0!</v>
      </c>
      <c r="AD214" s="243" t="e">
        <f t="shared" ca="1" si="194"/>
        <v>#DIV/0!</v>
      </c>
      <c r="AE214" s="224">
        <f t="shared" si="195"/>
        <v>0</v>
      </c>
      <c r="AF214" s="389">
        <f t="shared" si="196"/>
        <v>6</v>
      </c>
      <c r="AG214" s="199">
        <f t="shared" si="197"/>
        <v>0</v>
      </c>
      <c r="AH214" s="199" t="e">
        <f t="shared" si="198"/>
        <v>#DIV/0!</v>
      </c>
      <c r="AI214" s="243" t="e">
        <f t="shared" si="199"/>
        <v>#DIV/0!</v>
      </c>
    </row>
    <row r="215" spans="1:36" ht="18.75" customHeight="1">
      <c r="B215" s="199">
        <f t="shared" si="166"/>
        <v>0</v>
      </c>
      <c r="C215" s="226" t="str">
        <f t="shared" si="167"/>
        <v/>
      </c>
      <c r="D215" s="226" t="str">
        <f t="shared" si="168"/>
        <v/>
      </c>
      <c r="E215" s="226" t="str">
        <f t="shared" si="169"/>
        <v/>
      </c>
      <c r="F215" s="226" t="str">
        <f t="shared" si="170"/>
        <v/>
      </c>
      <c r="G215" s="226" t="e">
        <f t="shared" ca="1" si="171"/>
        <v>#VALUE!</v>
      </c>
      <c r="H215" s="226" t="str">
        <f t="shared" si="172"/>
        <v/>
      </c>
      <c r="I215" s="226" t="str">
        <f t="shared" si="173"/>
        <v/>
      </c>
      <c r="J215" s="226" t="str">
        <f t="shared" si="200"/>
        <v/>
      </c>
      <c r="K215" s="244" t="str">
        <f t="shared" si="175"/>
        <v/>
      </c>
      <c r="L215" s="226" t="str">
        <f t="shared" si="176"/>
        <v/>
      </c>
      <c r="M215" s="226" t="str">
        <f t="shared" si="177"/>
        <v/>
      </c>
      <c r="N215" s="199" t="str">
        <f t="shared" si="178"/>
        <v/>
      </c>
      <c r="O215" s="199" t="str">
        <f t="shared" si="179"/>
        <v/>
      </c>
      <c r="P215" s="199" t="str">
        <f t="shared" ca="1" si="180"/>
        <v/>
      </c>
      <c r="Q215" s="199" t="str">
        <f t="shared" ca="1" si="181"/>
        <v/>
      </c>
      <c r="R215" s="245" t="str">
        <f t="shared" si="182"/>
        <v/>
      </c>
      <c r="S215" s="245" t="str">
        <f t="shared" si="183"/>
        <v/>
      </c>
      <c r="T215" s="199">
        <f t="shared" si="184"/>
        <v>0</v>
      </c>
      <c r="U215" s="226">
        <f t="shared" si="185"/>
        <v>0</v>
      </c>
      <c r="V215" s="226">
        <f t="shared" si="186"/>
        <v>0</v>
      </c>
      <c r="W215" s="244" t="b">
        <f t="shared" si="187"/>
        <v>0</v>
      </c>
      <c r="X215" s="244" t="b">
        <f t="shared" si="188"/>
        <v>0</v>
      </c>
      <c r="Y215" s="199">
        <f t="shared" ca="1" si="189"/>
        <v>0</v>
      </c>
      <c r="Z215" s="199">
        <f t="shared" ca="1" si="190"/>
        <v>0</v>
      </c>
      <c r="AA215" s="199" t="e">
        <f t="shared" ca="1" si="191"/>
        <v>#DIV/0!</v>
      </c>
      <c r="AB215" s="199" t="e">
        <f t="shared" ca="1" si="192"/>
        <v>#DIV/0!</v>
      </c>
      <c r="AC215" s="243" t="e">
        <f t="shared" ca="1" si="193"/>
        <v>#DIV/0!</v>
      </c>
      <c r="AD215" s="243" t="e">
        <f t="shared" ca="1" si="194"/>
        <v>#DIV/0!</v>
      </c>
      <c r="AE215" s="224">
        <f t="shared" si="195"/>
        <v>0</v>
      </c>
      <c r="AF215" s="389">
        <f t="shared" si="196"/>
        <v>6</v>
      </c>
      <c r="AG215" s="199">
        <f t="shared" si="197"/>
        <v>0</v>
      </c>
      <c r="AH215" s="199" t="e">
        <f t="shared" si="198"/>
        <v>#DIV/0!</v>
      </c>
      <c r="AI215" s="243" t="e">
        <f t="shared" si="199"/>
        <v>#DIV/0!</v>
      </c>
    </row>
    <row r="216" spans="1:36" ht="18.75" customHeight="1">
      <c r="B216" s="222" t="s">
        <v>231</v>
      </c>
      <c r="C216" s="246" t="s">
        <v>245</v>
      </c>
      <c r="D216" s="246">
        <v>2</v>
      </c>
      <c r="E216" s="246">
        <v>1</v>
      </c>
      <c r="F216" s="246" t="s">
        <v>245</v>
      </c>
      <c r="G216" s="246" t="s">
        <v>245</v>
      </c>
      <c r="H216" s="246" t="s">
        <v>245</v>
      </c>
      <c r="I216" s="246" t="s">
        <v>245</v>
      </c>
      <c r="J216" s="246" t="s">
        <v>245</v>
      </c>
      <c r="K216" s="246" t="s">
        <v>245</v>
      </c>
      <c r="U216" s="247"/>
      <c r="V216" s="247"/>
      <c r="W216" s="247"/>
      <c r="Y216" s="248"/>
      <c r="AA216" s="247"/>
    </row>
    <row r="217" spans="1:36" ht="18.75" customHeight="1">
      <c r="U217" s="247"/>
      <c r="V217" s="247"/>
      <c r="W217" s="200" t="s">
        <v>284</v>
      </c>
      <c r="X217" s="200" t="s">
        <v>285</v>
      </c>
      <c r="Y217" s="200" t="s">
        <v>286</v>
      </c>
      <c r="Z217" s="200" t="s">
        <v>284</v>
      </c>
      <c r="AC217" s="263" t="s">
        <v>716</v>
      </c>
      <c r="AD217" s="263" t="s">
        <v>717</v>
      </c>
      <c r="AE217" s="222" t="s">
        <v>281</v>
      </c>
      <c r="AF217" s="375" t="s">
        <v>693</v>
      </c>
      <c r="AG217" s="375" t="s">
        <v>694</v>
      </c>
      <c r="AH217" s="375" t="s">
        <v>695</v>
      </c>
      <c r="AI217" s="375" t="s">
        <v>696</v>
      </c>
      <c r="AJ217" s="375" t="s">
        <v>697</v>
      </c>
    </row>
    <row r="218" spans="1:36" ht="18.75" customHeight="1">
      <c r="A218" s="102" t="s">
        <v>633</v>
      </c>
      <c r="U218" s="247"/>
      <c r="V218" s="247"/>
      <c r="W218" s="199">
        <v>-1</v>
      </c>
      <c r="X218" s="199">
        <v>0</v>
      </c>
      <c r="Y218" s="199">
        <v>0</v>
      </c>
      <c r="Z218" s="199">
        <v>1</v>
      </c>
      <c r="AB218" s="222" t="s">
        <v>288</v>
      </c>
      <c r="AC218" s="226">
        <f>MAX(U199:V215)</f>
        <v>0</v>
      </c>
      <c r="AD218" s="226"/>
      <c r="AE218" s="199">
        <f>H148</f>
        <v>0</v>
      </c>
      <c r="AF218" s="376">
        <f>MAX(C229:C245)</f>
        <v>0</v>
      </c>
      <c r="AG218" s="376">
        <f>MAX(D229:D245)</f>
        <v>0</v>
      </c>
      <c r="AH218" s="376">
        <f>MAX(E229:E245)</f>
        <v>0</v>
      </c>
      <c r="AI218" s="376">
        <f ca="1">MAX(F229:F245)</f>
        <v>0</v>
      </c>
      <c r="AJ218" s="376">
        <f>MAX(G229:G245)</f>
        <v>0</v>
      </c>
    </row>
    <row r="219" spans="1:36" ht="18.75" customHeight="1">
      <c r="B219" s="210" t="s">
        <v>246</v>
      </c>
      <c r="C219" s="210" t="s">
        <v>247</v>
      </c>
      <c r="D219" s="210" t="s">
        <v>248</v>
      </c>
      <c r="E219" s="210" t="s">
        <v>249</v>
      </c>
      <c r="F219" s="210" t="s">
        <v>250</v>
      </c>
      <c r="G219" s="210" t="s">
        <v>251</v>
      </c>
      <c r="H219" s="210" t="s">
        <v>244</v>
      </c>
      <c r="I219" s="210" t="s">
        <v>107</v>
      </c>
      <c r="J219" s="317" t="s">
        <v>623</v>
      </c>
      <c r="U219" s="247"/>
      <c r="V219" s="247"/>
      <c r="W219" s="199">
        <v>0</v>
      </c>
      <c r="X219" s="199" t="s">
        <v>289</v>
      </c>
      <c r="Y219" s="199">
        <v>1E-4</v>
      </c>
      <c r="Z219" s="199">
        <v>5</v>
      </c>
      <c r="AB219" s="222" t="s">
        <v>290</v>
      </c>
      <c r="AC219" s="199">
        <f ca="1">OFFSET(Z217,COUNTIF(Y218:Y224,"&lt;="&amp;AC218),0)</f>
        <v>1</v>
      </c>
      <c r="AD219" s="199">
        <f>MIN(AF199:AF215)</f>
        <v>6</v>
      </c>
      <c r="AE219" s="199">
        <f ca="1">OFFSET(Z217,COUNTIF(Y218:Y224,"&lt;="&amp;AE218),0)-1</f>
        <v>0</v>
      </c>
      <c r="AF219" s="376">
        <f ca="1">OFFSET($Z217,COUNTIF($Y218:$Y224,"&lt;="&amp;AF218),0)</f>
        <v>1</v>
      </c>
      <c r="AG219" s="376">
        <f ca="1">OFFSET($Z217,COUNTIF($Y218:$Y224,"&lt;="&amp;AG218),0)</f>
        <v>1</v>
      </c>
      <c r="AH219" s="376">
        <f ca="1">OFFSET($Z217,COUNTIF($Y218:$Y224,"&lt;="&amp;AH218),0)</f>
        <v>1</v>
      </c>
      <c r="AI219" s="376">
        <f ca="1">OFFSET($Z217,COUNTIF($Y218:$Y224,"&lt;="&amp;AI218),0)</f>
        <v>1</v>
      </c>
      <c r="AJ219" s="376">
        <f ca="1">OFFSET($Z217,COUNTIF($Y218:$Y224,"&lt;="&amp;AJ218),0)</f>
        <v>1</v>
      </c>
    </row>
    <row r="220" spans="1:36" ht="18.75" customHeight="1">
      <c r="B220" s="211">
        <v>0</v>
      </c>
      <c r="C220" s="249">
        <v>0.05</v>
      </c>
      <c r="D220" s="250">
        <v>2.5000000000000001E-2</v>
      </c>
      <c r="E220" s="212">
        <v>2.5000000000000001E-2</v>
      </c>
      <c r="F220" s="212">
        <v>1.2E-2</v>
      </c>
      <c r="G220" s="249">
        <v>7.0000000000000007E-2</v>
      </c>
      <c r="H220" s="250">
        <v>2.5000000000000001E-2</v>
      </c>
      <c r="I220" s="213">
        <v>0.01</v>
      </c>
      <c r="J220" s="211">
        <f>MAX(H$148*4000,J$224)</f>
        <v>0</v>
      </c>
      <c r="W220" s="199">
        <v>1</v>
      </c>
      <c r="X220" s="199" t="s">
        <v>291</v>
      </c>
      <c r="Y220" s="199">
        <v>1E-3</v>
      </c>
      <c r="Z220" s="199">
        <v>4</v>
      </c>
      <c r="AB220" s="222" t="s">
        <v>292</v>
      </c>
      <c r="AC220" s="199" t="str">
        <f ca="1">VLOOKUP(AC219,W218:X225,2,FALSE)</f>
        <v>0.0</v>
      </c>
      <c r="AD220" s="199" t="str">
        <f>VLOOKUP(AD219,W218:X225,2,FALSE)</f>
        <v>0.000 000</v>
      </c>
      <c r="AE220" s="199" t="str">
        <f ca="1">VLOOKUP(AE219,W218:X225,2,FALSE)</f>
        <v>0</v>
      </c>
      <c r="AF220" s="376" t="str">
        <f ca="1">VLOOKUP(AF219,$W218:$X225,2,FALSE)</f>
        <v>0.0</v>
      </c>
      <c r="AG220" s="376" t="str">
        <f ca="1">VLOOKUP(AG219,$W218:$X225,2,FALSE)</f>
        <v>0.0</v>
      </c>
      <c r="AH220" s="376" t="str">
        <f ca="1">VLOOKUP(AH219,$W218:$X225,2,FALSE)</f>
        <v>0.0</v>
      </c>
      <c r="AI220" s="376" t="str">
        <f ca="1">VLOOKUP(AI219,$W218:$X225,2,FALSE)</f>
        <v>0.0</v>
      </c>
      <c r="AJ220" s="376" t="str">
        <f ca="1">VLOOKUP(AJ219,$W218:$X225,2,FALSE)</f>
        <v>0.0</v>
      </c>
    </row>
    <row r="221" spans="1:36" ht="18.75" customHeight="1">
      <c r="B221" s="211">
        <v>0.5</v>
      </c>
      <c r="C221" s="249">
        <v>0.1</v>
      </c>
      <c r="D221" s="250">
        <v>0.05</v>
      </c>
      <c r="E221" s="212">
        <v>0.05</v>
      </c>
      <c r="F221" s="212">
        <v>2.5000000000000001E-2</v>
      </c>
      <c r="G221" s="249">
        <v>0.15</v>
      </c>
      <c r="H221" s="250">
        <v>0.05</v>
      </c>
      <c r="I221" s="213">
        <v>0.02</v>
      </c>
      <c r="J221" s="211">
        <f>MAX(H$148*2000,J$224)</f>
        <v>0</v>
      </c>
      <c r="W221" s="199">
        <v>2</v>
      </c>
      <c r="X221" s="199" t="s">
        <v>293</v>
      </c>
      <c r="Y221" s="199">
        <v>0.01</v>
      </c>
      <c r="Z221" s="199">
        <v>3</v>
      </c>
    </row>
    <row r="222" spans="1:36" ht="18.75" customHeight="1">
      <c r="B222" s="211">
        <v>1</v>
      </c>
      <c r="C222" s="249">
        <v>0.2</v>
      </c>
      <c r="D222" s="250">
        <v>0.1</v>
      </c>
      <c r="E222" s="212">
        <v>0.1</v>
      </c>
      <c r="F222" s="212">
        <v>0.05</v>
      </c>
      <c r="G222" s="249">
        <v>0.3</v>
      </c>
      <c r="H222" s="250">
        <v>0.1</v>
      </c>
      <c r="I222" s="213">
        <v>0.05</v>
      </c>
      <c r="J222" s="211">
        <f>MAX(H$148*1000,J$224)</f>
        <v>0</v>
      </c>
      <c r="W222" s="199">
        <v>3</v>
      </c>
      <c r="X222" s="199" t="s">
        <v>294</v>
      </c>
      <c r="Y222" s="199">
        <v>0.1</v>
      </c>
      <c r="Z222" s="199">
        <v>2</v>
      </c>
    </row>
    <row r="223" spans="1:36" ht="18.75" customHeight="1">
      <c r="B223" s="211">
        <v>2</v>
      </c>
      <c r="C223" s="249">
        <v>0.4</v>
      </c>
      <c r="D223" s="250">
        <v>0.2</v>
      </c>
      <c r="E223" s="212">
        <v>0.2</v>
      </c>
      <c r="F223" s="212">
        <v>0.1</v>
      </c>
      <c r="G223" s="249">
        <v>0.5</v>
      </c>
      <c r="H223" s="250">
        <v>0.2</v>
      </c>
      <c r="I223" s="213">
        <v>0.1</v>
      </c>
      <c r="J223" s="211">
        <f>MAX(H$148*500,J$224)</f>
        <v>0</v>
      </c>
      <c r="W223" s="199">
        <v>4</v>
      </c>
      <c r="X223" s="199" t="s">
        <v>295</v>
      </c>
      <c r="Y223" s="199">
        <v>1</v>
      </c>
      <c r="Z223" s="199">
        <v>1</v>
      </c>
    </row>
    <row r="224" spans="1:36" ht="18.75" customHeight="1">
      <c r="B224" s="318">
        <v>3</v>
      </c>
      <c r="C224" s="319">
        <v>1</v>
      </c>
      <c r="D224" s="320">
        <v>1</v>
      </c>
      <c r="E224" s="321">
        <v>1</v>
      </c>
      <c r="F224" s="321">
        <v>1</v>
      </c>
      <c r="G224" s="319">
        <v>1</v>
      </c>
      <c r="H224" s="320">
        <v>1</v>
      </c>
      <c r="I224" s="322">
        <v>1</v>
      </c>
      <c r="J224" s="323">
        <f>0.02*Force_1_R2!A5</f>
        <v>0</v>
      </c>
      <c r="W224" s="199">
        <v>5</v>
      </c>
      <c r="X224" s="199" t="s">
        <v>296</v>
      </c>
      <c r="Y224" s="199">
        <v>10</v>
      </c>
      <c r="Z224" s="199">
        <v>0</v>
      </c>
    </row>
    <row r="225" spans="1:24" ht="18.75" customHeight="1">
      <c r="W225" s="199">
        <v>6</v>
      </c>
      <c r="X225" s="199" t="s">
        <v>297</v>
      </c>
    </row>
    <row r="226" spans="1:24" ht="18.75" customHeight="1" thickBot="1">
      <c r="A226" s="102" t="s">
        <v>287</v>
      </c>
    </row>
    <row r="227" spans="1:24" ht="18.75" customHeight="1" thickBot="1">
      <c r="B227" s="713" t="s">
        <v>252</v>
      </c>
      <c r="C227" s="715" t="s">
        <v>624</v>
      </c>
      <c r="D227" s="716"/>
      <c r="E227" s="716"/>
      <c r="F227" s="716"/>
      <c r="G227" s="716"/>
      <c r="H227" s="716"/>
      <c r="I227" s="716"/>
      <c r="J227" s="717"/>
      <c r="K227" s="718" t="s">
        <v>632</v>
      </c>
      <c r="L227" s="719"/>
      <c r="M227" s="719"/>
      <c r="N227" s="719"/>
      <c r="O227" s="719"/>
      <c r="P227" s="719"/>
      <c r="Q227" s="719"/>
      <c r="R227" s="720"/>
      <c r="S227" s="723" t="s">
        <v>246</v>
      </c>
    </row>
    <row r="228" spans="1:24" ht="18.75" customHeight="1" thickBot="1">
      <c r="B228" s="714"/>
      <c r="C228" s="325" t="s">
        <v>247</v>
      </c>
      <c r="D228" s="326" t="s">
        <v>248</v>
      </c>
      <c r="E228" s="326" t="s">
        <v>249</v>
      </c>
      <c r="F228" s="326" t="s">
        <v>250</v>
      </c>
      <c r="G228" s="326" t="s">
        <v>251</v>
      </c>
      <c r="H228" s="326" t="s">
        <v>244</v>
      </c>
      <c r="I228" s="326" t="s">
        <v>107</v>
      </c>
      <c r="J228" s="327" t="s">
        <v>623</v>
      </c>
      <c r="K228" s="324" t="s">
        <v>247</v>
      </c>
      <c r="L228" s="210" t="s">
        <v>248</v>
      </c>
      <c r="M228" s="210" t="s">
        <v>249</v>
      </c>
      <c r="N228" s="210" t="s">
        <v>250</v>
      </c>
      <c r="O228" s="210" t="s">
        <v>251</v>
      </c>
      <c r="P228" s="210" t="s">
        <v>244</v>
      </c>
      <c r="Q228" s="210" t="s">
        <v>107</v>
      </c>
      <c r="R228" s="317" t="s">
        <v>623</v>
      </c>
      <c r="S228" s="724"/>
    </row>
    <row r="229" spans="1:24" ht="18.75" customHeight="1">
      <c r="B229" s="214">
        <f t="shared" ref="B229:B245" si="201">D155</f>
        <v>0</v>
      </c>
      <c r="C229" s="328">
        <f t="shared" ref="C229:C245" si="202">IFERROR(ROUNDUP(AC155,2),0)</f>
        <v>0</v>
      </c>
      <c r="D229" s="367">
        <f t="shared" ref="D229:D245" si="203">IFERROR(ROUNDUP(AD155,3),0)</f>
        <v>0</v>
      </c>
      <c r="E229" s="367">
        <f t="shared" ref="E229:E245" si="204">IFERROR(ABS(ROUNDUP(AE155,3)),0)</f>
        <v>0</v>
      </c>
      <c r="F229" s="367">
        <f t="shared" ref="F229:F245" ca="1" si="205">IFERROR(ABS(ROUNDUP(AF$154,3)),0)</f>
        <v>0</v>
      </c>
      <c r="G229" s="367">
        <f t="shared" ref="G229:G245" si="206">IFERROR(ROUND(AG155,2),0)</f>
        <v>0</v>
      </c>
      <c r="H229" s="367">
        <f t="shared" ref="H229:H245" ca="1" si="207">IFERROR(ROUND(AH155,3),0)</f>
        <v>0</v>
      </c>
      <c r="I229" s="367">
        <f t="shared" ref="I229:I245" si="208">F$148</f>
        <v>0</v>
      </c>
      <c r="J229" s="329">
        <f>Force_1_R2!A$8</f>
        <v>0</v>
      </c>
      <c r="K229" s="215">
        <f t="shared" ref="K229:K245" ca="1" si="209">OFFSET($B$220,COUNTIF(C$220:C$224,"&lt;"&amp;C229),0)</f>
        <v>0</v>
      </c>
      <c r="L229" s="215">
        <f t="shared" ref="L229:L245" ca="1" si="210">OFFSET($B$220,COUNTIF(D$220:D$224,"&lt;"&amp;D229),0)</f>
        <v>0</v>
      </c>
      <c r="M229" s="215">
        <f t="shared" ref="M229:M245" ca="1" si="211">OFFSET($B$220,COUNTIF(E$220:E$224,"&lt;"&amp;E229),0)</f>
        <v>0</v>
      </c>
      <c r="N229" s="215">
        <f t="shared" ref="N229:N245" ca="1" si="212">OFFSET($B$220,COUNTIF(F$220:F$224,"&lt;"&amp;F229),0)</f>
        <v>0</v>
      </c>
      <c r="O229" s="215">
        <f t="shared" ref="O229:O245" ca="1" si="213">OFFSET($B$220,COUNTIF(G$220:G$224,"&lt;"&amp;G229),0)</f>
        <v>0</v>
      </c>
      <c r="P229" s="215">
        <f t="shared" ref="P229:P245" ca="1" si="214">OFFSET($B$220,COUNTIF(H$220:H$224,"&lt;"&amp;H229),0)</f>
        <v>0</v>
      </c>
      <c r="Q229" s="215">
        <f t="shared" ref="Q229:Q245" ca="1" si="215">OFFSET($B$220,COUNTIF(I$220:I$224,"&lt;"&amp;I229),0)</f>
        <v>0</v>
      </c>
      <c r="R229" s="215">
        <f t="shared" ref="R229:R245" ca="1" si="216">OFFSET($B$220,COUNTIF(J$220:J$224,"&gt;"&amp;J229),0)</f>
        <v>0</v>
      </c>
      <c r="S229" s="251">
        <f t="shared" ref="S229:S245" ca="1" si="217">MAX(K229:R229,0.5)</f>
        <v>0.5</v>
      </c>
    </row>
    <row r="230" spans="1:24" ht="18.75" customHeight="1">
      <c r="B230" s="214">
        <f t="shared" si="201"/>
        <v>0</v>
      </c>
      <c r="C230" s="328">
        <f t="shared" si="202"/>
        <v>0</v>
      </c>
      <c r="D230" s="367">
        <f t="shared" si="203"/>
        <v>0</v>
      </c>
      <c r="E230" s="367">
        <f t="shared" si="204"/>
        <v>0</v>
      </c>
      <c r="F230" s="367">
        <f t="shared" ca="1" si="205"/>
        <v>0</v>
      </c>
      <c r="G230" s="367">
        <f t="shared" si="206"/>
        <v>0</v>
      </c>
      <c r="H230" s="367">
        <f t="shared" ca="1" si="207"/>
        <v>0</v>
      </c>
      <c r="I230" s="367">
        <f t="shared" si="208"/>
        <v>0</v>
      </c>
      <c r="J230" s="329">
        <f>Force_1_R2!A$8</f>
        <v>0</v>
      </c>
      <c r="K230" s="215">
        <f t="shared" ca="1" si="209"/>
        <v>0</v>
      </c>
      <c r="L230" s="215">
        <f t="shared" ca="1" si="210"/>
        <v>0</v>
      </c>
      <c r="M230" s="215">
        <f t="shared" ca="1" si="211"/>
        <v>0</v>
      </c>
      <c r="N230" s="215">
        <f t="shared" ca="1" si="212"/>
        <v>0</v>
      </c>
      <c r="O230" s="215">
        <f t="shared" ca="1" si="213"/>
        <v>0</v>
      </c>
      <c r="P230" s="215">
        <f t="shared" ca="1" si="214"/>
        <v>0</v>
      </c>
      <c r="Q230" s="215">
        <f t="shared" ca="1" si="215"/>
        <v>0</v>
      </c>
      <c r="R230" s="215">
        <f t="shared" ca="1" si="216"/>
        <v>0</v>
      </c>
      <c r="S230" s="252">
        <f t="shared" ca="1" si="217"/>
        <v>0.5</v>
      </c>
    </row>
    <row r="231" spans="1:24" ht="18.75" customHeight="1">
      <c r="B231" s="214">
        <f t="shared" si="201"/>
        <v>0</v>
      </c>
      <c r="C231" s="328">
        <f t="shared" si="202"/>
        <v>0</v>
      </c>
      <c r="D231" s="367">
        <f t="shared" si="203"/>
        <v>0</v>
      </c>
      <c r="E231" s="367">
        <f t="shared" si="204"/>
        <v>0</v>
      </c>
      <c r="F231" s="367">
        <f t="shared" ca="1" si="205"/>
        <v>0</v>
      </c>
      <c r="G231" s="367">
        <f t="shared" si="206"/>
        <v>0</v>
      </c>
      <c r="H231" s="367">
        <f t="shared" ca="1" si="207"/>
        <v>0</v>
      </c>
      <c r="I231" s="367">
        <f t="shared" si="208"/>
        <v>0</v>
      </c>
      <c r="J231" s="329">
        <f>Force_1_R2!A$8</f>
        <v>0</v>
      </c>
      <c r="K231" s="215">
        <f t="shared" ca="1" si="209"/>
        <v>0</v>
      </c>
      <c r="L231" s="215">
        <f t="shared" ca="1" si="210"/>
        <v>0</v>
      </c>
      <c r="M231" s="215">
        <f t="shared" ca="1" si="211"/>
        <v>0</v>
      </c>
      <c r="N231" s="215">
        <f t="shared" ca="1" si="212"/>
        <v>0</v>
      </c>
      <c r="O231" s="215">
        <f t="shared" ca="1" si="213"/>
        <v>0</v>
      </c>
      <c r="P231" s="215">
        <f t="shared" ca="1" si="214"/>
        <v>0</v>
      </c>
      <c r="Q231" s="215">
        <f t="shared" ca="1" si="215"/>
        <v>0</v>
      </c>
      <c r="R231" s="215">
        <f t="shared" ca="1" si="216"/>
        <v>0</v>
      </c>
      <c r="S231" s="252">
        <f t="shared" ca="1" si="217"/>
        <v>0.5</v>
      </c>
    </row>
    <row r="232" spans="1:24" ht="18.75" customHeight="1">
      <c r="B232" s="214">
        <f t="shared" si="201"/>
        <v>0</v>
      </c>
      <c r="C232" s="328">
        <f t="shared" si="202"/>
        <v>0</v>
      </c>
      <c r="D232" s="367">
        <f t="shared" si="203"/>
        <v>0</v>
      </c>
      <c r="E232" s="367">
        <f t="shared" si="204"/>
        <v>0</v>
      </c>
      <c r="F232" s="367">
        <f t="shared" ca="1" si="205"/>
        <v>0</v>
      </c>
      <c r="G232" s="367">
        <f t="shared" si="206"/>
        <v>0</v>
      </c>
      <c r="H232" s="367">
        <f t="shared" ca="1" si="207"/>
        <v>0</v>
      </c>
      <c r="I232" s="367">
        <f t="shared" si="208"/>
        <v>0</v>
      </c>
      <c r="J232" s="329">
        <f>Force_1_R2!A$8</f>
        <v>0</v>
      </c>
      <c r="K232" s="215">
        <f t="shared" ca="1" si="209"/>
        <v>0</v>
      </c>
      <c r="L232" s="215">
        <f t="shared" ca="1" si="210"/>
        <v>0</v>
      </c>
      <c r="M232" s="215">
        <f t="shared" ca="1" si="211"/>
        <v>0</v>
      </c>
      <c r="N232" s="215">
        <f t="shared" ca="1" si="212"/>
        <v>0</v>
      </c>
      <c r="O232" s="215">
        <f t="shared" ca="1" si="213"/>
        <v>0</v>
      </c>
      <c r="P232" s="215">
        <f t="shared" ca="1" si="214"/>
        <v>0</v>
      </c>
      <c r="Q232" s="215">
        <f t="shared" ca="1" si="215"/>
        <v>0</v>
      </c>
      <c r="R232" s="215">
        <f t="shared" ca="1" si="216"/>
        <v>0</v>
      </c>
      <c r="S232" s="252">
        <f t="shared" ca="1" si="217"/>
        <v>0.5</v>
      </c>
    </row>
    <row r="233" spans="1:24" ht="18.75" customHeight="1">
      <c r="B233" s="214">
        <f t="shared" si="201"/>
        <v>0</v>
      </c>
      <c r="C233" s="328">
        <f t="shared" si="202"/>
        <v>0</v>
      </c>
      <c r="D233" s="367">
        <f t="shared" si="203"/>
        <v>0</v>
      </c>
      <c r="E233" s="367">
        <f t="shared" si="204"/>
        <v>0</v>
      </c>
      <c r="F233" s="367">
        <f t="shared" ca="1" si="205"/>
        <v>0</v>
      </c>
      <c r="G233" s="367">
        <f t="shared" si="206"/>
        <v>0</v>
      </c>
      <c r="H233" s="367">
        <f t="shared" ca="1" si="207"/>
        <v>0</v>
      </c>
      <c r="I233" s="367">
        <f t="shared" si="208"/>
        <v>0</v>
      </c>
      <c r="J233" s="329">
        <f>Force_1_R2!A$8</f>
        <v>0</v>
      </c>
      <c r="K233" s="215">
        <f t="shared" ca="1" si="209"/>
        <v>0</v>
      </c>
      <c r="L233" s="215">
        <f t="shared" ca="1" si="210"/>
        <v>0</v>
      </c>
      <c r="M233" s="215">
        <f t="shared" ca="1" si="211"/>
        <v>0</v>
      </c>
      <c r="N233" s="215">
        <f t="shared" ca="1" si="212"/>
        <v>0</v>
      </c>
      <c r="O233" s="215">
        <f t="shared" ca="1" si="213"/>
        <v>0</v>
      </c>
      <c r="P233" s="215">
        <f t="shared" ca="1" si="214"/>
        <v>0</v>
      </c>
      <c r="Q233" s="215">
        <f t="shared" ca="1" si="215"/>
        <v>0</v>
      </c>
      <c r="R233" s="215">
        <f t="shared" ca="1" si="216"/>
        <v>0</v>
      </c>
      <c r="S233" s="252">
        <f t="shared" ca="1" si="217"/>
        <v>0.5</v>
      </c>
    </row>
    <row r="234" spans="1:24" ht="18.75" customHeight="1">
      <c r="B234" s="214">
        <f t="shared" si="201"/>
        <v>0</v>
      </c>
      <c r="C234" s="328">
        <f t="shared" si="202"/>
        <v>0</v>
      </c>
      <c r="D234" s="367">
        <f t="shared" si="203"/>
        <v>0</v>
      </c>
      <c r="E234" s="367">
        <f t="shared" si="204"/>
        <v>0</v>
      </c>
      <c r="F234" s="367">
        <f t="shared" ca="1" si="205"/>
        <v>0</v>
      </c>
      <c r="G234" s="367">
        <f t="shared" si="206"/>
        <v>0</v>
      </c>
      <c r="H234" s="367">
        <f t="shared" ca="1" si="207"/>
        <v>0</v>
      </c>
      <c r="I234" s="367">
        <f t="shared" si="208"/>
        <v>0</v>
      </c>
      <c r="J234" s="329">
        <f>Force_1_R2!A$8</f>
        <v>0</v>
      </c>
      <c r="K234" s="215">
        <f t="shared" ca="1" si="209"/>
        <v>0</v>
      </c>
      <c r="L234" s="215">
        <f t="shared" ca="1" si="210"/>
        <v>0</v>
      </c>
      <c r="M234" s="215">
        <f t="shared" ca="1" si="211"/>
        <v>0</v>
      </c>
      <c r="N234" s="215">
        <f t="shared" ca="1" si="212"/>
        <v>0</v>
      </c>
      <c r="O234" s="215">
        <f t="shared" ca="1" si="213"/>
        <v>0</v>
      </c>
      <c r="P234" s="215">
        <f t="shared" ca="1" si="214"/>
        <v>0</v>
      </c>
      <c r="Q234" s="215">
        <f t="shared" ca="1" si="215"/>
        <v>0</v>
      </c>
      <c r="R234" s="215">
        <f t="shared" ca="1" si="216"/>
        <v>0</v>
      </c>
      <c r="S234" s="252">
        <f t="shared" ca="1" si="217"/>
        <v>0.5</v>
      </c>
    </row>
    <row r="235" spans="1:24" ht="18.75" customHeight="1">
      <c r="B235" s="214">
        <f t="shared" si="201"/>
        <v>0</v>
      </c>
      <c r="C235" s="328">
        <f t="shared" si="202"/>
        <v>0</v>
      </c>
      <c r="D235" s="367">
        <f t="shared" si="203"/>
        <v>0</v>
      </c>
      <c r="E235" s="367">
        <f t="shared" si="204"/>
        <v>0</v>
      </c>
      <c r="F235" s="367">
        <f t="shared" ca="1" si="205"/>
        <v>0</v>
      </c>
      <c r="G235" s="367">
        <f t="shared" si="206"/>
        <v>0</v>
      </c>
      <c r="H235" s="367">
        <f t="shared" ca="1" si="207"/>
        <v>0</v>
      </c>
      <c r="I235" s="367">
        <f t="shared" si="208"/>
        <v>0</v>
      </c>
      <c r="J235" s="329">
        <f>Force_1_R2!A$8</f>
        <v>0</v>
      </c>
      <c r="K235" s="215">
        <f t="shared" ca="1" si="209"/>
        <v>0</v>
      </c>
      <c r="L235" s="215">
        <f t="shared" ca="1" si="210"/>
        <v>0</v>
      </c>
      <c r="M235" s="215">
        <f t="shared" ca="1" si="211"/>
        <v>0</v>
      </c>
      <c r="N235" s="215">
        <f t="shared" ca="1" si="212"/>
        <v>0</v>
      </c>
      <c r="O235" s="215">
        <f t="shared" ca="1" si="213"/>
        <v>0</v>
      </c>
      <c r="P235" s="215">
        <f t="shared" ca="1" si="214"/>
        <v>0</v>
      </c>
      <c r="Q235" s="215">
        <f t="shared" ca="1" si="215"/>
        <v>0</v>
      </c>
      <c r="R235" s="215">
        <f t="shared" ca="1" si="216"/>
        <v>0</v>
      </c>
      <c r="S235" s="252">
        <f t="shared" ca="1" si="217"/>
        <v>0.5</v>
      </c>
    </row>
    <row r="236" spans="1:24" ht="18.75" customHeight="1">
      <c r="B236" s="214">
        <f t="shared" si="201"/>
        <v>0</v>
      </c>
      <c r="C236" s="328">
        <f t="shared" si="202"/>
        <v>0</v>
      </c>
      <c r="D236" s="367">
        <f t="shared" si="203"/>
        <v>0</v>
      </c>
      <c r="E236" s="367">
        <f t="shared" si="204"/>
        <v>0</v>
      </c>
      <c r="F236" s="367">
        <f t="shared" ca="1" si="205"/>
        <v>0</v>
      </c>
      <c r="G236" s="367">
        <f t="shared" si="206"/>
        <v>0</v>
      </c>
      <c r="H236" s="367">
        <f t="shared" ca="1" si="207"/>
        <v>0</v>
      </c>
      <c r="I236" s="367">
        <f t="shared" si="208"/>
        <v>0</v>
      </c>
      <c r="J236" s="329">
        <f>Force_1_R2!A$8</f>
        <v>0</v>
      </c>
      <c r="K236" s="215">
        <f t="shared" ca="1" si="209"/>
        <v>0</v>
      </c>
      <c r="L236" s="215">
        <f t="shared" ca="1" si="210"/>
        <v>0</v>
      </c>
      <c r="M236" s="215">
        <f t="shared" ca="1" si="211"/>
        <v>0</v>
      </c>
      <c r="N236" s="215">
        <f t="shared" ca="1" si="212"/>
        <v>0</v>
      </c>
      <c r="O236" s="215">
        <f t="shared" ca="1" si="213"/>
        <v>0</v>
      </c>
      <c r="P236" s="215">
        <f t="shared" ca="1" si="214"/>
        <v>0</v>
      </c>
      <c r="Q236" s="215">
        <f t="shared" ca="1" si="215"/>
        <v>0</v>
      </c>
      <c r="R236" s="215">
        <f t="shared" ca="1" si="216"/>
        <v>0</v>
      </c>
      <c r="S236" s="252">
        <f t="shared" ca="1" si="217"/>
        <v>0.5</v>
      </c>
    </row>
    <row r="237" spans="1:24" ht="18.75" customHeight="1">
      <c r="B237" s="214">
        <f t="shared" si="201"/>
        <v>0</v>
      </c>
      <c r="C237" s="328">
        <f t="shared" si="202"/>
        <v>0</v>
      </c>
      <c r="D237" s="367">
        <f t="shared" si="203"/>
        <v>0</v>
      </c>
      <c r="E237" s="367">
        <f t="shared" si="204"/>
        <v>0</v>
      </c>
      <c r="F237" s="367">
        <f t="shared" ca="1" si="205"/>
        <v>0</v>
      </c>
      <c r="G237" s="367">
        <f t="shared" si="206"/>
        <v>0</v>
      </c>
      <c r="H237" s="367">
        <f t="shared" ca="1" si="207"/>
        <v>0</v>
      </c>
      <c r="I237" s="367">
        <f t="shared" si="208"/>
        <v>0</v>
      </c>
      <c r="J237" s="329">
        <f>Force_1_R2!A$8</f>
        <v>0</v>
      </c>
      <c r="K237" s="215">
        <f t="shared" ca="1" si="209"/>
        <v>0</v>
      </c>
      <c r="L237" s="215">
        <f t="shared" ca="1" si="210"/>
        <v>0</v>
      </c>
      <c r="M237" s="215">
        <f t="shared" ca="1" si="211"/>
        <v>0</v>
      </c>
      <c r="N237" s="215">
        <f t="shared" ca="1" si="212"/>
        <v>0</v>
      </c>
      <c r="O237" s="215">
        <f t="shared" ca="1" si="213"/>
        <v>0</v>
      </c>
      <c r="P237" s="215">
        <f t="shared" ca="1" si="214"/>
        <v>0</v>
      </c>
      <c r="Q237" s="215">
        <f t="shared" ca="1" si="215"/>
        <v>0</v>
      </c>
      <c r="R237" s="215">
        <f t="shared" ca="1" si="216"/>
        <v>0</v>
      </c>
      <c r="S237" s="252">
        <f t="shared" ca="1" si="217"/>
        <v>0.5</v>
      </c>
    </row>
    <row r="238" spans="1:24" ht="18.75" customHeight="1">
      <c r="B238" s="214">
        <f t="shared" si="201"/>
        <v>0</v>
      </c>
      <c r="C238" s="328">
        <f t="shared" si="202"/>
        <v>0</v>
      </c>
      <c r="D238" s="367">
        <f t="shared" si="203"/>
        <v>0</v>
      </c>
      <c r="E238" s="367">
        <f t="shared" si="204"/>
        <v>0</v>
      </c>
      <c r="F238" s="367">
        <f t="shared" ca="1" si="205"/>
        <v>0</v>
      </c>
      <c r="G238" s="367">
        <f t="shared" si="206"/>
        <v>0</v>
      </c>
      <c r="H238" s="367">
        <f t="shared" ca="1" si="207"/>
        <v>0</v>
      </c>
      <c r="I238" s="367">
        <f t="shared" si="208"/>
        <v>0</v>
      </c>
      <c r="J238" s="329">
        <f>Force_1_R2!A$8</f>
        <v>0</v>
      </c>
      <c r="K238" s="215">
        <f t="shared" ca="1" si="209"/>
        <v>0</v>
      </c>
      <c r="L238" s="215">
        <f t="shared" ca="1" si="210"/>
        <v>0</v>
      </c>
      <c r="M238" s="215">
        <f t="shared" ca="1" si="211"/>
        <v>0</v>
      </c>
      <c r="N238" s="215">
        <f t="shared" ca="1" si="212"/>
        <v>0</v>
      </c>
      <c r="O238" s="215">
        <f t="shared" ca="1" si="213"/>
        <v>0</v>
      </c>
      <c r="P238" s="215">
        <f t="shared" ca="1" si="214"/>
        <v>0</v>
      </c>
      <c r="Q238" s="215">
        <f t="shared" ca="1" si="215"/>
        <v>0</v>
      </c>
      <c r="R238" s="215">
        <f t="shared" ca="1" si="216"/>
        <v>0</v>
      </c>
      <c r="S238" s="252">
        <f t="shared" ca="1" si="217"/>
        <v>0.5</v>
      </c>
    </row>
    <row r="239" spans="1:24" ht="18.75" customHeight="1">
      <c r="B239" s="214">
        <f t="shared" si="201"/>
        <v>0</v>
      </c>
      <c r="C239" s="328">
        <f t="shared" si="202"/>
        <v>0</v>
      </c>
      <c r="D239" s="367">
        <f t="shared" si="203"/>
        <v>0</v>
      </c>
      <c r="E239" s="367">
        <f t="shared" si="204"/>
        <v>0</v>
      </c>
      <c r="F239" s="367">
        <f t="shared" ca="1" si="205"/>
        <v>0</v>
      </c>
      <c r="G239" s="367">
        <f t="shared" si="206"/>
        <v>0</v>
      </c>
      <c r="H239" s="367">
        <f t="shared" ca="1" si="207"/>
        <v>0</v>
      </c>
      <c r="I239" s="367">
        <f t="shared" si="208"/>
        <v>0</v>
      </c>
      <c r="J239" s="329">
        <f>Force_1_R2!A$8</f>
        <v>0</v>
      </c>
      <c r="K239" s="215">
        <f t="shared" ca="1" si="209"/>
        <v>0</v>
      </c>
      <c r="L239" s="215">
        <f t="shared" ca="1" si="210"/>
        <v>0</v>
      </c>
      <c r="M239" s="215">
        <f t="shared" ca="1" si="211"/>
        <v>0</v>
      </c>
      <c r="N239" s="215">
        <f t="shared" ca="1" si="212"/>
        <v>0</v>
      </c>
      <c r="O239" s="215">
        <f t="shared" ca="1" si="213"/>
        <v>0</v>
      </c>
      <c r="P239" s="215">
        <f t="shared" ca="1" si="214"/>
        <v>0</v>
      </c>
      <c r="Q239" s="215">
        <f t="shared" ca="1" si="215"/>
        <v>0</v>
      </c>
      <c r="R239" s="215">
        <f t="shared" ca="1" si="216"/>
        <v>0</v>
      </c>
      <c r="S239" s="252">
        <f t="shared" ca="1" si="217"/>
        <v>0.5</v>
      </c>
    </row>
    <row r="240" spans="1:24" ht="18.75" customHeight="1">
      <c r="B240" s="214">
        <f t="shared" si="201"/>
        <v>0</v>
      </c>
      <c r="C240" s="328">
        <f t="shared" si="202"/>
        <v>0</v>
      </c>
      <c r="D240" s="367">
        <f t="shared" si="203"/>
        <v>0</v>
      </c>
      <c r="E240" s="367">
        <f t="shared" si="204"/>
        <v>0</v>
      </c>
      <c r="F240" s="367">
        <f t="shared" ca="1" si="205"/>
        <v>0</v>
      </c>
      <c r="G240" s="367">
        <f t="shared" si="206"/>
        <v>0</v>
      </c>
      <c r="H240" s="367">
        <f t="shared" ca="1" si="207"/>
        <v>0</v>
      </c>
      <c r="I240" s="367">
        <f t="shared" si="208"/>
        <v>0</v>
      </c>
      <c r="J240" s="329">
        <f>Force_1_R2!A$8</f>
        <v>0</v>
      </c>
      <c r="K240" s="215">
        <f t="shared" ca="1" si="209"/>
        <v>0</v>
      </c>
      <c r="L240" s="215">
        <f t="shared" ca="1" si="210"/>
        <v>0</v>
      </c>
      <c r="M240" s="215">
        <f t="shared" ca="1" si="211"/>
        <v>0</v>
      </c>
      <c r="N240" s="215">
        <f t="shared" ca="1" si="212"/>
        <v>0</v>
      </c>
      <c r="O240" s="215">
        <f t="shared" ca="1" si="213"/>
        <v>0</v>
      </c>
      <c r="P240" s="215">
        <f t="shared" ca="1" si="214"/>
        <v>0</v>
      </c>
      <c r="Q240" s="215">
        <f t="shared" ca="1" si="215"/>
        <v>0</v>
      </c>
      <c r="R240" s="215">
        <f t="shared" ca="1" si="216"/>
        <v>0</v>
      </c>
      <c r="S240" s="252">
        <f t="shared" ca="1" si="217"/>
        <v>0.5</v>
      </c>
    </row>
    <row r="241" spans="1:41" ht="18.75" customHeight="1">
      <c r="B241" s="214">
        <f t="shared" si="201"/>
        <v>0</v>
      </c>
      <c r="C241" s="328">
        <f t="shared" si="202"/>
        <v>0</v>
      </c>
      <c r="D241" s="367">
        <f t="shared" si="203"/>
        <v>0</v>
      </c>
      <c r="E241" s="367">
        <f t="shared" si="204"/>
        <v>0</v>
      </c>
      <c r="F241" s="367">
        <f t="shared" ca="1" si="205"/>
        <v>0</v>
      </c>
      <c r="G241" s="367">
        <f t="shared" si="206"/>
        <v>0</v>
      </c>
      <c r="H241" s="367">
        <f t="shared" ca="1" si="207"/>
        <v>0</v>
      </c>
      <c r="I241" s="367">
        <f t="shared" si="208"/>
        <v>0</v>
      </c>
      <c r="J241" s="329">
        <f>Force_1_R2!A$8</f>
        <v>0</v>
      </c>
      <c r="K241" s="215">
        <f t="shared" ca="1" si="209"/>
        <v>0</v>
      </c>
      <c r="L241" s="215">
        <f t="shared" ca="1" si="210"/>
        <v>0</v>
      </c>
      <c r="M241" s="215">
        <f t="shared" ca="1" si="211"/>
        <v>0</v>
      </c>
      <c r="N241" s="215">
        <f t="shared" ca="1" si="212"/>
        <v>0</v>
      </c>
      <c r="O241" s="215">
        <f t="shared" ca="1" si="213"/>
        <v>0</v>
      </c>
      <c r="P241" s="215">
        <f t="shared" ca="1" si="214"/>
        <v>0</v>
      </c>
      <c r="Q241" s="215">
        <f t="shared" ca="1" si="215"/>
        <v>0</v>
      </c>
      <c r="R241" s="215">
        <f t="shared" ca="1" si="216"/>
        <v>0</v>
      </c>
      <c r="S241" s="252">
        <f t="shared" ca="1" si="217"/>
        <v>0.5</v>
      </c>
    </row>
    <row r="242" spans="1:41" ht="18.75" customHeight="1">
      <c r="B242" s="214">
        <f t="shared" si="201"/>
        <v>0</v>
      </c>
      <c r="C242" s="328">
        <f t="shared" si="202"/>
        <v>0</v>
      </c>
      <c r="D242" s="367">
        <f t="shared" si="203"/>
        <v>0</v>
      </c>
      <c r="E242" s="367">
        <f t="shared" si="204"/>
        <v>0</v>
      </c>
      <c r="F242" s="367">
        <f t="shared" ca="1" si="205"/>
        <v>0</v>
      </c>
      <c r="G242" s="367">
        <f t="shared" si="206"/>
        <v>0</v>
      </c>
      <c r="H242" s="367">
        <f t="shared" ca="1" si="207"/>
        <v>0</v>
      </c>
      <c r="I242" s="367">
        <f t="shared" si="208"/>
        <v>0</v>
      </c>
      <c r="J242" s="329">
        <f>Force_1_R2!A$8</f>
        <v>0</v>
      </c>
      <c r="K242" s="215">
        <f t="shared" ca="1" si="209"/>
        <v>0</v>
      </c>
      <c r="L242" s="215">
        <f t="shared" ca="1" si="210"/>
        <v>0</v>
      </c>
      <c r="M242" s="215">
        <f t="shared" ca="1" si="211"/>
        <v>0</v>
      </c>
      <c r="N242" s="215">
        <f t="shared" ca="1" si="212"/>
        <v>0</v>
      </c>
      <c r="O242" s="215">
        <f t="shared" ca="1" si="213"/>
        <v>0</v>
      </c>
      <c r="P242" s="215">
        <f t="shared" ca="1" si="214"/>
        <v>0</v>
      </c>
      <c r="Q242" s="215">
        <f t="shared" ca="1" si="215"/>
        <v>0</v>
      </c>
      <c r="R242" s="215">
        <f t="shared" ca="1" si="216"/>
        <v>0</v>
      </c>
      <c r="S242" s="252">
        <f t="shared" ca="1" si="217"/>
        <v>0.5</v>
      </c>
      <c r="W242" s="261"/>
      <c r="X242" s="336" t="s">
        <v>638</v>
      </c>
      <c r="Y242" s="336" t="s">
        <v>639</v>
      </c>
      <c r="Z242" s="336" t="s">
        <v>640</v>
      </c>
      <c r="AA242" s="336" t="s">
        <v>641</v>
      </c>
      <c r="AB242" s="336" t="s">
        <v>642</v>
      </c>
      <c r="AC242" s="336" t="s">
        <v>643</v>
      </c>
      <c r="AD242" s="336" t="s">
        <v>644</v>
      </c>
      <c r="AE242" s="336" t="s">
        <v>645</v>
      </c>
      <c r="AF242" s="336" t="s">
        <v>646</v>
      </c>
      <c r="AG242" s="336" t="s">
        <v>647</v>
      </c>
    </row>
    <row r="243" spans="1:41" ht="18.75" customHeight="1">
      <c r="B243" s="214">
        <f t="shared" si="201"/>
        <v>0</v>
      </c>
      <c r="C243" s="328">
        <f t="shared" si="202"/>
        <v>0</v>
      </c>
      <c r="D243" s="367">
        <f t="shared" si="203"/>
        <v>0</v>
      </c>
      <c r="E243" s="367">
        <f t="shared" si="204"/>
        <v>0</v>
      </c>
      <c r="F243" s="367">
        <f t="shared" ca="1" si="205"/>
        <v>0</v>
      </c>
      <c r="G243" s="367">
        <f t="shared" si="206"/>
        <v>0</v>
      </c>
      <c r="H243" s="367">
        <f t="shared" ca="1" si="207"/>
        <v>0</v>
      </c>
      <c r="I243" s="367">
        <f t="shared" si="208"/>
        <v>0</v>
      </c>
      <c r="J243" s="329">
        <f>Force_1_R2!A$8</f>
        <v>0</v>
      </c>
      <c r="K243" s="215">
        <f t="shared" ca="1" si="209"/>
        <v>0</v>
      </c>
      <c r="L243" s="215">
        <f t="shared" ca="1" si="210"/>
        <v>0</v>
      </c>
      <c r="M243" s="215">
        <f t="shared" ca="1" si="211"/>
        <v>0</v>
      </c>
      <c r="N243" s="215">
        <f t="shared" ca="1" si="212"/>
        <v>0</v>
      </c>
      <c r="O243" s="215">
        <f t="shared" ca="1" si="213"/>
        <v>0</v>
      </c>
      <c r="P243" s="215">
        <f t="shared" ca="1" si="214"/>
        <v>0</v>
      </c>
      <c r="Q243" s="215">
        <f t="shared" ca="1" si="215"/>
        <v>0</v>
      </c>
      <c r="R243" s="215">
        <f t="shared" ca="1" si="216"/>
        <v>0</v>
      </c>
      <c r="S243" s="252">
        <f t="shared" ca="1" si="217"/>
        <v>0.5</v>
      </c>
      <c r="W243" s="336" t="s">
        <v>648</v>
      </c>
      <c r="X243" s="261">
        <v>1000000</v>
      </c>
      <c r="Y243" s="261">
        <f>X243*10^-1</f>
        <v>100000</v>
      </c>
      <c r="Z243" s="261">
        <f>X243*10^-3</f>
        <v>1000</v>
      </c>
      <c r="AA243" s="261">
        <f>Z243*10^-3</f>
        <v>1</v>
      </c>
      <c r="AB243" s="261">
        <v>224.80889999999999</v>
      </c>
      <c r="AC243" s="261">
        <v>101971.6</v>
      </c>
      <c r="AD243" s="261">
        <f>AC243*10^-3</f>
        <v>101.97160000000001</v>
      </c>
      <c r="AE243" s="261">
        <f>AD243*10^-3</f>
        <v>0.10197160000000001</v>
      </c>
      <c r="AF243" s="261">
        <v>3596.942</v>
      </c>
      <c r="AG243" s="261" t="s">
        <v>5</v>
      </c>
    </row>
    <row r="244" spans="1:41" ht="18.75" customHeight="1">
      <c r="B244" s="214">
        <f t="shared" si="201"/>
        <v>0</v>
      </c>
      <c r="C244" s="328">
        <f t="shared" si="202"/>
        <v>0</v>
      </c>
      <c r="D244" s="367">
        <f t="shared" si="203"/>
        <v>0</v>
      </c>
      <c r="E244" s="367">
        <f t="shared" si="204"/>
        <v>0</v>
      </c>
      <c r="F244" s="367">
        <f t="shared" ca="1" si="205"/>
        <v>0</v>
      </c>
      <c r="G244" s="367">
        <f t="shared" si="206"/>
        <v>0</v>
      </c>
      <c r="H244" s="367">
        <f t="shared" ca="1" si="207"/>
        <v>0</v>
      </c>
      <c r="I244" s="367">
        <f t="shared" si="208"/>
        <v>0</v>
      </c>
      <c r="J244" s="329">
        <f>Force_1_R2!A$8</f>
        <v>0</v>
      </c>
      <c r="K244" s="215">
        <f t="shared" ca="1" si="209"/>
        <v>0</v>
      </c>
      <c r="L244" s="215">
        <f t="shared" ca="1" si="210"/>
        <v>0</v>
      </c>
      <c r="M244" s="215">
        <f t="shared" ca="1" si="211"/>
        <v>0</v>
      </c>
      <c r="N244" s="215">
        <f t="shared" ca="1" si="212"/>
        <v>0</v>
      </c>
      <c r="O244" s="215">
        <f t="shared" ca="1" si="213"/>
        <v>0</v>
      </c>
      <c r="P244" s="215">
        <f t="shared" ca="1" si="214"/>
        <v>0</v>
      </c>
      <c r="Q244" s="215">
        <f t="shared" ca="1" si="215"/>
        <v>0</v>
      </c>
      <c r="R244" s="215">
        <f t="shared" ca="1" si="216"/>
        <v>0</v>
      </c>
      <c r="S244" s="252">
        <f t="shared" ca="1" si="217"/>
        <v>0.5</v>
      </c>
    </row>
    <row r="245" spans="1:41" ht="18.75" customHeight="1" thickBot="1">
      <c r="B245" s="439">
        <f t="shared" si="201"/>
        <v>0</v>
      </c>
      <c r="C245" s="368">
        <f t="shared" si="202"/>
        <v>0</v>
      </c>
      <c r="D245" s="369">
        <f t="shared" si="203"/>
        <v>0</v>
      </c>
      <c r="E245" s="369">
        <f t="shared" si="204"/>
        <v>0</v>
      </c>
      <c r="F245" s="369">
        <f t="shared" ca="1" si="205"/>
        <v>0</v>
      </c>
      <c r="G245" s="369">
        <f t="shared" si="206"/>
        <v>0</v>
      </c>
      <c r="H245" s="369">
        <f t="shared" ca="1" si="207"/>
        <v>0</v>
      </c>
      <c r="I245" s="369">
        <f t="shared" si="208"/>
        <v>0</v>
      </c>
      <c r="J245" s="370">
        <f>Force_1_R2!A$8</f>
        <v>0</v>
      </c>
      <c r="K245" s="215">
        <f t="shared" ca="1" si="209"/>
        <v>0</v>
      </c>
      <c r="L245" s="215">
        <f t="shared" ca="1" si="210"/>
        <v>0</v>
      </c>
      <c r="M245" s="215">
        <f t="shared" ca="1" si="211"/>
        <v>0</v>
      </c>
      <c r="N245" s="215">
        <f t="shared" ca="1" si="212"/>
        <v>0</v>
      </c>
      <c r="O245" s="215">
        <f t="shared" ca="1" si="213"/>
        <v>0</v>
      </c>
      <c r="P245" s="215">
        <f t="shared" ca="1" si="214"/>
        <v>0</v>
      </c>
      <c r="Q245" s="215">
        <f t="shared" ca="1" si="215"/>
        <v>0</v>
      </c>
      <c r="R245" s="215">
        <f t="shared" ca="1" si="216"/>
        <v>0</v>
      </c>
      <c r="S245" s="253">
        <f t="shared" ca="1" si="217"/>
        <v>0.5</v>
      </c>
    </row>
    <row r="246" spans="1:41" ht="18.75" customHeight="1">
      <c r="C246" s="371"/>
      <c r="D246" s="371"/>
      <c r="E246" s="371"/>
      <c r="F246" s="371"/>
      <c r="G246" s="371"/>
      <c r="H246" s="371"/>
      <c r="I246" s="371"/>
      <c r="J246" s="371"/>
    </row>
    <row r="247" spans="1:41" ht="18.75" customHeight="1">
      <c r="A247" s="102" t="s">
        <v>675</v>
      </c>
      <c r="AF247" s="102" t="s">
        <v>599</v>
      </c>
      <c r="AG247" s="305"/>
      <c r="AH247" s="305"/>
      <c r="AI247" s="306"/>
      <c r="AJ247" s="306"/>
    </row>
    <row r="248" spans="1:41" ht="18.75" customHeight="1">
      <c r="B248" s="254" t="s">
        <v>378</v>
      </c>
      <c r="C248" s="396" t="s">
        <v>730</v>
      </c>
      <c r="D248" s="255" t="s">
        <v>379</v>
      </c>
      <c r="E248" s="255" t="s">
        <v>380</v>
      </c>
      <c r="F248" s="255" t="s">
        <v>379</v>
      </c>
      <c r="G248" s="255" t="s">
        <v>380</v>
      </c>
      <c r="H248" s="255" t="s">
        <v>381</v>
      </c>
      <c r="I248" s="255" t="s">
        <v>382</v>
      </c>
      <c r="J248" s="255" t="s">
        <v>382</v>
      </c>
      <c r="K248" s="255" t="s">
        <v>383</v>
      </c>
      <c r="M248" s="377" t="s">
        <v>378</v>
      </c>
      <c r="N248" s="378" t="s">
        <v>384</v>
      </c>
      <c r="O248" s="378" t="s">
        <v>699</v>
      </c>
      <c r="P248" s="378" t="s">
        <v>385</v>
      </c>
      <c r="Q248" s="378" t="s">
        <v>386</v>
      </c>
      <c r="R248" s="378" t="s">
        <v>387</v>
      </c>
      <c r="S248" s="378"/>
      <c r="T248" s="100"/>
      <c r="U248" s="725" t="s">
        <v>621</v>
      </c>
      <c r="V248" s="727" t="s">
        <v>685</v>
      </c>
      <c r="W248" s="728"/>
      <c r="X248" s="728"/>
      <c r="Y248" s="728"/>
      <c r="Z248" s="728"/>
      <c r="AA248" s="728"/>
      <c r="AB248" s="728"/>
      <c r="AC248" s="728"/>
      <c r="AD248" s="729"/>
      <c r="AF248" s="705" t="s">
        <v>609</v>
      </c>
      <c r="AG248" s="707" t="s">
        <v>177</v>
      </c>
      <c r="AH248" s="708"/>
      <c r="AI248" s="709"/>
      <c r="AJ248" s="705" t="s">
        <v>600</v>
      </c>
      <c r="AK248" s="435" t="s">
        <v>610</v>
      </c>
      <c r="AL248" s="435" t="s">
        <v>602</v>
      </c>
      <c r="AM248" s="705" t="s">
        <v>600</v>
      </c>
      <c r="AN248" s="435" t="s">
        <v>610</v>
      </c>
      <c r="AO248" s="435" t="s">
        <v>602</v>
      </c>
    </row>
    <row r="249" spans="1:41" ht="18.75" customHeight="1">
      <c r="B249" s="256" t="s">
        <v>388</v>
      </c>
      <c r="C249" s="397" t="s">
        <v>731</v>
      </c>
      <c r="D249" s="257" t="s">
        <v>389</v>
      </c>
      <c r="E249" s="257" t="s">
        <v>389</v>
      </c>
      <c r="F249" s="258" t="s">
        <v>728</v>
      </c>
      <c r="G249" s="258" t="s">
        <v>728</v>
      </c>
      <c r="H249" s="257" t="s">
        <v>390</v>
      </c>
      <c r="I249" s="257" t="s">
        <v>391</v>
      </c>
      <c r="J249" s="258" t="s">
        <v>733</v>
      </c>
      <c r="K249" s="257" t="s">
        <v>391</v>
      </c>
      <c r="M249" s="256" t="s">
        <v>388</v>
      </c>
      <c r="N249" s="257" t="s">
        <v>701</v>
      </c>
      <c r="O249" s="257" t="s">
        <v>701</v>
      </c>
      <c r="P249" s="257" t="s">
        <v>701</v>
      </c>
      <c r="Q249" s="257" t="s">
        <v>701</v>
      </c>
      <c r="R249" s="257" t="s">
        <v>701</v>
      </c>
      <c r="S249" s="258" t="s">
        <v>392</v>
      </c>
      <c r="T249" s="315"/>
      <c r="U249" s="726"/>
      <c r="V249" s="437" t="s">
        <v>379</v>
      </c>
      <c r="W249" s="437" t="s">
        <v>380</v>
      </c>
      <c r="X249" s="372" t="s">
        <v>390</v>
      </c>
      <c r="Y249" s="373" t="s">
        <v>727</v>
      </c>
      <c r="Z249" s="373" t="s">
        <v>688</v>
      </c>
      <c r="AA249" s="373" t="s">
        <v>689</v>
      </c>
      <c r="AB249" s="373" t="s">
        <v>690</v>
      </c>
      <c r="AC249" s="373" t="s">
        <v>691</v>
      </c>
      <c r="AD249" s="373" t="s">
        <v>692</v>
      </c>
      <c r="AF249" s="706"/>
      <c r="AG249" s="436" t="s">
        <v>604</v>
      </c>
      <c r="AH249" s="436" t="s">
        <v>605</v>
      </c>
      <c r="AI249" s="436" t="s">
        <v>606</v>
      </c>
      <c r="AJ249" s="706"/>
      <c r="AK249" s="334" t="s">
        <v>47</v>
      </c>
      <c r="AL249" s="309" t="str">
        <f ca="1">IF(TYPE(MATCH("FAIL",AL251:AL264,0))=16,"","FAIL")</f>
        <v/>
      </c>
      <c r="AM249" s="706"/>
      <c r="AN249" s="334" t="s">
        <v>126</v>
      </c>
      <c r="AO249" s="309" t="str">
        <f ca="1">IF(TYPE(MATCH("FAIL",AO251:AO264,0))=16,"","FAIL")</f>
        <v/>
      </c>
    </row>
    <row r="250" spans="1:41" ht="18.75" customHeight="1">
      <c r="B250" s="259"/>
      <c r="C250" s="259"/>
      <c r="D250" s="260" t="s">
        <v>393</v>
      </c>
      <c r="E250" s="260" t="s">
        <v>393</v>
      </c>
      <c r="F250" s="260"/>
      <c r="G250" s="260"/>
      <c r="H250" s="260"/>
      <c r="I250" s="260" t="s">
        <v>394</v>
      </c>
      <c r="J250" s="260" t="s">
        <v>732</v>
      </c>
      <c r="K250" s="260" t="s">
        <v>394</v>
      </c>
      <c r="M250" s="259"/>
      <c r="N250" s="260" t="s">
        <v>395</v>
      </c>
      <c r="O250" s="260" t="s">
        <v>395</v>
      </c>
      <c r="P250" s="260" t="s">
        <v>395</v>
      </c>
      <c r="Q250" s="260" t="s">
        <v>395</v>
      </c>
      <c r="R250" s="260" t="s">
        <v>395</v>
      </c>
      <c r="S250" s="260"/>
      <c r="T250" s="100"/>
      <c r="U250" s="261" t="str">
        <f>X222</f>
        <v>0.000</v>
      </c>
      <c r="V250" s="395" t="b">
        <f>OR(기본정보!A46=1,기본정보!A46=30374)</f>
        <v>0</v>
      </c>
      <c r="W250" s="395" t="str">
        <f ca="1">IF(V250=TRUE,$AD$220,$AE$220)</f>
        <v>0</v>
      </c>
      <c r="X250" s="374"/>
      <c r="Y250" s="374" t="str">
        <f ca="1">IF(V250=TRUE,$AD$220,$AC$220)</f>
        <v>0.0</v>
      </c>
      <c r="Z250" s="374"/>
      <c r="AA250" s="374"/>
      <c r="AB250" s="374"/>
      <c r="AC250" s="374"/>
      <c r="AD250" s="374"/>
      <c r="AF250" s="335">
        <f>Force_1_R2!H28</f>
        <v>0</v>
      </c>
      <c r="AG250" s="436">
        <f ca="1">IF(V250=TRUE,$AD$219,$AE$219)</f>
        <v>0</v>
      </c>
      <c r="AH250" s="436"/>
      <c r="AI250" s="436"/>
      <c r="AJ250" s="436"/>
      <c r="AK250" s="335">
        <f>AF250</f>
        <v>0</v>
      </c>
      <c r="AL250" s="436"/>
      <c r="AM250" s="436"/>
      <c r="AN250" s="335">
        <f>AK250</f>
        <v>0</v>
      </c>
      <c r="AO250" s="436"/>
    </row>
    <row r="251" spans="1:41" ht="18.75" customHeight="1">
      <c r="B251" s="261" t="str">
        <f t="shared" ref="B251:B268" si="218">IF(C154=FALSE,"-",IF(I$148="kN",D154,TEXT(D154,U251)))</f>
        <v>-</v>
      </c>
      <c r="C251" s="390" t="str">
        <f t="shared" ref="C251:C268" si="219">IF(C154=FALSE,"-",TEXT(E154,V251))</f>
        <v>-</v>
      </c>
      <c r="D251" s="262" t="str">
        <f t="shared" ref="D251:D268" si="220">IF(C154=FALSE,"-",TEXT(R154,V251))</f>
        <v>-</v>
      </c>
      <c r="E251" s="262" t="str">
        <f t="shared" ref="E251:E268" si="221">IF(C154=FALSE,"-",TEXT(T154,W251))</f>
        <v>-</v>
      </c>
      <c r="F251" s="262" t="str">
        <f t="shared" ref="F251:F268" si="222">IF(C154=FALSE,"-",TRIM(TEXT(E154-R154,V251)))</f>
        <v>-</v>
      </c>
      <c r="G251" s="262" t="str">
        <f t="shared" ref="G251:G268" si="223">IF(C154=FALSE,"-",TRIM(TEXT(E154-T154,W251)))</f>
        <v>-</v>
      </c>
      <c r="H251" s="262" t="str">
        <f t="shared" ref="H251:H268" si="224">IF(C154=FALSE,"-",TEXT(Y176,X251))</f>
        <v>-</v>
      </c>
      <c r="I251" s="261" t="str">
        <f t="shared" ref="I251:I268" si="225">IF(C154=FALSE,"-",TEXT(AC198,Y251))</f>
        <v>-</v>
      </c>
      <c r="J251" s="390" t="s">
        <v>5</v>
      </c>
      <c r="K251" s="261" t="str">
        <f t="shared" ref="K251:K268" si="226">IF(C154=FALSE,"-",TEXT(AD198,Y251))</f>
        <v>-</v>
      </c>
      <c r="M251" s="374" t="str">
        <f t="shared" ref="M251:M268" si="227">B251</f>
        <v>-</v>
      </c>
      <c r="N251" s="374" t="s">
        <v>5</v>
      </c>
      <c r="O251" s="374" t="s">
        <v>5</v>
      </c>
      <c r="P251" s="374" t="s">
        <v>5</v>
      </c>
      <c r="Q251" s="374" t="str">
        <f ca="1">IF(G155=FALSE,"-",TEXT(F229,$AC252))</f>
        <v>0.0</v>
      </c>
      <c r="R251" s="374" t="s">
        <v>5</v>
      </c>
      <c r="S251" s="374" t="s">
        <v>5</v>
      </c>
      <c r="T251" s="100"/>
      <c r="U251" s="261" t="str">
        <f t="shared" ref="U251:U268" si="228">IF(D154&gt;=1000,"# ##","")&amp;U$250</f>
        <v>0.000</v>
      </c>
      <c r="V251" s="374" t="str">
        <f t="shared" ref="V251:V268" ca="1" si="229">IF(R154&gt;=1000,"# ##","")&amp;W$250</f>
        <v>0</v>
      </c>
      <c r="W251" s="374" t="str">
        <f t="shared" ref="W251:W268" ca="1" si="230">IF(T154&gt;=1000,"# ##","")&amp;W$250</f>
        <v># ##0</v>
      </c>
      <c r="X251" s="374" t="e">
        <f t="shared" ref="X251:X268" ca="1" si="231">IF(Y176&gt;=1000,"# ##","")&amp;$AE$220</f>
        <v>#DIV/0!</v>
      </c>
      <c r="Y251" s="374" t="str">
        <f t="shared" ref="Y251:Y268" ca="1" si="232">Y250</f>
        <v>0.0</v>
      </c>
      <c r="Z251" s="374" t="str">
        <f t="shared" ref="Z251:Z268" ca="1" si="233">AF$220</f>
        <v>0.0</v>
      </c>
      <c r="AA251" s="374" t="str">
        <f t="shared" ref="AA251:AA268" ca="1" si="234">AG$220</f>
        <v>0.0</v>
      </c>
      <c r="AB251" s="374" t="str">
        <f t="shared" ref="AB251:AB268" ca="1" si="235">AH$220</f>
        <v>0.0</v>
      </c>
      <c r="AC251" s="374" t="str">
        <f t="shared" ref="AC251:AC268" ca="1" si="236">AI$220</f>
        <v>0.0</v>
      </c>
      <c r="AD251" s="374" t="str">
        <f t="shared" ref="AD251:AD268" ca="1" si="237">AJ$220</f>
        <v>0.0</v>
      </c>
      <c r="AF251" s="311" t="e">
        <f t="shared" ref="AF251:AF268" ca="1" si="238">D154*IF(AF$250="div.",1,OFFSET(W$243,0,MATCH(AF$250,X$242:AG$242,0)))</f>
        <v>#N/A</v>
      </c>
      <c r="AG251" s="312">
        <f ca="1">ROUND(Force_1_R2!N7,AG$250)</f>
        <v>0</v>
      </c>
      <c r="AH251" s="312">
        <f ca="1">ROUND(Force_1_R2!O7,AG$250)</f>
        <v>0</v>
      </c>
      <c r="AI251" s="313" t="str">
        <f t="shared" ref="AI251:AI268" ca="1" si="239">"± "&amp;TEXT((AH251-AG251)/2,W$250)</f>
        <v>± 0</v>
      </c>
      <c r="AJ251" s="310" t="b">
        <f t="shared" ref="AJ251:AJ268" si="240">C154</f>
        <v>0</v>
      </c>
      <c r="AK251" s="311">
        <f t="shared" ref="AK251:AK268" ca="1" si="241">ROUND(R154,$AG$250)</f>
        <v>0</v>
      </c>
      <c r="AL251" s="313" t="str">
        <f t="shared" ref="AL251:AL268" ca="1" si="242">IF(TYPE(AK251)=16,"PASS",IF(AND(AG251&lt;=AK251,AK251&lt;=AH251),"PASS","FAIL"))</f>
        <v>PASS</v>
      </c>
      <c r="AM251" s="310" t="b">
        <f t="shared" ref="AM251:AM267" si="243">IF(AND(AJ251=TRUE,AJ252=TRUE),TRUE,FALSE)</f>
        <v>0</v>
      </c>
      <c r="AN251" s="311" t="e">
        <f t="shared" ref="AN251:AN268" ca="1" si="244">ROUND(T154,$AG$250)</f>
        <v>#VALUE!</v>
      </c>
      <c r="AO251" s="313" t="str">
        <f t="shared" ref="AO251:AO268" ca="1" si="245">IF(TYPE(AN251)=16,"PASS",IF(AND(AG251&lt;=AN251,AN251&lt;=AH251),"PASS","FAIL"))</f>
        <v>PASS</v>
      </c>
    </row>
    <row r="252" spans="1:41" ht="18.75" customHeight="1">
      <c r="B252" s="261" t="str">
        <f t="shared" si="218"/>
        <v>-</v>
      </c>
      <c r="C252" s="390" t="str">
        <f t="shared" si="219"/>
        <v>-</v>
      </c>
      <c r="D252" s="262" t="str">
        <f t="shared" si="220"/>
        <v>-</v>
      </c>
      <c r="E252" s="262" t="str">
        <f t="shared" si="221"/>
        <v>-</v>
      </c>
      <c r="F252" s="262" t="str">
        <f t="shared" si="222"/>
        <v>-</v>
      </c>
      <c r="G252" s="262" t="str">
        <f t="shared" si="223"/>
        <v>-</v>
      </c>
      <c r="H252" s="262" t="str">
        <f t="shared" si="224"/>
        <v>-</v>
      </c>
      <c r="I252" s="261" t="str">
        <f t="shared" si="225"/>
        <v>-</v>
      </c>
      <c r="J252" s="390" t="e">
        <f t="shared" ref="J252:J268" ca="1" si="246">TEXT(ROUNDUP(AC199%*E155,AG$250),Y251)</f>
        <v>#DIV/0!</v>
      </c>
      <c r="K252" s="261" t="str">
        <f t="shared" si="226"/>
        <v>-</v>
      </c>
      <c r="M252" s="374" t="str">
        <f t="shared" si="227"/>
        <v>-</v>
      </c>
      <c r="N252" s="374" t="str">
        <f t="shared" ref="N252:N268" si="247">IF(C155=FALSE,"-",TEXT(C229,$Z252))</f>
        <v>-</v>
      </c>
      <c r="O252" s="374" t="str">
        <f t="shared" ref="O252:O268" si="248">IF(C155=FALSE,"-",TEXT(D229,$AA252))</f>
        <v>-</v>
      </c>
      <c r="P252" s="374" t="str">
        <f t="shared" ref="P252:P268" si="249">IF(C155=FALSE,"-",TEXT(E229,$AB252))</f>
        <v>-</v>
      </c>
      <c r="Q252" s="374" t="s">
        <v>5</v>
      </c>
      <c r="R252" s="374" t="str">
        <f t="shared" ref="R252:R268" si="250">IF(C155=FALSE,"-",TEXT(G229,$AD252))</f>
        <v>-</v>
      </c>
      <c r="S252" s="374">
        <f t="shared" ref="S252:S268" ca="1" si="251">IF(S229=3,"-",S229)</f>
        <v>0.5</v>
      </c>
      <c r="T252" s="100"/>
      <c r="U252" s="261" t="str">
        <f t="shared" si="228"/>
        <v>0.000</v>
      </c>
      <c r="V252" s="374" t="str">
        <f t="shared" ca="1" si="229"/>
        <v>0</v>
      </c>
      <c r="W252" s="374" t="str">
        <f t="shared" ca="1" si="230"/>
        <v># ##0</v>
      </c>
      <c r="X252" s="374" t="e">
        <f t="shared" ca="1" si="231"/>
        <v>#DIV/0!</v>
      </c>
      <c r="Y252" s="374" t="str">
        <f t="shared" ca="1" si="232"/>
        <v>0.0</v>
      </c>
      <c r="Z252" s="374" t="str">
        <f t="shared" ca="1" si="233"/>
        <v>0.0</v>
      </c>
      <c r="AA252" s="374" t="str">
        <f t="shared" ca="1" si="234"/>
        <v>0.0</v>
      </c>
      <c r="AB252" s="374" t="str">
        <f t="shared" ca="1" si="235"/>
        <v>0.0</v>
      </c>
      <c r="AC252" s="374" t="str">
        <f t="shared" ca="1" si="236"/>
        <v>0.0</v>
      </c>
      <c r="AD252" s="374" t="str">
        <f t="shared" ca="1" si="237"/>
        <v>0.0</v>
      </c>
      <c r="AF252" s="311" t="e">
        <f t="shared" ca="1" si="238"/>
        <v>#N/A</v>
      </c>
      <c r="AG252" s="312">
        <f ca="1">ROUND(Force_1_R2!N8,AG$250)</f>
        <v>0</v>
      </c>
      <c r="AH252" s="312">
        <f ca="1">ROUND(Force_1_R2!O8,AG$250)</f>
        <v>0</v>
      </c>
      <c r="AI252" s="313" t="str">
        <f t="shared" ca="1" si="239"/>
        <v>± 0</v>
      </c>
      <c r="AJ252" s="310" t="b">
        <f t="shared" si="240"/>
        <v>0</v>
      </c>
      <c r="AK252" s="311">
        <f t="shared" ca="1" si="241"/>
        <v>0</v>
      </c>
      <c r="AL252" s="313" t="str">
        <f t="shared" ca="1" si="242"/>
        <v>PASS</v>
      </c>
      <c r="AM252" s="310" t="b">
        <f t="shared" si="243"/>
        <v>0</v>
      </c>
      <c r="AN252" s="311" t="e">
        <f t="shared" ca="1" si="244"/>
        <v>#VALUE!</v>
      </c>
      <c r="AO252" s="313" t="str">
        <f t="shared" ca="1" si="245"/>
        <v>PASS</v>
      </c>
    </row>
    <row r="253" spans="1:41" ht="18.75" customHeight="1">
      <c r="B253" s="261" t="str">
        <f t="shared" si="218"/>
        <v>-</v>
      </c>
      <c r="C253" s="390" t="str">
        <f t="shared" si="219"/>
        <v>-</v>
      </c>
      <c r="D253" s="262" t="str">
        <f t="shared" si="220"/>
        <v>-</v>
      </c>
      <c r="E253" s="262" t="str">
        <f t="shared" si="221"/>
        <v>-</v>
      </c>
      <c r="F253" s="262" t="str">
        <f t="shared" si="222"/>
        <v>-</v>
      </c>
      <c r="G253" s="262" t="str">
        <f t="shared" si="223"/>
        <v>-</v>
      </c>
      <c r="H253" s="262" t="str">
        <f t="shared" si="224"/>
        <v>-</v>
      </c>
      <c r="I253" s="261" t="str">
        <f t="shared" si="225"/>
        <v>-</v>
      </c>
      <c r="J253" s="390" t="e">
        <f t="shared" ca="1" si="246"/>
        <v>#DIV/0!</v>
      </c>
      <c r="K253" s="261" t="str">
        <f t="shared" si="226"/>
        <v>-</v>
      </c>
      <c r="M253" s="374" t="str">
        <f t="shared" si="227"/>
        <v>-</v>
      </c>
      <c r="N253" s="374" t="str">
        <f t="shared" si="247"/>
        <v>-</v>
      </c>
      <c r="O253" s="374" t="str">
        <f t="shared" si="248"/>
        <v>-</v>
      </c>
      <c r="P253" s="374" t="str">
        <f t="shared" si="249"/>
        <v>-</v>
      </c>
      <c r="Q253" s="374" t="s">
        <v>5</v>
      </c>
      <c r="R253" s="374" t="str">
        <f t="shared" si="250"/>
        <v>-</v>
      </c>
      <c r="S253" s="374">
        <f t="shared" ca="1" si="251"/>
        <v>0.5</v>
      </c>
      <c r="T253" s="100"/>
      <c r="U253" s="261" t="str">
        <f t="shared" si="228"/>
        <v>0.000</v>
      </c>
      <c r="V253" s="374" t="str">
        <f t="shared" ca="1" si="229"/>
        <v>0</v>
      </c>
      <c r="W253" s="374" t="str">
        <f t="shared" ca="1" si="230"/>
        <v># ##0</v>
      </c>
      <c r="X253" s="374" t="e">
        <f t="shared" ca="1" si="231"/>
        <v>#DIV/0!</v>
      </c>
      <c r="Y253" s="374" t="str">
        <f t="shared" ca="1" si="232"/>
        <v>0.0</v>
      </c>
      <c r="Z253" s="374" t="str">
        <f t="shared" ca="1" si="233"/>
        <v>0.0</v>
      </c>
      <c r="AA253" s="374" t="str">
        <f t="shared" ca="1" si="234"/>
        <v>0.0</v>
      </c>
      <c r="AB253" s="374" t="str">
        <f t="shared" ca="1" si="235"/>
        <v>0.0</v>
      </c>
      <c r="AC253" s="374" t="str">
        <f t="shared" ca="1" si="236"/>
        <v>0.0</v>
      </c>
      <c r="AD253" s="374" t="str">
        <f t="shared" ca="1" si="237"/>
        <v>0.0</v>
      </c>
      <c r="AF253" s="311" t="e">
        <f t="shared" ca="1" si="238"/>
        <v>#N/A</v>
      </c>
      <c r="AG253" s="312">
        <f ca="1">ROUND(Force_1_R2!N9,AG$250)</f>
        <v>0</v>
      </c>
      <c r="AH253" s="312">
        <f ca="1">ROUND(Force_1_R2!O9,AG$250)</f>
        <v>0</v>
      </c>
      <c r="AI253" s="313" t="str">
        <f t="shared" ca="1" si="239"/>
        <v>± 0</v>
      </c>
      <c r="AJ253" s="310" t="b">
        <f t="shared" si="240"/>
        <v>0</v>
      </c>
      <c r="AK253" s="311">
        <f t="shared" ca="1" si="241"/>
        <v>0</v>
      </c>
      <c r="AL253" s="313" t="str">
        <f t="shared" ca="1" si="242"/>
        <v>PASS</v>
      </c>
      <c r="AM253" s="310" t="b">
        <f t="shared" si="243"/>
        <v>0</v>
      </c>
      <c r="AN253" s="311" t="e">
        <f t="shared" ca="1" si="244"/>
        <v>#VALUE!</v>
      </c>
      <c r="AO253" s="313" t="str">
        <f t="shared" ca="1" si="245"/>
        <v>PASS</v>
      </c>
    </row>
    <row r="254" spans="1:41" ht="18.75" customHeight="1">
      <c r="B254" s="261" t="str">
        <f t="shared" si="218"/>
        <v>-</v>
      </c>
      <c r="C254" s="390" t="str">
        <f t="shared" si="219"/>
        <v>-</v>
      </c>
      <c r="D254" s="262" t="str">
        <f t="shared" si="220"/>
        <v>-</v>
      </c>
      <c r="E254" s="262" t="str">
        <f t="shared" si="221"/>
        <v>-</v>
      </c>
      <c r="F254" s="262" t="str">
        <f t="shared" si="222"/>
        <v>-</v>
      </c>
      <c r="G254" s="262" t="str">
        <f t="shared" si="223"/>
        <v>-</v>
      </c>
      <c r="H254" s="262" t="str">
        <f t="shared" si="224"/>
        <v>-</v>
      </c>
      <c r="I254" s="261" t="str">
        <f t="shared" si="225"/>
        <v>-</v>
      </c>
      <c r="J254" s="390" t="e">
        <f t="shared" ca="1" si="246"/>
        <v>#DIV/0!</v>
      </c>
      <c r="K254" s="261" t="str">
        <f t="shared" si="226"/>
        <v>-</v>
      </c>
      <c r="M254" s="374" t="str">
        <f t="shared" si="227"/>
        <v>-</v>
      </c>
      <c r="N254" s="374" t="str">
        <f t="shared" si="247"/>
        <v>-</v>
      </c>
      <c r="O254" s="374" t="str">
        <f t="shared" si="248"/>
        <v>-</v>
      </c>
      <c r="P254" s="374" t="str">
        <f t="shared" si="249"/>
        <v>-</v>
      </c>
      <c r="Q254" s="374" t="s">
        <v>5</v>
      </c>
      <c r="R254" s="374" t="str">
        <f t="shared" si="250"/>
        <v>-</v>
      </c>
      <c r="S254" s="374">
        <f t="shared" ca="1" si="251"/>
        <v>0.5</v>
      </c>
      <c r="T254" s="100"/>
      <c r="U254" s="261" t="str">
        <f t="shared" si="228"/>
        <v>0.000</v>
      </c>
      <c r="V254" s="374" t="str">
        <f t="shared" ca="1" si="229"/>
        <v>0</v>
      </c>
      <c r="W254" s="374" t="str">
        <f t="shared" ca="1" si="230"/>
        <v># ##0</v>
      </c>
      <c r="X254" s="374" t="e">
        <f t="shared" ca="1" si="231"/>
        <v>#DIV/0!</v>
      </c>
      <c r="Y254" s="374" t="str">
        <f t="shared" ca="1" si="232"/>
        <v>0.0</v>
      </c>
      <c r="Z254" s="374" t="str">
        <f t="shared" ca="1" si="233"/>
        <v>0.0</v>
      </c>
      <c r="AA254" s="374" t="str">
        <f t="shared" ca="1" si="234"/>
        <v>0.0</v>
      </c>
      <c r="AB254" s="374" t="str">
        <f t="shared" ca="1" si="235"/>
        <v>0.0</v>
      </c>
      <c r="AC254" s="374" t="str">
        <f t="shared" ca="1" si="236"/>
        <v>0.0</v>
      </c>
      <c r="AD254" s="374" t="str">
        <f t="shared" ca="1" si="237"/>
        <v>0.0</v>
      </c>
      <c r="AF254" s="311" t="e">
        <f t="shared" ca="1" si="238"/>
        <v>#N/A</v>
      </c>
      <c r="AG254" s="312">
        <f ca="1">ROUND(Force_1_R2!N10,AG$250)</f>
        <v>0</v>
      </c>
      <c r="AH254" s="312">
        <f ca="1">ROUND(Force_1_R2!O10,AG$250)</f>
        <v>0</v>
      </c>
      <c r="AI254" s="313" t="str">
        <f t="shared" ca="1" si="239"/>
        <v>± 0</v>
      </c>
      <c r="AJ254" s="310" t="b">
        <f t="shared" si="240"/>
        <v>0</v>
      </c>
      <c r="AK254" s="311">
        <f t="shared" ca="1" si="241"/>
        <v>0</v>
      </c>
      <c r="AL254" s="313" t="str">
        <f t="shared" ca="1" si="242"/>
        <v>PASS</v>
      </c>
      <c r="AM254" s="310" t="b">
        <f t="shared" si="243"/>
        <v>0</v>
      </c>
      <c r="AN254" s="311" t="e">
        <f t="shared" ca="1" si="244"/>
        <v>#VALUE!</v>
      </c>
      <c r="AO254" s="313" t="str">
        <f t="shared" ca="1" si="245"/>
        <v>PASS</v>
      </c>
    </row>
    <row r="255" spans="1:41" ht="18.75" customHeight="1">
      <c r="B255" s="261" t="str">
        <f t="shared" si="218"/>
        <v>-</v>
      </c>
      <c r="C255" s="390" t="str">
        <f t="shared" si="219"/>
        <v>-</v>
      </c>
      <c r="D255" s="262" t="str">
        <f t="shared" si="220"/>
        <v>-</v>
      </c>
      <c r="E255" s="262" t="str">
        <f t="shared" si="221"/>
        <v>-</v>
      </c>
      <c r="F255" s="262" t="str">
        <f t="shared" si="222"/>
        <v>-</v>
      </c>
      <c r="G255" s="262" t="str">
        <f t="shared" si="223"/>
        <v>-</v>
      </c>
      <c r="H255" s="262" t="str">
        <f t="shared" si="224"/>
        <v>-</v>
      </c>
      <c r="I255" s="261" t="str">
        <f t="shared" si="225"/>
        <v>-</v>
      </c>
      <c r="J255" s="390" t="e">
        <f t="shared" ca="1" si="246"/>
        <v>#DIV/0!</v>
      </c>
      <c r="K255" s="261" t="str">
        <f t="shared" si="226"/>
        <v>-</v>
      </c>
      <c r="M255" s="374" t="str">
        <f t="shared" si="227"/>
        <v>-</v>
      </c>
      <c r="N255" s="374" t="str">
        <f t="shared" si="247"/>
        <v>-</v>
      </c>
      <c r="O255" s="374" t="str">
        <f t="shared" si="248"/>
        <v>-</v>
      </c>
      <c r="P255" s="374" t="str">
        <f t="shared" si="249"/>
        <v>-</v>
      </c>
      <c r="Q255" s="374" t="s">
        <v>5</v>
      </c>
      <c r="R255" s="374" t="str">
        <f t="shared" si="250"/>
        <v>-</v>
      </c>
      <c r="S255" s="374">
        <f t="shared" ca="1" si="251"/>
        <v>0.5</v>
      </c>
      <c r="T255" s="100"/>
      <c r="U255" s="261" t="str">
        <f t="shared" si="228"/>
        <v>0.000</v>
      </c>
      <c r="V255" s="374" t="str">
        <f t="shared" ca="1" si="229"/>
        <v>0</v>
      </c>
      <c r="W255" s="374" t="str">
        <f t="shared" ca="1" si="230"/>
        <v># ##0</v>
      </c>
      <c r="X255" s="374" t="e">
        <f t="shared" ca="1" si="231"/>
        <v>#DIV/0!</v>
      </c>
      <c r="Y255" s="374" t="str">
        <f t="shared" ca="1" si="232"/>
        <v>0.0</v>
      </c>
      <c r="Z255" s="374" t="str">
        <f t="shared" ca="1" si="233"/>
        <v>0.0</v>
      </c>
      <c r="AA255" s="374" t="str">
        <f t="shared" ca="1" si="234"/>
        <v>0.0</v>
      </c>
      <c r="AB255" s="374" t="str">
        <f t="shared" ca="1" si="235"/>
        <v>0.0</v>
      </c>
      <c r="AC255" s="374" t="str">
        <f t="shared" ca="1" si="236"/>
        <v>0.0</v>
      </c>
      <c r="AD255" s="374" t="str">
        <f t="shared" ca="1" si="237"/>
        <v>0.0</v>
      </c>
      <c r="AF255" s="311" t="e">
        <f t="shared" ca="1" si="238"/>
        <v>#N/A</v>
      </c>
      <c r="AG255" s="312">
        <f ca="1">ROUND(Force_1_R2!N11,AG$250)</f>
        <v>0</v>
      </c>
      <c r="AH255" s="312">
        <f ca="1">ROUND(Force_1_R2!O11,AG$250)</f>
        <v>0</v>
      </c>
      <c r="AI255" s="313" t="str">
        <f t="shared" ca="1" si="239"/>
        <v>± 0</v>
      </c>
      <c r="AJ255" s="310" t="b">
        <f t="shared" si="240"/>
        <v>0</v>
      </c>
      <c r="AK255" s="311">
        <f t="shared" ca="1" si="241"/>
        <v>0</v>
      </c>
      <c r="AL255" s="313" t="str">
        <f t="shared" ca="1" si="242"/>
        <v>PASS</v>
      </c>
      <c r="AM255" s="310" t="b">
        <f t="shared" si="243"/>
        <v>0</v>
      </c>
      <c r="AN255" s="311" t="e">
        <f t="shared" ca="1" si="244"/>
        <v>#VALUE!</v>
      </c>
      <c r="AO255" s="313" t="str">
        <f t="shared" ca="1" si="245"/>
        <v>PASS</v>
      </c>
    </row>
    <row r="256" spans="1:41" ht="18.75" customHeight="1">
      <c r="B256" s="261" t="str">
        <f t="shared" si="218"/>
        <v>-</v>
      </c>
      <c r="C256" s="390" t="str">
        <f t="shared" si="219"/>
        <v>-</v>
      </c>
      <c r="D256" s="262" t="str">
        <f t="shared" si="220"/>
        <v>-</v>
      </c>
      <c r="E256" s="262" t="str">
        <f t="shared" si="221"/>
        <v>-</v>
      </c>
      <c r="F256" s="262" t="str">
        <f t="shared" si="222"/>
        <v>-</v>
      </c>
      <c r="G256" s="262" t="str">
        <f t="shared" si="223"/>
        <v>-</v>
      </c>
      <c r="H256" s="262" t="str">
        <f t="shared" si="224"/>
        <v>-</v>
      </c>
      <c r="I256" s="261" t="str">
        <f t="shared" si="225"/>
        <v>-</v>
      </c>
      <c r="J256" s="390" t="e">
        <f t="shared" ca="1" si="246"/>
        <v>#DIV/0!</v>
      </c>
      <c r="K256" s="261" t="str">
        <f t="shared" si="226"/>
        <v>-</v>
      </c>
      <c r="M256" s="374" t="str">
        <f t="shared" si="227"/>
        <v>-</v>
      </c>
      <c r="N256" s="374" t="str">
        <f t="shared" si="247"/>
        <v>-</v>
      </c>
      <c r="O256" s="374" t="str">
        <f t="shared" si="248"/>
        <v>-</v>
      </c>
      <c r="P256" s="374" t="str">
        <f t="shared" si="249"/>
        <v>-</v>
      </c>
      <c r="Q256" s="374" t="s">
        <v>5</v>
      </c>
      <c r="R256" s="374" t="str">
        <f t="shared" si="250"/>
        <v>-</v>
      </c>
      <c r="S256" s="374">
        <f t="shared" ca="1" si="251"/>
        <v>0.5</v>
      </c>
      <c r="T256" s="100"/>
      <c r="U256" s="261" t="str">
        <f t="shared" si="228"/>
        <v>0.000</v>
      </c>
      <c r="V256" s="374" t="str">
        <f t="shared" ca="1" si="229"/>
        <v>0</v>
      </c>
      <c r="W256" s="374" t="str">
        <f t="shared" ca="1" si="230"/>
        <v># ##0</v>
      </c>
      <c r="X256" s="374" t="e">
        <f t="shared" ca="1" si="231"/>
        <v>#DIV/0!</v>
      </c>
      <c r="Y256" s="374" t="str">
        <f t="shared" ca="1" si="232"/>
        <v>0.0</v>
      </c>
      <c r="Z256" s="374" t="str">
        <f t="shared" ca="1" si="233"/>
        <v>0.0</v>
      </c>
      <c r="AA256" s="374" t="str">
        <f t="shared" ca="1" si="234"/>
        <v>0.0</v>
      </c>
      <c r="AB256" s="374" t="str">
        <f t="shared" ca="1" si="235"/>
        <v>0.0</v>
      </c>
      <c r="AC256" s="374" t="str">
        <f t="shared" ca="1" si="236"/>
        <v>0.0</v>
      </c>
      <c r="AD256" s="374" t="str">
        <f t="shared" ca="1" si="237"/>
        <v>0.0</v>
      </c>
      <c r="AF256" s="311" t="e">
        <f t="shared" ca="1" si="238"/>
        <v>#N/A</v>
      </c>
      <c r="AG256" s="312">
        <f ca="1">ROUND(Force_1_R2!N12,AG$250)</f>
        <v>0</v>
      </c>
      <c r="AH256" s="312">
        <f ca="1">ROUND(Force_1_R2!O12,AG$250)</f>
        <v>0</v>
      </c>
      <c r="AI256" s="313" t="str">
        <f t="shared" ca="1" si="239"/>
        <v>± 0</v>
      </c>
      <c r="AJ256" s="310" t="b">
        <f t="shared" si="240"/>
        <v>0</v>
      </c>
      <c r="AK256" s="311">
        <f t="shared" ca="1" si="241"/>
        <v>0</v>
      </c>
      <c r="AL256" s="313" t="str">
        <f t="shared" ca="1" si="242"/>
        <v>PASS</v>
      </c>
      <c r="AM256" s="310" t="b">
        <f t="shared" si="243"/>
        <v>0</v>
      </c>
      <c r="AN256" s="311" t="e">
        <f t="shared" ca="1" si="244"/>
        <v>#VALUE!</v>
      </c>
      <c r="AO256" s="313" t="str">
        <f t="shared" ca="1" si="245"/>
        <v>PASS</v>
      </c>
    </row>
    <row r="257" spans="1:41" ht="18.75" customHeight="1">
      <c r="B257" s="261" t="str">
        <f t="shared" si="218"/>
        <v>-</v>
      </c>
      <c r="C257" s="390" t="str">
        <f t="shared" si="219"/>
        <v>-</v>
      </c>
      <c r="D257" s="262" t="str">
        <f t="shared" si="220"/>
        <v>-</v>
      </c>
      <c r="E257" s="262" t="str">
        <f t="shared" si="221"/>
        <v>-</v>
      </c>
      <c r="F257" s="262" t="str">
        <f t="shared" si="222"/>
        <v>-</v>
      </c>
      <c r="G257" s="262" t="str">
        <f t="shared" si="223"/>
        <v>-</v>
      </c>
      <c r="H257" s="262" t="str">
        <f t="shared" si="224"/>
        <v>-</v>
      </c>
      <c r="I257" s="261" t="str">
        <f t="shared" si="225"/>
        <v>-</v>
      </c>
      <c r="J257" s="390" t="e">
        <f t="shared" ca="1" si="246"/>
        <v>#DIV/0!</v>
      </c>
      <c r="K257" s="261" t="str">
        <f t="shared" si="226"/>
        <v>-</v>
      </c>
      <c r="M257" s="374" t="str">
        <f t="shared" si="227"/>
        <v>-</v>
      </c>
      <c r="N257" s="374" t="str">
        <f t="shared" si="247"/>
        <v>-</v>
      </c>
      <c r="O257" s="374" t="str">
        <f t="shared" si="248"/>
        <v>-</v>
      </c>
      <c r="P257" s="374" t="str">
        <f t="shared" si="249"/>
        <v>-</v>
      </c>
      <c r="Q257" s="374" t="s">
        <v>5</v>
      </c>
      <c r="R257" s="374" t="str">
        <f t="shared" si="250"/>
        <v>-</v>
      </c>
      <c r="S257" s="374">
        <f t="shared" ca="1" si="251"/>
        <v>0.5</v>
      </c>
      <c r="T257" s="100"/>
      <c r="U257" s="261" t="str">
        <f t="shared" si="228"/>
        <v>0.000</v>
      </c>
      <c r="V257" s="374" t="str">
        <f t="shared" ca="1" si="229"/>
        <v>0</v>
      </c>
      <c r="W257" s="374" t="str">
        <f t="shared" ca="1" si="230"/>
        <v># ##0</v>
      </c>
      <c r="X257" s="374" t="e">
        <f t="shared" ca="1" si="231"/>
        <v>#DIV/0!</v>
      </c>
      <c r="Y257" s="374" t="str">
        <f t="shared" ca="1" si="232"/>
        <v>0.0</v>
      </c>
      <c r="Z257" s="374" t="str">
        <f t="shared" ca="1" si="233"/>
        <v>0.0</v>
      </c>
      <c r="AA257" s="374" t="str">
        <f t="shared" ca="1" si="234"/>
        <v>0.0</v>
      </c>
      <c r="AB257" s="374" t="str">
        <f t="shared" ca="1" si="235"/>
        <v>0.0</v>
      </c>
      <c r="AC257" s="374" t="str">
        <f t="shared" ca="1" si="236"/>
        <v>0.0</v>
      </c>
      <c r="AD257" s="374" t="str">
        <f t="shared" ca="1" si="237"/>
        <v>0.0</v>
      </c>
      <c r="AF257" s="311" t="e">
        <f t="shared" ca="1" si="238"/>
        <v>#N/A</v>
      </c>
      <c r="AG257" s="312">
        <f ca="1">ROUND(Force_1_R2!N13,AG$250)</f>
        <v>0</v>
      </c>
      <c r="AH257" s="312">
        <f ca="1">ROUND(Force_1_R2!O13,AG$250)</f>
        <v>0</v>
      </c>
      <c r="AI257" s="313" t="str">
        <f t="shared" ca="1" si="239"/>
        <v>± 0</v>
      </c>
      <c r="AJ257" s="310" t="b">
        <f t="shared" si="240"/>
        <v>0</v>
      </c>
      <c r="AK257" s="311">
        <f t="shared" ca="1" si="241"/>
        <v>0</v>
      </c>
      <c r="AL257" s="313" t="str">
        <f t="shared" ca="1" si="242"/>
        <v>PASS</v>
      </c>
      <c r="AM257" s="310" t="b">
        <f t="shared" si="243"/>
        <v>0</v>
      </c>
      <c r="AN257" s="311" t="e">
        <f t="shared" ca="1" si="244"/>
        <v>#VALUE!</v>
      </c>
      <c r="AO257" s="313" t="str">
        <f t="shared" ca="1" si="245"/>
        <v>PASS</v>
      </c>
    </row>
    <row r="258" spans="1:41" ht="18.75" customHeight="1">
      <c r="B258" s="261" t="str">
        <f t="shared" si="218"/>
        <v>-</v>
      </c>
      <c r="C258" s="390" t="str">
        <f t="shared" si="219"/>
        <v>-</v>
      </c>
      <c r="D258" s="262" t="str">
        <f t="shared" si="220"/>
        <v>-</v>
      </c>
      <c r="E258" s="262" t="str">
        <f t="shared" si="221"/>
        <v>-</v>
      </c>
      <c r="F258" s="262" t="str">
        <f t="shared" si="222"/>
        <v>-</v>
      </c>
      <c r="G258" s="262" t="str">
        <f t="shared" si="223"/>
        <v>-</v>
      </c>
      <c r="H258" s="262" t="str">
        <f t="shared" si="224"/>
        <v>-</v>
      </c>
      <c r="I258" s="261" t="str">
        <f t="shared" si="225"/>
        <v>-</v>
      </c>
      <c r="J258" s="390" t="e">
        <f t="shared" ca="1" si="246"/>
        <v>#DIV/0!</v>
      </c>
      <c r="K258" s="261" t="str">
        <f t="shared" si="226"/>
        <v>-</v>
      </c>
      <c r="M258" s="374" t="str">
        <f t="shared" si="227"/>
        <v>-</v>
      </c>
      <c r="N258" s="374" t="str">
        <f t="shared" si="247"/>
        <v>-</v>
      </c>
      <c r="O258" s="374" t="str">
        <f t="shared" si="248"/>
        <v>-</v>
      </c>
      <c r="P258" s="374" t="str">
        <f t="shared" si="249"/>
        <v>-</v>
      </c>
      <c r="Q258" s="374" t="s">
        <v>5</v>
      </c>
      <c r="R258" s="374" t="str">
        <f t="shared" si="250"/>
        <v>-</v>
      </c>
      <c r="S258" s="374">
        <f t="shared" ca="1" si="251"/>
        <v>0.5</v>
      </c>
      <c r="T258" s="100"/>
      <c r="U258" s="261" t="str">
        <f t="shared" si="228"/>
        <v>0.000</v>
      </c>
      <c r="V258" s="374" t="str">
        <f t="shared" ca="1" si="229"/>
        <v>0</v>
      </c>
      <c r="W258" s="374" t="str">
        <f t="shared" ca="1" si="230"/>
        <v># ##0</v>
      </c>
      <c r="X258" s="374" t="e">
        <f t="shared" ca="1" si="231"/>
        <v>#DIV/0!</v>
      </c>
      <c r="Y258" s="374" t="str">
        <f t="shared" ca="1" si="232"/>
        <v>0.0</v>
      </c>
      <c r="Z258" s="374" t="str">
        <f t="shared" ca="1" si="233"/>
        <v>0.0</v>
      </c>
      <c r="AA258" s="374" t="str">
        <f t="shared" ca="1" si="234"/>
        <v>0.0</v>
      </c>
      <c r="AB258" s="374" t="str">
        <f t="shared" ca="1" si="235"/>
        <v>0.0</v>
      </c>
      <c r="AC258" s="374" t="str">
        <f t="shared" ca="1" si="236"/>
        <v>0.0</v>
      </c>
      <c r="AD258" s="374" t="str">
        <f t="shared" ca="1" si="237"/>
        <v>0.0</v>
      </c>
      <c r="AF258" s="311" t="e">
        <f t="shared" ca="1" si="238"/>
        <v>#N/A</v>
      </c>
      <c r="AG258" s="312">
        <f ca="1">ROUND(Force_1_R2!N14,AG$250)</f>
        <v>0</v>
      </c>
      <c r="AH258" s="312">
        <f ca="1">ROUND(Force_1_R2!O14,AG$250)</f>
        <v>0</v>
      </c>
      <c r="AI258" s="313" t="str">
        <f t="shared" ca="1" si="239"/>
        <v>± 0</v>
      </c>
      <c r="AJ258" s="310" t="b">
        <f t="shared" si="240"/>
        <v>0</v>
      </c>
      <c r="AK258" s="311">
        <f t="shared" ca="1" si="241"/>
        <v>0</v>
      </c>
      <c r="AL258" s="313" t="str">
        <f t="shared" ca="1" si="242"/>
        <v>PASS</v>
      </c>
      <c r="AM258" s="310" t="b">
        <f t="shared" si="243"/>
        <v>0</v>
      </c>
      <c r="AN258" s="311" t="e">
        <f t="shared" ca="1" si="244"/>
        <v>#VALUE!</v>
      </c>
      <c r="AO258" s="313" t="str">
        <f t="shared" ca="1" si="245"/>
        <v>PASS</v>
      </c>
    </row>
    <row r="259" spans="1:41" ht="18.75" customHeight="1">
      <c r="B259" s="261" t="str">
        <f t="shared" si="218"/>
        <v>-</v>
      </c>
      <c r="C259" s="390" t="str">
        <f t="shared" si="219"/>
        <v>-</v>
      </c>
      <c r="D259" s="262" t="str">
        <f t="shared" si="220"/>
        <v>-</v>
      </c>
      <c r="E259" s="262" t="str">
        <f t="shared" si="221"/>
        <v>-</v>
      </c>
      <c r="F259" s="262" t="str">
        <f t="shared" si="222"/>
        <v>-</v>
      </c>
      <c r="G259" s="262" t="str">
        <f t="shared" si="223"/>
        <v>-</v>
      </c>
      <c r="H259" s="262" t="str">
        <f t="shared" si="224"/>
        <v>-</v>
      </c>
      <c r="I259" s="261" t="str">
        <f t="shared" si="225"/>
        <v>-</v>
      </c>
      <c r="J259" s="390" t="e">
        <f t="shared" ca="1" si="246"/>
        <v>#DIV/0!</v>
      </c>
      <c r="K259" s="261" t="str">
        <f t="shared" si="226"/>
        <v>-</v>
      </c>
      <c r="M259" s="374" t="str">
        <f t="shared" si="227"/>
        <v>-</v>
      </c>
      <c r="N259" s="374" t="str">
        <f t="shared" si="247"/>
        <v>-</v>
      </c>
      <c r="O259" s="374" t="str">
        <f t="shared" si="248"/>
        <v>-</v>
      </c>
      <c r="P259" s="374" t="str">
        <f t="shared" si="249"/>
        <v>-</v>
      </c>
      <c r="Q259" s="374" t="s">
        <v>5</v>
      </c>
      <c r="R259" s="374" t="str">
        <f t="shared" si="250"/>
        <v>-</v>
      </c>
      <c r="S259" s="374">
        <f t="shared" ca="1" si="251"/>
        <v>0.5</v>
      </c>
      <c r="T259" s="100"/>
      <c r="U259" s="261" t="str">
        <f t="shared" si="228"/>
        <v>0.000</v>
      </c>
      <c r="V259" s="374" t="str">
        <f t="shared" ca="1" si="229"/>
        <v>0</v>
      </c>
      <c r="W259" s="374" t="str">
        <f t="shared" ca="1" si="230"/>
        <v># ##0</v>
      </c>
      <c r="X259" s="374" t="e">
        <f t="shared" ca="1" si="231"/>
        <v>#DIV/0!</v>
      </c>
      <c r="Y259" s="374" t="str">
        <f t="shared" ca="1" si="232"/>
        <v>0.0</v>
      </c>
      <c r="Z259" s="374" t="str">
        <f t="shared" ca="1" si="233"/>
        <v>0.0</v>
      </c>
      <c r="AA259" s="374" t="str">
        <f t="shared" ca="1" si="234"/>
        <v>0.0</v>
      </c>
      <c r="AB259" s="374" t="str">
        <f t="shared" ca="1" si="235"/>
        <v>0.0</v>
      </c>
      <c r="AC259" s="374" t="str">
        <f t="shared" ca="1" si="236"/>
        <v>0.0</v>
      </c>
      <c r="AD259" s="374" t="str">
        <f t="shared" ca="1" si="237"/>
        <v>0.0</v>
      </c>
      <c r="AF259" s="311" t="e">
        <f t="shared" ca="1" si="238"/>
        <v>#N/A</v>
      </c>
      <c r="AG259" s="312">
        <f ca="1">ROUND(Force_1_R2!N15,AG$250)</f>
        <v>0</v>
      </c>
      <c r="AH259" s="312">
        <f ca="1">ROUND(Force_1_R2!O15,AG$250)</f>
        <v>0</v>
      </c>
      <c r="AI259" s="313" t="str">
        <f t="shared" ca="1" si="239"/>
        <v>± 0</v>
      </c>
      <c r="AJ259" s="310" t="b">
        <f t="shared" si="240"/>
        <v>0</v>
      </c>
      <c r="AK259" s="311">
        <f t="shared" ca="1" si="241"/>
        <v>0</v>
      </c>
      <c r="AL259" s="313" t="str">
        <f t="shared" ca="1" si="242"/>
        <v>PASS</v>
      </c>
      <c r="AM259" s="310" t="b">
        <f t="shared" si="243"/>
        <v>0</v>
      </c>
      <c r="AN259" s="311" t="e">
        <f t="shared" ca="1" si="244"/>
        <v>#VALUE!</v>
      </c>
      <c r="AO259" s="313" t="str">
        <f t="shared" ca="1" si="245"/>
        <v>PASS</v>
      </c>
    </row>
    <row r="260" spans="1:41" ht="18.75" customHeight="1">
      <c r="B260" s="261" t="str">
        <f t="shared" si="218"/>
        <v>-</v>
      </c>
      <c r="C260" s="390" t="str">
        <f t="shared" si="219"/>
        <v>-</v>
      </c>
      <c r="D260" s="262" t="str">
        <f t="shared" si="220"/>
        <v>-</v>
      </c>
      <c r="E260" s="262" t="str">
        <f t="shared" si="221"/>
        <v>-</v>
      </c>
      <c r="F260" s="262" t="str">
        <f t="shared" si="222"/>
        <v>-</v>
      </c>
      <c r="G260" s="262" t="str">
        <f t="shared" si="223"/>
        <v>-</v>
      </c>
      <c r="H260" s="262" t="str">
        <f t="shared" si="224"/>
        <v>-</v>
      </c>
      <c r="I260" s="261" t="str">
        <f t="shared" si="225"/>
        <v>-</v>
      </c>
      <c r="J260" s="390" t="e">
        <f t="shared" ca="1" si="246"/>
        <v>#DIV/0!</v>
      </c>
      <c r="K260" s="261" t="str">
        <f t="shared" si="226"/>
        <v>-</v>
      </c>
      <c r="M260" s="374" t="str">
        <f t="shared" si="227"/>
        <v>-</v>
      </c>
      <c r="N260" s="374" t="str">
        <f t="shared" si="247"/>
        <v>-</v>
      </c>
      <c r="O260" s="374" t="str">
        <f t="shared" si="248"/>
        <v>-</v>
      </c>
      <c r="P260" s="374" t="str">
        <f t="shared" si="249"/>
        <v>-</v>
      </c>
      <c r="Q260" s="374" t="s">
        <v>5</v>
      </c>
      <c r="R260" s="374" t="str">
        <f t="shared" si="250"/>
        <v>-</v>
      </c>
      <c r="S260" s="374">
        <f t="shared" ca="1" si="251"/>
        <v>0.5</v>
      </c>
      <c r="T260" s="100"/>
      <c r="U260" s="261" t="str">
        <f t="shared" si="228"/>
        <v>0.000</v>
      </c>
      <c r="V260" s="374" t="str">
        <f t="shared" ca="1" si="229"/>
        <v>0</v>
      </c>
      <c r="W260" s="374" t="str">
        <f t="shared" ca="1" si="230"/>
        <v># ##0</v>
      </c>
      <c r="X260" s="374" t="e">
        <f t="shared" ca="1" si="231"/>
        <v>#DIV/0!</v>
      </c>
      <c r="Y260" s="374" t="str">
        <f t="shared" ca="1" si="232"/>
        <v>0.0</v>
      </c>
      <c r="Z260" s="374" t="str">
        <f t="shared" ca="1" si="233"/>
        <v>0.0</v>
      </c>
      <c r="AA260" s="374" t="str">
        <f t="shared" ca="1" si="234"/>
        <v>0.0</v>
      </c>
      <c r="AB260" s="374" t="str">
        <f t="shared" ca="1" si="235"/>
        <v>0.0</v>
      </c>
      <c r="AC260" s="374" t="str">
        <f t="shared" ca="1" si="236"/>
        <v>0.0</v>
      </c>
      <c r="AD260" s="374" t="str">
        <f t="shared" ca="1" si="237"/>
        <v>0.0</v>
      </c>
      <c r="AF260" s="311" t="e">
        <f t="shared" ca="1" si="238"/>
        <v>#N/A</v>
      </c>
      <c r="AG260" s="312">
        <f ca="1">ROUND(Force_1_R2!N16,AG$250)</f>
        <v>0</v>
      </c>
      <c r="AH260" s="312">
        <f ca="1">ROUND(Force_1_R2!O16,AG$250)</f>
        <v>0</v>
      </c>
      <c r="AI260" s="313" t="str">
        <f t="shared" ca="1" si="239"/>
        <v>± 0</v>
      </c>
      <c r="AJ260" s="310" t="b">
        <f t="shared" si="240"/>
        <v>0</v>
      </c>
      <c r="AK260" s="311">
        <f t="shared" ca="1" si="241"/>
        <v>0</v>
      </c>
      <c r="AL260" s="313" t="str">
        <f t="shared" ca="1" si="242"/>
        <v>PASS</v>
      </c>
      <c r="AM260" s="310" t="b">
        <f t="shared" si="243"/>
        <v>0</v>
      </c>
      <c r="AN260" s="311" t="e">
        <f t="shared" ca="1" si="244"/>
        <v>#VALUE!</v>
      </c>
      <c r="AO260" s="313" t="str">
        <f t="shared" ca="1" si="245"/>
        <v>PASS</v>
      </c>
    </row>
    <row r="261" spans="1:41" ht="18.75" customHeight="1">
      <c r="B261" s="261" t="str">
        <f t="shared" si="218"/>
        <v>-</v>
      </c>
      <c r="C261" s="390" t="str">
        <f t="shared" si="219"/>
        <v>-</v>
      </c>
      <c r="D261" s="262" t="str">
        <f t="shared" si="220"/>
        <v>-</v>
      </c>
      <c r="E261" s="262" t="str">
        <f t="shared" si="221"/>
        <v>-</v>
      </c>
      <c r="F261" s="262" t="str">
        <f t="shared" si="222"/>
        <v>-</v>
      </c>
      <c r="G261" s="262" t="str">
        <f t="shared" si="223"/>
        <v>-</v>
      </c>
      <c r="H261" s="262" t="str">
        <f t="shared" si="224"/>
        <v>-</v>
      </c>
      <c r="I261" s="261" t="str">
        <f t="shared" si="225"/>
        <v>-</v>
      </c>
      <c r="J261" s="390" t="e">
        <f t="shared" ca="1" si="246"/>
        <v>#DIV/0!</v>
      </c>
      <c r="K261" s="261" t="str">
        <f t="shared" si="226"/>
        <v>-</v>
      </c>
      <c r="M261" s="374" t="str">
        <f t="shared" si="227"/>
        <v>-</v>
      </c>
      <c r="N261" s="374" t="str">
        <f t="shared" si="247"/>
        <v>-</v>
      </c>
      <c r="O261" s="374" t="str">
        <f t="shared" si="248"/>
        <v>-</v>
      </c>
      <c r="P261" s="374" t="str">
        <f t="shared" si="249"/>
        <v>-</v>
      </c>
      <c r="Q261" s="374" t="s">
        <v>5</v>
      </c>
      <c r="R261" s="374" t="str">
        <f t="shared" si="250"/>
        <v>-</v>
      </c>
      <c r="S261" s="374">
        <f t="shared" ca="1" si="251"/>
        <v>0.5</v>
      </c>
      <c r="T261" s="100"/>
      <c r="U261" s="261" t="str">
        <f t="shared" si="228"/>
        <v>0.000</v>
      </c>
      <c r="V261" s="374" t="str">
        <f t="shared" ca="1" si="229"/>
        <v>0</v>
      </c>
      <c r="W261" s="374" t="str">
        <f t="shared" ca="1" si="230"/>
        <v># ##0</v>
      </c>
      <c r="X261" s="374" t="e">
        <f t="shared" ca="1" si="231"/>
        <v>#DIV/0!</v>
      </c>
      <c r="Y261" s="374" t="str">
        <f t="shared" ca="1" si="232"/>
        <v>0.0</v>
      </c>
      <c r="Z261" s="374" t="str">
        <f t="shared" ca="1" si="233"/>
        <v>0.0</v>
      </c>
      <c r="AA261" s="374" t="str">
        <f t="shared" ca="1" si="234"/>
        <v>0.0</v>
      </c>
      <c r="AB261" s="374" t="str">
        <f t="shared" ca="1" si="235"/>
        <v>0.0</v>
      </c>
      <c r="AC261" s="374" t="str">
        <f t="shared" ca="1" si="236"/>
        <v>0.0</v>
      </c>
      <c r="AD261" s="374" t="str">
        <f t="shared" ca="1" si="237"/>
        <v>0.0</v>
      </c>
      <c r="AF261" s="311" t="e">
        <f t="shared" ca="1" si="238"/>
        <v>#N/A</v>
      </c>
      <c r="AG261" s="312">
        <f ca="1">ROUND(Force_1_R2!N17,AG$250)</f>
        <v>0</v>
      </c>
      <c r="AH261" s="312">
        <f ca="1">ROUND(Force_1_R2!O17,AG$250)</f>
        <v>0</v>
      </c>
      <c r="AI261" s="313" t="str">
        <f t="shared" ca="1" si="239"/>
        <v>± 0</v>
      </c>
      <c r="AJ261" s="310" t="b">
        <f t="shared" si="240"/>
        <v>0</v>
      </c>
      <c r="AK261" s="311">
        <f t="shared" ca="1" si="241"/>
        <v>0</v>
      </c>
      <c r="AL261" s="313" t="str">
        <f t="shared" ca="1" si="242"/>
        <v>PASS</v>
      </c>
      <c r="AM261" s="310" t="b">
        <f t="shared" si="243"/>
        <v>0</v>
      </c>
      <c r="AN261" s="311" t="e">
        <f t="shared" ca="1" si="244"/>
        <v>#VALUE!</v>
      </c>
      <c r="AO261" s="313" t="str">
        <f t="shared" ca="1" si="245"/>
        <v>PASS</v>
      </c>
    </row>
    <row r="262" spans="1:41" ht="18.75" customHeight="1">
      <c r="B262" s="261" t="str">
        <f t="shared" si="218"/>
        <v>-</v>
      </c>
      <c r="C262" s="390" t="str">
        <f t="shared" si="219"/>
        <v>-</v>
      </c>
      <c r="D262" s="262" t="str">
        <f t="shared" si="220"/>
        <v>-</v>
      </c>
      <c r="E262" s="262" t="str">
        <f t="shared" si="221"/>
        <v>-</v>
      </c>
      <c r="F262" s="262" t="str">
        <f t="shared" si="222"/>
        <v>-</v>
      </c>
      <c r="G262" s="262" t="str">
        <f t="shared" si="223"/>
        <v>-</v>
      </c>
      <c r="H262" s="262" t="str">
        <f t="shared" si="224"/>
        <v>-</v>
      </c>
      <c r="I262" s="261" t="str">
        <f t="shared" si="225"/>
        <v>-</v>
      </c>
      <c r="J262" s="390" t="e">
        <f t="shared" ca="1" si="246"/>
        <v>#DIV/0!</v>
      </c>
      <c r="K262" s="261" t="str">
        <f t="shared" si="226"/>
        <v>-</v>
      </c>
      <c r="M262" s="374" t="str">
        <f t="shared" si="227"/>
        <v>-</v>
      </c>
      <c r="N262" s="374" t="str">
        <f t="shared" si="247"/>
        <v>-</v>
      </c>
      <c r="O262" s="374" t="str">
        <f t="shared" si="248"/>
        <v>-</v>
      </c>
      <c r="P262" s="374" t="str">
        <f t="shared" si="249"/>
        <v>-</v>
      </c>
      <c r="Q262" s="374" t="s">
        <v>5</v>
      </c>
      <c r="R262" s="374" t="str">
        <f t="shared" si="250"/>
        <v>-</v>
      </c>
      <c r="S262" s="374">
        <f t="shared" ca="1" si="251"/>
        <v>0.5</v>
      </c>
      <c r="T262" s="100"/>
      <c r="U262" s="261" t="str">
        <f t="shared" si="228"/>
        <v>0.000</v>
      </c>
      <c r="V262" s="374" t="str">
        <f t="shared" ca="1" si="229"/>
        <v>0</v>
      </c>
      <c r="W262" s="374" t="str">
        <f t="shared" ca="1" si="230"/>
        <v># ##0</v>
      </c>
      <c r="X262" s="374" t="e">
        <f t="shared" ca="1" si="231"/>
        <v>#DIV/0!</v>
      </c>
      <c r="Y262" s="374" t="str">
        <f t="shared" ca="1" si="232"/>
        <v>0.0</v>
      </c>
      <c r="Z262" s="374" t="str">
        <f t="shared" ca="1" si="233"/>
        <v>0.0</v>
      </c>
      <c r="AA262" s="374" t="str">
        <f t="shared" ca="1" si="234"/>
        <v>0.0</v>
      </c>
      <c r="AB262" s="374" t="str">
        <f t="shared" ca="1" si="235"/>
        <v>0.0</v>
      </c>
      <c r="AC262" s="374" t="str">
        <f t="shared" ca="1" si="236"/>
        <v>0.0</v>
      </c>
      <c r="AD262" s="374" t="str">
        <f t="shared" ca="1" si="237"/>
        <v>0.0</v>
      </c>
      <c r="AF262" s="311" t="e">
        <f t="shared" ca="1" si="238"/>
        <v>#N/A</v>
      </c>
      <c r="AG262" s="312">
        <f ca="1">ROUND(Force_1_R2!N18,AG$250)</f>
        <v>0</v>
      </c>
      <c r="AH262" s="312">
        <f ca="1">ROUND(Force_1_R2!O18,AG$250)</f>
        <v>0</v>
      </c>
      <c r="AI262" s="313" t="str">
        <f t="shared" ca="1" si="239"/>
        <v>± 0</v>
      </c>
      <c r="AJ262" s="310" t="b">
        <f t="shared" si="240"/>
        <v>0</v>
      </c>
      <c r="AK262" s="311">
        <f t="shared" ca="1" si="241"/>
        <v>0</v>
      </c>
      <c r="AL262" s="313" t="str">
        <f t="shared" ca="1" si="242"/>
        <v>PASS</v>
      </c>
      <c r="AM262" s="310" t="b">
        <f t="shared" si="243"/>
        <v>0</v>
      </c>
      <c r="AN262" s="311" t="e">
        <f t="shared" ca="1" si="244"/>
        <v>#VALUE!</v>
      </c>
      <c r="AO262" s="313" t="str">
        <f t="shared" ca="1" si="245"/>
        <v>PASS</v>
      </c>
    </row>
    <row r="263" spans="1:41" ht="18.75" customHeight="1">
      <c r="B263" s="261" t="str">
        <f t="shared" si="218"/>
        <v>-</v>
      </c>
      <c r="C263" s="390" t="str">
        <f t="shared" si="219"/>
        <v>-</v>
      </c>
      <c r="D263" s="262" t="str">
        <f t="shared" si="220"/>
        <v>-</v>
      </c>
      <c r="E263" s="262" t="str">
        <f t="shared" si="221"/>
        <v>-</v>
      </c>
      <c r="F263" s="262" t="str">
        <f t="shared" si="222"/>
        <v>-</v>
      </c>
      <c r="G263" s="262" t="str">
        <f t="shared" si="223"/>
        <v>-</v>
      </c>
      <c r="H263" s="262" t="str">
        <f t="shared" si="224"/>
        <v>-</v>
      </c>
      <c r="I263" s="261" t="str">
        <f t="shared" si="225"/>
        <v>-</v>
      </c>
      <c r="J263" s="390" t="e">
        <f t="shared" ca="1" si="246"/>
        <v>#DIV/0!</v>
      </c>
      <c r="K263" s="261" t="str">
        <f t="shared" si="226"/>
        <v>-</v>
      </c>
      <c r="M263" s="374" t="str">
        <f t="shared" si="227"/>
        <v>-</v>
      </c>
      <c r="N263" s="374" t="str">
        <f t="shared" si="247"/>
        <v>-</v>
      </c>
      <c r="O263" s="374" t="str">
        <f t="shared" si="248"/>
        <v>-</v>
      </c>
      <c r="P263" s="374" t="str">
        <f t="shared" si="249"/>
        <v>-</v>
      </c>
      <c r="Q263" s="374" t="s">
        <v>5</v>
      </c>
      <c r="R263" s="374" t="str">
        <f t="shared" si="250"/>
        <v>-</v>
      </c>
      <c r="S263" s="374">
        <f t="shared" ca="1" si="251"/>
        <v>0.5</v>
      </c>
      <c r="T263" s="100"/>
      <c r="U263" s="261" t="str">
        <f t="shared" si="228"/>
        <v>0.000</v>
      </c>
      <c r="V263" s="374" t="str">
        <f t="shared" ca="1" si="229"/>
        <v>0</v>
      </c>
      <c r="W263" s="374" t="str">
        <f t="shared" ca="1" si="230"/>
        <v># ##0</v>
      </c>
      <c r="X263" s="374" t="e">
        <f t="shared" ca="1" si="231"/>
        <v>#DIV/0!</v>
      </c>
      <c r="Y263" s="374" t="str">
        <f t="shared" ca="1" si="232"/>
        <v>0.0</v>
      </c>
      <c r="Z263" s="374" t="str">
        <f t="shared" ca="1" si="233"/>
        <v>0.0</v>
      </c>
      <c r="AA263" s="374" t="str">
        <f t="shared" ca="1" si="234"/>
        <v>0.0</v>
      </c>
      <c r="AB263" s="374" t="str">
        <f t="shared" ca="1" si="235"/>
        <v>0.0</v>
      </c>
      <c r="AC263" s="374" t="str">
        <f t="shared" ca="1" si="236"/>
        <v>0.0</v>
      </c>
      <c r="AD263" s="374" t="str">
        <f t="shared" ca="1" si="237"/>
        <v>0.0</v>
      </c>
      <c r="AF263" s="311" t="e">
        <f t="shared" ca="1" si="238"/>
        <v>#N/A</v>
      </c>
      <c r="AG263" s="312">
        <f ca="1">ROUND(Force_1_R2!N19,AG$250)</f>
        <v>0</v>
      </c>
      <c r="AH263" s="312">
        <f ca="1">ROUND(Force_1_R2!O19,AG$250)</f>
        <v>0</v>
      </c>
      <c r="AI263" s="313" t="str">
        <f t="shared" ca="1" si="239"/>
        <v>± 0</v>
      </c>
      <c r="AJ263" s="310" t="b">
        <f t="shared" si="240"/>
        <v>0</v>
      </c>
      <c r="AK263" s="311">
        <f t="shared" ca="1" si="241"/>
        <v>0</v>
      </c>
      <c r="AL263" s="313" t="str">
        <f t="shared" ca="1" si="242"/>
        <v>PASS</v>
      </c>
      <c r="AM263" s="310" t="b">
        <f t="shared" si="243"/>
        <v>0</v>
      </c>
      <c r="AN263" s="311" t="e">
        <f t="shared" ca="1" si="244"/>
        <v>#VALUE!</v>
      </c>
      <c r="AO263" s="313" t="str">
        <f t="shared" ca="1" si="245"/>
        <v>PASS</v>
      </c>
    </row>
    <row r="264" spans="1:41" ht="18.75" customHeight="1">
      <c r="B264" s="261" t="str">
        <f t="shared" si="218"/>
        <v>-</v>
      </c>
      <c r="C264" s="390" t="str">
        <f t="shared" si="219"/>
        <v>-</v>
      </c>
      <c r="D264" s="262" t="str">
        <f t="shared" si="220"/>
        <v>-</v>
      </c>
      <c r="E264" s="262" t="str">
        <f t="shared" si="221"/>
        <v>-</v>
      </c>
      <c r="F264" s="262" t="str">
        <f t="shared" si="222"/>
        <v>-</v>
      </c>
      <c r="G264" s="262" t="str">
        <f t="shared" si="223"/>
        <v>-</v>
      </c>
      <c r="H264" s="262" t="str">
        <f t="shared" si="224"/>
        <v>-</v>
      </c>
      <c r="I264" s="261" t="str">
        <f t="shared" si="225"/>
        <v>-</v>
      </c>
      <c r="J264" s="390" t="e">
        <f t="shared" ca="1" si="246"/>
        <v>#DIV/0!</v>
      </c>
      <c r="K264" s="261" t="str">
        <f t="shared" si="226"/>
        <v>-</v>
      </c>
      <c r="M264" s="374" t="str">
        <f t="shared" si="227"/>
        <v>-</v>
      </c>
      <c r="N264" s="374" t="str">
        <f t="shared" si="247"/>
        <v>-</v>
      </c>
      <c r="O264" s="374" t="str">
        <f t="shared" si="248"/>
        <v>-</v>
      </c>
      <c r="P264" s="374" t="str">
        <f t="shared" si="249"/>
        <v>-</v>
      </c>
      <c r="Q264" s="374" t="s">
        <v>5</v>
      </c>
      <c r="R264" s="374" t="str">
        <f t="shared" si="250"/>
        <v>-</v>
      </c>
      <c r="S264" s="374">
        <f t="shared" ca="1" si="251"/>
        <v>0.5</v>
      </c>
      <c r="T264" s="100"/>
      <c r="U264" s="261" t="str">
        <f t="shared" si="228"/>
        <v>0.000</v>
      </c>
      <c r="V264" s="374" t="str">
        <f t="shared" ca="1" si="229"/>
        <v>0</v>
      </c>
      <c r="W264" s="374" t="str">
        <f t="shared" ca="1" si="230"/>
        <v># ##0</v>
      </c>
      <c r="X264" s="374" t="e">
        <f t="shared" ca="1" si="231"/>
        <v>#DIV/0!</v>
      </c>
      <c r="Y264" s="374" t="str">
        <f t="shared" ca="1" si="232"/>
        <v>0.0</v>
      </c>
      <c r="Z264" s="374" t="str">
        <f t="shared" ca="1" si="233"/>
        <v>0.0</v>
      </c>
      <c r="AA264" s="374" t="str">
        <f t="shared" ca="1" si="234"/>
        <v>0.0</v>
      </c>
      <c r="AB264" s="374" t="str">
        <f t="shared" ca="1" si="235"/>
        <v>0.0</v>
      </c>
      <c r="AC264" s="374" t="str">
        <f t="shared" ca="1" si="236"/>
        <v>0.0</v>
      </c>
      <c r="AD264" s="374" t="str">
        <f t="shared" ca="1" si="237"/>
        <v>0.0</v>
      </c>
      <c r="AF264" s="311" t="e">
        <f t="shared" ca="1" si="238"/>
        <v>#N/A</v>
      </c>
      <c r="AG264" s="312">
        <f ca="1">ROUND(Force_1_R2!N20,AG$250)</f>
        <v>0</v>
      </c>
      <c r="AH264" s="312">
        <f ca="1">ROUND(Force_1_R2!O20,AG$250)</f>
        <v>0</v>
      </c>
      <c r="AI264" s="313" t="str">
        <f t="shared" ca="1" si="239"/>
        <v>± 0</v>
      </c>
      <c r="AJ264" s="310" t="b">
        <f t="shared" si="240"/>
        <v>0</v>
      </c>
      <c r="AK264" s="311">
        <f t="shared" ca="1" si="241"/>
        <v>0</v>
      </c>
      <c r="AL264" s="313" t="str">
        <f t="shared" ca="1" si="242"/>
        <v>PASS</v>
      </c>
      <c r="AM264" s="310" t="b">
        <f t="shared" si="243"/>
        <v>0</v>
      </c>
      <c r="AN264" s="311" t="e">
        <f t="shared" ca="1" si="244"/>
        <v>#VALUE!</v>
      </c>
      <c r="AO264" s="313" t="str">
        <f t="shared" ca="1" si="245"/>
        <v>PASS</v>
      </c>
    </row>
    <row r="265" spans="1:41" ht="18.75" customHeight="1">
      <c r="B265" s="261" t="str">
        <f t="shared" si="218"/>
        <v>-</v>
      </c>
      <c r="C265" s="390" t="str">
        <f t="shared" si="219"/>
        <v>-</v>
      </c>
      <c r="D265" s="262" t="str">
        <f t="shared" si="220"/>
        <v>-</v>
      </c>
      <c r="E265" s="262" t="str">
        <f t="shared" si="221"/>
        <v>-</v>
      </c>
      <c r="F265" s="262" t="str">
        <f t="shared" si="222"/>
        <v>-</v>
      </c>
      <c r="G265" s="262" t="str">
        <f t="shared" si="223"/>
        <v>-</v>
      </c>
      <c r="H265" s="262" t="str">
        <f t="shared" si="224"/>
        <v>-</v>
      </c>
      <c r="I265" s="261" t="str">
        <f t="shared" si="225"/>
        <v>-</v>
      </c>
      <c r="J265" s="390" t="e">
        <f t="shared" ca="1" si="246"/>
        <v>#DIV/0!</v>
      </c>
      <c r="K265" s="261" t="str">
        <f t="shared" si="226"/>
        <v>-</v>
      </c>
      <c r="M265" s="374" t="str">
        <f t="shared" si="227"/>
        <v>-</v>
      </c>
      <c r="N265" s="374" t="str">
        <f t="shared" si="247"/>
        <v>-</v>
      </c>
      <c r="O265" s="374" t="str">
        <f t="shared" si="248"/>
        <v>-</v>
      </c>
      <c r="P265" s="374" t="str">
        <f t="shared" si="249"/>
        <v>-</v>
      </c>
      <c r="Q265" s="374" t="s">
        <v>5</v>
      </c>
      <c r="R265" s="374" t="str">
        <f t="shared" si="250"/>
        <v>-</v>
      </c>
      <c r="S265" s="374">
        <f t="shared" ca="1" si="251"/>
        <v>0.5</v>
      </c>
      <c r="T265" s="100"/>
      <c r="U265" s="261" t="str">
        <f t="shared" si="228"/>
        <v>0.000</v>
      </c>
      <c r="V265" s="374" t="str">
        <f t="shared" ca="1" si="229"/>
        <v>0</v>
      </c>
      <c r="W265" s="374" t="str">
        <f t="shared" ca="1" si="230"/>
        <v># ##0</v>
      </c>
      <c r="X265" s="374" t="e">
        <f t="shared" ca="1" si="231"/>
        <v>#DIV/0!</v>
      </c>
      <c r="Y265" s="374" t="str">
        <f t="shared" ca="1" si="232"/>
        <v>0.0</v>
      </c>
      <c r="Z265" s="374" t="str">
        <f t="shared" ca="1" si="233"/>
        <v>0.0</v>
      </c>
      <c r="AA265" s="374" t="str">
        <f t="shared" ca="1" si="234"/>
        <v>0.0</v>
      </c>
      <c r="AB265" s="374" t="str">
        <f t="shared" ca="1" si="235"/>
        <v>0.0</v>
      </c>
      <c r="AC265" s="374" t="str">
        <f t="shared" ca="1" si="236"/>
        <v>0.0</v>
      </c>
      <c r="AD265" s="374" t="str">
        <f t="shared" ca="1" si="237"/>
        <v>0.0</v>
      </c>
      <c r="AF265" s="311" t="e">
        <f t="shared" ca="1" si="238"/>
        <v>#N/A</v>
      </c>
      <c r="AG265" s="312">
        <f ca="1">ROUND(Force_1_R2!N21,AG$250)</f>
        <v>0</v>
      </c>
      <c r="AH265" s="312">
        <f ca="1">ROUND(Force_1_R2!O21,AG$250)</f>
        <v>0</v>
      </c>
      <c r="AI265" s="313" t="str">
        <f t="shared" ca="1" si="239"/>
        <v>± 0</v>
      </c>
      <c r="AJ265" s="310" t="b">
        <f t="shared" si="240"/>
        <v>0</v>
      </c>
      <c r="AK265" s="311">
        <f t="shared" ca="1" si="241"/>
        <v>0</v>
      </c>
      <c r="AL265" s="313" t="str">
        <f t="shared" ca="1" si="242"/>
        <v>PASS</v>
      </c>
      <c r="AM265" s="310" t="b">
        <f t="shared" si="243"/>
        <v>0</v>
      </c>
      <c r="AN265" s="311" t="e">
        <f t="shared" ca="1" si="244"/>
        <v>#VALUE!</v>
      </c>
      <c r="AO265" s="313" t="str">
        <f t="shared" ca="1" si="245"/>
        <v>PASS</v>
      </c>
    </row>
    <row r="266" spans="1:41" ht="18.75" customHeight="1">
      <c r="B266" s="261" t="str">
        <f t="shared" si="218"/>
        <v>-</v>
      </c>
      <c r="C266" s="390" t="str">
        <f t="shared" si="219"/>
        <v>-</v>
      </c>
      <c r="D266" s="262" t="str">
        <f t="shared" si="220"/>
        <v>-</v>
      </c>
      <c r="E266" s="262" t="str">
        <f t="shared" si="221"/>
        <v>-</v>
      </c>
      <c r="F266" s="262" t="str">
        <f t="shared" si="222"/>
        <v>-</v>
      </c>
      <c r="G266" s="262" t="str">
        <f t="shared" si="223"/>
        <v>-</v>
      </c>
      <c r="H266" s="262" t="str">
        <f t="shared" si="224"/>
        <v>-</v>
      </c>
      <c r="I266" s="261" t="str">
        <f t="shared" si="225"/>
        <v>-</v>
      </c>
      <c r="J266" s="390" t="e">
        <f t="shared" ca="1" si="246"/>
        <v>#DIV/0!</v>
      </c>
      <c r="K266" s="261" t="str">
        <f t="shared" si="226"/>
        <v>-</v>
      </c>
      <c r="M266" s="374" t="str">
        <f t="shared" si="227"/>
        <v>-</v>
      </c>
      <c r="N266" s="374" t="str">
        <f t="shared" si="247"/>
        <v>-</v>
      </c>
      <c r="O266" s="374" t="str">
        <f t="shared" si="248"/>
        <v>-</v>
      </c>
      <c r="P266" s="374" t="str">
        <f t="shared" si="249"/>
        <v>-</v>
      </c>
      <c r="Q266" s="374" t="s">
        <v>5</v>
      </c>
      <c r="R266" s="374" t="str">
        <f t="shared" si="250"/>
        <v>-</v>
      </c>
      <c r="S266" s="374">
        <f t="shared" ca="1" si="251"/>
        <v>0.5</v>
      </c>
      <c r="T266" s="100"/>
      <c r="U266" s="261" t="str">
        <f t="shared" si="228"/>
        <v>0.000</v>
      </c>
      <c r="V266" s="374" t="str">
        <f t="shared" ca="1" si="229"/>
        <v>0</v>
      </c>
      <c r="W266" s="374" t="str">
        <f t="shared" ca="1" si="230"/>
        <v># ##0</v>
      </c>
      <c r="X266" s="374" t="e">
        <f t="shared" ca="1" si="231"/>
        <v>#DIV/0!</v>
      </c>
      <c r="Y266" s="374" t="str">
        <f t="shared" ca="1" si="232"/>
        <v>0.0</v>
      </c>
      <c r="Z266" s="374" t="str">
        <f t="shared" ca="1" si="233"/>
        <v>0.0</v>
      </c>
      <c r="AA266" s="374" t="str">
        <f t="shared" ca="1" si="234"/>
        <v>0.0</v>
      </c>
      <c r="AB266" s="374" t="str">
        <f t="shared" ca="1" si="235"/>
        <v>0.0</v>
      </c>
      <c r="AC266" s="374" t="str">
        <f t="shared" ca="1" si="236"/>
        <v>0.0</v>
      </c>
      <c r="AD266" s="374" t="str">
        <f t="shared" ca="1" si="237"/>
        <v>0.0</v>
      </c>
      <c r="AF266" s="311" t="e">
        <f t="shared" ca="1" si="238"/>
        <v>#N/A</v>
      </c>
      <c r="AG266" s="312">
        <f ca="1">ROUND(Force_1_R2!N22,AG$250)</f>
        <v>0</v>
      </c>
      <c r="AH266" s="312">
        <f ca="1">ROUND(Force_1_R2!O22,AG$250)</f>
        <v>0</v>
      </c>
      <c r="AI266" s="313" t="str">
        <f t="shared" ca="1" si="239"/>
        <v>± 0</v>
      </c>
      <c r="AJ266" s="310" t="b">
        <f t="shared" si="240"/>
        <v>0</v>
      </c>
      <c r="AK266" s="311">
        <f t="shared" ca="1" si="241"/>
        <v>0</v>
      </c>
      <c r="AL266" s="313" t="str">
        <f t="shared" ca="1" si="242"/>
        <v>PASS</v>
      </c>
      <c r="AM266" s="310" t="b">
        <f t="shared" si="243"/>
        <v>0</v>
      </c>
      <c r="AN266" s="311" t="e">
        <f t="shared" ca="1" si="244"/>
        <v>#VALUE!</v>
      </c>
      <c r="AO266" s="313" t="str">
        <f t="shared" ca="1" si="245"/>
        <v>PASS</v>
      </c>
    </row>
    <row r="267" spans="1:41" ht="18.75" customHeight="1">
      <c r="B267" s="261" t="str">
        <f t="shared" si="218"/>
        <v>-</v>
      </c>
      <c r="C267" s="390" t="str">
        <f t="shared" si="219"/>
        <v>-</v>
      </c>
      <c r="D267" s="262" t="str">
        <f t="shared" si="220"/>
        <v>-</v>
      </c>
      <c r="E267" s="262" t="str">
        <f t="shared" si="221"/>
        <v>-</v>
      </c>
      <c r="F267" s="262" t="str">
        <f t="shared" si="222"/>
        <v>-</v>
      </c>
      <c r="G267" s="262" t="str">
        <f t="shared" si="223"/>
        <v>-</v>
      </c>
      <c r="H267" s="262" t="str">
        <f t="shared" si="224"/>
        <v>-</v>
      </c>
      <c r="I267" s="261" t="str">
        <f t="shared" si="225"/>
        <v>-</v>
      </c>
      <c r="J267" s="390" t="e">
        <f t="shared" ca="1" si="246"/>
        <v>#DIV/0!</v>
      </c>
      <c r="K267" s="261" t="str">
        <f t="shared" si="226"/>
        <v>-</v>
      </c>
      <c r="M267" s="374" t="str">
        <f t="shared" si="227"/>
        <v>-</v>
      </c>
      <c r="N267" s="374" t="str">
        <f t="shared" si="247"/>
        <v>-</v>
      </c>
      <c r="O267" s="374" t="str">
        <f t="shared" si="248"/>
        <v>-</v>
      </c>
      <c r="P267" s="374" t="str">
        <f t="shared" si="249"/>
        <v>-</v>
      </c>
      <c r="Q267" s="374" t="s">
        <v>5</v>
      </c>
      <c r="R267" s="374" t="str">
        <f t="shared" si="250"/>
        <v>-</v>
      </c>
      <c r="S267" s="374">
        <f t="shared" ca="1" si="251"/>
        <v>0.5</v>
      </c>
      <c r="T267" s="100"/>
      <c r="U267" s="261" t="str">
        <f t="shared" si="228"/>
        <v>0.000</v>
      </c>
      <c r="V267" s="374" t="str">
        <f t="shared" ca="1" si="229"/>
        <v>0</v>
      </c>
      <c r="W267" s="374" t="str">
        <f t="shared" ca="1" si="230"/>
        <v># ##0</v>
      </c>
      <c r="X267" s="374" t="e">
        <f t="shared" ca="1" si="231"/>
        <v>#DIV/0!</v>
      </c>
      <c r="Y267" s="374" t="str">
        <f t="shared" ca="1" si="232"/>
        <v>0.0</v>
      </c>
      <c r="Z267" s="374" t="str">
        <f t="shared" ca="1" si="233"/>
        <v>0.0</v>
      </c>
      <c r="AA267" s="374" t="str">
        <f t="shared" ca="1" si="234"/>
        <v>0.0</v>
      </c>
      <c r="AB267" s="374" t="str">
        <f t="shared" ca="1" si="235"/>
        <v>0.0</v>
      </c>
      <c r="AC267" s="374" t="str">
        <f t="shared" ca="1" si="236"/>
        <v>0.0</v>
      </c>
      <c r="AD267" s="374" t="str">
        <f t="shared" ca="1" si="237"/>
        <v>0.0</v>
      </c>
      <c r="AF267" s="311" t="e">
        <f t="shared" ca="1" si="238"/>
        <v>#N/A</v>
      </c>
      <c r="AG267" s="312">
        <f ca="1">ROUND(Force_1_R2!N23,AG$250)</f>
        <v>0</v>
      </c>
      <c r="AH267" s="312">
        <f ca="1">ROUND(Force_1_R2!O23,AG$250)</f>
        <v>0</v>
      </c>
      <c r="AI267" s="313" t="str">
        <f t="shared" ca="1" si="239"/>
        <v>± 0</v>
      </c>
      <c r="AJ267" s="310" t="b">
        <f t="shared" si="240"/>
        <v>0</v>
      </c>
      <c r="AK267" s="311">
        <f t="shared" ca="1" si="241"/>
        <v>0</v>
      </c>
      <c r="AL267" s="313" t="str">
        <f t="shared" ca="1" si="242"/>
        <v>PASS</v>
      </c>
      <c r="AM267" s="310" t="b">
        <f t="shared" si="243"/>
        <v>0</v>
      </c>
      <c r="AN267" s="311" t="e">
        <f t="shared" ca="1" si="244"/>
        <v>#VALUE!</v>
      </c>
      <c r="AO267" s="313" t="str">
        <f t="shared" ca="1" si="245"/>
        <v>PASS</v>
      </c>
    </row>
    <row r="268" spans="1:41" ht="18.75" customHeight="1">
      <c r="B268" s="261" t="str">
        <f t="shared" si="218"/>
        <v>-</v>
      </c>
      <c r="C268" s="390" t="str">
        <f t="shared" si="219"/>
        <v>-</v>
      </c>
      <c r="D268" s="262" t="str">
        <f t="shared" si="220"/>
        <v>-</v>
      </c>
      <c r="E268" s="262" t="str">
        <f t="shared" si="221"/>
        <v>-</v>
      </c>
      <c r="F268" s="262" t="str">
        <f t="shared" si="222"/>
        <v>-</v>
      </c>
      <c r="G268" s="262" t="str">
        <f t="shared" si="223"/>
        <v>-</v>
      </c>
      <c r="H268" s="262" t="str">
        <f t="shared" si="224"/>
        <v>-</v>
      </c>
      <c r="I268" s="261" t="str">
        <f t="shared" si="225"/>
        <v>-</v>
      </c>
      <c r="J268" s="390" t="e">
        <f t="shared" ca="1" si="246"/>
        <v>#DIV/0!</v>
      </c>
      <c r="K268" s="261" t="str">
        <f t="shared" si="226"/>
        <v>-</v>
      </c>
      <c r="M268" s="374" t="str">
        <f t="shared" si="227"/>
        <v>-</v>
      </c>
      <c r="N268" s="374" t="str">
        <f t="shared" si="247"/>
        <v>-</v>
      </c>
      <c r="O268" s="374" t="str">
        <f t="shared" si="248"/>
        <v>-</v>
      </c>
      <c r="P268" s="374" t="str">
        <f t="shared" si="249"/>
        <v>-</v>
      </c>
      <c r="Q268" s="374" t="s">
        <v>5</v>
      </c>
      <c r="R268" s="374" t="str">
        <f t="shared" si="250"/>
        <v>-</v>
      </c>
      <c r="S268" s="374">
        <f t="shared" ca="1" si="251"/>
        <v>0.5</v>
      </c>
      <c r="T268" s="100"/>
      <c r="U268" s="261" t="str">
        <f t="shared" si="228"/>
        <v>0.000</v>
      </c>
      <c r="V268" s="374" t="str">
        <f t="shared" ca="1" si="229"/>
        <v>0</v>
      </c>
      <c r="W268" s="374" t="str">
        <f t="shared" ca="1" si="230"/>
        <v># ##0</v>
      </c>
      <c r="X268" s="374" t="str">
        <f t="shared" ca="1" si="231"/>
        <v>0</v>
      </c>
      <c r="Y268" s="374" t="str">
        <f t="shared" ca="1" si="232"/>
        <v>0.0</v>
      </c>
      <c r="Z268" s="374" t="str">
        <f t="shared" ca="1" si="233"/>
        <v>0.0</v>
      </c>
      <c r="AA268" s="374" t="str">
        <f t="shared" ca="1" si="234"/>
        <v>0.0</v>
      </c>
      <c r="AB268" s="374" t="str">
        <f t="shared" ca="1" si="235"/>
        <v>0.0</v>
      </c>
      <c r="AC268" s="374" t="str">
        <f t="shared" ca="1" si="236"/>
        <v>0.0</v>
      </c>
      <c r="AD268" s="374" t="str">
        <f t="shared" ca="1" si="237"/>
        <v>0.0</v>
      </c>
      <c r="AF268" s="311" t="e">
        <f t="shared" ca="1" si="238"/>
        <v>#N/A</v>
      </c>
      <c r="AG268" s="312">
        <f ca="1">ROUND(Force_1_R2!N24,AG$250)</f>
        <v>0</v>
      </c>
      <c r="AH268" s="312">
        <f ca="1">ROUND(Force_1_R2!O24,AG$250)</f>
        <v>0</v>
      </c>
      <c r="AI268" s="313" t="str">
        <f t="shared" ca="1" si="239"/>
        <v>± 0</v>
      </c>
      <c r="AJ268" s="310" t="b">
        <f t="shared" si="240"/>
        <v>0</v>
      </c>
      <c r="AK268" s="311">
        <f t="shared" ca="1" si="241"/>
        <v>0</v>
      </c>
      <c r="AL268" s="313" t="str">
        <f t="shared" ca="1" si="242"/>
        <v>PASS</v>
      </c>
      <c r="AM268" s="310" t="b">
        <f>IF(AND(AJ268=TRUE,W269=TRUE),TRUE,FALSE)</f>
        <v>0</v>
      </c>
      <c r="AN268" s="311" t="e">
        <f t="shared" ca="1" si="244"/>
        <v>#VALUE!</v>
      </c>
      <c r="AO268" s="313" t="str">
        <f t="shared" ca="1" si="245"/>
        <v>PASS</v>
      </c>
    </row>
    <row r="270" spans="1:41" ht="18.75" customHeight="1">
      <c r="A270" s="341" t="s">
        <v>652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</row>
    <row r="271" spans="1:41" ht="18.75" customHeight="1">
      <c r="A271" s="342"/>
      <c r="B271" s="711" t="s">
        <v>653</v>
      </c>
      <c r="C271" s="712"/>
      <c r="D271" s="344" t="s">
        <v>659</v>
      </c>
      <c r="E271" s="711" t="s">
        <v>660</v>
      </c>
      <c r="F271" s="712"/>
      <c r="G271" s="344" t="s">
        <v>654</v>
      </c>
      <c r="H271" s="344" t="s">
        <v>655</v>
      </c>
      <c r="I271" s="342"/>
      <c r="J271" s="354" t="s">
        <v>662</v>
      </c>
      <c r="K271" s="354" t="s">
        <v>49</v>
      </c>
      <c r="L271" s="354" t="s">
        <v>203</v>
      </c>
      <c r="M271" s="354" t="s">
        <v>663</v>
      </c>
      <c r="N271" s="344" t="s">
        <v>654</v>
      </c>
      <c r="O271" s="354" t="s">
        <v>665</v>
      </c>
      <c r="P271" s="344" t="s">
        <v>656</v>
      </c>
    </row>
    <row r="272" spans="1:41" ht="18.75" customHeight="1">
      <c r="A272" s="342"/>
      <c r="B272" s="347">
        <v>5</v>
      </c>
      <c r="C272" s="350" t="s">
        <v>666</v>
      </c>
      <c r="D272" s="352" t="s">
        <v>657</v>
      </c>
      <c r="E272" s="349">
        <v>5</v>
      </c>
      <c r="F272" s="348" t="s">
        <v>661</v>
      </c>
      <c r="G272" s="345">
        <v>142800</v>
      </c>
      <c r="H272" s="702" t="s">
        <v>667</v>
      </c>
      <c r="I272" s="342"/>
      <c r="J272" s="344">
        <f>MAX(D154:D171)</f>
        <v>0</v>
      </c>
      <c r="K272" s="343">
        <f>D148</f>
        <v>0</v>
      </c>
      <c r="L272" s="344">
        <f>P148-2</f>
        <v>-2</v>
      </c>
      <c r="M272" s="344">
        <f>MAX(L272-IF(L272&gt;=10,10,5),0)</f>
        <v>0</v>
      </c>
      <c r="N272" s="345" t="e">
        <f ca="1">OFFSET(G272,SUM(J273:L273),0)</f>
        <v>#N/A</v>
      </c>
      <c r="O272" s="345" t="e">
        <f ca="1">N272*10%*M272</f>
        <v>#N/A</v>
      </c>
      <c r="P272" s="346" t="e">
        <f ca="1">SUM(N272:O272)</f>
        <v>#N/A</v>
      </c>
    </row>
    <row r="273" spans="1:14" ht="18.75" customHeight="1">
      <c r="A273" s="342"/>
      <c r="B273" s="347">
        <v>5</v>
      </c>
      <c r="C273" s="350" t="s">
        <v>666</v>
      </c>
      <c r="D273" s="352" t="s">
        <v>657</v>
      </c>
      <c r="E273" s="349">
        <v>10</v>
      </c>
      <c r="F273" s="348" t="s">
        <v>661</v>
      </c>
      <c r="G273" s="345">
        <v>202300</v>
      </c>
      <c r="H273" s="703"/>
      <c r="I273" s="342"/>
      <c r="J273" s="344">
        <f>COUNTIF(B272:B289,"&lt;"&amp;J272)</f>
        <v>0</v>
      </c>
      <c r="K273" s="343" t="e">
        <f>MATCH(K272,D272:D277,0)-1</f>
        <v>#N/A</v>
      </c>
      <c r="L273" s="344">
        <f>IF(L272&gt;=10,1,0)</f>
        <v>0</v>
      </c>
      <c r="M273" s="342"/>
      <c r="N273" s="342"/>
    </row>
    <row r="274" spans="1:14" ht="18.75" customHeight="1">
      <c r="A274" s="342"/>
      <c r="B274" s="347">
        <v>5</v>
      </c>
      <c r="C274" s="350" t="s">
        <v>666</v>
      </c>
      <c r="D274" s="352" t="s">
        <v>658</v>
      </c>
      <c r="E274" s="349">
        <v>5</v>
      </c>
      <c r="F274" s="348" t="s">
        <v>661</v>
      </c>
      <c r="G274" s="345">
        <v>173500</v>
      </c>
      <c r="H274" s="703"/>
      <c r="I274" s="342"/>
    </row>
    <row r="275" spans="1:14" ht="18.75" customHeight="1">
      <c r="A275" s="342"/>
      <c r="B275" s="347">
        <v>5</v>
      </c>
      <c r="C275" s="350" t="s">
        <v>666</v>
      </c>
      <c r="D275" s="352" t="s">
        <v>658</v>
      </c>
      <c r="E275" s="349">
        <v>10</v>
      </c>
      <c r="F275" s="348" t="s">
        <v>661</v>
      </c>
      <c r="G275" s="345">
        <v>245800</v>
      </c>
      <c r="H275" s="703"/>
      <c r="I275" s="342"/>
    </row>
    <row r="276" spans="1:14" ht="18.75" customHeight="1">
      <c r="A276" s="342"/>
      <c r="B276" s="347">
        <v>5</v>
      </c>
      <c r="C276" s="350" t="s">
        <v>666</v>
      </c>
      <c r="D276" s="353" t="s">
        <v>668</v>
      </c>
      <c r="E276" s="349">
        <v>5</v>
      </c>
      <c r="F276" s="348" t="s">
        <v>661</v>
      </c>
      <c r="G276" s="345">
        <v>290700</v>
      </c>
      <c r="H276" s="703"/>
      <c r="I276" s="342"/>
    </row>
    <row r="277" spans="1:14" ht="18.75" customHeight="1">
      <c r="A277" s="342"/>
      <c r="B277" s="347">
        <v>5</v>
      </c>
      <c r="C277" s="350" t="s">
        <v>666</v>
      </c>
      <c r="D277" s="353" t="s">
        <v>668</v>
      </c>
      <c r="E277" s="349">
        <v>10</v>
      </c>
      <c r="F277" s="348" t="s">
        <v>661</v>
      </c>
      <c r="G277" s="345">
        <v>411800</v>
      </c>
      <c r="H277" s="703"/>
      <c r="I277" s="342"/>
    </row>
    <row r="278" spans="1:14" ht="18.75" customHeight="1">
      <c r="A278" s="342"/>
      <c r="B278" s="347">
        <v>50</v>
      </c>
      <c r="C278" s="350" t="s">
        <v>666</v>
      </c>
      <c r="D278" s="352" t="s">
        <v>657</v>
      </c>
      <c r="E278" s="349">
        <v>5</v>
      </c>
      <c r="F278" s="348" t="s">
        <v>661</v>
      </c>
      <c r="G278" s="345">
        <v>201200</v>
      </c>
      <c r="H278" s="703"/>
      <c r="I278" s="342"/>
      <c r="N278" s="342"/>
    </row>
    <row r="279" spans="1:14" ht="18.75" customHeight="1">
      <c r="A279" s="342"/>
      <c r="B279" s="347">
        <v>50</v>
      </c>
      <c r="C279" s="350" t="s">
        <v>666</v>
      </c>
      <c r="D279" s="352" t="s">
        <v>657</v>
      </c>
      <c r="E279" s="349">
        <v>10</v>
      </c>
      <c r="F279" s="348" t="s">
        <v>661</v>
      </c>
      <c r="G279" s="345">
        <v>285100</v>
      </c>
      <c r="H279" s="703"/>
      <c r="I279" s="342"/>
      <c r="N279" s="342"/>
    </row>
    <row r="280" spans="1:14" ht="18.75" customHeight="1">
      <c r="A280" s="342"/>
      <c r="B280" s="347">
        <v>50</v>
      </c>
      <c r="C280" s="350" t="s">
        <v>666</v>
      </c>
      <c r="D280" s="352" t="s">
        <v>658</v>
      </c>
      <c r="E280" s="349">
        <v>5</v>
      </c>
      <c r="F280" s="348" t="s">
        <v>661</v>
      </c>
      <c r="G280" s="345">
        <v>243600</v>
      </c>
      <c r="H280" s="703"/>
      <c r="I280" s="342"/>
      <c r="N280" s="351"/>
    </row>
    <row r="281" spans="1:14" ht="18.75" customHeight="1">
      <c r="A281" s="342"/>
      <c r="B281" s="347">
        <v>50</v>
      </c>
      <c r="C281" s="350" t="s">
        <v>666</v>
      </c>
      <c r="D281" s="352" t="s">
        <v>658</v>
      </c>
      <c r="E281" s="349">
        <v>10</v>
      </c>
      <c r="F281" s="348" t="s">
        <v>661</v>
      </c>
      <c r="G281" s="345">
        <v>345100</v>
      </c>
      <c r="H281" s="703"/>
      <c r="I281" s="342"/>
      <c r="N281" s="342"/>
    </row>
    <row r="282" spans="1:14" ht="18.75" customHeight="1">
      <c r="A282" s="342"/>
      <c r="B282" s="347">
        <v>50</v>
      </c>
      <c r="C282" s="350" t="s">
        <v>666</v>
      </c>
      <c r="D282" s="353" t="s">
        <v>668</v>
      </c>
      <c r="E282" s="349">
        <v>5</v>
      </c>
      <c r="F282" s="348" t="s">
        <v>661</v>
      </c>
      <c r="G282" s="345">
        <v>346800</v>
      </c>
      <c r="H282" s="703"/>
      <c r="I282" s="342"/>
      <c r="N282" s="342"/>
    </row>
    <row r="283" spans="1:14" ht="18.75" customHeight="1">
      <c r="A283" s="342"/>
      <c r="B283" s="347">
        <v>50</v>
      </c>
      <c r="C283" s="350" t="s">
        <v>666</v>
      </c>
      <c r="D283" s="353" t="s">
        <v>668</v>
      </c>
      <c r="E283" s="349">
        <v>10</v>
      </c>
      <c r="F283" s="348" t="s">
        <v>661</v>
      </c>
      <c r="G283" s="345">
        <v>491300</v>
      </c>
      <c r="H283" s="703"/>
      <c r="I283" s="342"/>
      <c r="N283" s="342"/>
    </row>
    <row r="284" spans="1:14" ht="18.75" customHeight="1">
      <c r="B284" s="347">
        <v>500</v>
      </c>
      <c r="C284" s="350" t="s">
        <v>666</v>
      </c>
      <c r="D284" s="352" t="s">
        <v>657</v>
      </c>
      <c r="E284" s="349">
        <v>5</v>
      </c>
      <c r="F284" s="348" t="s">
        <v>661</v>
      </c>
      <c r="G284" s="345">
        <v>241300</v>
      </c>
      <c r="H284" s="703"/>
    </row>
    <row r="285" spans="1:14" ht="18.75" customHeight="1">
      <c r="B285" s="347">
        <v>500</v>
      </c>
      <c r="C285" s="350" t="s">
        <v>666</v>
      </c>
      <c r="D285" s="352" t="s">
        <v>657</v>
      </c>
      <c r="E285" s="349">
        <v>10</v>
      </c>
      <c r="F285" s="348" t="s">
        <v>661</v>
      </c>
      <c r="G285" s="345">
        <v>341900</v>
      </c>
      <c r="H285" s="703"/>
    </row>
    <row r="286" spans="1:14" ht="18.75" customHeight="1">
      <c r="B286" s="347">
        <v>500</v>
      </c>
      <c r="C286" s="350" t="s">
        <v>666</v>
      </c>
      <c r="D286" s="352" t="s">
        <v>658</v>
      </c>
      <c r="E286" s="349">
        <v>5</v>
      </c>
      <c r="F286" s="348" t="s">
        <v>661</v>
      </c>
      <c r="G286" s="345">
        <v>248300</v>
      </c>
      <c r="H286" s="703"/>
    </row>
    <row r="287" spans="1:14" ht="18.75" customHeight="1">
      <c r="B287" s="347">
        <v>500</v>
      </c>
      <c r="C287" s="350" t="s">
        <v>666</v>
      </c>
      <c r="D287" s="352" t="s">
        <v>658</v>
      </c>
      <c r="E287" s="349">
        <v>10</v>
      </c>
      <c r="F287" s="348" t="s">
        <v>661</v>
      </c>
      <c r="G287" s="345">
        <v>351800</v>
      </c>
      <c r="H287" s="703"/>
    </row>
    <row r="288" spans="1:14" ht="18.75" customHeight="1">
      <c r="B288" s="347">
        <v>500</v>
      </c>
      <c r="C288" s="350" t="s">
        <v>666</v>
      </c>
      <c r="D288" s="353" t="s">
        <v>668</v>
      </c>
      <c r="E288" s="349">
        <v>5</v>
      </c>
      <c r="F288" s="348" t="s">
        <v>661</v>
      </c>
      <c r="G288" s="345">
        <v>365500</v>
      </c>
      <c r="H288" s="703"/>
    </row>
    <row r="289" spans="2:8" ht="18.75" customHeight="1">
      <c r="B289" s="347">
        <v>500</v>
      </c>
      <c r="C289" s="350" t="s">
        <v>666</v>
      </c>
      <c r="D289" s="353" t="s">
        <v>668</v>
      </c>
      <c r="E289" s="349">
        <v>10</v>
      </c>
      <c r="F289" s="348" t="s">
        <v>661</v>
      </c>
      <c r="G289" s="345">
        <v>517800</v>
      </c>
      <c r="H289" s="704"/>
    </row>
  </sheetData>
  <mergeCells count="132">
    <mergeCell ref="AM103:AM104"/>
    <mergeCell ref="AJ103:AJ104"/>
    <mergeCell ref="AF103:AF104"/>
    <mergeCell ref="V103:AD103"/>
    <mergeCell ref="B29:B47"/>
    <mergeCell ref="B50:K50"/>
    <mergeCell ref="T50:T51"/>
    <mergeCell ref="U50:V50"/>
    <mergeCell ref="Y50:Z50"/>
    <mergeCell ref="B51:B52"/>
    <mergeCell ref="AK50:AK51"/>
    <mergeCell ref="AC51:AD51"/>
    <mergeCell ref="B82:B83"/>
    <mergeCell ref="AG103:AI103"/>
    <mergeCell ref="L50:M50"/>
    <mergeCell ref="N50:O50"/>
    <mergeCell ref="P50:Q50"/>
    <mergeCell ref="R50:S50"/>
    <mergeCell ref="L51:M51"/>
    <mergeCell ref="N51:O51"/>
    <mergeCell ref="P51:Q51"/>
    <mergeCell ref="R51:S51"/>
    <mergeCell ref="U103:U104"/>
    <mergeCell ref="K82:R82"/>
    <mergeCell ref="AG50:AG51"/>
    <mergeCell ref="AF50:AF51"/>
    <mergeCell ref="AH50:AH51"/>
    <mergeCell ref="AI50:AI51"/>
    <mergeCell ref="AB6:AB8"/>
    <mergeCell ref="AC6:AH6"/>
    <mergeCell ref="X7:X8"/>
    <mergeCell ref="AA50:AB51"/>
    <mergeCell ref="AC50:AD50"/>
    <mergeCell ref="W50:X50"/>
    <mergeCell ref="B6:B8"/>
    <mergeCell ref="C6:C8"/>
    <mergeCell ref="D6:D8"/>
    <mergeCell ref="F6:K6"/>
    <mergeCell ref="L6:Q6"/>
    <mergeCell ref="F7:F8"/>
    <mergeCell ref="G7:G8"/>
    <mergeCell ref="J7:K7"/>
    <mergeCell ref="L7:L8"/>
    <mergeCell ref="M7:M8"/>
    <mergeCell ref="P7:Q7"/>
    <mergeCell ref="H7:I7"/>
    <mergeCell ref="N7:O7"/>
    <mergeCell ref="E6:E8"/>
    <mergeCell ref="S7:S8"/>
    <mergeCell ref="R7:R8"/>
    <mergeCell ref="T7:T8"/>
    <mergeCell ref="AA6:AA8"/>
    <mergeCell ref="Z6:Z8"/>
    <mergeCell ref="W7:W8"/>
    <mergeCell ref="V7:V8"/>
    <mergeCell ref="U7:U8"/>
    <mergeCell ref="R6:T6"/>
    <mergeCell ref="U6:V6"/>
    <mergeCell ref="W6:X6"/>
    <mergeCell ref="Y6:Y8"/>
    <mergeCell ref="AH195:AH196"/>
    <mergeCell ref="R152:R153"/>
    <mergeCell ref="S152:S153"/>
    <mergeCell ref="T152:T153"/>
    <mergeCell ref="B174:B192"/>
    <mergeCell ref="S82:S83"/>
    <mergeCell ref="AE50:AE51"/>
    <mergeCell ref="D151:D153"/>
    <mergeCell ref="E151:E153"/>
    <mergeCell ref="F151:K151"/>
    <mergeCell ref="L151:Q151"/>
    <mergeCell ref="AB151:AB153"/>
    <mergeCell ref="W152:W153"/>
    <mergeCell ref="X152:X153"/>
    <mergeCell ref="U152:U153"/>
    <mergeCell ref="C82:J82"/>
    <mergeCell ref="B126:C126"/>
    <mergeCell ref="E126:F126"/>
    <mergeCell ref="H127:H144"/>
    <mergeCell ref="AC151:AH151"/>
    <mergeCell ref="F152:F153"/>
    <mergeCell ref="G152:G153"/>
    <mergeCell ref="H152:I152"/>
    <mergeCell ref="J152:K152"/>
    <mergeCell ref="B195:K195"/>
    <mergeCell ref="L195:M195"/>
    <mergeCell ref="U151:V151"/>
    <mergeCell ref="W151:X151"/>
    <mergeCell ref="Y151:Y153"/>
    <mergeCell ref="Z151:Z153"/>
    <mergeCell ref="AA151:AA153"/>
    <mergeCell ref="V152:V153"/>
    <mergeCell ref="B151:B153"/>
    <mergeCell ref="C151:C153"/>
    <mergeCell ref="L152:L153"/>
    <mergeCell ref="M152:M153"/>
    <mergeCell ref="N152:O152"/>
    <mergeCell ref="P152:Q152"/>
    <mergeCell ref="R151:T151"/>
    <mergeCell ref="R196:S196"/>
    <mergeCell ref="U195:V195"/>
    <mergeCell ref="W195:X195"/>
    <mergeCell ref="Y195:Z195"/>
    <mergeCell ref="AA195:AB196"/>
    <mergeCell ref="AC195:AD195"/>
    <mergeCell ref="AE195:AE196"/>
    <mergeCell ref="R195:S195"/>
    <mergeCell ref="T195:T196"/>
    <mergeCell ref="H272:H289"/>
    <mergeCell ref="AF248:AF249"/>
    <mergeCell ref="AG248:AI248"/>
    <mergeCell ref="AJ248:AJ249"/>
    <mergeCell ref="AM248:AM249"/>
    <mergeCell ref="AG195:AG196"/>
    <mergeCell ref="B271:C271"/>
    <mergeCell ref="E271:F271"/>
    <mergeCell ref="B227:B228"/>
    <mergeCell ref="C227:J227"/>
    <mergeCell ref="K227:R227"/>
    <mergeCell ref="AC196:AD196"/>
    <mergeCell ref="S227:S228"/>
    <mergeCell ref="U248:U249"/>
    <mergeCell ref="V248:AD248"/>
    <mergeCell ref="AF195:AF196"/>
    <mergeCell ref="N195:O195"/>
    <mergeCell ref="P195:Q195"/>
    <mergeCell ref="AI195:AI196"/>
    <mergeCell ref="AK195:AK196"/>
    <mergeCell ref="B196:B197"/>
    <mergeCell ref="L196:M196"/>
    <mergeCell ref="N196:O196"/>
    <mergeCell ref="P196:Q196"/>
  </mergeCells>
  <phoneticPr fontId="4" type="noConversion"/>
  <printOptions horizontalCentered="1"/>
  <pageMargins left="0" right="0" top="0.39370078740157483" bottom="0.39370078740157483" header="0" footer="0"/>
  <pageSetup paperSize="9" orientation="portrait" horizontalDpi="4294967292" r:id="rId1"/>
  <headerFooter alignWithMargins="0">
    <oddFooter>&amp;R&amp;"Arial,굵게"&amp;9&amp;P of &amp;N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34820" r:id="rId4">
          <objectPr defaultSize="0" autoPict="0" r:id="rId5">
            <anchor moveWithCells="1">
              <from>
                <xdr:col>18</xdr:col>
                <xdr:colOff>285750</xdr:colOff>
                <xdr:row>5</xdr:row>
                <xdr:rowOff>19050</xdr:rowOff>
              </from>
              <to>
                <xdr:col>18</xdr:col>
                <xdr:colOff>447675</xdr:colOff>
                <xdr:row>5</xdr:row>
                <xdr:rowOff>228600</xdr:rowOff>
              </to>
            </anchor>
          </objectPr>
        </oleObject>
      </mc:Choice>
      <mc:Fallback>
        <oleObject progId="Equation.DSMT4" shapeId="34820" r:id="rId4"/>
      </mc:Fallback>
    </mc:AlternateContent>
    <mc:AlternateContent xmlns:mc="http://schemas.openxmlformats.org/markup-compatibility/2006">
      <mc:Choice Requires="x14">
        <oleObject progId="Equation.DSMT4" shapeId="34821" r:id="rId6">
          <objectPr defaultSize="0" autoPict="0" r:id="rId5">
            <anchor moveWithCells="1">
              <from>
                <xdr:col>18</xdr:col>
                <xdr:colOff>285750</xdr:colOff>
                <xdr:row>5</xdr:row>
                <xdr:rowOff>19050</xdr:rowOff>
              </from>
              <to>
                <xdr:col>18</xdr:col>
                <xdr:colOff>447675</xdr:colOff>
                <xdr:row>5</xdr:row>
                <xdr:rowOff>228600</xdr:rowOff>
              </to>
            </anchor>
          </objectPr>
        </oleObject>
      </mc:Choice>
      <mc:Fallback>
        <oleObject progId="Equation.DSMT4" shapeId="34821" r:id="rId6"/>
      </mc:Fallback>
    </mc:AlternateContent>
    <mc:AlternateContent xmlns:mc="http://schemas.openxmlformats.org/markup-compatibility/2006">
      <mc:Choice Requires="x14">
        <oleObject progId="Equation.DSMT4" shapeId="34822" r:id="rId7">
          <objectPr defaultSize="0" autoPict="0" r:id="rId5">
            <anchor moveWithCells="1">
              <from>
                <xdr:col>18</xdr:col>
                <xdr:colOff>285750</xdr:colOff>
                <xdr:row>150</xdr:row>
                <xdr:rowOff>19050</xdr:rowOff>
              </from>
              <to>
                <xdr:col>18</xdr:col>
                <xdr:colOff>447675</xdr:colOff>
                <xdr:row>150</xdr:row>
                <xdr:rowOff>228600</xdr:rowOff>
              </to>
            </anchor>
          </objectPr>
        </oleObject>
      </mc:Choice>
      <mc:Fallback>
        <oleObject progId="Equation.DSMT4" shapeId="34822" r:id="rId7"/>
      </mc:Fallback>
    </mc:AlternateContent>
    <mc:AlternateContent xmlns:mc="http://schemas.openxmlformats.org/markup-compatibility/2006">
      <mc:Choice Requires="x14">
        <oleObject progId="Equation.DSMT4" shapeId="34823" r:id="rId8">
          <objectPr defaultSize="0" autoPict="0" r:id="rId5">
            <anchor moveWithCells="1">
              <from>
                <xdr:col>18</xdr:col>
                <xdr:colOff>285750</xdr:colOff>
                <xdr:row>150</xdr:row>
                <xdr:rowOff>19050</xdr:rowOff>
              </from>
              <to>
                <xdr:col>18</xdr:col>
                <xdr:colOff>447675</xdr:colOff>
                <xdr:row>150</xdr:row>
                <xdr:rowOff>228600</xdr:rowOff>
              </to>
            </anchor>
          </objectPr>
        </oleObject>
      </mc:Choice>
      <mc:Fallback>
        <oleObject progId="Equation.DSMT4" shapeId="34823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31</vt:i4>
      </vt:variant>
    </vt:vector>
  </HeadingPairs>
  <TitlesOfParts>
    <vt:vector size="44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Force_1_R1</vt:lpstr>
      <vt:lpstr>Force_1_R2</vt:lpstr>
      <vt:lpstr>교정결과!B_Tag</vt:lpstr>
      <vt:lpstr>'교정결과-E'!B_Tag</vt:lpstr>
      <vt:lpstr>'교정결과-HY'!B_Tag</vt:lpstr>
      <vt:lpstr>판정결과!B_Tag_2</vt:lpstr>
      <vt:lpstr>부록!B_Tag_3</vt:lpstr>
      <vt:lpstr>Force_1_R1_CMC</vt:lpstr>
      <vt:lpstr>Force_1_R1_Condition</vt:lpstr>
      <vt:lpstr>Force_1_R1_Resolution</vt:lpstr>
      <vt:lpstr>Force_1_R1_Result</vt:lpstr>
      <vt:lpstr>Force_1_R1_Result_ADJ</vt:lpstr>
      <vt:lpstr>Force_1_R1_Result_ADJ2</vt:lpstr>
      <vt:lpstr>Force_1_R1_Result2</vt:lpstr>
      <vt:lpstr>Force_1_R1_Result3</vt:lpstr>
      <vt:lpstr>Force_1_R1_Spec</vt:lpstr>
      <vt:lpstr>Force_1_R1_STD1</vt:lpstr>
      <vt:lpstr>Force_1_R2_CMC</vt:lpstr>
      <vt:lpstr>Force_1_R2_Condition</vt:lpstr>
      <vt:lpstr>Force_1_R2_Resolution</vt:lpstr>
      <vt:lpstr>Force_1_R2_Result</vt:lpstr>
      <vt:lpstr>Force_1_R2_Result_ADJ</vt:lpstr>
      <vt:lpstr>Force_1_R2_Result_ADJ2</vt:lpstr>
      <vt:lpstr>Force_1_R2_Result2</vt:lpstr>
      <vt:lpstr>Force_1_R2_Result3</vt:lpstr>
      <vt:lpstr>Force_1_R2_Spec</vt:lpstr>
      <vt:lpstr>Force_1_R2_STD1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교정인증기술원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Jey Jey</cp:lastModifiedBy>
  <cp:lastPrinted>2021-12-08T04:40:13Z</cp:lastPrinted>
  <dcterms:created xsi:type="dcterms:W3CDTF">2003-07-29T07:11:36Z</dcterms:created>
  <dcterms:modified xsi:type="dcterms:W3CDTF">2021-12-08T05:46:27Z</dcterms:modified>
</cp:coreProperties>
</file>