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be58ebc7d9d0a6/문서/업무_개발/Calibration Tool Project/MCT V2/Templates/"/>
    </mc:Choice>
  </mc:AlternateContent>
  <bookViews>
    <workbookView xWindow="0" yWindow="0" windowWidth="14175" windowHeight="7995" tabRatio="707"/>
  </bookViews>
  <sheets>
    <sheet name="기본정보" sheetId="40" r:id="rId1"/>
    <sheet name="교정결과" sheetId="46" r:id="rId2"/>
    <sheet name="교정결과-E" sheetId="47" r:id="rId3"/>
    <sheet name="교정결과-HY" sheetId="48" r:id="rId4"/>
    <sheet name="판정결과" sheetId="43" r:id="rId5"/>
    <sheet name="부록" sheetId="44" r:id="rId6"/>
    <sheet name="RAWDATA" sheetId="37" r:id="rId7"/>
    <sheet name="측정불확도추정보고서" sheetId="32" r:id="rId8"/>
    <sheet name="Calcu" sheetId="8" r:id="rId9"/>
    <sheet name="Calcu_ADJ" sheetId="51" r:id="rId10"/>
    <sheet name="STD_Data" sheetId="45" r:id="rId11"/>
    <sheet name="Force_2" sheetId="39" r:id="rId12"/>
  </sheets>
  <definedNames>
    <definedName name="_xlnm._FilterDatabase" localSheetId="0" hidden="1">기본정보!#REF!</definedName>
    <definedName name="B_Tag" localSheetId="2">'교정결과-E'!$C$37:$J$37</definedName>
    <definedName name="B_Tag" localSheetId="3">'교정결과-HY'!$B$30:$Q$30</definedName>
    <definedName name="B_Tag">교정결과!$C$35:$J$35</definedName>
    <definedName name="B_Tag_2" localSheetId="4">판정결과!$E$30:$I$30</definedName>
    <definedName name="B_Tag_3">부록!$B$7:$I$7</definedName>
    <definedName name="Force_2_CMC">Force_2!$E$4:$G$203</definedName>
    <definedName name="Force_2_Condition">Force_2!$A$4:$D$203</definedName>
    <definedName name="Force_2_Condition_Temp">Force_2!$A$207:$J$216</definedName>
    <definedName name="Force_2_Resolution">Force_2!$H$4:$K$203</definedName>
    <definedName name="Force_2_Result">Force_2!$O$4:$T$203</definedName>
    <definedName name="Force_2_Result_ADJ">Force_2!$V$4:$AA$203</definedName>
    <definedName name="Force_2_Spec">Force_2!$L$4:$N$203</definedName>
    <definedName name="Force_2_STD1">Force_2!$A$220</definedName>
    <definedName name="Force_2_STD3">Force_2!$A$233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I8" i="51" l="1"/>
  <c r="H8" i="51"/>
  <c r="G8" i="51"/>
  <c r="F8" i="51"/>
  <c r="E8" i="51"/>
  <c r="J7" i="51"/>
  <c r="H7" i="51"/>
  <c r="G7" i="51"/>
  <c r="F7" i="51"/>
  <c r="E7" i="51"/>
  <c r="J6" i="51"/>
  <c r="I6" i="51"/>
  <c r="G6" i="51"/>
  <c r="F6" i="51"/>
  <c r="E6" i="51"/>
  <c r="J5" i="51"/>
  <c r="I5" i="51"/>
  <c r="H5" i="51"/>
  <c r="F5" i="51"/>
  <c r="E5" i="51"/>
  <c r="J4" i="51"/>
  <c r="I4" i="51"/>
  <c r="H4" i="51"/>
  <c r="G4" i="51"/>
  <c r="E4" i="51"/>
  <c r="I8" i="8"/>
  <c r="H8" i="8"/>
  <c r="G8" i="8"/>
  <c r="F8" i="8"/>
  <c r="E8" i="8"/>
  <c r="J7" i="8"/>
  <c r="H7" i="8"/>
  <c r="G7" i="8"/>
  <c r="F7" i="8"/>
  <c r="E7" i="8"/>
  <c r="J6" i="8"/>
  <c r="I6" i="8"/>
  <c r="G6" i="8"/>
  <c r="F6" i="8"/>
  <c r="E6" i="8"/>
  <c r="J5" i="8"/>
  <c r="I5" i="8"/>
  <c r="H5" i="8"/>
  <c r="F5" i="8"/>
  <c r="E5" i="8"/>
  <c r="J4" i="8"/>
  <c r="I4" i="8"/>
  <c r="H4" i="8"/>
  <c r="G4" i="8"/>
  <c r="E4" i="8"/>
  <c r="J491" i="51" l="1"/>
  <c r="M491" i="51" s="1"/>
  <c r="I491" i="51"/>
  <c r="O491" i="51" s="1"/>
  <c r="O490" i="51"/>
  <c r="J490" i="51"/>
  <c r="M490" i="51" s="1"/>
  <c r="I490" i="51"/>
  <c r="J489" i="51"/>
  <c r="M489" i="51" s="1"/>
  <c r="I489" i="51"/>
  <c r="O489" i="51" s="1"/>
  <c r="J488" i="51"/>
  <c r="M488" i="51" s="1"/>
  <c r="I488" i="51"/>
  <c r="O488" i="51" s="1"/>
  <c r="J487" i="51"/>
  <c r="M487" i="51" s="1"/>
  <c r="I487" i="51"/>
  <c r="O487" i="51" s="1"/>
  <c r="J486" i="51"/>
  <c r="M486" i="51" s="1"/>
  <c r="I486" i="51"/>
  <c r="O486" i="51" s="1"/>
  <c r="J485" i="51"/>
  <c r="M485" i="51" s="1"/>
  <c r="I485" i="51"/>
  <c r="O485" i="51" s="1"/>
  <c r="J484" i="51"/>
  <c r="M484" i="51" s="1"/>
  <c r="I484" i="51"/>
  <c r="O484" i="51" s="1"/>
  <c r="J483" i="51"/>
  <c r="M483" i="51" s="1"/>
  <c r="I483" i="51"/>
  <c r="O483" i="51" s="1"/>
  <c r="J482" i="51"/>
  <c r="M482" i="51" s="1"/>
  <c r="I482" i="51"/>
  <c r="O482" i="51" s="1"/>
  <c r="T437" i="51"/>
  <c r="S437" i="51"/>
  <c r="R437" i="51"/>
  <c r="P437" i="51"/>
  <c r="O437" i="51"/>
  <c r="Z465" i="51" s="1"/>
  <c r="Z466" i="51" s="1"/>
  <c r="Z467" i="51" s="1"/>
  <c r="Z468" i="51" s="1"/>
  <c r="Z469" i="51" s="1"/>
  <c r="Z470" i="51" s="1"/>
  <c r="Z471" i="51" s="1"/>
  <c r="Z472" i="51" s="1"/>
  <c r="Z473" i="51" s="1"/>
  <c r="Z474" i="51" s="1"/>
  <c r="Z475" i="51" s="1"/>
  <c r="Z476" i="51" s="1"/>
  <c r="Z477" i="51" s="1"/>
  <c r="Z478" i="51" s="1"/>
  <c r="T435" i="51"/>
  <c r="S435" i="51"/>
  <c r="R435" i="51"/>
  <c r="P435" i="51"/>
  <c r="N435" i="51"/>
  <c r="M435" i="51"/>
  <c r="J435" i="51"/>
  <c r="I435" i="51"/>
  <c r="H435" i="51"/>
  <c r="G435" i="51"/>
  <c r="F435" i="51"/>
  <c r="E435" i="51"/>
  <c r="D435" i="51"/>
  <c r="C435" i="51"/>
  <c r="B435" i="51"/>
  <c r="A433" i="51"/>
  <c r="T390" i="51"/>
  <c r="S390" i="51"/>
  <c r="R390" i="51"/>
  <c r="P390" i="51"/>
  <c r="O390" i="51"/>
  <c r="Z418" i="51" s="1"/>
  <c r="T388" i="51"/>
  <c r="S388" i="51"/>
  <c r="R388" i="51"/>
  <c r="P388" i="51"/>
  <c r="N388" i="51"/>
  <c r="M388" i="51"/>
  <c r="J388" i="51"/>
  <c r="I388" i="51"/>
  <c r="H388" i="51"/>
  <c r="G388" i="51"/>
  <c r="F388" i="51"/>
  <c r="E388" i="51"/>
  <c r="D388" i="51"/>
  <c r="C388" i="51"/>
  <c r="B388" i="51"/>
  <c r="A386" i="51"/>
  <c r="T343" i="51"/>
  <c r="S343" i="51"/>
  <c r="R343" i="51"/>
  <c r="P343" i="51"/>
  <c r="O343" i="51"/>
  <c r="Z371" i="51" s="1"/>
  <c r="T341" i="51"/>
  <c r="S341" i="51"/>
  <c r="R341" i="51"/>
  <c r="P341" i="51"/>
  <c r="N341" i="51"/>
  <c r="M341" i="51"/>
  <c r="J341" i="51"/>
  <c r="I341" i="51"/>
  <c r="H341" i="51"/>
  <c r="G341" i="51"/>
  <c r="F341" i="51"/>
  <c r="I343" i="51" s="1"/>
  <c r="E341" i="51"/>
  <c r="D341" i="51"/>
  <c r="C341" i="51"/>
  <c r="B341" i="51"/>
  <c r="A339" i="51"/>
  <c r="T296" i="51"/>
  <c r="S296" i="51"/>
  <c r="R296" i="51"/>
  <c r="P296" i="51"/>
  <c r="O296" i="51"/>
  <c r="Z324" i="51" s="1"/>
  <c r="T294" i="51"/>
  <c r="S294" i="51"/>
  <c r="R294" i="51"/>
  <c r="P294" i="51"/>
  <c r="N294" i="51"/>
  <c r="M294" i="51"/>
  <c r="J294" i="51"/>
  <c r="I294" i="51"/>
  <c r="H294" i="51"/>
  <c r="G294" i="51"/>
  <c r="D301" i="51" s="1"/>
  <c r="E301" i="51" s="1"/>
  <c r="F294" i="51"/>
  <c r="E294" i="51"/>
  <c r="D294" i="51"/>
  <c r="C294" i="51"/>
  <c r="B294" i="51"/>
  <c r="A292" i="51"/>
  <c r="T249" i="51"/>
  <c r="S249" i="51"/>
  <c r="R249" i="51"/>
  <c r="P249" i="51"/>
  <c r="O249" i="51"/>
  <c r="Z277" i="51" s="1"/>
  <c r="T247" i="51"/>
  <c r="S247" i="51"/>
  <c r="R247" i="51"/>
  <c r="P247" i="51"/>
  <c r="N247" i="51"/>
  <c r="M247" i="51"/>
  <c r="J247" i="51"/>
  <c r="I247" i="51"/>
  <c r="H247" i="51"/>
  <c r="G247" i="51"/>
  <c r="A249" i="51" s="1"/>
  <c r="F247" i="51"/>
  <c r="E247" i="51"/>
  <c r="D247" i="51"/>
  <c r="C247" i="51"/>
  <c r="B247" i="51"/>
  <c r="A245" i="51"/>
  <c r="T202" i="51"/>
  <c r="S202" i="51"/>
  <c r="R202" i="51"/>
  <c r="P202" i="51"/>
  <c r="O202" i="51"/>
  <c r="Z230" i="51" s="1"/>
  <c r="T200" i="51"/>
  <c r="S200" i="51"/>
  <c r="R200" i="51"/>
  <c r="P200" i="51"/>
  <c r="N200" i="51"/>
  <c r="M200" i="51"/>
  <c r="J200" i="51"/>
  <c r="I200" i="51"/>
  <c r="H200" i="51"/>
  <c r="G200" i="51"/>
  <c r="D207" i="51" s="1"/>
  <c r="E207" i="51" s="1"/>
  <c r="F200" i="51"/>
  <c r="E200" i="51"/>
  <c r="D200" i="51"/>
  <c r="C200" i="51"/>
  <c r="B200" i="51"/>
  <c r="A198" i="51"/>
  <c r="T155" i="51"/>
  <c r="S155" i="51"/>
  <c r="R155" i="51"/>
  <c r="P155" i="51"/>
  <c r="O155" i="51"/>
  <c r="Z183" i="51" s="1"/>
  <c r="T153" i="51"/>
  <c r="S153" i="51"/>
  <c r="R153" i="51"/>
  <c r="P153" i="51"/>
  <c r="N153" i="51"/>
  <c r="M153" i="51"/>
  <c r="J153" i="51"/>
  <c r="I153" i="51"/>
  <c r="H153" i="51"/>
  <c r="G153" i="51"/>
  <c r="D160" i="51" s="1"/>
  <c r="F153" i="51"/>
  <c r="E153" i="51"/>
  <c r="D153" i="51"/>
  <c r="C153" i="51"/>
  <c r="B153" i="51"/>
  <c r="C155" i="51" s="1"/>
  <c r="A151" i="51"/>
  <c r="T108" i="51"/>
  <c r="S108" i="51"/>
  <c r="R108" i="51"/>
  <c r="P108" i="51"/>
  <c r="O108" i="51"/>
  <c r="Z136" i="51" s="1"/>
  <c r="T106" i="51"/>
  <c r="S106" i="51"/>
  <c r="R106" i="51"/>
  <c r="P106" i="51"/>
  <c r="N106" i="51"/>
  <c r="M106" i="51"/>
  <c r="J106" i="51"/>
  <c r="I106" i="51"/>
  <c r="H106" i="51"/>
  <c r="G106" i="51"/>
  <c r="A108" i="51" s="1"/>
  <c r="F106" i="51"/>
  <c r="E106" i="51"/>
  <c r="D106" i="51"/>
  <c r="C106" i="51"/>
  <c r="B106" i="51"/>
  <c r="A104" i="51"/>
  <c r="T61" i="51"/>
  <c r="S61" i="51"/>
  <c r="R61" i="51"/>
  <c r="P61" i="51"/>
  <c r="O61" i="51"/>
  <c r="Z89" i="51" s="1"/>
  <c r="T59" i="51"/>
  <c r="S59" i="51"/>
  <c r="R59" i="51"/>
  <c r="P59" i="51"/>
  <c r="N59" i="51"/>
  <c r="M59" i="51"/>
  <c r="J59" i="51"/>
  <c r="I59" i="51"/>
  <c r="H59" i="51"/>
  <c r="G59" i="51"/>
  <c r="D66" i="51" s="1"/>
  <c r="F59" i="51"/>
  <c r="E59" i="51"/>
  <c r="D59" i="51"/>
  <c r="C59" i="51"/>
  <c r="B59" i="51"/>
  <c r="C61" i="51" s="1"/>
  <c r="A57" i="51"/>
  <c r="T14" i="51"/>
  <c r="S14" i="51"/>
  <c r="R14" i="51"/>
  <c r="P14" i="51"/>
  <c r="O14" i="51"/>
  <c r="Z42" i="51" s="1"/>
  <c r="T12" i="51"/>
  <c r="S12" i="51"/>
  <c r="R12" i="51"/>
  <c r="P12" i="51"/>
  <c r="N12" i="51"/>
  <c r="M12" i="51"/>
  <c r="J12" i="51"/>
  <c r="I12" i="51"/>
  <c r="H12" i="51"/>
  <c r="G12" i="51"/>
  <c r="D19" i="51" s="1"/>
  <c r="E19" i="51" s="1"/>
  <c r="F12" i="51"/>
  <c r="E12" i="51"/>
  <c r="D12" i="51"/>
  <c r="C12" i="51"/>
  <c r="B12" i="51"/>
  <c r="A10" i="51"/>
  <c r="A3" i="51"/>
  <c r="M437" i="51" l="1"/>
  <c r="N437" i="51" s="1"/>
  <c r="M390" i="51"/>
  <c r="N390" i="51" s="1"/>
  <c r="M343" i="51"/>
  <c r="N343" i="51" s="1"/>
  <c r="M296" i="51"/>
  <c r="N296" i="51" s="1"/>
  <c r="M249" i="51"/>
  <c r="N249" i="51" s="1"/>
  <c r="M202" i="51"/>
  <c r="N202" i="51" s="1"/>
  <c r="M155" i="51"/>
  <c r="N155" i="51" s="1"/>
  <c r="M108" i="51"/>
  <c r="N108" i="51" s="1"/>
  <c r="M61" i="51"/>
  <c r="N61" i="51" s="1"/>
  <c r="M14" i="51"/>
  <c r="N14" i="51" s="1"/>
  <c r="Z419" i="51"/>
  <c r="Z325" i="51"/>
  <c r="Z372" i="51"/>
  <c r="Z278" i="51"/>
  <c r="Z43" i="51"/>
  <c r="Z184" i="51"/>
  <c r="Z137" i="51"/>
  <c r="Z90" i="51"/>
  <c r="Z231" i="51"/>
  <c r="B460" i="51"/>
  <c r="B456" i="51"/>
  <c r="A475" i="51" s="1"/>
  <c r="B452" i="51"/>
  <c r="A471" i="51" s="1"/>
  <c r="B448" i="51"/>
  <c r="A467" i="51" s="1"/>
  <c r="B444" i="51"/>
  <c r="B449" i="51"/>
  <c r="A468" i="51" s="1"/>
  <c r="B459" i="51"/>
  <c r="A478" i="51" s="1"/>
  <c r="B455" i="51"/>
  <c r="A474" i="51" s="1"/>
  <c r="B451" i="51"/>
  <c r="A470" i="51" s="1"/>
  <c r="B447" i="51"/>
  <c r="A466" i="51" s="1"/>
  <c r="B443" i="51"/>
  <c r="B458" i="51"/>
  <c r="A477" i="51" s="1"/>
  <c r="B454" i="51"/>
  <c r="A473" i="51" s="1"/>
  <c r="B450" i="51"/>
  <c r="A469" i="51" s="1"/>
  <c r="B446" i="51"/>
  <c r="A465" i="51" s="1"/>
  <c r="B457" i="51"/>
  <c r="A476" i="51" s="1"/>
  <c r="B453" i="51"/>
  <c r="A472" i="51" s="1"/>
  <c r="B445" i="51"/>
  <c r="N445" i="51" s="1"/>
  <c r="B413" i="51"/>
  <c r="B409" i="51"/>
  <c r="A428" i="51" s="1"/>
  <c r="B405" i="51"/>
  <c r="A424" i="51" s="1"/>
  <c r="B401" i="51"/>
  <c r="A420" i="51" s="1"/>
  <c r="B397" i="51"/>
  <c r="B396" i="51"/>
  <c r="B411" i="51"/>
  <c r="A430" i="51" s="1"/>
  <c r="B403" i="51"/>
  <c r="A422" i="51" s="1"/>
  <c r="B410" i="51"/>
  <c r="A429" i="51" s="1"/>
  <c r="B402" i="51"/>
  <c r="A421" i="51" s="1"/>
  <c r="B412" i="51"/>
  <c r="V412" i="51" s="1"/>
  <c r="B408" i="51"/>
  <c r="B404" i="51"/>
  <c r="B400" i="51"/>
  <c r="A419" i="51" s="1"/>
  <c r="B407" i="51"/>
  <c r="A426" i="51" s="1"/>
  <c r="B399" i="51"/>
  <c r="A418" i="51" s="1"/>
  <c r="B406" i="51"/>
  <c r="A425" i="51" s="1"/>
  <c r="B398" i="51"/>
  <c r="B365" i="51"/>
  <c r="A384" i="51" s="1"/>
  <c r="B361" i="51"/>
  <c r="A380" i="51" s="1"/>
  <c r="B357" i="51"/>
  <c r="A376" i="51" s="1"/>
  <c r="B353" i="51"/>
  <c r="A372" i="51" s="1"/>
  <c r="B349" i="51"/>
  <c r="B355" i="51"/>
  <c r="A374" i="51" s="1"/>
  <c r="B366" i="51"/>
  <c r="B358" i="51"/>
  <c r="U358" i="51" s="1"/>
  <c r="B350" i="51"/>
  <c r="B364" i="51"/>
  <c r="A383" i="51" s="1"/>
  <c r="B360" i="51"/>
  <c r="B356" i="51"/>
  <c r="A375" i="51" s="1"/>
  <c r="B352" i="51"/>
  <c r="A371" i="51" s="1"/>
  <c r="B363" i="51"/>
  <c r="A382" i="51" s="1"/>
  <c r="B359" i="51"/>
  <c r="A378" i="51" s="1"/>
  <c r="B351" i="51"/>
  <c r="B362" i="51"/>
  <c r="A381" i="51" s="1"/>
  <c r="B354" i="51"/>
  <c r="A373" i="51" s="1"/>
  <c r="B319" i="51"/>
  <c r="B315" i="51"/>
  <c r="A334" i="51" s="1"/>
  <c r="B311" i="51"/>
  <c r="A330" i="51" s="1"/>
  <c r="B307" i="51"/>
  <c r="A326" i="51" s="1"/>
  <c r="B303" i="51"/>
  <c r="B304" i="51"/>
  <c r="B318" i="51"/>
  <c r="A337" i="51" s="1"/>
  <c r="B314" i="51"/>
  <c r="A333" i="51" s="1"/>
  <c r="B310" i="51"/>
  <c r="A329" i="51" s="1"/>
  <c r="B306" i="51"/>
  <c r="A325" i="51" s="1"/>
  <c r="B302" i="51"/>
  <c r="B312" i="51"/>
  <c r="A331" i="51" s="1"/>
  <c r="B317" i="51"/>
  <c r="A336" i="51" s="1"/>
  <c r="B313" i="51"/>
  <c r="A332" i="51" s="1"/>
  <c r="B309" i="51"/>
  <c r="A328" i="51" s="1"/>
  <c r="B305" i="51"/>
  <c r="A324" i="51" s="1"/>
  <c r="B316" i="51"/>
  <c r="A335" i="51" s="1"/>
  <c r="B308" i="51"/>
  <c r="B272" i="51"/>
  <c r="B268" i="51"/>
  <c r="A287" i="51" s="1"/>
  <c r="B264" i="51"/>
  <c r="A283" i="51" s="1"/>
  <c r="B260" i="51"/>
  <c r="A279" i="51" s="1"/>
  <c r="B256" i="51"/>
  <c r="B266" i="51"/>
  <c r="A285" i="51" s="1"/>
  <c r="B258" i="51"/>
  <c r="A277" i="51" s="1"/>
  <c r="B265" i="51"/>
  <c r="A284" i="51" s="1"/>
  <c r="B257" i="51"/>
  <c r="B271" i="51"/>
  <c r="A290" i="51" s="1"/>
  <c r="B267" i="51"/>
  <c r="A286" i="51" s="1"/>
  <c r="B263" i="51"/>
  <c r="A282" i="51" s="1"/>
  <c r="B259" i="51"/>
  <c r="A278" i="51" s="1"/>
  <c r="B255" i="51"/>
  <c r="B270" i="51"/>
  <c r="A289" i="51" s="1"/>
  <c r="B262" i="51"/>
  <c r="A281" i="51" s="1"/>
  <c r="B269" i="51"/>
  <c r="A288" i="51" s="1"/>
  <c r="B261" i="51"/>
  <c r="A280" i="51" s="1"/>
  <c r="B225" i="51"/>
  <c r="Q225" i="51" s="1"/>
  <c r="B221" i="51"/>
  <c r="A240" i="51" s="1"/>
  <c r="B217" i="51"/>
  <c r="A236" i="51" s="1"/>
  <c r="B213" i="51"/>
  <c r="A232" i="51" s="1"/>
  <c r="B209" i="51"/>
  <c r="B219" i="51"/>
  <c r="A238" i="51" s="1"/>
  <c r="B211" i="51"/>
  <c r="A230" i="51" s="1"/>
  <c r="B218" i="51"/>
  <c r="A237" i="51" s="1"/>
  <c r="B210" i="51"/>
  <c r="B224" i="51"/>
  <c r="A243" i="51" s="1"/>
  <c r="B220" i="51"/>
  <c r="A239" i="51" s="1"/>
  <c r="B216" i="51"/>
  <c r="A235" i="51" s="1"/>
  <c r="B212" i="51"/>
  <c r="A231" i="51" s="1"/>
  <c r="B208" i="51"/>
  <c r="B223" i="51"/>
  <c r="A242" i="51" s="1"/>
  <c r="B215" i="51"/>
  <c r="A234" i="51" s="1"/>
  <c r="B222" i="51"/>
  <c r="A241" i="51" s="1"/>
  <c r="B214" i="51"/>
  <c r="A233" i="51" s="1"/>
  <c r="B177" i="51"/>
  <c r="A196" i="51" s="1"/>
  <c r="B173" i="51"/>
  <c r="A192" i="51" s="1"/>
  <c r="B169" i="51"/>
  <c r="A188" i="51" s="1"/>
  <c r="B165" i="51"/>
  <c r="A184" i="51" s="1"/>
  <c r="B161" i="51"/>
  <c r="B171" i="51"/>
  <c r="A190" i="51" s="1"/>
  <c r="B178" i="51"/>
  <c r="B170" i="51"/>
  <c r="A189" i="51" s="1"/>
  <c r="B162" i="51"/>
  <c r="B176" i="51"/>
  <c r="A195" i="51" s="1"/>
  <c r="B172" i="51"/>
  <c r="A191" i="51" s="1"/>
  <c r="B168" i="51"/>
  <c r="A187" i="51" s="1"/>
  <c r="B164" i="51"/>
  <c r="A183" i="51" s="1"/>
  <c r="B175" i="51"/>
  <c r="A194" i="51" s="1"/>
  <c r="B167" i="51"/>
  <c r="A186" i="51" s="1"/>
  <c r="B163" i="51"/>
  <c r="B174" i="51"/>
  <c r="L174" i="51" s="1"/>
  <c r="B166" i="51"/>
  <c r="B131" i="51"/>
  <c r="B127" i="51"/>
  <c r="A146" i="51" s="1"/>
  <c r="B123" i="51"/>
  <c r="A142" i="51" s="1"/>
  <c r="B119" i="51"/>
  <c r="A138" i="51" s="1"/>
  <c r="B115" i="51"/>
  <c r="B125" i="51"/>
  <c r="A144" i="51" s="1"/>
  <c r="B117" i="51"/>
  <c r="A136" i="51" s="1"/>
  <c r="B124" i="51"/>
  <c r="A143" i="51" s="1"/>
  <c r="B116" i="51"/>
  <c r="B130" i="51"/>
  <c r="A149" i="51" s="1"/>
  <c r="B126" i="51"/>
  <c r="A145" i="51" s="1"/>
  <c r="B122" i="51"/>
  <c r="A141" i="51" s="1"/>
  <c r="B118" i="51"/>
  <c r="A137" i="51" s="1"/>
  <c r="B114" i="51"/>
  <c r="B129" i="51"/>
  <c r="A148" i="51" s="1"/>
  <c r="B121" i="51"/>
  <c r="A140" i="51" s="1"/>
  <c r="B128" i="51"/>
  <c r="A147" i="51" s="1"/>
  <c r="B120" i="51"/>
  <c r="B84" i="51"/>
  <c r="R84" i="51" s="1"/>
  <c r="B83" i="51"/>
  <c r="A102" i="51" s="1"/>
  <c r="B79" i="51"/>
  <c r="A98" i="51" s="1"/>
  <c r="B75" i="51"/>
  <c r="A94" i="51" s="1"/>
  <c r="B71" i="51"/>
  <c r="A90" i="51" s="1"/>
  <c r="B67" i="51"/>
  <c r="B77" i="51"/>
  <c r="A96" i="51" s="1"/>
  <c r="B69" i="51"/>
  <c r="B76" i="51"/>
  <c r="B82" i="51"/>
  <c r="A101" i="51" s="1"/>
  <c r="B78" i="51"/>
  <c r="A97" i="51" s="1"/>
  <c r="B74" i="51"/>
  <c r="A93" i="51" s="1"/>
  <c r="B70" i="51"/>
  <c r="A89" i="51" s="1"/>
  <c r="B81" i="51"/>
  <c r="A100" i="51" s="1"/>
  <c r="B73" i="51"/>
  <c r="A92" i="51" s="1"/>
  <c r="B80" i="51"/>
  <c r="B72" i="51"/>
  <c r="B68" i="51"/>
  <c r="B37" i="51"/>
  <c r="B33" i="51"/>
  <c r="A52" i="51" s="1"/>
  <c r="B29" i="51"/>
  <c r="A48" i="51" s="1"/>
  <c r="B25" i="51"/>
  <c r="A44" i="51" s="1"/>
  <c r="B21" i="51"/>
  <c r="B31" i="51"/>
  <c r="A50" i="51" s="1"/>
  <c r="B23" i="51"/>
  <c r="A42" i="51" s="1"/>
  <c r="Q15" i="48" s="1"/>
  <c r="B30" i="51"/>
  <c r="A49" i="51" s="1"/>
  <c r="B22" i="51"/>
  <c r="B36" i="51"/>
  <c r="A55" i="51" s="1"/>
  <c r="B32" i="51"/>
  <c r="A51" i="51" s="1"/>
  <c r="B28" i="51"/>
  <c r="A47" i="51" s="1"/>
  <c r="B24" i="51"/>
  <c r="A43" i="51" s="1"/>
  <c r="B20" i="51"/>
  <c r="B35" i="51"/>
  <c r="A54" i="51" s="1"/>
  <c r="B27" i="51"/>
  <c r="A46" i="51" s="1"/>
  <c r="B34" i="51"/>
  <c r="A53" i="51" s="1"/>
  <c r="B26" i="51"/>
  <c r="A45" i="51" s="1"/>
  <c r="J412" i="51"/>
  <c r="D108" i="51"/>
  <c r="D113" i="51"/>
  <c r="I113" i="51" s="1"/>
  <c r="A296" i="51"/>
  <c r="I19" i="51"/>
  <c r="G19" i="51"/>
  <c r="A14" i="51"/>
  <c r="I14" i="51"/>
  <c r="I66" i="51"/>
  <c r="G66" i="51"/>
  <c r="E66" i="51"/>
  <c r="B437" i="51"/>
  <c r="B390" i="51"/>
  <c r="B343" i="51"/>
  <c r="B296" i="51"/>
  <c r="B202" i="51"/>
  <c r="B249" i="51"/>
  <c r="B14" i="51"/>
  <c r="C14" i="51"/>
  <c r="C108" i="51"/>
  <c r="I108" i="51"/>
  <c r="B61" i="51"/>
  <c r="B108" i="51"/>
  <c r="C249" i="51"/>
  <c r="D249" i="51"/>
  <c r="B155" i="51"/>
  <c r="I249" i="51"/>
  <c r="A61" i="51"/>
  <c r="I61" i="51"/>
  <c r="I160" i="51"/>
  <c r="G160" i="51"/>
  <c r="E160" i="51"/>
  <c r="I207" i="51"/>
  <c r="G207" i="51"/>
  <c r="I301" i="51"/>
  <c r="G301" i="51"/>
  <c r="A202" i="51"/>
  <c r="I202" i="51"/>
  <c r="A155" i="51"/>
  <c r="I155" i="51"/>
  <c r="D254" i="51"/>
  <c r="C202" i="51"/>
  <c r="I296" i="51"/>
  <c r="A343" i="51"/>
  <c r="D348" i="51"/>
  <c r="D395" i="51"/>
  <c r="A390" i="51"/>
  <c r="C296" i="51"/>
  <c r="C343" i="51"/>
  <c r="D442" i="51"/>
  <c r="A437" i="51"/>
  <c r="C390" i="51"/>
  <c r="I390" i="51"/>
  <c r="C437" i="51"/>
  <c r="I437" i="51"/>
  <c r="P482" i="51"/>
  <c r="A339" i="8"/>
  <c r="B341" i="8"/>
  <c r="C343" i="8" s="1"/>
  <c r="C341" i="8"/>
  <c r="D341" i="8"/>
  <c r="E341" i="8"/>
  <c r="F341" i="8"/>
  <c r="I343" i="8" s="1"/>
  <c r="G341" i="8"/>
  <c r="D348" i="8" s="1"/>
  <c r="G348" i="8" s="1"/>
  <c r="H341" i="8"/>
  <c r="I341" i="8"/>
  <c r="J341" i="8"/>
  <c r="M341" i="8"/>
  <c r="N341" i="8"/>
  <c r="P341" i="8"/>
  <c r="R341" i="8"/>
  <c r="S341" i="8"/>
  <c r="T341" i="8"/>
  <c r="O343" i="8"/>
  <c r="Z371" i="8" s="1"/>
  <c r="P343" i="8"/>
  <c r="R343" i="8"/>
  <c r="S343" i="8"/>
  <c r="T343" i="8"/>
  <c r="M343" i="8" l="1"/>
  <c r="N343" i="8" s="1"/>
  <c r="L466" i="51"/>
  <c r="AB453" i="51"/>
  <c r="AG430" i="51"/>
  <c r="D437" i="51"/>
  <c r="F425" i="51"/>
  <c r="J429" i="51"/>
  <c r="Z420" i="51"/>
  <c r="D296" i="51"/>
  <c r="Q282" i="51"/>
  <c r="W282" i="51" s="1"/>
  <c r="K419" i="51"/>
  <c r="L421" i="51"/>
  <c r="Z373" i="51"/>
  <c r="D343" i="51"/>
  <c r="K371" i="51"/>
  <c r="D390" i="51"/>
  <c r="Z372" i="8"/>
  <c r="M277" i="51"/>
  <c r="AL264" i="51"/>
  <c r="Q376" i="51"/>
  <c r="W376" i="51" s="1"/>
  <c r="F333" i="51"/>
  <c r="AG326" i="51"/>
  <c r="P420" i="51"/>
  <c r="V420" i="51" s="1"/>
  <c r="Z279" i="51"/>
  <c r="Z326" i="51"/>
  <c r="X453" i="51"/>
  <c r="N472" i="51"/>
  <c r="AC472" i="51" s="1"/>
  <c r="AJ453" i="51"/>
  <c r="D472" i="51"/>
  <c r="AL453" i="51"/>
  <c r="AK453" i="51"/>
  <c r="H472" i="51"/>
  <c r="F472" i="51"/>
  <c r="J240" i="51"/>
  <c r="D61" i="51"/>
  <c r="L147" i="51"/>
  <c r="Z232" i="51"/>
  <c r="Z138" i="51"/>
  <c r="P94" i="51"/>
  <c r="V94" i="51" s="1"/>
  <c r="M140" i="51"/>
  <c r="L143" i="51"/>
  <c r="I138" i="51"/>
  <c r="AD234" i="51"/>
  <c r="Z185" i="51"/>
  <c r="AE243" i="51"/>
  <c r="L239" i="51"/>
  <c r="Z91" i="51"/>
  <c r="Z44" i="51"/>
  <c r="Q472" i="51"/>
  <c r="W472" i="51" s="1"/>
  <c r="J472" i="51"/>
  <c r="K472" i="51"/>
  <c r="AD472" i="51"/>
  <c r="Y453" i="51"/>
  <c r="AD453" i="51"/>
  <c r="E472" i="51"/>
  <c r="S472" i="51"/>
  <c r="Y472" i="51" s="1"/>
  <c r="AG453" i="51"/>
  <c r="I472" i="51"/>
  <c r="AE472" i="51"/>
  <c r="O472" i="51"/>
  <c r="U472" i="51" s="1"/>
  <c r="L472" i="51"/>
  <c r="AI453" i="51"/>
  <c r="N358" i="51"/>
  <c r="S358" i="51"/>
  <c r="C377" i="51" s="1"/>
  <c r="T358" i="51"/>
  <c r="P358" i="51"/>
  <c r="E358" i="51"/>
  <c r="R358" i="51"/>
  <c r="N408" i="51"/>
  <c r="A427" i="51"/>
  <c r="H412" i="51"/>
  <c r="A431" i="51"/>
  <c r="N431" i="51" s="1"/>
  <c r="V404" i="51"/>
  <c r="A423" i="51"/>
  <c r="Y404" i="51" s="1"/>
  <c r="S412" i="51"/>
  <c r="C431" i="51" s="1"/>
  <c r="P412" i="51"/>
  <c r="Q360" i="51"/>
  <c r="A379" i="51"/>
  <c r="J358" i="51"/>
  <c r="A377" i="51"/>
  <c r="AE377" i="51" s="1"/>
  <c r="P308" i="51"/>
  <c r="A327" i="51"/>
  <c r="R166" i="51"/>
  <c r="A185" i="51"/>
  <c r="AD166" i="51" s="1"/>
  <c r="J174" i="51"/>
  <c r="A193" i="51"/>
  <c r="AG174" i="51" s="1"/>
  <c r="AD420" i="51"/>
  <c r="U120" i="51"/>
  <c r="A139" i="51"/>
  <c r="N72" i="51"/>
  <c r="A91" i="51"/>
  <c r="AE91" i="51" s="1"/>
  <c r="V76" i="51"/>
  <c r="A95" i="51"/>
  <c r="M80" i="51"/>
  <c r="A99" i="51"/>
  <c r="E28" i="51"/>
  <c r="M412" i="51"/>
  <c r="Z258" i="51"/>
  <c r="M333" i="51"/>
  <c r="D358" i="51"/>
  <c r="V358" i="51"/>
  <c r="Q174" i="51"/>
  <c r="F174" i="51"/>
  <c r="H358" i="51"/>
  <c r="O358" i="51"/>
  <c r="M358" i="51"/>
  <c r="G174" i="51"/>
  <c r="I358" i="51"/>
  <c r="R472" i="51"/>
  <c r="X472" i="51" s="1"/>
  <c r="AM453" i="51"/>
  <c r="Z453" i="51"/>
  <c r="AA453" i="51"/>
  <c r="M472" i="51"/>
  <c r="G472" i="51"/>
  <c r="AG472" i="51"/>
  <c r="P472" i="51"/>
  <c r="V472" i="51" s="1"/>
  <c r="R412" i="51"/>
  <c r="L358" i="51"/>
  <c r="K358" i="51"/>
  <c r="B377" i="51" s="1"/>
  <c r="Q358" i="51"/>
  <c r="S174" i="51"/>
  <c r="C193" i="51" s="1"/>
  <c r="V174" i="51"/>
  <c r="F358" i="51"/>
  <c r="G358" i="51"/>
  <c r="F277" i="51"/>
  <c r="AG147" i="51"/>
  <c r="AJ352" i="51"/>
  <c r="P277" i="51"/>
  <c r="V277" i="51" s="1"/>
  <c r="E425" i="51"/>
  <c r="S277" i="51"/>
  <c r="Y277" i="51" s="1"/>
  <c r="K425" i="51"/>
  <c r="Q412" i="51"/>
  <c r="I371" i="51"/>
  <c r="Q240" i="51"/>
  <c r="W240" i="51" s="1"/>
  <c r="Q277" i="51"/>
  <c r="W277" i="51" s="1"/>
  <c r="AK258" i="51"/>
  <c r="Y128" i="51"/>
  <c r="AA128" i="51"/>
  <c r="AL447" i="51"/>
  <c r="S333" i="51"/>
  <c r="Y333" i="51" s="1"/>
  <c r="I333" i="51"/>
  <c r="AJ314" i="51"/>
  <c r="J333" i="51"/>
  <c r="P333" i="51"/>
  <c r="V333" i="51" s="1"/>
  <c r="AG314" i="51"/>
  <c r="AM314" i="51"/>
  <c r="L412" i="51"/>
  <c r="U412" i="51"/>
  <c r="AJ221" i="51"/>
  <c r="F412" i="51"/>
  <c r="O412" i="51"/>
  <c r="N412" i="51"/>
  <c r="S240" i="51"/>
  <c r="Y240" i="51" s="1"/>
  <c r="K412" i="51"/>
  <c r="B431" i="51" s="1"/>
  <c r="I412" i="51"/>
  <c r="AL221" i="51"/>
  <c r="T412" i="51"/>
  <c r="G412" i="51"/>
  <c r="E412" i="51"/>
  <c r="Q333" i="51"/>
  <c r="W333" i="51" s="1"/>
  <c r="R333" i="51"/>
  <c r="X333" i="51" s="1"/>
  <c r="AB314" i="51"/>
  <c r="AE333" i="51"/>
  <c r="G333" i="51"/>
  <c r="AG333" i="51"/>
  <c r="D333" i="51"/>
  <c r="AD333" i="51"/>
  <c r="AD406" i="51"/>
  <c r="N371" i="51"/>
  <c r="X314" i="51"/>
  <c r="AA314" i="51"/>
  <c r="N333" i="51"/>
  <c r="Y314" i="51"/>
  <c r="K333" i="51"/>
  <c r="Z314" i="51"/>
  <c r="H333" i="51"/>
  <c r="AG277" i="51"/>
  <c r="AB258" i="51"/>
  <c r="J430" i="51"/>
  <c r="AJ406" i="51"/>
  <c r="Z352" i="51"/>
  <c r="AK314" i="51"/>
  <c r="AL314" i="51"/>
  <c r="E333" i="51"/>
  <c r="AI314" i="51"/>
  <c r="O333" i="51"/>
  <c r="U333" i="51" s="1"/>
  <c r="AD314" i="51"/>
  <c r="L333" i="51"/>
  <c r="G277" i="51"/>
  <c r="AE277" i="51"/>
  <c r="J234" i="51"/>
  <c r="Z128" i="51"/>
  <c r="P147" i="51"/>
  <c r="V147" i="51" s="1"/>
  <c r="Y258" i="51"/>
  <c r="J277" i="51"/>
  <c r="D277" i="51"/>
  <c r="H94" i="51"/>
  <c r="D240" i="51"/>
  <c r="X258" i="51"/>
  <c r="AL258" i="51"/>
  <c r="AM258" i="51"/>
  <c r="N277" i="51"/>
  <c r="K277" i="51"/>
  <c r="AA258" i="51"/>
  <c r="H277" i="51"/>
  <c r="F147" i="51"/>
  <c r="D76" i="51"/>
  <c r="AI258" i="51"/>
  <c r="AG258" i="51"/>
  <c r="AD277" i="51"/>
  <c r="AK128" i="51"/>
  <c r="N240" i="51"/>
  <c r="AD240" i="51"/>
  <c r="AJ258" i="51"/>
  <c r="E277" i="51"/>
  <c r="I277" i="51"/>
  <c r="R277" i="51"/>
  <c r="X277" i="51" s="1"/>
  <c r="O277" i="51"/>
  <c r="U277" i="51" s="1"/>
  <c r="AF258" i="51"/>
  <c r="L277" i="51"/>
  <c r="AG128" i="51"/>
  <c r="G147" i="51"/>
  <c r="F240" i="51"/>
  <c r="AM221" i="51"/>
  <c r="G240" i="51"/>
  <c r="AG240" i="51"/>
  <c r="H240" i="51"/>
  <c r="X221" i="51"/>
  <c r="E240" i="51"/>
  <c r="AE240" i="51"/>
  <c r="K99" i="51"/>
  <c r="R240" i="51"/>
  <c r="X240" i="51" s="1"/>
  <c r="Z221" i="51"/>
  <c r="K240" i="51"/>
  <c r="AA221" i="51"/>
  <c r="L240" i="51"/>
  <c r="AB221" i="51"/>
  <c r="I240" i="51"/>
  <c r="AI221" i="51"/>
  <c r="Y221" i="51"/>
  <c r="AD221" i="51"/>
  <c r="O240" i="51"/>
  <c r="U240" i="51" s="1"/>
  <c r="AK221" i="51"/>
  <c r="P240" i="51"/>
  <c r="V240" i="51" s="1"/>
  <c r="AG221" i="51"/>
  <c r="M240" i="51"/>
  <c r="P174" i="51"/>
  <c r="U174" i="51"/>
  <c r="I174" i="51"/>
  <c r="X401" i="51"/>
  <c r="K174" i="51"/>
  <c r="B193" i="51" s="1"/>
  <c r="T174" i="51"/>
  <c r="N174" i="51"/>
  <c r="R28" i="51"/>
  <c r="S28" i="51"/>
  <c r="C47" i="51" s="1"/>
  <c r="P28" i="51"/>
  <c r="T28" i="51"/>
  <c r="M28" i="51"/>
  <c r="G28" i="51"/>
  <c r="E174" i="51"/>
  <c r="AG420" i="51"/>
  <c r="O174" i="51"/>
  <c r="M174" i="51"/>
  <c r="R174" i="51"/>
  <c r="L28" i="51"/>
  <c r="K28" i="51"/>
  <c r="B47" i="51" s="1"/>
  <c r="O28" i="51"/>
  <c r="H28" i="51"/>
  <c r="H174" i="51"/>
  <c r="AJ447" i="51"/>
  <c r="AL128" i="51"/>
  <c r="AI128" i="51"/>
  <c r="AD128" i="51"/>
  <c r="J147" i="51"/>
  <c r="K147" i="51"/>
  <c r="D147" i="51"/>
  <c r="AD147" i="51"/>
  <c r="AE326" i="51"/>
  <c r="X128" i="51"/>
  <c r="M147" i="51"/>
  <c r="AM128" i="51"/>
  <c r="AJ128" i="51"/>
  <c r="N147" i="51"/>
  <c r="O147" i="51"/>
  <c r="U147" i="51" s="1"/>
  <c r="H147" i="51"/>
  <c r="AJ411" i="51"/>
  <c r="K326" i="51"/>
  <c r="I147" i="51"/>
  <c r="AB128" i="51"/>
  <c r="AE147" i="51"/>
  <c r="Q147" i="51"/>
  <c r="W147" i="51" s="1"/>
  <c r="E147" i="51"/>
  <c r="R147" i="51"/>
  <c r="X147" i="51" s="1"/>
  <c r="S147" i="51"/>
  <c r="Y147" i="51" s="1"/>
  <c r="E429" i="51"/>
  <c r="R408" i="51"/>
  <c r="AJ220" i="51"/>
  <c r="N28" i="51"/>
  <c r="D28" i="51"/>
  <c r="AE28" i="51" s="1"/>
  <c r="Q28" i="51"/>
  <c r="I28" i="51"/>
  <c r="AG466" i="51"/>
  <c r="O425" i="51"/>
  <c r="U425" i="51" s="1"/>
  <c r="J425" i="51"/>
  <c r="O429" i="51"/>
  <c r="U429" i="51" s="1"/>
  <c r="L371" i="51"/>
  <c r="AK352" i="51"/>
  <c r="O371" i="51"/>
  <c r="U371" i="51" s="1"/>
  <c r="O243" i="51"/>
  <c r="U243" i="51" s="1"/>
  <c r="AA215" i="51"/>
  <c r="P466" i="51"/>
  <c r="V466" i="51" s="1"/>
  <c r="AG425" i="51"/>
  <c r="N425" i="51"/>
  <c r="AB352" i="51"/>
  <c r="E371" i="51"/>
  <c r="S371" i="51"/>
  <c r="Y371" i="51" s="1"/>
  <c r="AD326" i="51"/>
  <c r="L234" i="51"/>
  <c r="AG220" i="51"/>
  <c r="V28" i="51"/>
  <c r="U28" i="51"/>
  <c r="F28" i="51"/>
  <c r="J28" i="51"/>
  <c r="AD94" i="51"/>
  <c r="G420" i="51"/>
  <c r="D420" i="51"/>
  <c r="AA400" i="51"/>
  <c r="Q138" i="51"/>
  <c r="W138" i="51" s="1"/>
  <c r="AK75" i="51"/>
  <c r="AB401" i="51"/>
  <c r="Y401" i="51"/>
  <c r="L419" i="51"/>
  <c r="K420" i="51"/>
  <c r="H420" i="51"/>
  <c r="O419" i="51"/>
  <c r="U419" i="51" s="1"/>
  <c r="E138" i="51"/>
  <c r="X75" i="51"/>
  <c r="O76" i="51"/>
  <c r="AI410" i="51"/>
  <c r="N429" i="51"/>
  <c r="N239" i="51"/>
  <c r="P239" i="51"/>
  <c r="V239" i="51" s="1"/>
  <c r="AA447" i="51"/>
  <c r="L425" i="51"/>
  <c r="D425" i="51"/>
  <c r="AA406" i="51"/>
  <c r="P425" i="51"/>
  <c r="V425" i="51" s="1"/>
  <c r="R425" i="51"/>
  <c r="X425" i="51" s="1"/>
  <c r="H429" i="51"/>
  <c r="T408" i="51"/>
  <c r="AI352" i="51"/>
  <c r="AG371" i="51"/>
  <c r="J371" i="51"/>
  <c r="G371" i="51"/>
  <c r="AD371" i="51"/>
  <c r="AJ307" i="51"/>
  <c r="J326" i="51"/>
  <c r="S234" i="51"/>
  <c r="Y234" i="51" s="1"/>
  <c r="AM220" i="51"/>
  <c r="AD429" i="51"/>
  <c r="Y447" i="51"/>
  <c r="G466" i="51"/>
  <c r="Z406" i="51"/>
  <c r="I425" i="51"/>
  <c r="AK406" i="51"/>
  <c r="AA410" i="51"/>
  <c r="M408" i="51"/>
  <c r="D371" i="51"/>
  <c r="X352" i="51"/>
  <c r="P371" i="51"/>
  <c r="V371" i="51" s="1"/>
  <c r="AD307" i="51"/>
  <c r="AB307" i="51"/>
  <c r="Q234" i="51"/>
  <c r="W234" i="51" s="1"/>
  <c r="AB215" i="51"/>
  <c r="AA220" i="51"/>
  <c r="M239" i="51"/>
  <c r="S239" i="51"/>
  <c r="Y239" i="51" s="1"/>
  <c r="H447" i="51"/>
  <c r="J447" i="51"/>
  <c r="F447" i="51"/>
  <c r="E447" i="51"/>
  <c r="P444" i="51" s="1"/>
  <c r="P445" i="51" s="1"/>
  <c r="G447" i="51"/>
  <c r="Q444" i="51" s="1"/>
  <c r="Q445" i="51" s="1"/>
  <c r="I447" i="51"/>
  <c r="R444" i="51" s="1"/>
  <c r="R445" i="51" s="1"/>
  <c r="H457" i="51"/>
  <c r="F457" i="51"/>
  <c r="G457" i="51"/>
  <c r="J457" i="51"/>
  <c r="I457" i="51"/>
  <c r="E457" i="51"/>
  <c r="H451" i="51"/>
  <c r="J451" i="51"/>
  <c r="F451" i="51"/>
  <c r="E451" i="51"/>
  <c r="G451" i="51"/>
  <c r="I451" i="51"/>
  <c r="J448" i="51"/>
  <c r="F448" i="51"/>
  <c r="H448" i="51"/>
  <c r="I448" i="51"/>
  <c r="E448" i="51"/>
  <c r="G448" i="51"/>
  <c r="J456" i="51"/>
  <c r="F456" i="51"/>
  <c r="H456" i="51"/>
  <c r="G456" i="51"/>
  <c r="I456" i="51"/>
  <c r="E456" i="51"/>
  <c r="X410" i="51"/>
  <c r="K429" i="51"/>
  <c r="P429" i="51"/>
  <c r="V429" i="51" s="1"/>
  <c r="Z410" i="51"/>
  <c r="M429" i="51"/>
  <c r="AK410" i="51"/>
  <c r="AG429" i="51"/>
  <c r="R429" i="51"/>
  <c r="X429" i="51" s="1"/>
  <c r="L408" i="51"/>
  <c r="Q408" i="51"/>
  <c r="V408" i="51"/>
  <c r="P360" i="51"/>
  <c r="E239" i="51"/>
  <c r="AE239" i="51"/>
  <c r="AL220" i="51"/>
  <c r="R239" i="51"/>
  <c r="X239" i="51" s="1"/>
  <c r="G239" i="51"/>
  <c r="AG239" i="51"/>
  <c r="D239" i="51"/>
  <c r="AD239" i="51"/>
  <c r="L80" i="51"/>
  <c r="Q72" i="51"/>
  <c r="L445" i="51"/>
  <c r="H445" i="51"/>
  <c r="F445" i="51"/>
  <c r="G445" i="51"/>
  <c r="J445" i="51"/>
  <c r="I445" i="51"/>
  <c r="E445" i="51"/>
  <c r="J446" i="51"/>
  <c r="F446" i="51"/>
  <c r="H446" i="51"/>
  <c r="G446" i="51"/>
  <c r="I446" i="51"/>
  <c r="E446" i="51"/>
  <c r="H449" i="51"/>
  <c r="J449" i="51"/>
  <c r="F449" i="51"/>
  <c r="E449" i="51"/>
  <c r="G449" i="51"/>
  <c r="I449" i="51"/>
  <c r="H443" i="51"/>
  <c r="F443" i="51"/>
  <c r="I443" i="51"/>
  <c r="G443" i="51"/>
  <c r="J443" i="51"/>
  <c r="E443" i="51"/>
  <c r="H455" i="51"/>
  <c r="J455" i="51"/>
  <c r="F455" i="51"/>
  <c r="E455" i="51"/>
  <c r="G455" i="51"/>
  <c r="I455" i="51"/>
  <c r="J450" i="51"/>
  <c r="F450" i="51"/>
  <c r="H450" i="51"/>
  <c r="I450" i="51"/>
  <c r="E450" i="51"/>
  <c r="G450" i="51"/>
  <c r="J458" i="51"/>
  <c r="F458" i="51"/>
  <c r="H458" i="51"/>
  <c r="I458" i="51"/>
  <c r="E458" i="51"/>
  <c r="G458" i="51"/>
  <c r="L429" i="51"/>
  <c r="AB410" i="51"/>
  <c r="G429" i="51"/>
  <c r="AD410" i="51"/>
  <c r="S429" i="51"/>
  <c r="Y429" i="51" s="1"/>
  <c r="D429" i="51"/>
  <c r="F429" i="51"/>
  <c r="S408" i="51"/>
  <c r="C427" i="51" s="1"/>
  <c r="P408" i="51"/>
  <c r="U408" i="51"/>
  <c r="R360" i="51"/>
  <c r="Q239" i="51"/>
  <c r="W239" i="51" s="1"/>
  <c r="AK220" i="51"/>
  <c r="X220" i="51"/>
  <c r="F239" i="51"/>
  <c r="Y220" i="51"/>
  <c r="K239" i="51"/>
  <c r="Z220" i="51"/>
  <c r="H239" i="51"/>
  <c r="H453" i="51"/>
  <c r="J453" i="51"/>
  <c r="F453" i="51"/>
  <c r="I453" i="51"/>
  <c r="G453" i="51"/>
  <c r="E453" i="51"/>
  <c r="J454" i="51"/>
  <c r="F454" i="51"/>
  <c r="H454" i="51"/>
  <c r="I454" i="51"/>
  <c r="E454" i="51"/>
  <c r="G454" i="51"/>
  <c r="J444" i="51"/>
  <c r="F444" i="51"/>
  <c r="H444" i="51"/>
  <c r="I444" i="51"/>
  <c r="E444" i="51"/>
  <c r="G444" i="51"/>
  <c r="H459" i="51"/>
  <c r="J459" i="51"/>
  <c r="F459" i="51"/>
  <c r="I459" i="51"/>
  <c r="G459" i="51"/>
  <c r="E459" i="51"/>
  <c r="J452" i="51"/>
  <c r="F452" i="51"/>
  <c r="H452" i="51"/>
  <c r="G452" i="51"/>
  <c r="I452" i="51"/>
  <c r="E452" i="51"/>
  <c r="J460" i="51"/>
  <c r="F460" i="51"/>
  <c r="H460" i="51"/>
  <c r="I460" i="51"/>
  <c r="E460" i="51"/>
  <c r="G460" i="51"/>
  <c r="AG410" i="51"/>
  <c r="AL410" i="51"/>
  <c r="Q429" i="51"/>
  <c r="W429" i="51" s="1"/>
  <c r="AJ410" i="51"/>
  <c r="AE429" i="51"/>
  <c r="I429" i="51"/>
  <c r="K408" i="51"/>
  <c r="B427" i="51" s="1"/>
  <c r="O408" i="51"/>
  <c r="I239" i="51"/>
  <c r="AB220" i="51"/>
  <c r="J239" i="51"/>
  <c r="AI220" i="51"/>
  <c r="O239" i="51"/>
  <c r="U239" i="51" s="1"/>
  <c r="AD220" i="51"/>
  <c r="S72" i="51"/>
  <c r="C91" i="51" s="1"/>
  <c r="H410" i="51"/>
  <c r="G410" i="51"/>
  <c r="J410" i="51"/>
  <c r="F410" i="51"/>
  <c r="I410" i="51"/>
  <c r="E410" i="51"/>
  <c r="J399" i="51"/>
  <c r="F399" i="51"/>
  <c r="I399" i="51"/>
  <c r="E399" i="51"/>
  <c r="H399" i="51"/>
  <c r="G399" i="51"/>
  <c r="J409" i="51"/>
  <c r="F409" i="51"/>
  <c r="I409" i="51"/>
  <c r="E409" i="51"/>
  <c r="H409" i="51"/>
  <c r="G409" i="51"/>
  <c r="K430" i="51"/>
  <c r="J407" i="51"/>
  <c r="F407" i="51"/>
  <c r="I407" i="51"/>
  <c r="E407" i="51"/>
  <c r="H407" i="51"/>
  <c r="G407" i="51"/>
  <c r="X411" i="51"/>
  <c r="Q420" i="51"/>
  <c r="W420" i="51" s="1"/>
  <c r="AI401" i="51"/>
  <c r="H402" i="51"/>
  <c r="G402" i="51"/>
  <c r="J402" i="51"/>
  <c r="F402" i="51"/>
  <c r="I402" i="51"/>
  <c r="E402" i="51"/>
  <c r="J403" i="51"/>
  <c r="F403" i="51"/>
  <c r="I403" i="51"/>
  <c r="E403" i="51"/>
  <c r="H403" i="51"/>
  <c r="G403" i="51"/>
  <c r="P419" i="51"/>
  <c r="V419" i="51" s="1"/>
  <c r="AI264" i="51"/>
  <c r="J94" i="51"/>
  <c r="K94" i="51"/>
  <c r="H408" i="51"/>
  <c r="G408" i="51"/>
  <c r="J408" i="51"/>
  <c r="F408" i="51"/>
  <c r="I408" i="51"/>
  <c r="E408" i="51"/>
  <c r="H398" i="51"/>
  <c r="G398" i="51"/>
  <c r="J398" i="51"/>
  <c r="F398" i="51"/>
  <c r="I398" i="51"/>
  <c r="E398" i="51"/>
  <c r="J401" i="51"/>
  <c r="F401" i="51"/>
  <c r="I401" i="51"/>
  <c r="E401" i="51"/>
  <c r="H401" i="51"/>
  <c r="G401" i="51"/>
  <c r="AG401" i="51"/>
  <c r="O420" i="51"/>
  <c r="U420" i="51" s="1"/>
  <c r="L420" i="51"/>
  <c r="E419" i="51"/>
  <c r="Y400" i="51"/>
  <c r="H396" i="51"/>
  <c r="G396" i="51"/>
  <c r="J396" i="51"/>
  <c r="F396" i="51"/>
  <c r="I396" i="51"/>
  <c r="E396" i="51"/>
  <c r="J411" i="51"/>
  <c r="F411" i="51"/>
  <c r="I411" i="51"/>
  <c r="E411" i="51"/>
  <c r="H411" i="51"/>
  <c r="G411" i="51"/>
  <c r="D430" i="51"/>
  <c r="I420" i="51"/>
  <c r="AL401" i="51"/>
  <c r="S420" i="51"/>
  <c r="Y420" i="51" s="1"/>
  <c r="AM401" i="51"/>
  <c r="H400" i="51"/>
  <c r="G400" i="51"/>
  <c r="Q397" i="51" s="1"/>
  <c r="Q398" i="51" s="1"/>
  <c r="J400" i="51"/>
  <c r="F400" i="51"/>
  <c r="I400" i="51"/>
  <c r="R397" i="51" s="1"/>
  <c r="R398" i="51" s="1"/>
  <c r="E400" i="51"/>
  <c r="P397" i="51" s="1"/>
  <c r="P398" i="51" s="1"/>
  <c r="H406" i="51"/>
  <c r="G406" i="51"/>
  <c r="J406" i="51"/>
  <c r="F406" i="51"/>
  <c r="I406" i="51"/>
  <c r="E406" i="51"/>
  <c r="J397" i="51"/>
  <c r="F397" i="51"/>
  <c r="I397" i="51"/>
  <c r="E397" i="51"/>
  <c r="H397" i="51"/>
  <c r="G397" i="51"/>
  <c r="J405" i="51"/>
  <c r="F405" i="51"/>
  <c r="I405" i="51"/>
  <c r="E405" i="51"/>
  <c r="H405" i="51"/>
  <c r="G405" i="51"/>
  <c r="J413" i="51"/>
  <c r="F413" i="51"/>
  <c r="I413" i="51"/>
  <c r="E413" i="51"/>
  <c r="H413" i="51"/>
  <c r="G413" i="51"/>
  <c r="Y411" i="51"/>
  <c r="F419" i="51"/>
  <c r="R138" i="51"/>
  <c r="X138" i="51" s="1"/>
  <c r="S283" i="51"/>
  <c r="Y283" i="51" s="1"/>
  <c r="I140" i="51"/>
  <c r="AJ75" i="51"/>
  <c r="AG94" i="51"/>
  <c r="R404" i="51"/>
  <c r="H404" i="51"/>
  <c r="G404" i="51"/>
  <c r="J404" i="51"/>
  <c r="F404" i="51"/>
  <c r="I404" i="51"/>
  <c r="E404" i="51"/>
  <c r="H351" i="51"/>
  <c r="G351" i="51"/>
  <c r="E351" i="51"/>
  <c r="J351" i="51"/>
  <c r="F351" i="51"/>
  <c r="I351" i="51"/>
  <c r="J362" i="51"/>
  <c r="F362" i="51"/>
  <c r="I362" i="51"/>
  <c r="E362" i="51"/>
  <c r="H362" i="51"/>
  <c r="G362" i="51"/>
  <c r="H359" i="51"/>
  <c r="G359" i="51"/>
  <c r="J359" i="51"/>
  <c r="F359" i="51"/>
  <c r="I359" i="51"/>
  <c r="E359" i="51"/>
  <c r="J366" i="51"/>
  <c r="F366" i="51"/>
  <c r="I366" i="51"/>
  <c r="E366" i="51"/>
  <c r="H366" i="51"/>
  <c r="G366" i="51"/>
  <c r="J356" i="51"/>
  <c r="F356" i="51"/>
  <c r="I356" i="51"/>
  <c r="E356" i="51"/>
  <c r="H356" i="51"/>
  <c r="G356" i="51"/>
  <c r="H353" i="51"/>
  <c r="G353" i="51"/>
  <c r="Q350" i="51" s="1"/>
  <c r="Q351" i="51" s="1"/>
  <c r="J353" i="51"/>
  <c r="F353" i="51"/>
  <c r="I353" i="51"/>
  <c r="R350" i="51" s="1"/>
  <c r="R351" i="51" s="1"/>
  <c r="E353" i="51"/>
  <c r="P350" i="51" s="1"/>
  <c r="P351" i="51" s="1"/>
  <c r="H361" i="51"/>
  <c r="G361" i="51"/>
  <c r="J361" i="51"/>
  <c r="F361" i="51"/>
  <c r="I361" i="51"/>
  <c r="E361" i="51"/>
  <c r="J350" i="51"/>
  <c r="F350" i="51"/>
  <c r="I350" i="51"/>
  <c r="E350" i="51"/>
  <c r="H350" i="51"/>
  <c r="G350" i="51"/>
  <c r="J364" i="51"/>
  <c r="F364" i="51"/>
  <c r="I364" i="51"/>
  <c r="E364" i="51"/>
  <c r="H364" i="51"/>
  <c r="G364" i="51"/>
  <c r="H355" i="51"/>
  <c r="G355" i="51"/>
  <c r="I355" i="51"/>
  <c r="J355" i="51"/>
  <c r="F355" i="51"/>
  <c r="E355" i="51"/>
  <c r="H363" i="51"/>
  <c r="G363" i="51"/>
  <c r="J363" i="51"/>
  <c r="F363" i="51"/>
  <c r="I363" i="51"/>
  <c r="E363" i="51"/>
  <c r="H349" i="51"/>
  <c r="G349" i="51"/>
  <c r="I349" i="51"/>
  <c r="J349" i="51"/>
  <c r="F349" i="51"/>
  <c r="E349" i="51"/>
  <c r="M360" i="51"/>
  <c r="J360" i="51"/>
  <c r="F360" i="51"/>
  <c r="I360" i="51"/>
  <c r="E360" i="51"/>
  <c r="G360" i="51"/>
  <c r="H360" i="51"/>
  <c r="J352" i="51"/>
  <c r="F352" i="51"/>
  <c r="I352" i="51"/>
  <c r="E352" i="51"/>
  <c r="G352" i="51"/>
  <c r="H352" i="51"/>
  <c r="J354" i="51"/>
  <c r="F354" i="51"/>
  <c r="I354" i="51"/>
  <c r="E354" i="51"/>
  <c r="G354" i="51"/>
  <c r="H354" i="51"/>
  <c r="H357" i="51"/>
  <c r="G357" i="51"/>
  <c r="J357" i="51"/>
  <c r="F357" i="51"/>
  <c r="I357" i="51"/>
  <c r="E357" i="51"/>
  <c r="H365" i="51"/>
  <c r="G365" i="51"/>
  <c r="J365" i="51"/>
  <c r="F365" i="51"/>
  <c r="I365" i="51"/>
  <c r="E365" i="51"/>
  <c r="H302" i="51"/>
  <c r="I302" i="51"/>
  <c r="E302" i="51"/>
  <c r="G302" i="51"/>
  <c r="J302" i="51"/>
  <c r="F302" i="51"/>
  <c r="J307" i="51"/>
  <c r="F307" i="51"/>
  <c r="G307" i="51"/>
  <c r="I307" i="51"/>
  <c r="E307" i="51"/>
  <c r="H307" i="51"/>
  <c r="AB411" i="51"/>
  <c r="H318" i="51"/>
  <c r="I318" i="51"/>
  <c r="E318" i="51"/>
  <c r="G318" i="51"/>
  <c r="J318" i="51"/>
  <c r="F318" i="51"/>
  <c r="U166" i="51"/>
  <c r="H312" i="51"/>
  <c r="I312" i="51"/>
  <c r="G312" i="51"/>
  <c r="J312" i="51"/>
  <c r="F312" i="51"/>
  <c r="E312" i="51"/>
  <c r="J315" i="51"/>
  <c r="F315" i="51"/>
  <c r="G315" i="51"/>
  <c r="I315" i="51"/>
  <c r="E315" i="51"/>
  <c r="H315" i="51"/>
  <c r="S308" i="51"/>
  <c r="C327" i="51" s="1"/>
  <c r="H308" i="51"/>
  <c r="I308" i="51"/>
  <c r="E308" i="51"/>
  <c r="G308" i="51"/>
  <c r="J308" i="51"/>
  <c r="F308" i="51"/>
  <c r="Q314" i="51"/>
  <c r="H314" i="51"/>
  <c r="I314" i="51"/>
  <c r="E314" i="51"/>
  <c r="G314" i="51"/>
  <c r="J314" i="51"/>
  <c r="F314" i="51"/>
  <c r="F430" i="51"/>
  <c r="I430" i="51"/>
  <c r="P430" i="51"/>
  <c r="V430" i="51" s="1"/>
  <c r="O430" i="51"/>
  <c r="U430" i="51" s="1"/>
  <c r="H310" i="51"/>
  <c r="I310" i="51"/>
  <c r="E310" i="51"/>
  <c r="G310" i="51"/>
  <c r="J310" i="51"/>
  <c r="F310" i="51"/>
  <c r="J309" i="51"/>
  <c r="F309" i="51"/>
  <c r="G309" i="51"/>
  <c r="I309" i="51"/>
  <c r="E309" i="51"/>
  <c r="H309" i="51"/>
  <c r="Q430" i="51"/>
  <c r="W430" i="51" s="1"/>
  <c r="AG411" i="51"/>
  <c r="N430" i="51"/>
  <c r="AM411" i="51"/>
  <c r="R430" i="51"/>
  <c r="X430" i="51" s="1"/>
  <c r="S430" i="51"/>
  <c r="Y430" i="51" s="1"/>
  <c r="J305" i="51"/>
  <c r="F305" i="51"/>
  <c r="I305" i="51"/>
  <c r="E305" i="51"/>
  <c r="H305" i="51"/>
  <c r="G305" i="51"/>
  <c r="H306" i="51"/>
  <c r="I306" i="51"/>
  <c r="R303" i="51" s="1"/>
  <c r="R304" i="51" s="1"/>
  <c r="E306" i="51"/>
  <c r="P303" i="51" s="1"/>
  <c r="P304" i="51" s="1"/>
  <c r="G306" i="51"/>
  <c r="Q303" i="51" s="1"/>
  <c r="Q304" i="51" s="1"/>
  <c r="J306" i="51"/>
  <c r="F306" i="51"/>
  <c r="J311" i="51"/>
  <c r="F311" i="51"/>
  <c r="G311" i="51"/>
  <c r="I311" i="51"/>
  <c r="E311" i="51"/>
  <c r="H311" i="51"/>
  <c r="J319" i="51"/>
  <c r="F319" i="51"/>
  <c r="G319" i="51"/>
  <c r="I319" i="51"/>
  <c r="E319" i="51"/>
  <c r="H319" i="51"/>
  <c r="U314" i="51"/>
  <c r="S138" i="51"/>
  <c r="Y138" i="51" s="1"/>
  <c r="AB119" i="51"/>
  <c r="N138" i="51"/>
  <c r="E376" i="51"/>
  <c r="D283" i="51"/>
  <c r="G140" i="51"/>
  <c r="E94" i="51"/>
  <c r="AB75" i="51"/>
  <c r="Y75" i="51"/>
  <c r="H316" i="51"/>
  <c r="I316" i="51"/>
  <c r="E316" i="51"/>
  <c r="G316" i="51"/>
  <c r="J316" i="51"/>
  <c r="F316" i="51"/>
  <c r="AI411" i="51"/>
  <c r="H304" i="51"/>
  <c r="I304" i="51"/>
  <c r="E304" i="51"/>
  <c r="G304" i="51"/>
  <c r="J304" i="51"/>
  <c r="F304" i="51"/>
  <c r="J317" i="51"/>
  <c r="F317" i="51"/>
  <c r="G317" i="51"/>
  <c r="I317" i="51"/>
  <c r="E317" i="51"/>
  <c r="H317" i="51"/>
  <c r="AK402" i="51"/>
  <c r="Z411" i="51"/>
  <c r="H430" i="51"/>
  <c r="AL411" i="51"/>
  <c r="AE430" i="51"/>
  <c r="E430" i="51"/>
  <c r="G430" i="51"/>
  <c r="J303" i="51"/>
  <c r="F303" i="51"/>
  <c r="I303" i="51"/>
  <c r="E303" i="51"/>
  <c r="H303" i="51"/>
  <c r="G303" i="51"/>
  <c r="J313" i="51"/>
  <c r="F313" i="51"/>
  <c r="G313" i="51"/>
  <c r="I313" i="51"/>
  <c r="E313" i="51"/>
  <c r="H313" i="51"/>
  <c r="O138" i="51"/>
  <c r="U138" i="51" s="1"/>
  <c r="X119" i="51"/>
  <c r="M282" i="51"/>
  <c r="AE138" i="51"/>
  <c r="AG264" i="51"/>
  <c r="K140" i="51"/>
  <c r="AA75" i="51"/>
  <c r="G94" i="51"/>
  <c r="D94" i="51"/>
  <c r="H257" i="51"/>
  <c r="I257" i="51"/>
  <c r="G257" i="51"/>
  <c r="J257" i="51"/>
  <c r="F257" i="51"/>
  <c r="E257" i="51"/>
  <c r="H255" i="51"/>
  <c r="E255" i="51"/>
  <c r="G255" i="51"/>
  <c r="J255" i="51"/>
  <c r="F255" i="51"/>
  <c r="I255" i="51"/>
  <c r="J268" i="51"/>
  <c r="F268" i="51"/>
  <c r="I268" i="51"/>
  <c r="E268" i="51"/>
  <c r="H268" i="51"/>
  <c r="G268" i="51"/>
  <c r="H265" i="51"/>
  <c r="G265" i="51"/>
  <c r="J265" i="51"/>
  <c r="F265" i="51"/>
  <c r="I265" i="51"/>
  <c r="E265" i="51"/>
  <c r="J272" i="51"/>
  <c r="F272" i="51"/>
  <c r="I272" i="51"/>
  <c r="E272" i="51"/>
  <c r="H272" i="51"/>
  <c r="G272" i="51"/>
  <c r="J260" i="51"/>
  <c r="F260" i="51"/>
  <c r="I260" i="51"/>
  <c r="E260" i="51"/>
  <c r="H260" i="51"/>
  <c r="G260" i="51"/>
  <c r="J256" i="51"/>
  <c r="F256" i="51"/>
  <c r="G256" i="51"/>
  <c r="I256" i="51"/>
  <c r="E256" i="51"/>
  <c r="H256" i="51"/>
  <c r="H261" i="51"/>
  <c r="E261" i="51"/>
  <c r="G261" i="51"/>
  <c r="J261" i="51"/>
  <c r="F261" i="51"/>
  <c r="I261" i="51"/>
  <c r="H267" i="51"/>
  <c r="G267" i="51"/>
  <c r="J267" i="51"/>
  <c r="F267" i="51"/>
  <c r="I267" i="51"/>
  <c r="E267" i="51"/>
  <c r="N308" i="51"/>
  <c r="L308" i="51"/>
  <c r="H259" i="51"/>
  <c r="E259" i="51"/>
  <c r="P256" i="51" s="1"/>
  <c r="P257" i="51" s="1"/>
  <c r="G259" i="51"/>
  <c r="Q256" i="51" s="1"/>
  <c r="Q257" i="51" s="1"/>
  <c r="J259" i="51"/>
  <c r="F259" i="51"/>
  <c r="I259" i="51"/>
  <c r="R256" i="51" s="1"/>
  <c r="R257" i="51" s="1"/>
  <c r="K138" i="51"/>
  <c r="AL119" i="51"/>
  <c r="F282" i="51"/>
  <c r="J138" i="51"/>
  <c r="AK119" i="51"/>
  <c r="M138" i="51"/>
  <c r="D376" i="51"/>
  <c r="N283" i="51"/>
  <c r="AD283" i="51"/>
  <c r="J266" i="51"/>
  <c r="F266" i="51"/>
  <c r="I266" i="51"/>
  <c r="E266" i="51"/>
  <c r="H266" i="51"/>
  <c r="G266" i="51"/>
  <c r="J258" i="51"/>
  <c r="F258" i="51"/>
  <c r="I258" i="51"/>
  <c r="E258" i="51"/>
  <c r="H258" i="51"/>
  <c r="G258" i="51"/>
  <c r="J270" i="51"/>
  <c r="F270" i="51"/>
  <c r="I270" i="51"/>
  <c r="E270" i="51"/>
  <c r="H270" i="51"/>
  <c r="G270" i="51"/>
  <c r="H269" i="51"/>
  <c r="G269" i="51"/>
  <c r="J269" i="51"/>
  <c r="F269" i="51"/>
  <c r="I269" i="51"/>
  <c r="E269" i="51"/>
  <c r="AD121" i="51"/>
  <c r="AL121" i="51"/>
  <c r="R94" i="51"/>
  <c r="X94" i="51" s="1"/>
  <c r="M94" i="51"/>
  <c r="F94" i="51"/>
  <c r="AG75" i="51"/>
  <c r="O94" i="51"/>
  <c r="U94" i="51" s="1"/>
  <c r="AI75" i="51"/>
  <c r="L94" i="51"/>
  <c r="Q308" i="51"/>
  <c r="AI224" i="51"/>
  <c r="G138" i="51"/>
  <c r="AG119" i="51"/>
  <c r="J264" i="51"/>
  <c r="F264" i="51"/>
  <c r="I264" i="51"/>
  <c r="E264" i="51"/>
  <c r="H264" i="51"/>
  <c r="G264" i="51"/>
  <c r="F138" i="51"/>
  <c r="AA119" i="51"/>
  <c r="X264" i="51"/>
  <c r="AJ264" i="51"/>
  <c r="J262" i="51"/>
  <c r="F262" i="51"/>
  <c r="G262" i="51"/>
  <c r="I262" i="51"/>
  <c r="E262" i="51"/>
  <c r="H262" i="51"/>
  <c r="H263" i="51"/>
  <c r="F263" i="51"/>
  <c r="G263" i="51"/>
  <c r="J263" i="51"/>
  <c r="I263" i="51"/>
  <c r="E263" i="51"/>
  <c r="H271" i="51"/>
  <c r="I271" i="51"/>
  <c r="G271" i="51"/>
  <c r="J271" i="51"/>
  <c r="F271" i="51"/>
  <c r="E271" i="51"/>
  <c r="AJ121" i="51"/>
  <c r="D140" i="51"/>
  <c r="Z75" i="51"/>
  <c r="AE94" i="51"/>
  <c r="N94" i="51"/>
  <c r="AL75" i="51"/>
  <c r="S94" i="51"/>
  <c r="Y94" i="51" s="1"/>
  <c r="AM75" i="51"/>
  <c r="J221" i="51"/>
  <c r="F221" i="51"/>
  <c r="I221" i="51"/>
  <c r="E221" i="51"/>
  <c r="H221" i="51"/>
  <c r="G221" i="51"/>
  <c r="J213" i="51"/>
  <c r="F213" i="51"/>
  <c r="I213" i="51"/>
  <c r="E213" i="51"/>
  <c r="H213" i="51"/>
  <c r="G213" i="51"/>
  <c r="H224" i="51"/>
  <c r="G224" i="51"/>
  <c r="J224" i="51"/>
  <c r="F224" i="51"/>
  <c r="I224" i="51"/>
  <c r="E224" i="51"/>
  <c r="H216" i="51"/>
  <c r="G216" i="51"/>
  <c r="J216" i="51"/>
  <c r="F216" i="51"/>
  <c r="I216" i="51"/>
  <c r="E216" i="51"/>
  <c r="J219" i="51"/>
  <c r="F219" i="51"/>
  <c r="I219" i="51"/>
  <c r="E219" i="51"/>
  <c r="H219" i="51"/>
  <c r="G219" i="51"/>
  <c r="J211" i="51"/>
  <c r="F211" i="51"/>
  <c r="I211" i="51"/>
  <c r="E211" i="51"/>
  <c r="H211" i="51"/>
  <c r="G211" i="51"/>
  <c r="H210" i="51"/>
  <c r="G210" i="51"/>
  <c r="J210" i="51"/>
  <c r="F210" i="51"/>
  <c r="I210" i="51"/>
  <c r="E210" i="51"/>
  <c r="H222" i="51"/>
  <c r="G222" i="51"/>
  <c r="J222" i="51"/>
  <c r="F222" i="51"/>
  <c r="I222" i="51"/>
  <c r="E222" i="51"/>
  <c r="H214" i="51"/>
  <c r="G214" i="51"/>
  <c r="J214" i="51"/>
  <c r="F214" i="51"/>
  <c r="I214" i="51"/>
  <c r="E214" i="51"/>
  <c r="J217" i="51"/>
  <c r="F217" i="51"/>
  <c r="I217" i="51"/>
  <c r="E217" i="51"/>
  <c r="H217" i="51"/>
  <c r="G217" i="51"/>
  <c r="J209" i="51"/>
  <c r="F209" i="51"/>
  <c r="I209" i="51"/>
  <c r="E209" i="51"/>
  <c r="H209" i="51"/>
  <c r="G209" i="51"/>
  <c r="H220" i="51"/>
  <c r="G220" i="51"/>
  <c r="J220" i="51"/>
  <c r="F220" i="51"/>
  <c r="I220" i="51"/>
  <c r="E220" i="51"/>
  <c r="H212" i="51"/>
  <c r="G212" i="51"/>
  <c r="Q209" i="51" s="1"/>
  <c r="Q210" i="51" s="1"/>
  <c r="J212" i="51"/>
  <c r="F212" i="51"/>
  <c r="I212" i="51"/>
  <c r="R209" i="51" s="1"/>
  <c r="R210" i="51" s="1"/>
  <c r="E212" i="51"/>
  <c r="P209" i="51" s="1"/>
  <c r="P210" i="51" s="1"/>
  <c r="J223" i="51"/>
  <c r="F223" i="51"/>
  <c r="I223" i="51"/>
  <c r="E223" i="51"/>
  <c r="H223" i="51"/>
  <c r="G223" i="51"/>
  <c r="J215" i="51"/>
  <c r="F215" i="51"/>
  <c r="I215" i="51"/>
  <c r="E215" i="51"/>
  <c r="H215" i="51"/>
  <c r="G215" i="51"/>
  <c r="H208" i="51"/>
  <c r="G208" i="51"/>
  <c r="J208" i="51"/>
  <c r="F208" i="51"/>
  <c r="I208" i="51"/>
  <c r="E208" i="51"/>
  <c r="H218" i="51"/>
  <c r="G218" i="51"/>
  <c r="J218" i="51"/>
  <c r="F218" i="51"/>
  <c r="I218" i="51"/>
  <c r="E218" i="51"/>
  <c r="P225" i="51"/>
  <c r="J225" i="51"/>
  <c r="F225" i="51"/>
  <c r="I225" i="51"/>
  <c r="E225" i="51"/>
  <c r="H225" i="51"/>
  <c r="G225" i="51"/>
  <c r="H177" i="51"/>
  <c r="G177" i="51"/>
  <c r="J177" i="51"/>
  <c r="F177" i="51"/>
  <c r="I177" i="51"/>
  <c r="E177" i="51"/>
  <c r="H169" i="51"/>
  <c r="G169" i="51"/>
  <c r="J169" i="51"/>
  <c r="F169" i="51"/>
  <c r="I169" i="51"/>
  <c r="E169" i="51"/>
  <c r="H161" i="51"/>
  <c r="G161" i="51"/>
  <c r="J161" i="51"/>
  <c r="F161" i="51"/>
  <c r="I161" i="51"/>
  <c r="E161" i="51"/>
  <c r="J178" i="51"/>
  <c r="F178" i="51"/>
  <c r="I178" i="51"/>
  <c r="E178" i="51"/>
  <c r="H178" i="51"/>
  <c r="G178" i="51"/>
  <c r="J168" i="51"/>
  <c r="F168" i="51"/>
  <c r="I168" i="51"/>
  <c r="E168" i="51"/>
  <c r="H168" i="51"/>
  <c r="G168" i="51"/>
  <c r="S84" i="51"/>
  <c r="U84" i="51"/>
  <c r="T72" i="51"/>
  <c r="N166" i="51"/>
  <c r="J166" i="51"/>
  <c r="F166" i="51"/>
  <c r="I166" i="51"/>
  <c r="E166" i="51"/>
  <c r="H166" i="51"/>
  <c r="G166" i="51"/>
  <c r="H175" i="51"/>
  <c r="G175" i="51"/>
  <c r="J175" i="51"/>
  <c r="F175" i="51"/>
  <c r="I175" i="51"/>
  <c r="E175" i="51"/>
  <c r="H167" i="51"/>
  <c r="G167" i="51"/>
  <c r="J167" i="51"/>
  <c r="F167" i="51"/>
  <c r="I167" i="51"/>
  <c r="E167" i="51"/>
  <c r="H163" i="51"/>
  <c r="G163" i="51"/>
  <c r="J163" i="51"/>
  <c r="F163" i="51"/>
  <c r="I163" i="51"/>
  <c r="E163" i="51"/>
  <c r="J170" i="51"/>
  <c r="F170" i="51"/>
  <c r="I170" i="51"/>
  <c r="E170" i="51"/>
  <c r="H170" i="51"/>
  <c r="G170" i="51"/>
  <c r="P72" i="51"/>
  <c r="H173" i="51"/>
  <c r="G173" i="51"/>
  <c r="J173" i="51"/>
  <c r="F173" i="51"/>
  <c r="I173" i="51"/>
  <c r="E173" i="51"/>
  <c r="H165" i="51"/>
  <c r="G165" i="51"/>
  <c r="Q162" i="51" s="1"/>
  <c r="Q163" i="51" s="1"/>
  <c r="J165" i="51"/>
  <c r="F165" i="51"/>
  <c r="I165" i="51"/>
  <c r="R162" i="51" s="1"/>
  <c r="R163" i="51" s="1"/>
  <c r="E165" i="51"/>
  <c r="P162" i="51" s="1"/>
  <c r="P163" i="51" s="1"/>
  <c r="J172" i="51"/>
  <c r="F172" i="51"/>
  <c r="I172" i="51"/>
  <c r="E172" i="51"/>
  <c r="H172" i="51"/>
  <c r="G172" i="51"/>
  <c r="J162" i="51"/>
  <c r="F162" i="51"/>
  <c r="I162" i="51"/>
  <c r="E162" i="51"/>
  <c r="H162" i="51"/>
  <c r="G162" i="51"/>
  <c r="H171" i="51"/>
  <c r="G171" i="51"/>
  <c r="J171" i="51"/>
  <c r="F171" i="51"/>
  <c r="I171" i="51"/>
  <c r="E171" i="51"/>
  <c r="J164" i="51"/>
  <c r="F164" i="51"/>
  <c r="I164" i="51"/>
  <c r="E164" i="51"/>
  <c r="H164" i="51"/>
  <c r="G164" i="51"/>
  <c r="J176" i="51"/>
  <c r="F176" i="51"/>
  <c r="I176" i="51"/>
  <c r="E176" i="51"/>
  <c r="H176" i="51"/>
  <c r="G176" i="51"/>
  <c r="H118" i="51"/>
  <c r="G118" i="51"/>
  <c r="Q115" i="51" s="1"/>
  <c r="Q116" i="51" s="1"/>
  <c r="J118" i="51"/>
  <c r="F118" i="51"/>
  <c r="I118" i="51"/>
  <c r="R115" i="51" s="1"/>
  <c r="R116" i="51" s="1"/>
  <c r="E118" i="51"/>
  <c r="P115" i="51" s="1"/>
  <c r="P116" i="51" s="1"/>
  <c r="H126" i="51"/>
  <c r="G126" i="51"/>
  <c r="J126" i="51"/>
  <c r="F126" i="51"/>
  <c r="I126" i="51"/>
  <c r="E126" i="51"/>
  <c r="J119" i="51"/>
  <c r="F119" i="51"/>
  <c r="I119" i="51"/>
  <c r="E119" i="51"/>
  <c r="H119" i="51"/>
  <c r="G119" i="51"/>
  <c r="J127" i="51"/>
  <c r="F127" i="51"/>
  <c r="I127" i="51"/>
  <c r="E127" i="51"/>
  <c r="H127" i="51"/>
  <c r="G127" i="51"/>
  <c r="H128" i="51"/>
  <c r="G128" i="51"/>
  <c r="J128" i="51"/>
  <c r="F128" i="51"/>
  <c r="I128" i="51"/>
  <c r="E128" i="51"/>
  <c r="H114" i="51"/>
  <c r="G114" i="51"/>
  <c r="J114" i="51"/>
  <c r="F114" i="51"/>
  <c r="I114" i="51"/>
  <c r="E114" i="51"/>
  <c r="J121" i="51"/>
  <c r="F121" i="51"/>
  <c r="I121" i="51"/>
  <c r="E121" i="51"/>
  <c r="H121" i="51"/>
  <c r="G121" i="51"/>
  <c r="J129" i="51"/>
  <c r="F129" i="51"/>
  <c r="I129" i="51"/>
  <c r="E129" i="51"/>
  <c r="H129" i="51"/>
  <c r="G129" i="51"/>
  <c r="H122" i="51"/>
  <c r="G122" i="51"/>
  <c r="J122" i="51"/>
  <c r="F122" i="51"/>
  <c r="I122" i="51"/>
  <c r="E122" i="51"/>
  <c r="H130" i="51"/>
  <c r="G130" i="51"/>
  <c r="J130" i="51"/>
  <c r="F130" i="51"/>
  <c r="I130" i="51"/>
  <c r="E130" i="51"/>
  <c r="J115" i="51"/>
  <c r="F115" i="51"/>
  <c r="I115" i="51"/>
  <c r="E115" i="51"/>
  <c r="H115" i="51"/>
  <c r="G115" i="51"/>
  <c r="J123" i="51"/>
  <c r="F123" i="51"/>
  <c r="I123" i="51"/>
  <c r="E123" i="51"/>
  <c r="H123" i="51"/>
  <c r="G123" i="51"/>
  <c r="J131" i="51"/>
  <c r="F131" i="51"/>
  <c r="I131" i="51"/>
  <c r="E131" i="51"/>
  <c r="H131" i="51"/>
  <c r="G131" i="51"/>
  <c r="H120" i="51"/>
  <c r="G120" i="51"/>
  <c r="J120" i="51"/>
  <c r="F120" i="51"/>
  <c r="I120" i="51"/>
  <c r="E120" i="51"/>
  <c r="H124" i="51"/>
  <c r="G124" i="51"/>
  <c r="J124" i="51"/>
  <c r="F124" i="51"/>
  <c r="I124" i="51"/>
  <c r="E124" i="51"/>
  <c r="H116" i="51"/>
  <c r="G116" i="51"/>
  <c r="J116" i="51"/>
  <c r="F116" i="51"/>
  <c r="I116" i="51"/>
  <c r="E116" i="51"/>
  <c r="J117" i="51"/>
  <c r="F117" i="51"/>
  <c r="I117" i="51"/>
  <c r="E117" i="51"/>
  <c r="G117" i="51"/>
  <c r="H117" i="51"/>
  <c r="J125" i="51"/>
  <c r="F125" i="51"/>
  <c r="I125" i="51"/>
  <c r="E125" i="51"/>
  <c r="H125" i="51"/>
  <c r="G125" i="51"/>
  <c r="H81" i="51"/>
  <c r="E81" i="51"/>
  <c r="G81" i="51"/>
  <c r="J81" i="51"/>
  <c r="F81" i="51"/>
  <c r="I81" i="51"/>
  <c r="H73" i="51"/>
  <c r="G73" i="51"/>
  <c r="J73" i="51"/>
  <c r="F73" i="51"/>
  <c r="I73" i="51"/>
  <c r="E73" i="51"/>
  <c r="J70" i="51"/>
  <c r="F70" i="51"/>
  <c r="I70" i="51"/>
  <c r="E70" i="51"/>
  <c r="H70" i="51"/>
  <c r="G70" i="51"/>
  <c r="H79" i="51"/>
  <c r="G79" i="51"/>
  <c r="J79" i="51"/>
  <c r="F79" i="51"/>
  <c r="I79" i="51"/>
  <c r="E79" i="51"/>
  <c r="H71" i="51"/>
  <c r="E71" i="51"/>
  <c r="P68" i="51" s="1"/>
  <c r="P69" i="51" s="1"/>
  <c r="G71" i="51"/>
  <c r="Q68" i="51" s="1"/>
  <c r="Q69" i="51" s="1"/>
  <c r="J71" i="51"/>
  <c r="F71" i="51"/>
  <c r="I71" i="51"/>
  <c r="R68" i="51" s="1"/>
  <c r="R69" i="51" s="1"/>
  <c r="J82" i="51"/>
  <c r="F82" i="51"/>
  <c r="I82" i="51"/>
  <c r="E82" i="51"/>
  <c r="H82" i="51"/>
  <c r="G82" i="51"/>
  <c r="H67" i="51"/>
  <c r="E67" i="51"/>
  <c r="G67" i="51"/>
  <c r="J67" i="51"/>
  <c r="F67" i="51"/>
  <c r="I67" i="51"/>
  <c r="J68" i="51"/>
  <c r="F68" i="51"/>
  <c r="G68" i="51"/>
  <c r="I68" i="51"/>
  <c r="E68" i="51"/>
  <c r="H68" i="51"/>
  <c r="O308" i="51"/>
  <c r="R308" i="51"/>
  <c r="AG282" i="51"/>
  <c r="E234" i="51"/>
  <c r="H77" i="51"/>
  <c r="G77" i="51"/>
  <c r="J77" i="51"/>
  <c r="F77" i="51"/>
  <c r="I77" i="51"/>
  <c r="E77" i="51"/>
  <c r="Z215" i="51"/>
  <c r="AK215" i="51"/>
  <c r="AG215" i="51"/>
  <c r="N140" i="51"/>
  <c r="AG140" i="51"/>
  <c r="P140" i="51"/>
  <c r="V140" i="51" s="1"/>
  <c r="J78" i="51"/>
  <c r="F78" i="51"/>
  <c r="I78" i="51"/>
  <c r="E78" i="51"/>
  <c r="H78" i="51"/>
  <c r="G78" i="51"/>
  <c r="S76" i="51"/>
  <c r="C95" i="51" s="1"/>
  <c r="J76" i="51"/>
  <c r="F76" i="51"/>
  <c r="I76" i="51"/>
  <c r="E76" i="51"/>
  <c r="H76" i="51"/>
  <c r="G76" i="51"/>
  <c r="K308" i="51"/>
  <c r="B327" i="51" s="1"/>
  <c r="M308" i="51"/>
  <c r="I234" i="51"/>
  <c r="D282" i="51"/>
  <c r="H75" i="51"/>
  <c r="G75" i="51"/>
  <c r="J75" i="51"/>
  <c r="F75" i="51"/>
  <c r="I75" i="51"/>
  <c r="E75" i="51"/>
  <c r="F234" i="51"/>
  <c r="O234" i="51"/>
  <c r="U234" i="51" s="1"/>
  <c r="H234" i="51"/>
  <c r="R140" i="51"/>
  <c r="X140" i="51" s="1"/>
  <c r="X121" i="51"/>
  <c r="AD140" i="51"/>
  <c r="H69" i="51"/>
  <c r="G69" i="51"/>
  <c r="J69" i="51"/>
  <c r="F69" i="51"/>
  <c r="I69" i="51"/>
  <c r="E69" i="51"/>
  <c r="J74" i="51"/>
  <c r="F74" i="51"/>
  <c r="H74" i="51"/>
  <c r="I74" i="51"/>
  <c r="E74" i="51"/>
  <c r="G74" i="51"/>
  <c r="H83" i="51"/>
  <c r="G83" i="51"/>
  <c r="J83" i="51"/>
  <c r="F83" i="51"/>
  <c r="I83" i="51"/>
  <c r="E83" i="51"/>
  <c r="K84" i="51"/>
  <c r="J84" i="51"/>
  <c r="F84" i="51"/>
  <c r="I84" i="51"/>
  <c r="E84" i="51"/>
  <c r="H84" i="51"/>
  <c r="G84" i="51"/>
  <c r="K72" i="51"/>
  <c r="B91" i="51" s="1"/>
  <c r="J72" i="51"/>
  <c r="F72" i="51"/>
  <c r="I72" i="51"/>
  <c r="E72" i="51"/>
  <c r="H72" i="51"/>
  <c r="G72" i="51"/>
  <c r="S80" i="51"/>
  <c r="C99" i="51" s="1"/>
  <c r="J80" i="51"/>
  <c r="F80" i="51"/>
  <c r="I80" i="51"/>
  <c r="E80" i="51"/>
  <c r="H80" i="51"/>
  <c r="G80" i="51"/>
  <c r="I23" i="51"/>
  <c r="J23" i="51"/>
  <c r="I24" i="51"/>
  <c r="R21" i="51" s="1"/>
  <c r="R22" i="51" s="1"/>
  <c r="J24" i="51"/>
  <c r="I37" i="51"/>
  <c r="J37" i="51"/>
  <c r="I466" i="51"/>
  <c r="AK447" i="51"/>
  <c r="AD466" i="51"/>
  <c r="D445" i="51"/>
  <c r="D326" i="51"/>
  <c r="AG307" i="51"/>
  <c r="I21" i="51"/>
  <c r="J21" i="51"/>
  <c r="I22" i="51"/>
  <c r="J22" i="51"/>
  <c r="I31" i="51"/>
  <c r="J31" i="51"/>
  <c r="I34" i="51"/>
  <c r="J34" i="51"/>
  <c r="AG447" i="51"/>
  <c r="AI307" i="51"/>
  <c r="I30" i="51"/>
  <c r="J30" i="51"/>
  <c r="AI447" i="51"/>
  <c r="E466" i="51"/>
  <c r="K466" i="51"/>
  <c r="D466" i="51"/>
  <c r="L404" i="51"/>
  <c r="Z307" i="51"/>
  <c r="H326" i="51"/>
  <c r="O326" i="51"/>
  <c r="U326" i="51" s="1"/>
  <c r="J466" i="51"/>
  <c r="R466" i="51"/>
  <c r="X466" i="51" s="1"/>
  <c r="Z447" i="51"/>
  <c r="M466" i="51"/>
  <c r="F466" i="51"/>
  <c r="O466" i="51"/>
  <c r="U466" i="51" s="1"/>
  <c r="H466" i="51"/>
  <c r="P404" i="51"/>
  <c r="K445" i="51"/>
  <c r="M445" i="51"/>
  <c r="M326" i="51"/>
  <c r="E326" i="51"/>
  <c r="AM307" i="51"/>
  <c r="P326" i="51"/>
  <c r="V326" i="51" s="1"/>
  <c r="R326" i="51"/>
  <c r="X326" i="51" s="1"/>
  <c r="AL307" i="51"/>
  <c r="S326" i="51"/>
  <c r="Y326" i="51" s="1"/>
  <c r="T308" i="51"/>
  <c r="V308" i="51"/>
  <c r="U308" i="51"/>
  <c r="AB224" i="51"/>
  <c r="AD224" i="51"/>
  <c r="X263" i="51"/>
  <c r="AD282" i="51"/>
  <c r="AD215" i="51"/>
  <c r="N234" i="51"/>
  <c r="G234" i="51"/>
  <c r="AG234" i="51"/>
  <c r="AL215" i="51"/>
  <c r="P234" i="51"/>
  <c r="V234" i="51" s="1"/>
  <c r="Q140" i="51"/>
  <c r="W140" i="51" s="1"/>
  <c r="F140" i="51"/>
  <c r="AA121" i="51"/>
  <c r="O140" i="51"/>
  <c r="U140" i="51" s="1"/>
  <c r="AB121" i="51"/>
  <c r="H140" i="51"/>
  <c r="G143" i="51"/>
  <c r="Y121" i="51"/>
  <c r="I20" i="51"/>
  <c r="J20" i="51"/>
  <c r="I32" i="51"/>
  <c r="J32" i="51"/>
  <c r="I33" i="51"/>
  <c r="J33" i="51"/>
  <c r="I36" i="51"/>
  <c r="J36" i="51"/>
  <c r="I29" i="51"/>
  <c r="J29" i="51"/>
  <c r="AK307" i="51"/>
  <c r="N326" i="51"/>
  <c r="AB447" i="51"/>
  <c r="AD447" i="51"/>
  <c r="AE466" i="51"/>
  <c r="N466" i="51"/>
  <c r="S466" i="51"/>
  <c r="Y466" i="51" s="1"/>
  <c r="Y307" i="51"/>
  <c r="Q326" i="51"/>
  <c r="W326" i="51" s="1"/>
  <c r="I326" i="51"/>
  <c r="F326" i="51"/>
  <c r="X307" i="51"/>
  <c r="G326" i="51"/>
  <c r="D308" i="51"/>
  <c r="J243" i="51"/>
  <c r="L243" i="51"/>
  <c r="AI215" i="51"/>
  <c r="E282" i="51"/>
  <c r="G282" i="51"/>
  <c r="AJ215" i="51"/>
  <c r="R234" i="51"/>
  <c r="X234" i="51" s="1"/>
  <c r="K234" i="51"/>
  <c r="X215" i="51"/>
  <c r="D234" i="51"/>
  <c r="Z121" i="51"/>
  <c r="J140" i="51"/>
  <c r="AK121" i="51"/>
  <c r="S140" i="51"/>
  <c r="Y140" i="51" s="1"/>
  <c r="AG121" i="51"/>
  <c r="L140" i="51"/>
  <c r="I25" i="51"/>
  <c r="J25" i="51"/>
  <c r="I26" i="51"/>
  <c r="J26" i="51"/>
  <c r="I27" i="51"/>
  <c r="J27" i="51"/>
  <c r="I35" i="51"/>
  <c r="J35" i="51"/>
  <c r="I243" i="51"/>
  <c r="P421" i="51"/>
  <c r="V421" i="51" s="1"/>
  <c r="D404" i="51"/>
  <c r="M404" i="51"/>
  <c r="O314" i="51"/>
  <c r="T360" i="51"/>
  <c r="S360" i="51"/>
  <c r="C379" i="51" s="1"/>
  <c r="V360" i="51"/>
  <c r="U360" i="51"/>
  <c r="N225" i="51"/>
  <c r="T80" i="51"/>
  <c r="P80" i="51"/>
  <c r="Q80" i="51"/>
  <c r="N80" i="51"/>
  <c r="U72" i="51"/>
  <c r="R72" i="51"/>
  <c r="AD402" i="51"/>
  <c r="O404" i="51"/>
  <c r="Q404" i="51"/>
  <c r="N404" i="51"/>
  <c r="N360" i="51"/>
  <c r="K225" i="51"/>
  <c r="U80" i="51"/>
  <c r="R80" i="51"/>
  <c r="D72" i="51"/>
  <c r="O72" i="51"/>
  <c r="V72" i="51"/>
  <c r="O421" i="51"/>
  <c r="U421" i="51" s="1"/>
  <c r="S404" i="51"/>
  <c r="C423" i="51" s="1"/>
  <c r="U404" i="51"/>
  <c r="O360" i="51"/>
  <c r="K360" i="51"/>
  <c r="B379" i="51" s="1"/>
  <c r="L360" i="51"/>
  <c r="T225" i="51"/>
  <c r="O80" i="51"/>
  <c r="V80" i="51"/>
  <c r="L72" i="51"/>
  <c r="M72" i="51"/>
  <c r="K80" i="51"/>
  <c r="B99" i="51" s="1"/>
  <c r="G32" i="51"/>
  <c r="H32" i="51"/>
  <c r="G29" i="51"/>
  <c r="H29" i="51"/>
  <c r="Q421" i="51"/>
  <c r="W421" i="51" s="1"/>
  <c r="AJ402" i="51"/>
  <c r="S421" i="51"/>
  <c r="Y421" i="51" s="1"/>
  <c r="D421" i="51"/>
  <c r="AD421" i="51"/>
  <c r="M419" i="51"/>
  <c r="X400" i="51"/>
  <c r="Z400" i="51"/>
  <c r="J419" i="51"/>
  <c r="AK400" i="51"/>
  <c r="S419" i="51"/>
  <c r="Y419" i="51" s="1"/>
  <c r="L314" i="51"/>
  <c r="F376" i="51"/>
  <c r="AB357" i="51"/>
  <c r="E283" i="51"/>
  <c r="M283" i="51"/>
  <c r="AM264" i="51"/>
  <c r="R283" i="51"/>
  <c r="X283" i="51" s="1"/>
  <c r="G283" i="51"/>
  <c r="AG283" i="51"/>
  <c r="H283" i="51"/>
  <c r="S120" i="51"/>
  <c r="C139" i="51" s="1"/>
  <c r="L120" i="51"/>
  <c r="AG124" i="51"/>
  <c r="N143" i="51"/>
  <c r="K166" i="51"/>
  <c r="B185" i="51" s="1"/>
  <c r="L166" i="51"/>
  <c r="V166" i="51"/>
  <c r="G25" i="51"/>
  <c r="H25" i="51"/>
  <c r="L76" i="51"/>
  <c r="M76" i="51"/>
  <c r="G31" i="51"/>
  <c r="H31" i="51"/>
  <c r="G34" i="51"/>
  <c r="H34" i="51"/>
  <c r="G24" i="51"/>
  <c r="Q21" i="51" s="1"/>
  <c r="Q22" i="51" s="1"/>
  <c r="H24" i="51"/>
  <c r="I421" i="51"/>
  <c r="G421" i="51"/>
  <c r="AG421" i="51"/>
  <c r="H421" i="51"/>
  <c r="AD419" i="51"/>
  <c r="D419" i="51"/>
  <c r="AG400" i="51"/>
  <c r="AD400" i="51"/>
  <c r="N419" i="51"/>
  <c r="G419" i="51"/>
  <c r="AG419" i="51"/>
  <c r="N314" i="51"/>
  <c r="R314" i="51"/>
  <c r="P314" i="51"/>
  <c r="M314" i="51"/>
  <c r="Q283" i="51"/>
  <c r="W283" i="51" s="1"/>
  <c r="J376" i="51"/>
  <c r="K376" i="51"/>
  <c r="AB264" i="51"/>
  <c r="AE283" i="51"/>
  <c r="F283" i="51"/>
  <c r="Z264" i="51"/>
  <c r="K283" i="51"/>
  <c r="AA264" i="51"/>
  <c r="L283" i="51"/>
  <c r="K120" i="51"/>
  <c r="B139" i="51" s="1"/>
  <c r="P120" i="51"/>
  <c r="M120" i="51"/>
  <c r="AI124" i="51"/>
  <c r="AG143" i="51"/>
  <c r="S166" i="51"/>
  <c r="C185" i="51" s="1"/>
  <c r="O120" i="51"/>
  <c r="O166" i="51"/>
  <c r="P166" i="51"/>
  <c r="M166" i="51"/>
  <c r="G30" i="51"/>
  <c r="H30" i="51"/>
  <c r="G23" i="51"/>
  <c r="H23" i="51"/>
  <c r="T76" i="51"/>
  <c r="P76" i="51"/>
  <c r="Q76" i="51"/>
  <c r="N76" i="51"/>
  <c r="G33" i="51"/>
  <c r="H33" i="51"/>
  <c r="G36" i="51"/>
  <c r="H36" i="51"/>
  <c r="G113" i="51"/>
  <c r="E113" i="51"/>
  <c r="G20" i="51"/>
  <c r="H20" i="51"/>
  <c r="G37" i="51"/>
  <c r="H37" i="51"/>
  <c r="N120" i="51"/>
  <c r="Z402" i="51"/>
  <c r="K421" i="51"/>
  <c r="AA402" i="51"/>
  <c r="Q419" i="51"/>
  <c r="W419" i="51" s="1"/>
  <c r="AL400" i="51"/>
  <c r="AI400" i="51"/>
  <c r="H419" i="51"/>
  <c r="AJ400" i="51"/>
  <c r="R419" i="51"/>
  <c r="X419" i="51" s="1"/>
  <c r="V314" i="51"/>
  <c r="T314" i="51"/>
  <c r="AD376" i="51"/>
  <c r="AE376" i="51"/>
  <c r="I283" i="51"/>
  <c r="Y264" i="51"/>
  <c r="J283" i="51"/>
  <c r="AD264" i="51"/>
  <c r="O283" i="51"/>
  <c r="U283" i="51" s="1"/>
  <c r="AK264" i="51"/>
  <c r="P283" i="51"/>
  <c r="V283" i="51" s="1"/>
  <c r="D120" i="51"/>
  <c r="T120" i="51"/>
  <c r="Q120" i="51"/>
  <c r="AE143" i="51"/>
  <c r="P143" i="51"/>
  <c r="V143" i="51" s="1"/>
  <c r="D166" i="51"/>
  <c r="T166" i="51"/>
  <c r="Q166" i="51"/>
  <c r="K76" i="51"/>
  <c r="B95" i="51" s="1"/>
  <c r="G21" i="51"/>
  <c r="H21" i="51"/>
  <c r="G22" i="51"/>
  <c r="H22" i="51"/>
  <c r="U76" i="51"/>
  <c r="R76" i="51"/>
  <c r="G26" i="51"/>
  <c r="H26" i="51"/>
  <c r="G27" i="51"/>
  <c r="H27" i="51"/>
  <c r="G35" i="51"/>
  <c r="H35" i="51"/>
  <c r="AG224" i="51"/>
  <c r="N243" i="51"/>
  <c r="AM224" i="51"/>
  <c r="S243" i="51"/>
  <c r="Y243" i="51" s="1"/>
  <c r="AJ224" i="51"/>
  <c r="P243" i="51"/>
  <c r="V243" i="51" s="1"/>
  <c r="L225" i="51"/>
  <c r="AD263" i="51"/>
  <c r="AE282" i="51"/>
  <c r="J282" i="51"/>
  <c r="AB263" i="51"/>
  <c r="K282" i="51"/>
  <c r="Y263" i="51"/>
  <c r="H282" i="51"/>
  <c r="AA357" i="51"/>
  <c r="U225" i="51"/>
  <c r="R225" i="51"/>
  <c r="O225" i="51"/>
  <c r="R376" i="51"/>
  <c r="X376" i="51" s="1"/>
  <c r="S376" i="51"/>
  <c r="Y376" i="51" s="1"/>
  <c r="AJ357" i="51"/>
  <c r="Y357" i="51"/>
  <c r="I376" i="51"/>
  <c r="AG357" i="51"/>
  <c r="P376" i="51"/>
  <c r="V376" i="51" s="1"/>
  <c r="AL124" i="51"/>
  <c r="AM124" i="51"/>
  <c r="Z124" i="51"/>
  <c r="Q143" i="51"/>
  <c r="W143" i="51" s="1"/>
  <c r="R143" i="51"/>
  <c r="X143" i="51" s="1"/>
  <c r="D143" i="51"/>
  <c r="AD143" i="51"/>
  <c r="O84" i="51"/>
  <c r="V84" i="51"/>
  <c r="M68" i="51"/>
  <c r="Q243" i="51"/>
  <c r="W243" i="51" s="1"/>
  <c r="AL224" i="51"/>
  <c r="R243" i="51"/>
  <c r="X243" i="51" s="1"/>
  <c r="G243" i="51"/>
  <c r="AG243" i="51"/>
  <c r="D243" i="51"/>
  <c r="AD243" i="51"/>
  <c r="I282" i="51"/>
  <c r="AA263" i="51"/>
  <c r="N282" i="51"/>
  <c r="AG263" i="51"/>
  <c r="O282" i="51"/>
  <c r="U282" i="51" s="1"/>
  <c r="AI263" i="51"/>
  <c r="L282" i="51"/>
  <c r="AA224" i="51"/>
  <c r="V225" i="51"/>
  <c r="S225" i="51"/>
  <c r="AG376" i="51"/>
  <c r="Z357" i="51"/>
  <c r="H376" i="51"/>
  <c r="AD357" i="51"/>
  <c r="O376" i="51"/>
  <c r="U376" i="51" s="1"/>
  <c r="AL357" i="51"/>
  <c r="M376" i="51"/>
  <c r="X124" i="51"/>
  <c r="K143" i="51"/>
  <c r="E143" i="51"/>
  <c r="AD124" i="51"/>
  <c r="F143" i="51"/>
  <c r="O143" i="51"/>
  <c r="U143" i="51" s="1"/>
  <c r="H143" i="51"/>
  <c r="L84" i="51"/>
  <c r="M84" i="51"/>
  <c r="L68" i="51"/>
  <c r="N68" i="51"/>
  <c r="E243" i="51"/>
  <c r="AK224" i="51"/>
  <c r="X224" i="51"/>
  <c r="F243" i="51"/>
  <c r="Y224" i="51"/>
  <c r="K243" i="51"/>
  <c r="Z224" i="51"/>
  <c r="H243" i="51"/>
  <c r="Z263" i="51"/>
  <c r="AJ263" i="51"/>
  <c r="AK263" i="51"/>
  <c r="R282" i="51"/>
  <c r="X282" i="51" s="1"/>
  <c r="AL263" i="51"/>
  <c r="S282" i="51"/>
  <c r="Y282" i="51" s="1"/>
  <c r="AM263" i="51"/>
  <c r="P282" i="51"/>
  <c r="V282" i="51" s="1"/>
  <c r="M243" i="51"/>
  <c r="M225" i="51"/>
  <c r="L376" i="51"/>
  <c r="AI357" i="51"/>
  <c r="AM357" i="51"/>
  <c r="N376" i="51"/>
  <c r="AK357" i="51"/>
  <c r="X357" i="51"/>
  <c r="G376" i="51"/>
  <c r="AB124" i="51"/>
  <c r="Y124" i="51"/>
  <c r="M143" i="51"/>
  <c r="AJ124" i="51"/>
  <c r="J143" i="51"/>
  <c r="S143" i="51"/>
  <c r="Y143" i="51" s="1"/>
  <c r="T84" i="51"/>
  <c r="P84" i="51"/>
  <c r="Q84" i="51"/>
  <c r="N84" i="51"/>
  <c r="L326" i="51"/>
  <c r="AA307" i="51"/>
  <c r="E23" i="51"/>
  <c r="F23" i="51"/>
  <c r="E24" i="51"/>
  <c r="P21" i="51" s="1"/>
  <c r="P22" i="51" s="1"/>
  <c r="F24" i="51"/>
  <c r="E29" i="51"/>
  <c r="F29" i="51"/>
  <c r="E37" i="51"/>
  <c r="F37" i="51"/>
  <c r="AM447" i="51"/>
  <c r="X447" i="51"/>
  <c r="E21" i="51"/>
  <c r="F21" i="51"/>
  <c r="E22" i="51"/>
  <c r="F22" i="51"/>
  <c r="E31" i="51"/>
  <c r="F31" i="51"/>
  <c r="E34" i="51"/>
  <c r="F34" i="51"/>
  <c r="E20" i="51"/>
  <c r="F20" i="51"/>
  <c r="E32" i="51"/>
  <c r="F32" i="51"/>
  <c r="K68" i="51"/>
  <c r="E33" i="51"/>
  <c r="F33" i="51"/>
  <c r="E36" i="51"/>
  <c r="F36" i="51"/>
  <c r="Q466" i="51"/>
  <c r="W466" i="51" s="1"/>
  <c r="R120" i="51"/>
  <c r="V120" i="51"/>
  <c r="E30" i="51"/>
  <c r="F30" i="51"/>
  <c r="E25" i="51"/>
  <c r="F25" i="51"/>
  <c r="E26" i="51"/>
  <c r="F26" i="51"/>
  <c r="E27" i="51"/>
  <c r="F27" i="51"/>
  <c r="E35" i="51"/>
  <c r="F35" i="51"/>
  <c r="D68" i="51"/>
  <c r="I419" i="51"/>
  <c r="AM400" i="51"/>
  <c r="AE419" i="51"/>
  <c r="AB400" i="51"/>
  <c r="AD425" i="51"/>
  <c r="H425" i="51"/>
  <c r="AI406" i="51"/>
  <c r="X406" i="51"/>
  <c r="AE425" i="51"/>
  <c r="S425" i="51"/>
  <c r="Y425" i="51" s="1"/>
  <c r="G425" i="51"/>
  <c r="AG406" i="51"/>
  <c r="AL406" i="51"/>
  <c r="Q425" i="51"/>
  <c r="W425" i="51" s="1"/>
  <c r="AM406" i="51"/>
  <c r="AB406" i="51"/>
  <c r="M425" i="51"/>
  <c r="Y406" i="51"/>
  <c r="AE371" i="51"/>
  <c r="H371" i="51"/>
  <c r="AF352" i="51"/>
  <c r="R371" i="51"/>
  <c r="X371" i="51" s="1"/>
  <c r="F371" i="51"/>
  <c r="AM352" i="51"/>
  <c r="AA352" i="51"/>
  <c r="M371" i="51"/>
  <c r="Q371" i="51"/>
  <c r="W371" i="51" s="1"/>
  <c r="AL352" i="51"/>
  <c r="Y352" i="51"/>
  <c r="AG352" i="51"/>
  <c r="AE140" i="51"/>
  <c r="AI121" i="51"/>
  <c r="AM121" i="51"/>
  <c r="E140" i="51"/>
  <c r="R421" i="51"/>
  <c r="X421" i="51" s="1"/>
  <c r="F421" i="51"/>
  <c r="AM402" i="51"/>
  <c r="AB402" i="51"/>
  <c r="J421" i="51"/>
  <c r="N421" i="51"/>
  <c r="E421" i="51"/>
  <c r="AL402" i="51"/>
  <c r="Y402" i="51"/>
  <c r="AG402" i="51"/>
  <c r="M421" i="51"/>
  <c r="AI402" i="51"/>
  <c r="X402" i="51"/>
  <c r="AE421" i="51"/>
  <c r="S314" i="51"/>
  <c r="C333" i="51" s="1"/>
  <c r="K314" i="51"/>
  <c r="B333" i="51" s="1"/>
  <c r="AG138" i="51"/>
  <c r="P138" i="51"/>
  <c r="V138" i="51" s="1"/>
  <c r="AJ119" i="51"/>
  <c r="Y119" i="51"/>
  <c r="AD138" i="51"/>
  <c r="L138" i="51"/>
  <c r="AI119" i="51"/>
  <c r="H138" i="51"/>
  <c r="AD119" i="51"/>
  <c r="D138" i="51"/>
  <c r="AM119" i="51"/>
  <c r="Z119" i="51"/>
  <c r="T404" i="51"/>
  <c r="K404" i="51"/>
  <c r="B423" i="51" s="1"/>
  <c r="R420" i="51"/>
  <c r="X420" i="51" s="1"/>
  <c r="F420" i="51"/>
  <c r="AJ401" i="51"/>
  <c r="N420" i="51"/>
  <c r="E420" i="51"/>
  <c r="AD401" i="51"/>
  <c r="J420" i="51"/>
  <c r="Z401" i="51"/>
  <c r="M420" i="51"/>
  <c r="AA401" i="51"/>
  <c r="AE420" i="51"/>
  <c r="AK401" i="51"/>
  <c r="I143" i="51"/>
  <c r="AK124" i="51"/>
  <c r="AA124" i="51"/>
  <c r="Q94" i="51"/>
  <c r="W94" i="51" s="1"/>
  <c r="AD75" i="51"/>
  <c r="I94" i="51"/>
  <c r="L430" i="51"/>
  <c r="AA411" i="51"/>
  <c r="AK411" i="51"/>
  <c r="M430" i="51"/>
  <c r="AD430" i="51"/>
  <c r="AD411" i="51"/>
  <c r="M234" i="51"/>
  <c r="AM215" i="51"/>
  <c r="AE234" i="51"/>
  <c r="Y215" i="51"/>
  <c r="AM410" i="51"/>
  <c r="Y410" i="51"/>
  <c r="M349" i="51"/>
  <c r="L349" i="51"/>
  <c r="K349" i="51"/>
  <c r="D349" i="51"/>
  <c r="N349" i="51"/>
  <c r="R478" i="51"/>
  <c r="X478" i="51" s="1"/>
  <c r="N478" i="51"/>
  <c r="J478" i="51"/>
  <c r="F478" i="51"/>
  <c r="AE478" i="51"/>
  <c r="Q478" i="51"/>
  <c r="W478" i="51" s="1"/>
  <c r="M478" i="51"/>
  <c r="I478" i="51"/>
  <c r="E478" i="51"/>
  <c r="AD478" i="51"/>
  <c r="L478" i="51"/>
  <c r="D478" i="51"/>
  <c r="AL459" i="51"/>
  <c r="AG459" i="51"/>
  <c r="AB459" i="51"/>
  <c r="X459" i="51"/>
  <c r="S478" i="51"/>
  <c r="Y478" i="51" s="1"/>
  <c r="K478" i="51"/>
  <c r="AK459" i="51"/>
  <c r="P478" i="51"/>
  <c r="V478" i="51" s="1"/>
  <c r="AD459" i="51"/>
  <c r="Y459" i="51"/>
  <c r="AG478" i="51"/>
  <c r="O478" i="51"/>
  <c r="U478" i="51" s="1"/>
  <c r="AM459" i="51"/>
  <c r="AI459" i="51"/>
  <c r="H478" i="51"/>
  <c r="AA459" i="51"/>
  <c r="AJ459" i="51"/>
  <c r="G478" i="51"/>
  <c r="Z459" i="51"/>
  <c r="V447" i="51"/>
  <c r="R447" i="51"/>
  <c r="N447" i="51"/>
  <c r="U447" i="51"/>
  <c r="Q447" i="51"/>
  <c r="M447" i="51"/>
  <c r="S447" i="51"/>
  <c r="C466" i="51" s="1"/>
  <c r="K447" i="51"/>
  <c r="B466" i="51" s="1"/>
  <c r="P447" i="51"/>
  <c r="T447" i="51"/>
  <c r="D447" i="51"/>
  <c r="O447" i="51"/>
  <c r="L447" i="51"/>
  <c r="L396" i="51"/>
  <c r="D396" i="51"/>
  <c r="K396" i="51"/>
  <c r="N396" i="51"/>
  <c r="M396" i="51"/>
  <c r="AE381" i="51"/>
  <c r="Q381" i="51"/>
  <c r="W381" i="51" s="1"/>
  <c r="M381" i="51"/>
  <c r="I381" i="51"/>
  <c r="E381" i="51"/>
  <c r="AD381" i="51"/>
  <c r="P381" i="51"/>
  <c r="V381" i="51" s="1"/>
  <c r="L381" i="51"/>
  <c r="H381" i="51"/>
  <c r="D381" i="51"/>
  <c r="N381" i="51"/>
  <c r="F381" i="51"/>
  <c r="AJ362" i="51"/>
  <c r="AD362" i="51"/>
  <c r="Z362" i="51"/>
  <c r="K381" i="51"/>
  <c r="AL362" i="51"/>
  <c r="Y362" i="51"/>
  <c r="AG381" i="51"/>
  <c r="S381" i="51"/>
  <c r="Y381" i="51" s="1"/>
  <c r="J381" i="51"/>
  <c r="AK362" i="51"/>
  <c r="X362" i="51"/>
  <c r="R381" i="51"/>
  <c r="X381" i="51" s="1"/>
  <c r="O381" i="51"/>
  <c r="U381" i="51" s="1"/>
  <c r="AM362" i="51"/>
  <c r="AA362" i="51"/>
  <c r="G381" i="51"/>
  <c r="AI362" i="51"/>
  <c r="AG362" i="51"/>
  <c r="AB362" i="51"/>
  <c r="U366" i="51"/>
  <c r="Q366" i="51"/>
  <c r="M366" i="51"/>
  <c r="V366" i="51"/>
  <c r="P366" i="51"/>
  <c r="K366" i="51"/>
  <c r="T366" i="51"/>
  <c r="O366" i="51"/>
  <c r="R366" i="51"/>
  <c r="N366" i="51"/>
  <c r="L366" i="51"/>
  <c r="S366" i="51"/>
  <c r="S363" i="51"/>
  <c r="C382" i="51" s="1"/>
  <c r="O363" i="51"/>
  <c r="K363" i="51"/>
  <c r="B382" i="51" s="1"/>
  <c r="V363" i="51"/>
  <c r="Q363" i="51"/>
  <c r="L363" i="51"/>
  <c r="U363" i="51"/>
  <c r="P363" i="51"/>
  <c r="M363" i="51"/>
  <c r="T363" i="51"/>
  <c r="R363" i="51"/>
  <c r="N363" i="51"/>
  <c r="AD328" i="51"/>
  <c r="P328" i="51"/>
  <c r="V328" i="51" s="1"/>
  <c r="L328" i="51"/>
  <c r="H328" i="51"/>
  <c r="D328" i="51"/>
  <c r="AL309" i="51"/>
  <c r="AG309" i="51"/>
  <c r="AB309" i="51"/>
  <c r="X309" i="51"/>
  <c r="AG328" i="51"/>
  <c r="S328" i="51"/>
  <c r="Y328" i="51" s="1"/>
  <c r="O328" i="51"/>
  <c r="U328" i="51" s="1"/>
  <c r="K328" i="51"/>
  <c r="G328" i="51"/>
  <c r="Q328" i="51"/>
  <c r="W328" i="51" s="1"/>
  <c r="I328" i="51"/>
  <c r="J328" i="51"/>
  <c r="AI309" i="51"/>
  <c r="AA309" i="51"/>
  <c r="AE328" i="51"/>
  <c r="R328" i="51"/>
  <c r="X328" i="51" s="1"/>
  <c r="F328" i="51"/>
  <c r="AM309" i="51"/>
  <c r="Z309" i="51"/>
  <c r="N328" i="51"/>
  <c r="E328" i="51"/>
  <c r="AK309" i="51"/>
  <c r="AD309" i="51"/>
  <c r="Y309" i="51"/>
  <c r="M328" i="51"/>
  <c r="AJ309" i="51"/>
  <c r="AE334" i="51"/>
  <c r="Q334" i="51"/>
  <c r="W334" i="51" s="1"/>
  <c r="M334" i="51"/>
  <c r="I334" i="51"/>
  <c r="E334" i="51"/>
  <c r="AL315" i="51"/>
  <c r="AG315" i="51"/>
  <c r="AB315" i="51"/>
  <c r="X315" i="51"/>
  <c r="AD334" i="51"/>
  <c r="P334" i="51"/>
  <c r="V334" i="51" s="1"/>
  <c r="L334" i="51"/>
  <c r="H334" i="51"/>
  <c r="D334" i="51"/>
  <c r="AK315" i="51"/>
  <c r="AA315" i="51"/>
  <c r="N334" i="51"/>
  <c r="F334" i="51"/>
  <c r="AM315" i="51"/>
  <c r="O334" i="51"/>
  <c r="U334" i="51" s="1"/>
  <c r="Z315" i="51"/>
  <c r="K334" i="51"/>
  <c r="AJ315" i="51"/>
  <c r="Y315" i="51"/>
  <c r="AG334" i="51"/>
  <c r="S334" i="51"/>
  <c r="Y334" i="51" s="1"/>
  <c r="J334" i="51"/>
  <c r="AI315" i="51"/>
  <c r="G334" i="51"/>
  <c r="AD315" i="51"/>
  <c r="R334" i="51"/>
  <c r="X334" i="51" s="1"/>
  <c r="G348" i="51"/>
  <c r="I348" i="51"/>
  <c r="E348" i="51"/>
  <c r="S211" i="51"/>
  <c r="C230" i="51" s="1"/>
  <c r="O211" i="51"/>
  <c r="K211" i="51"/>
  <c r="B230" i="51" s="1"/>
  <c r="V211" i="51"/>
  <c r="R211" i="51"/>
  <c r="N211" i="51"/>
  <c r="U211" i="51"/>
  <c r="Q211" i="51"/>
  <c r="M211" i="51"/>
  <c r="T211" i="51"/>
  <c r="D211" i="51"/>
  <c r="AC211" i="51" s="1"/>
  <c r="P211" i="51"/>
  <c r="L211" i="51"/>
  <c r="R241" i="51"/>
  <c r="X241" i="51" s="1"/>
  <c r="N241" i="51"/>
  <c r="J241" i="51"/>
  <c r="F241" i="51"/>
  <c r="AJ222" i="51"/>
  <c r="AD222" i="51"/>
  <c r="Z222" i="51"/>
  <c r="AE241" i="51"/>
  <c r="Q241" i="51"/>
  <c r="W241" i="51" s="1"/>
  <c r="M241" i="51"/>
  <c r="I241" i="51"/>
  <c r="E241" i="51"/>
  <c r="AM222" i="51"/>
  <c r="AI222" i="51"/>
  <c r="Y222" i="51"/>
  <c r="AD241" i="51"/>
  <c r="P241" i="51"/>
  <c r="V241" i="51" s="1"/>
  <c r="L241" i="51"/>
  <c r="H241" i="51"/>
  <c r="D241" i="51"/>
  <c r="AL222" i="51"/>
  <c r="AG222" i="51"/>
  <c r="AB222" i="51"/>
  <c r="X222" i="51"/>
  <c r="AG241" i="51"/>
  <c r="O241" i="51"/>
  <c r="U241" i="51" s="1"/>
  <c r="AK222" i="51"/>
  <c r="K241" i="51"/>
  <c r="G241" i="51"/>
  <c r="AA222" i="51"/>
  <c r="S241" i="51"/>
  <c r="Y241" i="51" s="1"/>
  <c r="T167" i="51"/>
  <c r="P167" i="51"/>
  <c r="L167" i="51"/>
  <c r="D167" i="51"/>
  <c r="AC167" i="51" s="1"/>
  <c r="S167" i="51"/>
  <c r="C186" i="51" s="1"/>
  <c r="O167" i="51"/>
  <c r="K167" i="51"/>
  <c r="B186" i="51" s="1"/>
  <c r="V167" i="51"/>
  <c r="R167" i="51"/>
  <c r="N167" i="51"/>
  <c r="M167" i="51"/>
  <c r="U167" i="51"/>
  <c r="Q167" i="51"/>
  <c r="AG232" i="51"/>
  <c r="S232" i="51"/>
  <c r="Y232" i="51" s="1"/>
  <c r="O232" i="51"/>
  <c r="U232" i="51" s="1"/>
  <c r="K232" i="51"/>
  <c r="G232" i="51"/>
  <c r="AL213" i="51"/>
  <c r="AG213" i="51"/>
  <c r="AB213" i="51"/>
  <c r="X213" i="51"/>
  <c r="R232" i="51"/>
  <c r="X232" i="51" s="1"/>
  <c r="N232" i="51"/>
  <c r="J232" i="51"/>
  <c r="F232" i="51"/>
  <c r="AK213" i="51"/>
  <c r="AA213" i="51"/>
  <c r="AE232" i="51"/>
  <c r="Q232" i="51"/>
  <c r="W232" i="51" s="1"/>
  <c r="M232" i="51"/>
  <c r="I232" i="51"/>
  <c r="E232" i="51"/>
  <c r="AJ213" i="51"/>
  <c r="AD213" i="51"/>
  <c r="Z213" i="51"/>
  <c r="H232" i="51"/>
  <c r="AM213" i="51"/>
  <c r="D232" i="51"/>
  <c r="AI213" i="51"/>
  <c r="P232" i="51"/>
  <c r="V232" i="51" s="1"/>
  <c r="AD232" i="51"/>
  <c r="Y213" i="51"/>
  <c r="L232" i="51"/>
  <c r="D202" i="51"/>
  <c r="V170" i="51"/>
  <c r="R170" i="51"/>
  <c r="N170" i="51"/>
  <c r="U170" i="51"/>
  <c r="Q170" i="51"/>
  <c r="M170" i="51"/>
  <c r="T170" i="51"/>
  <c r="P170" i="51"/>
  <c r="L170" i="51"/>
  <c r="D170" i="51"/>
  <c r="AE170" i="51" s="1"/>
  <c r="S170" i="51"/>
  <c r="C189" i="51" s="1"/>
  <c r="O170" i="51"/>
  <c r="K170" i="51"/>
  <c r="B189" i="51" s="1"/>
  <c r="T81" i="51"/>
  <c r="P81" i="51"/>
  <c r="L81" i="51"/>
  <c r="S81" i="51"/>
  <c r="C100" i="51" s="1"/>
  <c r="O81" i="51"/>
  <c r="K81" i="51"/>
  <c r="B100" i="51" s="1"/>
  <c r="V81" i="51"/>
  <c r="N81" i="51"/>
  <c r="U81" i="51"/>
  <c r="M81" i="51"/>
  <c r="R81" i="51"/>
  <c r="Q81" i="51"/>
  <c r="V270" i="51"/>
  <c r="R270" i="51"/>
  <c r="N270" i="51"/>
  <c r="U270" i="51"/>
  <c r="Q270" i="51"/>
  <c r="M270" i="51"/>
  <c r="T270" i="51"/>
  <c r="P270" i="51"/>
  <c r="L270" i="51"/>
  <c r="S270" i="51"/>
  <c r="C289" i="51" s="1"/>
  <c r="O270" i="51"/>
  <c r="K270" i="51"/>
  <c r="B289" i="51" s="1"/>
  <c r="AE96" i="51"/>
  <c r="Q96" i="51"/>
  <c r="W96" i="51" s="1"/>
  <c r="M96" i="51"/>
  <c r="I96" i="51"/>
  <c r="E96" i="51"/>
  <c r="AM77" i="51"/>
  <c r="AI77" i="51"/>
  <c r="Y77" i="51"/>
  <c r="AD96" i="51"/>
  <c r="P96" i="51"/>
  <c r="V96" i="51" s="1"/>
  <c r="L96" i="51"/>
  <c r="H96" i="51"/>
  <c r="D96" i="51"/>
  <c r="AL77" i="51"/>
  <c r="AG77" i="51"/>
  <c r="AB77" i="51"/>
  <c r="X77" i="51"/>
  <c r="AG96" i="51"/>
  <c r="O96" i="51"/>
  <c r="U96" i="51" s="1"/>
  <c r="G96" i="51"/>
  <c r="N96" i="51"/>
  <c r="F96" i="51"/>
  <c r="AD77" i="51"/>
  <c r="S96" i="51"/>
  <c r="Y96" i="51" s="1"/>
  <c r="K96" i="51"/>
  <c r="AK77" i="51"/>
  <c r="AA77" i="51"/>
  <c r="J96" i="51"/>
  <c r="AJ77" i="51"/>
  <c r="R96" i="51"/>
  <c r="X96" i="51" s="1"/>
  <c r="Z77" i="51"/>
  <c r="V82" i="51"/>
  <c r="R82" i="51"/>
  <c r="N82" i="51"/>
  <c r="U82" i="51"/>
  <c r="Q82" i="51"/>
  <c r="M82" i="51"/>
  <c r="T82" i="51"/>
  <c r="L82" i="51"/>
  <c r="S82" i="51"/>
  <c r="C101" i="51" s="1"/>
  <c r="K82" i="51"/>
  <c r="B101" i="51" s="1"/>
  <c r="P82" i="51"/>
  <c r="O82" i="51"/>
  <c r="S117" i="51"/>
  <c r="C136" i="51" s="1"/>
  <c r="O117" i="51"/>
  <c r="K117" i="51"/>
  <c r="B136" i="51" s="1"/>
  <c r="V117" i="51"/>
  <c r="R117" i="51"/>
  <c r="N117" i="51"/>
  <c r="Q117" i="51"/>
  <c r="P117" i="51"/>
  <c r="U117" i="51"/>
  <c r="M117" i="51"/>
  <c r="T117" i="51"/>
  <c r="L117" i="51"/>
  <c r="D117" i="51"/>
  <c r="AE117" i="51" s="1"/>
  <c r="D453" i="51"/>
  <c r="D406" i="51"/>
  <c r="D359" i="51"/>
  <c r="AC359" i="51" s="1"/>
  <c r="D312" i="51"/>
  <c r="AC312" i="51" s="1"/>
  <c r="D265" i="51"/>
  <c r="AC265" i="51" s="1"/>
  <c r="D171" i="51"/>
  <c r="AC171" i="51" s="1"/>
  <c r="D218" i="51"/>
  <c r="AC218" i="51" s="1"/>
  <c r="D77" i="51"/>
  <c r="AE77" i="51" s="1"/>
  <c r="D124" i="51"/>
  <c r="U30" i="51"/>
  <c r="Q30" i="51"/>
  <c r="M30" i="51"/>
  <c r="S30" i="51"/>
  <c r="C49" i="51" s="1"/>
  <c r="N30" i="51"/>
  <c r="R30" i="51"/>
  <c r="L30" i="51"/>
  <c r="O30" i="51"/>
  <c r="V30" i="51"/>
  <c r="P30" i="51"/>
  <c r="K30" i="51"/>
  <c r="B49" i="51" s="1"/>
  <c r="T30" i="51"/>
  <c r="D30" i="51"/>
  <c r="AE30" i="51" s="1"/>
  <c r="AE44" i="51"/>
  <c r="Q44" i="51"/>
  <c r="W44" i="51" s="1"/>
  <c r="M44" i="51"/>
  <c r="I44" i="51"/>
  <c r="E44" i="51"/>
  <c r="AD44" i="51"/>
  <c r="P44" i="51"/>
  <c r="V44" i="51" s="1"/>
  <c r="L44" i="51"/>
  <c r="H44" i="51"/>
  <c r="D44" i="51"/>
  <c r="AG44" i="51"/>
  <c r="S44" i="51"/>
  <c r="Y44" i="51" s="1"/>
  <c r="O44" i="51"/>
  <c r="U44" i="51" s="1"/>
  <c r="K44" i="51"/>
  <c r="G44" i="51"/>
  <c r="AI25" i="51"/>
  <c r="R44" i="51"/>
  <c r="X44" i="51" s="1"/>
  <c r="AL25" i="51"/>
  <c r="AG25" i="51"/>
  <c r="AB25" i="51"/>
  <c r="X25" i="51"/>
  <c r="AK25" i="51"/>
  <c r="AA25" i="51"/>
  <c r="N17" i="48" s="1"/>
  <c r="N44" i="51"/>
  <c r="F44" i="51"/>
  <c r="AM25" i="51"/>
  <c r="Y25" i="51"/>
  <c r="J44" i="51"/>
  <c r="AJ25" i="51"/>
  <c r="AD25" i="51"/>
  <c r="Z25" i="51"/>
  <c r="M17" i="48" s="1"/>
  <c r="D14" i="51"/>
  <c r="AG418" i="51"/>
  <c r="R418" i="51"/>
  <c r="X418" i="51" s="1"/>
  <c r="N418" i="51"/>
  <c r="J418" i="51"/>
  <c r="F418" i="51"/>
  <c r="AM399" i="51"/>
  <c r="AI399" i="51"/>
  <c r="Y399" i="51"/>
  <c r="Q418" i="51"/>
  <c r="W418" i="51" s="1"/>
  <c r="M418" i="51"/>
  <c r="I418" i="51"/>
  <c r="E418" i="51"/>
  <c r="AL399" i="51"/>
  <c r="AG399" i="51"/>
  <c r="AB399" i="51"/>
  <c r="X399" i="51"/>
  <c r="O418" i="51"/>
  <c r="U418" i="51" s="1"/>
  <c r="G418" i="51"/>
  <c r="AJ399" i="51"/>
  <c r="Z399" i="51"/>
  <c r="AD418" i="51"/>
  <c r="P418" i="51"/>
  <c r="V418" i="51" s="1"/>
  <c r="D418" i="51"/>
  <c r="AA399" i="51"/>
  <c r="L418" i="51"/>
  <c r="AK399" i="51"/>
  <c r="K418" i="51"/>
  <c r="AF399" i="51"/>
  <c r="H418" i="51"/>
  <c r="AE418" i="51"/>
  <c r="S418" i="51"/>
  <c r="Y418" i="51" s="1"/>
  <c r="AE428" i="51"/>
  <c r="Q428" i="51"/>
  <c r="W428" i="51" s="1"/>
  <c r="M428" i="51"/>
  <c r="I428" i="51"/>
  <c r="E428" i="51"/>
  <c r="S428" i="51"/>
  <c r="Y428" i="51" s="1"/>
  <c r="N428" i="51"/>
  <c r="H428" i="51"/>
  <c r="AM409" i="51"/>
  <c r="AI409" i="51"/>
  <c r="Y409" i="51"/>
  <c r="AD428" i="51"/>
  <c r="R428" i="51"/>
  <c r="X428" i="51" s="1"/>
  <c r="L428" i="51"/>
  <c r="G428" i="51"/>
  <c r="AL409" i="51"/>
  <c r="AG409" i="51"/>
  <c r="AB409" i="51"/>
  <c r="X409" i="51"/>
  <c r="P428" i="51"/>
  <c r="V428" i="51" s="1"/>
  <c r="F428" i="51"/>
  <c r="O428" i="51"/>
  <c r="U428" i="51" s="1"/>
  <c r="D428" i="51"/>
  <c r="AD409" i="51"/>
  <c r="AK409" i="51"/>
  <c r="Z409" i="51"/>
  <c r="AJ409" i="51"/>
  <c r="K428" i="51"/>
  <c r="AA409" i="51"/>
  <c r="AG428" i="51"/>
  <c r="J428" i="51"/>
  <c r="V451" i="51"/>
  <c r="R451" i="51"/>
  <c r="N451" i="51"/>
  <c r="U451" i="51"/>
  <c r="Q451" i="51"/>
  <c r="M451" i="51"/>
  <c r="S451" i="51"/>
  <c r="C470" i="51" s="1"/>
  <c r="K451" i="51"/>
  <c r="B470" i="51" s="1"/>
  <c r="P451" i="51"/>
  <c r="L451" i="51"/>
  <c r="T451" i="51"/>
  <c r="O451" i="51"/>
  <c r="D451" i="51"/>
  <c r="AE451" i="51" s="1"/>
  <c r="T448" i="51"/>
  <c r="P448" i="51"/>
  <c r="L448" i="51"/>
  <c r="D448" i="51"/>
  <c r="AC448" i="51" s="1"/>
  <c r="S448" i="51"/>
  <c r="C467" i="51" s="1"/>
  <c r="O448" i="51"/>
  <c r="K448" i="51"/>
  <c r="B467" i="51" s="1"/>
  <c r="Q448" i="51"/>
  <c r="V448" i="51"/>
  <c r="N448" i="51"/>
  <c r="R448" i="51"/>
  <c r="M448" i="51"/>
  <c r="U448" i="51"/>
  <c r="T456" i="51"/>
  <c r="P456" i="51"/>
  <c r="L456" i="51"/>
  <c r="S456" i="51"/>
  <c r="C475" i="51" s="1"/>
  <c r="O456" i="51"/>
  <c r="K456" i="51"/>
  <c r="B475" i="51" s="1"/>
  <c r="Q456" i="51"/>
  <c r="V456" i="51"/>
  <c r="N456" i="51"/>
  <c r="R456" i="51"/>
  <c r="M456" i="51"/>
  <c r="U456" i="51"/>
  <c r="V406" i="51"/>
  <c r="R406" i="51"/>
  <c r="N406" i="51"/>
  <c r="U406" i="51"/>
  <c r="Q406" i="51"/>
  <c r="M406" i="51"/>
  <c r="S406" i="51"/>
  <c r="C425" i="51" s="1"/>
  <c r="K406" i="51"/>
  <c r="B425" i="51" s="1"/>
  <c r="O406" i="51"/>
  <c r="L406" i="51"/>
  <c r="T406" i="51"/>
  <c r="P406" i="51"/>
  <c r="L397" i="51"/>
  <c r="D397" i="51"/>
  <c r="K397" i="51"/>
  <c r="M397" i="51"/>
  <c r="N397" i="51"/>
  <c r="T405" i="51"/>
  <c r="P405" i="51"/>
  <c r="L405" i="51"/>
  <c r="D405" i="51"/>
  <c r="AE405" i="51" s="1"/>
  <c r="S405" i="51"/>
  <c r="C424" i="51" s="1"/>
  <c r="O405" i="51"/>
  <c r="K405" i="51"/>
  <c r="B424" i="51" s="1"/>
  <c r="U405" i="51"/>
  <c r="M405" i="51"/>
  <c r="Q405" i="51"/>
  <c r="N405" i="51"/>
  <c r="V405" i="51"/>
  <c r="R405" i="51"/>
  <c r="T413" i="51"/>
  <c r="P413" i="51"/>
  <c r="L413" i="51"/>
  <c r="S413" i="51"/>
  <c r="O413" i="51"/>
  <c r="K413" i="51"/>
  <c r="U413" i="51"/>
  <c r="M413" i="51"/>
  <c r="Q413" i="51"/>
  <c r="N413" i="51"/>
  <c r="V413" i="51"/>
  <c r="R413" i="51"/>
  <c r="R378" i="51"/>
  <c r="X378" i="51" s="1"/>
  <c r="N378" i="51"/>
  <c r="J378" i="51"/>
  <c r="F378" i="51"/>
  <c r="AE378" i="51"/>
  <c r="Q378" i="51"/>
  <c r="W378" i="51" s="1"/>
  <c r="M378" i="51"/>
  <c r="I378" i="51"/>
  <c r="E378" i="51"/>
  <c r="S378" i="51"/>
  <c r="Y378" i="51" s="1"/>
  <c r="K378" i="51"/>
  <c r="AL359" i="51"/>
  <c r="AG359" i="51"/>
  <c r="AB359" i="51"/>
  <c r="X359" i="51"/>
  <c r="AG378" i="51"/>
  <c r="H378" i="51"/>
  <c r="AM359" i="51"/>
  <c r="Z359" i="51"/>
  <c r="AD378" i="51"/>
  <c r="P378" i="51"/>
  <c r="V378" i="51" s="1"/>
  <c r="G378" i="51"/>
  <c r="AK359" i="51"/>
  <c r="AD359" i="51"/>
  <c r="Y359" i="51"/>
  <c r="AI359" i="51"/>
  <c r="O378" i="51"/>
  <c r="U378" i="51" s="1"/>
  <c r="L378" i="51"/>
  <c r="AA359" i="51"/>
  <c r="AJ359" i="51"/>
  <c r="D378" i="51"/>
  <c r="M350" i="51"/>
  <c r="K350" i="51"/>
  <c r="D350" i="51"/>
  <c r="N350" i="51"/>
  <c r="L350" i="51"/>
  <c r="U354" i="51"/>
  <c r="Q354" i="51"/>
  <c r="M354" i="51"/>
  <c r="S354" i="51"/>
  <c r="C373" i="51" s="1"/>
  <c r="N354" i="51"/>
  <c r="R354" i="51"/>
  <c r="L354" i="51"/>
  <c r="T354" i="51"/>
  <c r="P354" i="51"/>
  <c r="O354" i="51"/>
  <c r="D354" i="51"/>
  <c r="AC354" i="51" s="1"/>
  <c r="V354" i="51"/>
  <c r="K354" i="51"/>
  <c r="B373" i="51" s="1"/>
  <c r="S357" i="51"/>
  <c r="C376" i="51" s="1"/>
  <c r="O357" i="51"/>
  <c r="K357" i="51"/>
  <c r="B376" i="51" s="1"/>
  <c r="R357" i="51"/>
  <c r="M357" i="51"/>
  <c r="V357" i="51"/>
  <c r="Q357" i="51"/>
  <c r="L357" i="51"/>
  <c r="N357" i="51"/>
  <c r="D357" i="51"/>
  <c r="U357" i="51"/>
  <c r="T357" i="51"/>
  <c r="P357" i="51"/>
  <c r="S365" i="51"/>
  <c r="C384" i="51" s="1"/>
  <c r="O365" i="51"/>
  <c r="K365" i="51"/>
  <c r="B384" i="51" s="1"/>
  <c r="R365" i="51"/>
  <c r="M365" i="51"/>
  <c r="V365" i="51"/>
  <c r="Q365" i="51"/>
  <c r="L365" i="51"/>
  <c r="T365" i="51"/>
  <c r="P365" i="51"/>
  <c r="N365" i="51"/>
  <c r="U365" i="51"/>
  <c r="U316" i="51"/>
  <c r="Q316" i="51"/>
  <c r="M316" i="51"/>
  <c r="T316" i="51"/>
  <c r="P316" i="51"/>
  <c r="L316" i="51"/>
  <c r="R316" i="51"/>
  <c r="N316" i="51"/>
  <c r="V316" i="51"/>
  <c r="K316" i="51"/>
  <c r="B335" i="51" s="1"/>
  <c r="S316" i="51"/>
  <c r="C335" i="51" s="1"/>
  <c r="O316" i="51"/>
  <c r="K303" i="51"/>
  <c r="N303" i="51"/>
  <c r="M303" i="51"/>
  <c r="L303" i="51"/>
  <c r="D303" i="51"/>
  <c r="AD337" i="51"/>
  <c r="P337" i="51"/>
  <c r="V337" i="51" s="1"/>
  <c r="L337" i="51"/>
  <c r="H337" i="51"/>
  <c r="D337" i="51"/>
  <c r="AJ318" i="51"/>
  <c r="AD318" i="51"/>
  <c r="Z318" i="51"/>
  <c r="AG337" i="51"/>
  <c r="S337" i="51"/>
  <c r="Y337" i="51" s="1"/>
  <c r="O337" i="51"/>
  <c r="U337" i="51" s="1"/>
  <c r="K337" i="51"/>
  <c r="G337" i="51"/>
  <c r="AM318" i="51"/>
  <c r="AI318" i="51"/>
  <c r="Y318" i="51"/>
  <c r="R337" i="51"/>
  <c r="X337" i="51" s="1"/>
  <c r="J337" i="51"/>
  <c r="Q337" i="51"/>
  <c r="W337" i="51" s="1"/>
  <c r="I337" i="51"/>
  <c r="E337" i="51"/>
  <c r="AG318" i="51"/>
  <c r="N337" i="51"/>
  <c r="AB318" i="51"/>
  <c r="AE337" i="51"/>
  <c r="M337" i="51"/>
  <c r="AL318" i="51"/>
  <c r="AA318" i="51"/>
  <c r="F337" i="51"/>
  <c r="AK318" i="51"/>
  <c r="X318" i="51"/>
  <c r="Q324" i="51"/>
  <c r="W324" i="51" s="1"/>
  <c r="M324" i="51"/>
  <c r="I324" i="51"/>
  <c r="E324" i="51"/>
  <c r="AL305" i="51"/>
  <c r="AG305" i="51"/>
  <c r="AB305" i="51"/>
  <c r="X305" i="51"/>
  <c r="AE324" i="51"/>
  <c r="P324" i="51"/>
  <c r="V324" i="51" s="1"/>
  <c r="L324" i="51"/>
  <c r="H324" i="51"/>
  <c r="D324" i="51"/>
  <c r="AG324" i="51"/>
  <c r="N324" i="51"/>
  <c r="F324" i="51"/>
  <c r="AD324" i="51"/>
  <c r="R324" i="51"/>
  <c r="X324" i="51" s="1"/>
  <c r="G324" i="51"/>
  <c r="AK305" i="51"/>
  <c r="Y305" i="51"/>
  <c r="O324" i="51"/>
  <c r="U324" i="51" s="1"/>
  <c r="AJ305" i="51"/>
  <c r="K324" i="51"/>
  <c r="AI305" i="51"/>
  <c r="AA305" i="51"/>
  <c r="S324" i="51"/>
  <c r="Y324" i="51" s="1"/>
  <c r="AF305" i="51"/>
  <c r="J324" i="51"/>
  <c r="Z305" i="51"/>
  <c r="AM305" i="51"/>
  <c r="S307" i="51"/>
  <c r="C326" i="51" s="1"/>
  <c r="O307" i="51"/>
  <c r="K307" i="51"/>
  <c r="B326" i="51" s="1"/>
  <c r="T307" i="51"/>
  <c r="N307" i="51"/>
  <c r="D307" i="51"/>
  <c r="R307" i="51"/>
  <c r="M307" i="51"/>
  <c r="V307" i="51"/>
  <c r="Q307" i="51"/>
  <c r="L307" i="51"/>
  <c r="U307" i="51"/>
  <c r="P307" i="51"/>
  <c r="S315" i="51"/>
  <c r="C334" i="51" s="1"/>
  <c r="O315" i="51"/>
  <c r="K315" i="51"/>
  <c r="B334" i="51" s="1"/>
  <c r="V315" i="51"/>
  <c r="R315" i="51"/>
  <c r="N315" i="51"/>
  <c r="T315" i="51"/>
  <c r="L315" i="51"/>
  <c r="P315" i="51"/>
  <c r="M315" i="51"/>
  <c r="U315" i="51"/>
  <c r="Q315" i="51"/>
  <c r="Q230" i="51"/>
  <c r="W230" i="51" s="1"/>
  <c r="M230" i="51"/>
  <c r="I230" i="51"/>
  <c r="E230" i="51"/>
  <c r="AL211" i="51"/>
  <c r="AG211" i="51"/>
  <c r="AB211" i="51"/>
  <c r="X211" i="51"/>
  <c r="AE230" i="51"/>
  <c r="P230" i="51"/>
  <c r="V230" i="51" s="1"/>
  <c r="L230" i="51"/>
  <c r="H230" i="51"/>
  <c r="D230" i="51"/>
  <c r="AK211" i="51"/>
  <c r="AF211" i="51"/>
  <c r="AA211" i="51"/>
  <c r="AD230" i="51"/>
  <c r="S230" i="51"/>
  <c r="Y230" i="51" s="1"/>
  <c r="O230" i="51"/>
  <c r="U230" i="51" s="1"/>
  <c r="K230" i="51"/>
  <c r="G230" i="51"/>
  <c r="AJ211" i="51"/>
  <c r="Z211" i="51"/>
  <c r="F230" i="51"/>
  <c r="Y211" i="51"/>
  <c r="R230" i="51"/>
  <c r="X230" i="51" s="1"/>
  <c r="AM211" i="51"/>
  <c r="AG230" i="51"/>
  <c r="N230" i="51"/>
  <c r="AI211" i="51"/>
  <c r="J230" i="51"/>
  <c r="S217" i="51"/>
  <c r="C236" i="51" s="1"/>
  <c r="O217" i="51"/>
  <c r="K217" i="51"/>
  <c r="B236" i="51" s="1"/>
  <c r="V217" i="51"/>
  <c r="R217" i="51"/>
  <c r="N217" i="51"/>
  <c r="U217" i="51"/>
  <c r="Q217" i="51"/>
  <c r="M217" i="51"/>
  <c r="L217" i="51"/>
  <c r="T217" i="51"/>
  <c r="D217" i="51"/>
  <c r="AC217" i="51" s="1"/>
  <c r="P217" i="51"/>
  <c r="E254" i="51"/>
  <c r="I254" i="51"/>
  <c r="G254" i="51"/>
  <c r="R279" i="51"/>
  <c r="X279" i="51" s="1"/>
  <c r="N279" i="51"/>
  <c r="J279" i="51"/>
  <c r="F279" i="51"/>
  <c r="AK260" i="51"/>
  <c r="AA260" i="51"/>
  <c r="AE279" i="51"/>
  <c r="Q279" i="51"/>
  <c r="W279" i="51" s="1"/>
  <c r="M279" i="51"/>
  <c r="I279" i="51"/>
  <c r="E279" i="51"/>
  <c r="AD279" i="51"/>
  <c r="P279" i="51"/>
  <c r="V279" i="51" s="1"/>
  <c r="L279" i="51"/>
  <c r="H279" i="51"/>
  <c r="D279" i="51"/>
  <c r="K279" i="51"/>
  <c r="AI260" i="51"/>
  <c r="AB260" i="51"/>
  <c r="G279" i="51"/>
  <c r="AM260" i="51"/>
  <c r="AG260" i="51"/>
  <c r="Z260" i="51"/>
  <c r="S279" i="51"/>
  <c r="Y279" i="51" s="1"/>
  <c r="AL260" i="51"/>
  <c r="AD260" i="51"/>
  <c r="Y260" i="51"/>
  <c r="AJ260" i="51"/>
  <c r="AG279" i="51"/>
  <c r="O279" i="51"/>
  <c r="U279" i="51" s="1"/>
  <c r="X260" i="51"/>
  <c r="AE278" i="51"/>
  <c r="Q278" i="51"/>
  <c r="W278" i="51" s="1"/>
  <c r="M278" i="51"/>
  <c r="I278" i="51"/>
  <c r="E278" i="51"/>
  <c r="AM259" i="51"/>
  <c r="AI259" i="51"/>
  <c r="Y259" i="51"/>
  <c r="AD278" i="51"/>
  <c r="P278" i="51"/>
  <c r="V278" i="51" s="1"/>
  <c r="L278" i="51"/>
  <c r="H278" i="51"/>
  <c r="D278" i="51"/>
  <c r="AG278" i="51"/>
  <c r="S278" i="51"/>
  <c r="Y278" i="51" s="1"/>
  <c r="O278" i="51"/>
  <c r="U278" i="51" s="1"/>
  <c r="K278" i="51"/>
  <c r="G278" i="51"/>
  <c r="J278" i="51"/>
  <c r="AK259" i="51"/>
  <c r="AD259" i="51"/>
  <c r="X259" i="51"/>
  <c r="F278" i="51"/>
  <c r="AJ259" i="51"/>
  <c r="AB259" i="51"/>
  <c r="R278" i="51"/>
  <c r="X278" i="51" s="1"/>
  <c r="AG259" i="51"/>
  <c r="AA259" i="51"/>
  <c r="N278" i="51"/>
  <c r="Z259" i="51"/>
  <c r="AL259" i="51"/>
  <c r="R231" i="51"/>
  <c r="X231" i="51" s="1"/>
  <c r="N231" i="51"/>
  <c r="J231" i="51"/>
  <c r="F231" i="51"/>
  <c r="AJ212" i="51"/>
  <c r="AD212" i="51"/>
  <c r="Z212" i="51"/>
  <c r="AE231" i="51"/>
  <c r="Q231" i="51"/>
  <c r="W231" i="51" s="1"/>
  <c r="M231" i="51"/>
  <c r="I231" i="51"/>
  <c r="E231" i="51"/>
  <c r="AM212" i="51"/>
  <c r="AI212" i="51"/>
  <c r="Y212" i="51"/>
  <c r="AD231" i="51"/>
  <c r="P231" i="51"/>
  <c r="V231" i="51" s="1"/>
  <c r="L231" i="51"/>
  <c r="H231" i="51"/>
  <c r="D231" i="51"/>
  <c r="AL212" i="51"/>
  <c r="AG212" i="51"/>
  <c r="AB212" i="51"/>
  <c r="X212" i="51"/>
  <c r="G231" i="51"/>
  <c r="S231" i="51"/>
  <c r="Y231" i="51" s="1"/>
  <c r="AK212" i="51"/>
  <c r="AG231" i="51"/>
  <c r="O231" i="51"/>
  <c r="U231" i="51" s="1"/>
  <c r="AA212" i="51"/>
  <c r="K231" i="51"/>
  <c r="T173" i="51"/>
  <c r="P173" i="51"/>
  <c r="L173" i="51"/>
  <c r="S173" i="51"/>
  <c r="C192" i="51" s="1"/>
  <c r="O173" i="51"/>
  <c r="K173" i="51"/>
  <c r="B192" i="51" s="1"/>
  <c r="V173" i="51"/>
  <c r="R173" i="51"/>
  <c r="N173" i="51"/>
  <c r="Q173" i="51"/>
  <c r="M173" i="51"/>
  <c r="U173" i="51"/>
  <c r="T165" i="51"/>
  <c r="P165" i="51"/>
  <c r="L165" i="51"/>
  <c r="D165" i="51"/>
  <c r="AC165" i="51" s="1"/>
  <c r="S165" i="51"/>
  <c r="C184" i="51" s="1"/>
  <c r="O165" i="51"/>
  <c r="K165" i="51"/>
  <c r="B184" i="51" s="1"/>
  <c r="V165" i="51"/>
  <c r="R165" i="51"/>
  <c r="N165" i="51"/>
  <c r="Q165" i="51"/>
  <c r="M165" i="51"/>
  <c r="U165" i="51"/>
  <c r="AG238" i="51"/>
  <c r="S238" i="51"/>
  <c r="Y238" i="51" s="1"/>
  <c r="O238" i="51"/>
  <c r="U238" i="51" s="1"/>
  <c r="K238" i="51"/>
  <c r="G238" i="51"/>
  <c r="AL219" i="51"/>
  <c r="AG219" i="51"/>
  <c r="AB219" i="51"/>
  <c r="X219" i="51"/>
  <c r="R238" i="51"/>
  <c r="X238" i="51" s="1"/>
  <c r="N238" i="51"/>
  <c r="J238" i="51"/>
  <c r="F238" i="51"/>
  <c r="AK219" i="51"/>
  <c r="AA219" i="51"/>
  <c r="AE238" i="51"/>
  <c r="Q238" i="51"/>
  <c r="W238" i="51" s="1"/>
  <c r="M238" i="51"/>
  <c r="I238" i="51"/>
  <c r="E238" i="51"/>
  <c r="AJ219" i="51"/>
  <c r="AD219" i="51"/>
  <c r="Z219" i="51"/>
  <c r="AD238" i="51"/>
  <c r="L238" i="51"/>
  <c r="Y219" i="51"/>
  <c r="H238" i="51"/>
  <c r="AM219" i="51"/>
  <c r="D238" i="51"/>
  <c r="AI219" i="51"/>
  <c r="P238" i="51"/>
  <c r="V238" i="51" s="1"/>
  <c r="U218" i="51"/>
  <c r="Q218" i="51"/>
  <c r="M218" i="51"/>
  <c r="T218" i="51"/>
  <c r="P218" i="51"/>
  <c r="L218" i="51"/>
  <c r="S218" i="51"/>
  <c r="C237" i="51" s="1"/>
  <c r="O218" i="51"/>
  <c r="K218" i="51"/>
  <c r="B237" i="51" s="1"/>
  <c r="V218" i="51"/>
  <c r="R218" i="51"/>
  <c r="N218" i="51"/>
  <c r="T259" i="51"/>
  <c r="P259" i="51"/>
  <c r="L259" i="51"/>
  <c r="D259" i="51"/>
  <c r="AC259" i="51" s="1"/>
  <c r="R259" i="51"/>
  <c r="M259" i="51"/>
  <c r="V259" i="51"/>
  <c r="Q259" i="51"/>
  <c r="K259" i="51"/>
  <c r="B278" i="51" s="1"/>
  <c r="U259" i="51"/>
  <c r="O259" i="51"/>
  <c r="S259" i="51"/>
  <c r="C278" i="51" s="1"/>
  <c r="N259" i="51"/>
  <c r="N161" i="51"/>
  <c r="M161" i="51"/>
  <c r="L161" i="51"/>
  <c r="D161" i="51"/>
  <c r="K161" i="51"/>
  <c r="AE141" i="51"/>
  <c r="Q141" i="51"/>
  <c r="W141" i="51" s="1"/>
  <c r="M141" i="51"/>
  <c r="I141" i="51"/>
  <c r="E141" i="51"/>
  <c r="AJ122" i="51"/>
  <c r="AD122" i="51"/>
  <c r="Z122" i="51"/>
  <c r="AD141" i="51"/>
  <c r="P141" i="51"/>
  <c r="V141" i="51" s="1"/>
  <c r="L141" i="51"/>
  <c r="H141" i="51"/>
  <c r="D141" i="51"/>
  <c r="AM122" i="51"/>
  <c r="AI122" i="51"/>
  <c r="Y122" i="51"/>
  <c r="AG141" i="51"/>
  <c r="S141" i="51"/>
  <c r="Y141" i="51" s="1"/>
  <c r="O141" i="51"/>
  <c r="U141" i="51" s="1"/>
  <c r="K141" i="51"/>
  <c r="G141" i="51"/>
  <c r="AL122" i="51"/>
  <c r="AG122" i="51"/>
  <c r="AB122" i="51"/>
  <c r="X122" i="51"/>
  <c r="R141" i="51"/>
  <c r="X141" i="51" s="1"/>
  <c r="N141" i="51"/>
  <c r="AA122" i="51"/>
  <c r="J141" i="51"/>
  <c r="F141" i="51"/>
  <c r="AK122" i="51"/>
  <c r="R149" i="51"/>
  <c r="X149" i="51" s="1"/>
  <c r="N149" i="51"/>
  <c r="J149" i="51"/>
  <c r="F149" i="51"/>
  <c r="AE149" i="51"/>
  <c r="Q149" i="51"/>
  <c r="W149" i="51" s="1"/>
  <c r="M149" i="51"/>
  <c r="I149" i="51"/>
  <c r="E149" i="51"/>
  <c r="AD149" i="51"/>
  <c r="P149" i="51"/>
  <c r="V149" i="51" s="1"/>
  <c r="L149" i="51"/>
  <c r="H149" i="51"/>
  <c r="D149" i="51"/>
  <c r="G149" i="51"/>
  <c r="AJ130" i="51"/>
  <c r="AD130" i="51"/>
  <c r="Z130" i="51"/>
  <c r="S149" i="51"/>
  <c r="Y149" i="51" s="1"/>
  <c r="AM130" i="51"/>
  <c r="AI130" i="51"/>
  <c r="Y130" i="51"/>
  <c r="AG149" i="51"/>
  <c r="O149" i="51"/>
  <c r="U149" i="51" s="1"/>
  <c r="AL130" i="51"/>
  <c r="AG130" i="51"/>
  <c r="AB130" i="51"/>
  <c r="X130" i="51"/>
  <c r="K149" i="51"/>
  <c r="AA130" i="51"/>
  <c r="AK130" i="51"/>
  <c r="V264" i="51"/>
  <c r="R264" i="51"/>
  <c r="N264" i="51"/>
  <c r="U264" i="51"/>
  <c r="Q264" i="51"/>
  <c r="M264" i="51"/>
  <c r="T264" i="51"/>
  <c r="P264" i="51"/>
  <c r="L264" i="51"/>
  <c r="D264" i="51"/>
  <c r="O264" i="51"/>
  <c r="K264" i="51"/>
  <c r="B283" i="51" s="1"/>
  <c r="S264" i="51"/>
  <c r="C283" i="51" s="1"/>
  <c r="AD189" i="51"/>
  <c r="P189" i="51"/>
  <c r="V189" i="51" s="1"/>
  <c r="L189" i="51"/>
  <c r="H189" i="51"/>
  <c r="D189" i="51"/>
  <c r="AK170" i="51"/>
  <c r="AA170" i="51"/>
  <c r="AG189" i="51"/>
  <c r="S189" i="51"/>
  <c r="Y189" i="51" s="1"/>
  <c r="O189" i="51"/>
  <c r="U189" i="51" s="1"/>
  <c r="K189" i="51"/>
  <c r="G189" i="51"/>
  <c r="AJ170" i="51"/>
  <c r="AD170" i="51"/>
  <c r="Z170" i="51"/>
  <c r="R189" i="51"/>
  <c r="X189" i="51" s="1"/>
  <c r="N189" i="51"/>
  <c r="J189" i="51"/>
  <c r="F189" i="51"/>
  <c r="AM170" i="51"/>
  <c r="AI170" i="51"/>
  <c r="Y170" i="51"/>
  <c r="E189" i="51"/>
  <c r="X170" i="51"/>
  <c r="Q189" i="51"/>
  <c r="W189" i="51" s="1"/>
  <c r="AL170" i="51"/>
  <c r="AE189" i="51"/>
  <c r="M189" i="51"/>
  <c r="AG170" i="51"/>
  <c r="AB170" i="51"/>
  <c r="I189" i="51"/>
  <c r="N162" i="51"/>
  <c r="M162" i="51"/>
  <c r="L162" i="51"/>
  <c r="D162" i="51"/>
  <c r="K162" i="51"/>
  <c r="R137" i="51"/>
  <c r="X137" i="51" s="1"/>
  <c r="N137" i="51"/>
  <c r="J137" i="51"/>
  <c r="F137" i="51"/>
  <c r="AJ118" i="51"/>
  <c r="AD118" i="51"/>
  <c r="Z118" i="51"/>
  <c r="AE137" i="51"/>
  <c r="Q137" i="51"/>
  <c r="W137" i="51" s="1"/>
  <c r="M137" i="51"/>
  <c r="I137" i="51"/>
  <c r="E137" i="51"/>
  <c r="AM118" i="51"/>
  <c r="AI118" i="51"/>
  <c r="Y118" i="51"/>
  <c r="AD137" i="51"/>
  <c r="P137" i="51"/>
  <c r="V137" i="51" s="1"/>
  <c r="L137" i="51"/>
  <c r="H137" i="51"/>
  <c r="D137" i="51"/>
  <c r="G137" i="51"/>
  <c r="AG118" i="51"/>
  <c r="X118" i="51"/>
  <c r="S137" i="51"/>
  <c r="Y137" i="51" s="1"/>
  <c r="AG137" i="51"/>
  <c r="O137" i="51"/>
  <c r="U137" i="51" s="1"/>
  <c r="AL118" i="51"/>
  <c r="AB118" i="51"/>
  <c r="K137" i="51"/>
  <c r="AK118" i="51"/>
  <c r="AA118" i="51"/>
  <c r="T79" i="51"/>
  <c r="P79" i="51"/>
  <c r="L79" i="51"/>
  <c r="S79" i="51"/>
  <c r="C98" i="51" s="1"/>
  <c r="O79" i="51"/>
  <c r="K79" i="51"/>
  <c r="B98" i="51" s="1"/>
  <c r="R79" i="51"/>
  <c r="Q79" i="51"/>
  <c r="V79" i="51"/>
  <c r="N79" i="51"/>
  <c r="M79" i="51"/>
  <c r="U79" i="51"/>
  <c r="T71" i="51"/>
  <c r="P71" i="51"/>
  <c r="L71" i="51"/>
  <c r="D71" i="51"/>
  <c r="AE71" i="51" s="1"/>
  <c r="S71" i="51"/>
  <c r="C90" i="51" s="1"/>
  <c r="O71" i="51"/>
  <c r="K71" i="51"/>
  <c r="B90" i="51" s="1"/>
  <c r="R71" i="51"/>
  <c r="Q71" i="51"/>
  <c r="V71" i="51"/>
  <c r="N71" i="51"/>
  <c r="U71" i="51"/>
  <c r="M71" i="51"/>
  <c r="AG192" i="51"/>
  <c r="S192" i="51"/>
  <c r="Y192" i="51" s="1"/>
  <c r="O192" i="51"/>
  <c r="U192" i="51" s="1"/>
  <c r="K192" i="51"/>
  <c r="G192" i="51"/>
  <c r="AM173" i="51"/>
  <c r="AI173" i="51"/>
  <c r="Y173" i="51"/>
  <c r="R192" i="51"/>
  <c r="X192" i="51" s="1"/>
  <c r="N192" i="51"/>
  <c r="J192" i="51"/>
  <c r="F192" i="51"/>
  <c r="AL173" i="51"/>
  <c r="AG173" i="51"/>
  <c r="AB173" i="51"/>
  <c r="X173" i="51"/>
  <c r="AE192" i="51"/>
  <c r="Q192" i="51"/>
  <c r="W192" i="51" s="1"/>
  <c r="M192" i="51"/>
  <c r="I192" i="51"/>
  <c r="E192" i="51"/>
  <c r="AK173" i="51"/>
  <c r="AA173" i="51"/>
  <c r="H192" i="51"/>
  <c r="AJ173" i="51"/>
  <c r="D192" i="51"/>
  <c r="AD173" i="51"/>
  <c r="P192" i="51"/>
  <c r="V192" i="51" s="1"/>
  <c r="Z173" i="51"/>
  <c r="AD192" i="51"/>
  <c r="L192" i="51"/>
  <c r="R186" i="51"/>
  <c r="X186" i="51" s="1"/>
  <c r="N186" i="51"/>
  <c r="J186" i="51"/>
  <c r="F186" i="51"/>
  <c r="AM167" i="51"/>
  <c r="AI167" i="51"/>
  <c r="Y167" i="51"/>
  <c r="AE186" i="51"/>
  <c r="Q186" i="51"/>
  <c r="W186" i="51" s="1"/>
  <c r="M186" i="51"/>
  <c r="I186" i="51"/>
  <c r="E186" i="51"/>
  <c r="AL167" i="51"/>
  <c r="AG167" i="51"/>
  <c r="AB167" i="51"/>
  <c r="X167" i="51"/>
  <c r="AD186" i="51"/>
  <c r="P186" i="51"/>
  <c r="V186" i="51" s="1"/>
  <c r="L186" i="51"/>
  <c r="H186" i="51"/>
  <c r="D186" i="51"/>
  <c r="AK167" i="51"/>
  <c r="AA167" i="51"/>
  <c r="S186" i="51"/>
  <c r="Y186" i="51" s="1"/>
  <c r="AD167" i="51"/>
  <c r="AG186" i="51"/>
  <c r="O186" i="51"/>
  <c r="U186" i="51" s="1"/>
  <c r="Z167" i="51"/>
  <c r="K186" i="51"/>
  <c r="G186" i="51"/>
  <c r="AJ167" i="51"/>
  <c r="AE190" i="51"/>
  <c r="Q190" i="51"/>
  <c r="W190" i="51" s="1"/>
  <c r="M190" i="51"/>
  <c r="I190" i="51"/>
  <c r="E190" i="51"/>
  <c r="AM171" i="51"/>
  <c r="AI171" i="51"/>
  <c r="Y171" i="51"/>
  <c r="AD190" i="51"/>
  <c r="P190" i="51"/>
  <c r="V190" i="51" s="1"/>
  <c r="L190" i="51"/>
  <c r="H190" i="51"/>
  <c r="D190" i="51"/>
  <c r="AL171" i="51"/>
  <c r="AG171" i="51"/>
  <c r="AB171" i="51"/>
  <c r="X171" i="51"/>
  <c r="AG190" i="51"/>
  <c r="S190" i="51"/>
  <c r="Y190" i="51" s="1"/>
  <c r="O190" i="51"/>
  <c r="U190" i="51" s="1"/>
  <c r="K190" i="51"/>
  <c r="G190" i="51"/>
  <c r="AK171" i="51"/>
  <c r="AA171" i="51"/>
  <c r="F190" i="51"/>
  <c r="R190" i="51"/>
  <c r="X190" i="51" s="1"/>
  <c r="AJ171" i="51"/>
  <c r="N190" i="51"/>
  <c r="AD171" i="51"/>
  <c r="J190" i="51"/>
  <c r="Z171" i="51"/>
  <c r="V262" i="51"/>
  <c r="R262" i="51"/>
  <c r="N262" i="51"/>
  <c r="U262" i="51"/>
  <c r="Q262" i="51"/>
  <c r="M262" i="51"/>
  <c r="T262" i="51"/>
  <c r="L262" i="51"/>
  <c r="D262" i="51"/>
  <c r="AE262" i="51" s="1"/>
  <c r="S262" i="51"/>
  <c r="C281" i="51" s="1"/>
  <c r="K262" i="51"/>
  <c r="B281" i="51" s="1"/>
  <c r="P262" i="51"/>
  <c r="O262" i="51"/>
  <c r="T263" i="51"/>
  <c r="P263" i="51"/>
  <c r="L263" i="51"/>
  <c r="D263" i="51"/>
  <c r="S263" i="51"/>
  <c r="C282" i="51" s="1"/>
  <c r="O263" i="51"/>
  <c r="K263" i="51"/>
  <c r="B282" i="51" s="1"/>
  <c r="V263" i="51"/>
  <c r="R263" i="51"/>
  <c r="N263" i="51"/>
  <c r="Q263" i="51"/>
  <c r="M263" i="51"/>
  <c r="U263" i="51"/>
  <c r="T271" i="51"/>
  <c r="P271" i="51"/>
  <c r="L271" i="51"/>
  <c r="S271" i="51"/>
  <c r="C290" i="51" s="1"/>
  <c r="O271" i="51"/>
  <c r="K271" i="51"/>
  <c r="B290" i="51" s="1"/>
  <c r="V271" i="51"/>
  <c r="R271" i="51"/>
  <c r="N271" i="51"/>
  <c r="Q271" i="51"/>
  <c r="M271" i="51"/>
  <c r="U271" i="51"/>
  <c r="R101" i="51"/>
  <c r="X101" i="51" s="1"/>
  <c r="N101" i="51"/>
  <c r="J101" i="51"/>
  <c r="F101" i="51"/>
  <c r="AK82" i="51"/>
  <c r="AA82" i="51"/>
  <c r="AE101" i="51"/>
  <c r="Q101" i="51"/>
  <c r="W101" i="51" s="1"/>
  <c r="M101" i="51"/>
  <c r="I101" i="51"/>
  <c r="E101" i="51"/>
  <c r="AJ82" i="51"/>
  <c r="AD82" i="51"/>
  <c r="Z82" i="51"/>
  <c r="AD101" i="51"/>
  <c r="L101" i="51"/>
  <c r="D101" i="51"/>
  <c r="AM82" i="51"/>
  <c r="S101" i="51"/>
  <c r="Y101" i="51" s="1"/>
  <c r="K101" i="51"/>
  <c r="AL82" i="51"/>
  <c r="AB82" i="51"/>
  <c r="P101" i="51"/>
  <c r="V101" i="51" s="1"/>
  <c r="H101" i="51"/>
  <c r="AI82" i="51"/>
  <c r="Y82" i="51"/>
  <c r="O101" i="51"/>
  <c r="U101" i="51" s="1"/>
  <c r="G101" i="51"/>
  <c r="AG82" i="51"/>
  <c r="AG101" i="51"/>
  <c r="X82" i="51"/>
  <c r="AE100" i="51"/>
  <c r="Q100" i="51"/>
  <c r="W100" i="51" s="1"/>
  <c r="M100" i="51"/>
  <c r="I100" i="51"/>
  <c r="E100" i="51"/>
  <c r="AM81" i="51"/>
  <c r="AI81" i="51"/>
  <c r="Y81" i="51"/>
  <c r="AD100" i="51"/>
  <c r="P100" i="51"/>
  <c r="V100" i="51" s="1"/>
  <c r="L100" i="51"/>
  <c r="H100" i="51"/>
  <c r="D100" i="51"/>
  <c r="AL81" i="51"/>
  <c r="AG81" i="51"/>
  <c r="AB81" i="51"/>
  <c r="X81" i="51"/>
  <c r="S100" i="51"/>
  <c r="Y100" i="51" s="1"/>
  <c r="K100" i="51"/>
  <c r="R100" i="51"/>
  <c r="X100" i="51" s="1"/>
  <c r="J100" i="51"/>
  <c r="AD81" i="51"/>
  <c r="AG100" i="51"/>
  <c r="O100" i="51"/>
  <c r="U100" i="51" s="1"/>
  <c r="G100" i="51"/>
  <c r="AK81" i="51"/>
  <c r="AA81" i="51"/>
  <c r="N100" i="51"/>
  <c r="F100" i="51"/>
  <c r="AJ81" i="51"/>
  <c r="Z81" i="51"/>
  <c r="V78" i="51"/>
  <c r="R78" i="51"/>
  <c r="N78" i="51"/>
  <c r="U78" i="51"/>
  <c r="Q78" i="51"/>
  <c r="M78" i="51"/>
  <c r="T78" i="51"/>
  <c r="L78" i="51"/>
  <c r="S78" i="51"/>
  <c r="C97" i="51" s="1"/>
  <c r="K78" i="51"/>
  <c r="B97" i="51" s="1"/>
  <c r="P78" i="51"/>
  <c r="O78" i="51"/>
  <c r="N67" i="51"/>
  <c r="M67" i="51"/>
  <c r="L67" i="51"/>
  <c r="D67" i="51"/>
  <c r="K67" i="51"/>
  <c r="U118" i="51"/>
  <c r="Q118" i="51"/>
  <c r="M118" i="51"/>
  <c r="T118" i="51"/>
  <c r="P118" i="51"/>
  <c r="L118" i="51"/>
  <c r="D118" i="51"/>
  <c r="AC118" i="51" s="1"/>
  <c r="O118" i="51"/>
  <c r="V118" i="51"/>
  <c r="N118" i="51"/>
  <c r="S118" i="51"/>
  <c r="C137" i="51" s="1"/>
  <c r="K118" i="51"/>
  <c r="B137" i="51" s="1"/>
  <c r="R118" i="51"/>
  <c r="U126" i="51"/>
  <c r="Q126" i="51"/>
  <c r="M126" i="51"/>
  <c r="T126" i="51"/>
  <c r="P126" i="51"/>
  <c r="L126" i="51"/>
  <c r="S126" i="51"/>
  <c r="C145" i="51" s="1"/>
  <c r="O126" i="51"/>
  <c r="K126" i="51"/>
  <c r="B145" i="51" s="1"/>
  <c r="V126" i="51"/>
  <c r="R126" i="51"/>
  <c r="N126" i="51"/>
  <c r="S119" i="51"/>
  <c r="C138" i="51" s="1"/>
  <c r="O119" i="51"/>
  <c r="K119" i="51"/>
  <c r="B138" i="51" s="1"/>
  <c r="V119" i="51"/>
  <c r="R119" i="51"/>
  <c r="N119" i="51"/>
  <c r="U119" i="51"/>
  <c r="M119" i="51"/>
  <c r="T119" i="51"/>
  <c r="L119" i="51"/>
  <c r="D119" i="51"/>
  <c r="Q119" i="51"/>
  <c r="P119" i="51"/>
  <c r="S127" i="51"/>
  <c r="C146" i="51" s="1"/>
  <c r="O127" i="51"/>
  <c r="K127" i="51"/>
  <c r="B146" i="51" s="1"/>
  <c r="V127" i="51"/>
  <c r="R127" i="51"/>
  <c r="N127" i="51"/>
  <c r="U127" i="51"/>
  <c r="Q127" i="51"/>
  <c r="M127" i="51"/>
  <c r="T127" i="51"/>
  <c r="P127" i="51"/>
  <c r="L127" i="51"/>
  <c r="AG93" i="51"/>
  <c r="S93" i="51"/>
  <c r="Y93" i="51" s="1"/>
  <c r="O93" i="51"/>
  <c r="U93" i="51" s="1"/>
  <c r="K93" i="51"/>
  <c r="G93" i="51"/>
  <c r="AK74" i="51"/>
  <c r="AA74" i="51"/>
  <c r="R93" i="51"/>
  <c r="X93" i="51" s="1"/>
  <c r="N93" i="51"/>
  <c r="J93" i="51"/>
  <c r="F93" i="51"/>
  <c r="AJ74" i="51"/>
  <c r="AD74" i="51"/>
  <c r="Z74" i="51"/>
  <c r="AE93" i="51"/>
  <c r="M93" i="51"/>
  <c r="E93" i="51"/>
  <c r="AM74" i="51"/>
  <c r="AD93" i="51"/>
  <c r="L93" i="51"/>
  <c r="D93" i="51"/>
  <c r="AL74" i="51"/>
  <c r="AB74" i="51"/>
  <c r="Q93" i="51"/>
  <c r="W93" i="51" s="1"/>
  <c r="I93" i="51"/>
  <c r="AI74" i="51"/>
  <c r="Y74" i="51"/>
  <c r="X74" i="51"/>
  <c r="H93" i="51"/>
  <c r="P93" i="51"/>
  <c r="V93" i="51" s="1"/>
  <c r="AG74" i="51"/>
  <c r="S23" i="51"/>
  <c r="C42" i="51" s="1"/>
  <c r="O23" i="51"/>
  <c r="K23" i="51"/>
  <c r="B42" i="51" s="1"/>
  <c r="V23" i="51"/>
  <c r="R23" i="51"/>
  <c r="N23" i="51"/>
  <c r="U23" i="51"/>
  <c r="Q23" i="51"/>
  <c r="M23" i="51"/>
  <c r="T23" i="51"/>
  <c r="D23" i="51"/>
  <c r="AE23" i="51" s="1"/>
  <c r="P23" i="51"/>
  <c r="L23" i="51"/>
  <c r="R46" i="51"/>
  <c r="X46" i="51" s="1"/>
  <c r="N46" i="51"/>
  <c r="J46" i="51"/>
  <c r="F46" i="51"/>
  <c r="AE46" i="51"/>
  <c r="Q46" i="51"/>
  <c r="W46" i="51" s="1"/>
  <c r="M46" i="51"/>
  <c r="I46" i="51"/>
  <c r="E46" i="51"/>
  <c r="AD46" i="51"/>
  <c r="P46" i="51"/>
  <c r="V46" i="51" s="1"/>
  <c r="L46" i="51"/>
  <c r="H46" i="51"/>
  <c r="D46" i="51"/>
  <c r="AL27" i="51"/>
  <c r="AG27" i="51"/>
  <c r="AB27" i="51"/>
  <c r="X27" i="51"/>
  <c r="G46" i="51"/>
  <c r="S46" i="51"/>
  <c r="Y46" i="51" s="1"/>
  <c r="AM27" i="51"/>
  <c r="Z27" i="51"/>
  <c r="M19" i="48" s="1"/>
  <c r="AK27" i="51"/>
  <c r="Y27" i="51"/>
  <c r="AI27" i="51"/>
  <c r="AG46" i="51"/>
  <c r="O46" i="51"/>
  <c r="U46" i="51" s="1"/>
  <c r="AD27" i="51"/>
  <c r="AA27" i="51"/>
  <c r="N19" i="48" s="1"/>
  <c r="K46" i="51"/>
  <c r="AJ27" i="51"/>
  <c r="AE45" i="51"/>
  <c r="Q45" i="51"/>
  <c r="W45" i="51" s="1"/>
  <c r="M45" i="51"/>
  <c r="I45" i="51"/>
  <c r="E45" i="51"/>
  <c r="AD45" i="51"/>
  <c r="P45" i="51"/>
  <c r="V45" i="51" s="1"/>
  <c r="L45" i="51"/>
  <c r="H45" i="51"/>
  <c r="D45" i="51"/>
  <c r="AG45" i="51"/>
  <c r="S45" i="51"/>
  <c r="Y45" i="51" s="1"/>
  <c r="O45" i="51"/>
  <c r="U45" i="51" s="1"/>
  <c r="K45" i="51"/>
  <c r="G45" i="51"/>
  <c r="R45" i="51"/>
  <c r="X45" i="51" s="1"/>
  <c r="AJ26" i="51"/>
  <c r="AD26" i="51"/>
  <c r="Z26" i="51"/>
  <c r="M18" i="48" s="1"/>
  <c r="AM26" i="51"/>
  <c r="N45" i="51"/>
  <c r="AI26" i="51"/>
  <c r="Y26" i="51"/>
  <c r="F45" i="51"/>
  <c r="AK26" i="51"/>
  <c r="AA26" i="51"/>
  <c r="N18" i="48" s="1"/>
  <c r="J45" i="51"/>
  <c r="AL26" i="51"/>
  <c r="AG26" i="51"/>
  <c r="AB26" i="51"/>
  <c r="X26" i="51"/>
  <c r="AE50" i="51"/>
  <c r="Q50" i="51"/>
  <c r="W50" i="51" s="1"/>
  <c r="M50" i="51"/>
  <c r="I50" i="51"/>
  <c r="E50" i="51"/>
  <c r="AD50" i="51"/>
  <c r="P50" i="51"/>
  <c r="V50" i="51" s="1"/>
  <c r="L50" i="51"/>
  <c r="H50" i="51"/>
  <c r="D50" i="51"/>
  <c r="R50" i="51"/>
  <c r="X50" i="51" s="1"/>
  <c r="J50" i="51"/>
  <c r="AG50" i="51"/>
  <c r="O50" i="51"/>
  <c r="U50" i="51" s="1"/>
  <c r="G50" i="51"/>
  <c r="N50" i="51"/>
  <c r="F50" i="51"/>
  <c r="AL31" i="51"/>
  <c r="AG31" i="51"/>
  <c r="AB31" i="51"/>
  <c r="X31" i="51"/>
  <c r="K50" i="51"/>
  <c r="AJ31" i="51"/>
  <c r="S50" i="51"/>
  <c r="Y50" i="51" s="1"/>
  <c r="AK31" i="51"/>
  <c r="AI31" i="51"/>
  <c r="AA31" i="51"/>
  <c r="N23" i="48" s="1"/>
  <c r="AD31" i="51"/>
  <c r="AM31" i="51"/>
  <c r="Z31" i="51"/>
  <c r="M23" i="48" s="1"/>
  <c r="Y31" i="51"/>
  <c r="N24" i="51"/>
  <c r="U24" i="51"/>
  <c r="Q24" i="51"/>
  <c r="M24" i="51"/>
  <c r="T24" i="51"/>
  <c r="L24" i="51"/>
  <c r="D24" i="51"/>
  <c r="AE24" i="51" s="1"/>
  <c r="R24" i="51"/>
  <c r="P24" i="51"/>
  <c r="V24" i="51"/>
  <c r="S24" i="51"/>
  <c r="C43" i="51" s="1"/>
  <c r="O24" i="51"/>
  <c r="K24" i="51"/>
  <c r="B43" i="51" s="1"/>
  <c r="D454" i="51"/>
  <c r="AC454" i="51" s="1"/>
  <c r="D407" i="51"/>
  <c r="AC407" i="51" s="1"/>
  <c r="D360" i="51"/>
  <c r="D313" i="51"/>
  <c r="AE313" i="51" s="1"/>
  <c r="D266" i="51"/>
  <c r="AE266" i="51" s="1"/>
  <c r="D172" i="51"/>
  <c r="AC172" i="51" s="1"/>
  <c r="D219" i="51"/>
  <c r="AE219" i="51" s="1"/>
  <c r="D78" i="51"/>
  <c r="AC78" i="51" s="1"/>
  <c r="D125" i="51"/>
  <c r="AC125" i="51" s="1"/>
  <c r="S31" i="51"/>
  <c r="C50" i="51" s="1"/>
  <c r="O31" i="51"/>
  <c r="K31" i="51"/>
  <c r="B50" i="51" s="1"/>
  <c r="V31" i="51"/>
  <c r="Q31" i="51"/>
  <c r="L31" i="51"/>
  <c r="R31" i="51"/>
  <c r="U31" i="51"/>
  <c r="P31" i="51"/>
  <c r="M31" i="51"/>
  <c r="T31" i="51"/>
  <c r="N31" i="51"/>
  <c r="D31" i="51"/>
  <c r="AE31" i="51" s="1"/>
  <c r="D457" i="51"/>
  <c r="AE457" i="51" s="1"/>
  <c r="D316" i="51"/>
  <c r="AE316" i="51" s="1"/>
  <c r="D269" i="51"/>
  <c r="AE269" i="51" s="1"/>
  <c r="D363" i="51"/>
  <c r="AE363" i="51" s="1"/>
  <c r="D175" i="51"/>
  <c r="AC175" i="51" s="1"/>
  <c r="D222" i="51"/>
  <c r="AE222" i="51" s="1"/>
  <c r="D410" i="51"/>
  <c r="D81" i="51"/>
  <c r="AE81" i="51" s="1"/>
  <c r="D128" i="51"/>
  <c r="S34" i="51"/>
  <c r="C53" i="51" s="1"/>
  <c r="O34" i="51"/>
  <c r="K34" i="51"/>
  <c r="B53" i="51" s="1"/>
  <c r="U34" i="51"/>
  <c r="Q34" i="51"/>
  <c r="M34" i="51"/>
  <c r="T34" i="51"/>
  <c r="L34" i="51"/>
  <c r="D34" i="51"/>
  <c r="AC34" i="51" s="1"/>
  <c r="V34" i="51"/>
  <c r="R34" i="51"/>
  <c r="P34" i="51"/>
  <c r="N34" i="51"/>
  <c r="AE467" i="51"/>
  <c r="Q467" i="51"/>
  <c r="W467" i="51" s="1"/>
  <c r="M467" i="51"/>
  <c r="I467" i="51"/>
  <c r="E467" i="51"/>
  <c r="AD467" i="51"/>
  <c r="P467" i="51"/>
  <c r="V467" i="51" s="1"/>
  <c r="L467" i="51"/>
  <c r="H467" i="51"/>
  <c r="D467" i="51"/>
  <c r="AG467" i="51"/>
  <c r="O467" i="51"/>
  <c r="U467" i="51" s="1"/>
  <c r="G467" i="51"/>
  <c r="AM448" i="51"/>
  <c r="AI448" i="51"/>
  <c r="Y448" i="51"/>
  <c r="N467" i="51"/>
  <c r="F467" i="51"/>
  <c r="AL448" i="51"/>
  <c r="AG448" i="51"/>
  <c r="AB448" i="51"/>
  <c r="X448" i="51"/>
  <c r="J467" i="51"/>
  <c r="AJ448" i="51"/>
  <c r="Z448" i="51"/>
  <c r="S467" i="51"/>
  <c r="Y467" i="51" s="1"/>
  <c r="K467" i="51"/>
  <c r="AK448" i="51"/>
  <c r="AD448" i="51"/>
  <c r="R467" i="51"/>
  <c r="X467" i="51" s="1"/>
  <c r="AA448" i="51"/>
  <c r="AE424" i="51"/>
  <c r="Q424" i="51"/>
  <c r="W424" i="51" s="1"/>
  <c r="M424" i="51"/>
  <c r="I424" i="51"/>
  <c r="E424" i="51"/>
  <c r="AG424" i="51"/>
  <c r="O424" i="51"/>
  <c r="U424" i="51" s="1"/>
  <c r="J424" i="51"/>
  <c r="D424" i="51"/>
  <c r="AM405" i="51"/>
  <c r="AI405" i="51"/>
  <c r="Y405" i="51"/>
  <c r="S424" i="51"/>
  <c r="Y424" i="51" s="1"/>
  <c r="N424" i="51"/>
  <c r="H424" i="51"/>
  <c r="AL405" i="51"/>
  <c r="AG405" i="51"/>
  <c r="AB405" i="51"/>
  <c r="X405" i="51"/>
  <c r="L424" i="51"/>
  <c r="K424" i="51"/>
  <c r="AD405" i="51"/>
  <c r="AD424" i="51"/>
  <c r="G424" i="51"/>
  <c r="AA405" i="51"/>
  <c r="F424" i="51"/>
  <c r="AK405" i="51"/>
  <c r="Z405" i="51"/>
  <c r="R424" i="51"/>
  <c r="X424" i="51" s="1"/>
  <c r="AJ405" i="51"/>
  <c r="P424" i="51"/>
  <c r="V424" i="51" s="1"/>
  <c r="T454" i="51"/>
  <c r="P454" i="51"/>
  <c r="L454" i="51"/>
  <c r="S454" i="51"/>
  <c r="C473" i="51" s="1"/>
  <c r="O454" i="51"/>
  <c r="K454" i="51"/>
  <c r="B473" i="51" s="1"/>
  <c r="U454" i="51"/>
  <c r="M454" i="51"/>
  <c r="R454" i="51"/>
  <c r="V454" i="51"/>
  <c r="Q454" i="51"/>
  <c r="N454" i="51"/>
  <c r="T403" i="51"/>
  <c r="P403" i="51"/>
  <c r="L403" i="51"/>
  <c r="D403" i="51"/>
  <c r="AE403" i="51" s="1"/>
  <c r="S403" i="51"/>
  <c r="C422" i="51" s="1"/>
  <c r="O403" i="51"/>
  <c r="K403" i="51"/>
  <c r="B422" i="51" s="1"/>
  <c r="Q403" i="51"/>
  <c r="U403" i="51"/>
  <c r="R403" i="51"/>
  <c r="N403" i="51"/>
  <c r="V403" i="51"/>
  <c r="M403" i="51"/>
  <c r="AD384" i="51"/>
  <c r="P384" i="51"/>
  <c r="V384" i="51" s="1"/>
  <c r="L384" i="51"/>
  <c r="H384" i="51"/>
  <c r="D384" i="51"/>
  <c r="AG384" i="51"/>
  <c r="S384" i="51"/>
  <c r="Y384" i="51" s="1"/>
  <c r="O384" i="51"/>
  <c r="U384" i="51" s="1"/>
  <c r="K384" i="51"/>
  <c r="G384" i="51"/>
  <c r="Q384" i="51"/>
  <c r="W384" i="51" s="1"/>
  <c r="I384" i="51"/>
  <c r="AL365" i="51"/>
  <c r="AG365" i="51"/>
  <c r="AB365" i="51"/>
  <c r="X365" i="51"/>
  <c r="N384" i="51"/>
  <c r="E384" i="51"/>
  <c r="AK365" i="51"/>
  <c r="AD365" i="51"/>
  <c r="Y365" i="51"/>
  <c r="M384" i="51"/>
  <c r="AJ365" i="51"/>
  <c r="J384" i="51"/>
  <c r="F384" i="51"/>
  <c r="AA365" i="51"/>
  <c r="AE384" i="51"/>
  <c r="AM365" i="51"/>
  <c r="Z365" i="51"/>
  <c r="R384" i="51"/>
  <c r="X384" i="51" s="1"/>
  <c r="AI365" i="51"/>
  <c r="U364" i="51"/>
  <c r="Q364" i="51"/>
  <c r="M364" i="51"/>
  <c r="T364" i="51"/>
  <c r="O364" i="51"/>
  <c r="S364" i="51"/>
  <c r="C383" i="51" s="1"/>
  <c r="N364" i="51"/>
  <c r="V364" i="51"/>
  <c r="K364" i="51"/>
  <c r="B383" i="51" s="1"/>
  <c r="R364" i="51"/>
  <c r="P364" i="51"/>
  <c r="L364" i="51"/>
  <c r="R335" i="51"/>
  <c r="X335" i="51" s="1"/>
  <c r="N335" i="51"/>
  <c r="J335" i="51"/>
  <c r="F335" i="51"/>
  <c r="AJ316" i="51"/>
  <c r="AD316" i="51"/>
  <c r="Z316" i="51"/>
  <c r="AE335" i="51"/>
  <c r="Q335" i="51"/>
  <c r="W335" i="51" s="1"/>
  <c r="M335" i="51"/>
  <c r="I335" i="51"/>
  <c r="E335" i="51"/>
  <c r="AM316" i="51"/>
  <c r="AI316" i="51"/>
  <c r="Y316" i="51"/>
  <c r="AG335" i="51"/>
  <c r="O335" i="51"/>
  <c r="U335" i="51" s="1"/>
  <c r="G335" i="51"/>
  <c r="AK316" i="51"/>
  <c r="AA316" i="51"/>
  <c r="P335" i="51"/>
  <c r="V335" i="51" s="1"/>
  <c r="D335" i="51"/>
  <c r="AL316" i="51"/>
  <c r="X316" i="51"/>
  <c r="L335" i="51"/>
  <c r="AG316" i="51"/>
  <c r="K335" i="51"/>
  <c r="S335" i="51"/>
  <c r="Y335" i="51" s="1"/>
  <c r="H335" i="51"/>
  <c r="AB316" i="51"/>
  <c r="AD335" i="51"/>
  <c r="AG290" i="51"/>
  <c r="S290" i="51"/>
  <c r="Y290" i="51" s="1"/>
  <c r="O290" i="51"/>
  <c r="U290" i="51" s="1"/>
  <c r="K290" i="51"/>
  <c r="G290" i="51"/>
  <c r="AM271" i="51"/>
  <c r="AI271" i="51"/>
  <c r="Y271" i="51"/>
  <c r="R290" i="51"/>
  <c r="X290" i="51" s="1"/>
  <c r="N290" i="51"/>
  <c r="J290" i="51"/>
  <c r="F290" i="51"/>
  <c r="AL271" i="51"/>
  <c r="AG271" i="51"/>
  <c r="AB271" i="51"/>
  <c r="X271" i="51"/>
  <c r="AE290" i="51"/>
  <c r="Q290" i="51"/>
  <c r="W290" i="51" s="1"/>
  <c r="M290" i="51"/>
  <c r="I290" i="51"/>
  <c r="E290" i="51"/>
  <c r="AK271" i="51"/>
  <c r="AA271" i="51"/>
  <c r="D290" i="51"/>
  <c r="AJ271" i="51"/>
  <c r="P290" i="51"/>
  <c r="V290" i="51" s="1"/>
  <c r="AD271" i="51"/>
  <c r="AD290" i="51"/>
  <c r="L290" i="51"/>
  <c r="Z271" i="51"/>
  <c r="H290" i="51"/>
  <c r="T175" i="51"/>
  <c r="P175" i="51"/>
  <c r="L175" i="51"/>
  <c r="S175" i="51"/>
  <c r="C194" i="51" s="1"/>
  <c r="O175" i="51"/>
  <c r="K175" i="51"/>
  <c r="B194" i="51" s="1"/>
  <c r="V175" i="51"/>
  <c r="R175" i="51"/>
  <c r="N175" i="51"/>
  <c r="M175" i="51"/>
  <c r="U175" i="51"/>
  <c r="Q175" i="51"/>
  <c r="U220" i="51"/>
  <c r="Q220" i="51"/>
  <c r="M220" i="51"/>
  <c r="T220" i="51"/>
  <c r="P220" i="51"/>
  <c r="L220" i="51"/>
  <c r="S220" i="51"/>
  <c r="C239" i="51" s="1"/>
  <c r="O220" i="51"/>
  <c r="K220" i="51"/>
  <c r="B239" i="51" s="1"/>
  <c r="V220" i="51"/>
  <c r="R220" i="51"/>
  <c r="N220" i="51"/>
  <c r="V272" i="51"/>
  <c r="R272" i="51"/>
  <c r="N272" i="51"/>
  <c r="U272" i="51"/>
  <c r="Q272" i="51"/>
  <c r="M272" i="51"/>
  <c r="T272" i="51"/>
  <c r="P272" i="51"/>
  <c r="L272" i="51"/>
  <c r="O272" i="51"/>
  <c r="K272" i="51"/>
  <c r="S272" i="51"/>
  <c r="V164" i="51"/>
  <c r="R164" i="51"/>
  <c r="N164" i="51"/>
  <c r="U164" i="51"/>
  <c r="Q164" i="51"/>
  <c r="M164" i="51"/>
  <c r="T164" i="51"/>
  <c r="P164" i="51"/>
  <c r="L164" i="51"/>
  <c r="D164" i="51"/>
  <c r="AE164" i="51" s="1"/>
  <c r="S164" i="51"/>
  <c r="C183" i="51" s="1"/>
  <c r="O164" i="51"/>
  <c r="K164" i="51"/>
  <c r="B183" i="51" s="1"/>
  <c r="V168" i="51"/>
  <c r="R168" i="51"/>
  <c r="N168" i="51"/>
  <c r="U168" i="51"/>
  <c r="Q168" i="51"/>
  <c r="M168" i="51"/>
  <c r="T168" i="51"/>
  <c r="P168" i="51"/>
  <c r="L168" i="51"/>
  <c r="D168" i="51"/>
  <c r="AE168" i="51" s="1"/>
  <c r="K168" i="51"/>
  <c r="B187" i="51" s="1"/>
  <c r="S168" i="51"/>
  <c r="C187" i="51" s="1"/>
  <c r="O168" i="51"/>
  <c r="V258" i="51"/>
  <c r="R258" i="51"/>
  <c r="N258" i="51"/>
  <c r="T258" i="51"/>
  <c r="O258" i="51"/>
  <c r="D258" i="51"/>
  <c r="S258" i="51"/>
  <c r="C277" i="51" s="1"/>
  <c r="M258" i="51"/>
  <c r="Q258" i="51"/>
  <c r="L258" i="51"/>
  <c r="P258" i="51"/>
  <c r="K258" i="51"/>
  <c r="B277" i="51" s="1"/>
  <c r="U258" i="51"/>
  <c r="U124" i="51"/>
  <c r="Q124" i="51"/>
  <c r="M124" i="51"/>
  <c r="T124" i="51"/>
  <c r="P124" i="51"/>
  <c r="L124" i="51"/>
  <c r="S124" i="51"/>
  <c r="C143" i="51" s="1"/>
  <c r="O124" i="51"/>
  <c r="K124" i="51"/>
  <c r="B143" i="51" s="1"/>
  <c r="V124" i="51"/>
  <c r="R124" i="51"/>
  <c r="N124" i="51"/>
  <c r="S125" i="51"/>
  <c r="C144" i="51" s="1"/>
  <c r="O125" i="51"/>
  <c r="K125" i="51"/>
  <c r="B144" i="51" s="1"/>
  <c r="V125" i="51"/>
  <c r="R125" i="51"/>
  <c r="N125" i="51"/>
  <c r="U125" i="51"/>
  <c r="Q125" i="51"/>
  <c r="M125" i="51"/>
  <c r="T125" i="51"/>
  <c r="P125" i="51"/>
  <c r="L125" i="51"/>
  <c r="L25" i="51"/>
  <c r="S25" i="51"/>
  <c r="C44" i="51" s="1"/>
  <c r="O25" i="51"/>
  <c r="K25" i="51"/>
  <c r="B44" i="51" s="1"/>
  <c r="R25" i="51"/>
  <c r="N25" i="51"/>
  <c r="V25" i="51"/>
  <c r="T25" i="51"/>
  <c r="D25" i="51"/>
  <c r="AC25" i="51" s="1"/>
  <c r="U25" i="51"/>
  <c r="Q25" i="51"/>
  <c r="M25" i="51"/>
  <c r="P25" i="51"/>
  <c r="AD53" i="51"/>
  <c r="P53" i="51"/>
  <c r="V53" i="51" s="1"/>
  <c r="L53" i="51"/>
  <c r="H53" i="51"/>
  <c r="D53" i="51"/>
  <c r="AG53" i="51"/>
  <c r="S53" i="51"/>
  <c r="Y53" i="51" s="1"/>
  <c r="O53" i="51"/>
  <c r="U53" i="51" s="1"/>
  <c r="K53" i="51"/>
  <c r="G53" i="51"/>
  <c r="AE53" i="51"/>
  <c r="M53" i="51"/>
  <c r="E53" i="51"/>
  <c r="AL34" i="51"/>
  <c r="AG34" i="51"/>
  <c r="AB34" i="51"/>
  <c r="X34" i="51"/>
  <c r="R53" i="51"/>
  <c r="X53" i="51" s="1"/>
  <c r="J53" i="51"/>
  <c r="AK34" i="51"/>
  <c r="Q53" i="51"/>
  <c r="W53" i="51" s="1"/>
  <c r="I53" i="51"/>
  <c r="AJ34" i="51"/>
  <c r="AD34" i="51"/>
  <c r="Z34" i="51"/>
  <c r="M26" i="48" s="1"/>
  <c r="N53" i="51"/>
  <c r="F53" i="51"/>
  <c r="AA34" i="51"/>
  <c r="N26" i="48" s="1"/>
  <c r="AI34" i="51"/>
  <c r="AM34" i="51"/>
  <c r="Y34" i="51"/>
  <c r="R26" i="51"/>
  <c r="U26" i="51"/>
  <c r="Q26" i="51"/>
  <c r="M26" i="51"/>
  <c r="T26" i="51"/>
  <c r="L26" i="51"/>
  <c r="D26" i="51"/>
  <c r="AE26" i="51" s="1"/>
  <c r="V26" i="51"/>
  <c r="P26" i="51"/>
  <c r="N26" i="51"/>
  <c r="S26" i="51"/>
  <c r="C45" i="51" s="1"/>
  <c r="O26" i="51"/>
  <c r="K26" i="51"/>
  <c r="B45" i="51" s="1"/>
  <c r="AG471" i="51"/>
  <c r="S471" i="51"/>
  <c r="Y471" i="51" s="1"/>
  <c r="O471" i="51"/>
  <c r="U471" i="51" s="1"/>
  <c r="K471" i="51"/>
  <c r="G471" i="51"/>
  <c r="R471" i="51"/>
  <c r="X471" i="51" s="1"/>
  <c r="N471" i="51"/>
  <c r="J471" i="51"/>
  <c r="F471" i="51"/>
  <c r="AE471" i="51"/>
  <c r="M471" i="51"/>
  <c r="E471" i="51"/>
  <c r="AD471" i="51"/>
  <c r="L471" i="51"/>
  <c r="D471" i="51"/>
  <c r="I471" i="51"/>
  <c r="AM452" i="51"/>
  <c r="AI452" i="51"/>
  <c r="Y452" i="51"/>
  <c r="H471" i="51"/>
  <c r="AL452" i="51"/>
  <c r="AG452" i="51"/>
  <c r="AB452" i="51"/>
  <c r="X452" i="51"/>
  <c r="P471" i="51"/>
  <c r="V471" i="51" s="1"/>
  <c r="AJ452" i="51"/>
  <c r="Z452" i="51"/>
  <c r="AA452" i="51"/>
  <c r="AD452" i="51"/>
  <c r="AK452" i="51"/>
  <c r="Q471" i="51"/>
  <c r="W471" i="51" s="1"/>
  <c r="AE468" i="51"/>
  <c r="Q468" i="51"/>
  <c r="W468" i="51" s="1"/>
  <c r="M468" i="51"/>
  <c r="I468" i="51"/>
  <c r="E468" i="51"/>
  <c r="AD468" i="51"/>
  <c r="P468" i="51"/>
  <c r="V468" i="51" s="1"/>
  <c r="L468" i="51"/>
  <c r="H468" i="51"/>
  <c r="D468" i="51"/>
  <c r="AG468" i="51"/>
  <c r="O468" i="51"/>
  <c r="U468" i="51" s="1"/>
  <c r="G468" i="51"/>
  <c r="AK449" i="51"/>
  <c r="AA449" i="51"/>
  <c r="N468" i="51"/>
  <c r="F468" i="51"/>
  <c r="AJ449" i="51"/>
  <c r="AD449" i="51"/>
  <c r="Z449" i="51"/>
  <c r="J468" i="51"/>
  <c r="AG449" i="51"/>
  <c r="X449" i="51"/>
  <c r="S468" i="51"/>
  <c r="Y468" i="51" s="1"/>
  <c r="AM449" i="51"/>
  <c r="K468" i="51"/>
  <c r="AI449" i="51"/>
  <c r="AB449" i="51"/>
  <c r="AL449" i="51"/>
  <c r="Y449" i="51"/>
  <c r="R468" i="51"/>
  <c r="X468" i="51" s="1"/>
  <c r="AE473" i="51"/>
  <c r="Q473" i="51"/>
  <c r="W473" i="51" s="1"/>
  <c r="M473" i="51"/>
  <c r="I473" i="51"/>
  <c r="E473" i="51"/>
  <c r="AD473" i="51"/>
  <c r="P473" i="51"/>
  <c r="V473" i="51" s="1"/>
  <c r="L473" i="51"/>
  <c r="H473" i="51"/>
  <c r="D473" i="51"/>
  <c r="AG473" i="51"/>
  <c r="O473" i="51"/>
  <c r="U473" i="51" s="1"/>
  <c r="G473" i="51"/>
  <c r="N473" i="51"/>
  <c r="F473" i="51"/>
  <c r="K473" i="51"/>
  <c r="AM454" i="51"/>
  <c r="AI454" i="51"/>
  <c r="Y454" i="51"/>
  <c r="J473" i="51"/>
  <c r="AL454" i="51"/>
  <c r="AG454" i="51"/>
  <c r="AB454" i="51"/>
  <c r="X454" i="51"/>
  <c r="R473" i="51"/>
  <c r="X473" i="51" s="1"/>
  <c r="AD454" i="51"/>
  <c r="AK454" i="51"/>
  <c r="AA454" i="51"/>
  <c r="AJ454" i="51"/>
  <c r="S473" i="51"/>
  <c r="Y473" i="51" s="1"/>
  <c r="Z454" i="51"/>
  <c r="AD465" i="51"/>
  <c r="S465" i="51"/>
  <c r="Y465" i="51" s="1"/>
  <c r="O465" i="51"/>
  <c r="U465" i="51" s="1"/>
  <c r="K465" i="51"/>
  <c r="G465" i="51"/>
  <c r="AG465" i="51"/>
  <c r="R465" i="51"/>
  <c r="X465" i="51" s="1"/>
  <c r="N465" i="51"/>
  <c r="J465" i="51"/>
  <c r="F465" i="51"/>
  <c r="M465" i="51"/>
  <c r="E465" i="51"/>
  <c r="AM446" i="51"/>
  <c r="AI446" i="51"/>
  <c r="Y446" i="51"/>
  <c r="AE465" i="51"/>
  <c r="L465" i="51"/>
  <c r="D465" i="51"/>
  <c r="AL446" i="51"/>
  <c r="AG446" i="51"/>
  <c r="AB446" i="51"/>
  <c r="X446" i="51"/>
  <c r="H465" i="51"/>
  <c r="Q465" i="51"/>
  <c r="W465" i="51" s="1"/>
  <c r="AK446" i="51"/>
  <c r="AA446" i="51"/>
  <c r="I465" i="51"/>
  <c r="AJ446" i="51"/>
  <c r="Z446" i="51"/>
  <c r="AF446" i="51"/>
  <c r="P465" i="51"/>
  <c r="V465" i="51" s="1"/>
  <c r="AG469" i="51"/>
  <c r="R469" i="51"/>
  <c r="X469" i="51" s="1"/>
  <c r="N469" i="51"/>
  <c r="J469" i="51"/>
  <c r="F469" i="51"/>
  <c r="AE469" i="51"/>
  <c r="Q469" i="51"/>
  <c r="W469" i="51" s="1"/>
  <c r="M469" i="51"/>
  <c r="I469" i="51"/>
  <c r="E469" i="51"/>
  <c r="P469" i="51"/>
  <c r="V469" i="51" s="1"/>
  <c r="H469" i="51"/>
  <c r="AM450" i="51"/>
  <c r="AI450" i="51"/>
  <c r="Y450" i="51"/>
  <c r="O469" i="51"/>
  <c r="U469" i="51" s="1"/>
  <c r="G469" i="51"/>
  <c r="AL450" i="51"/>
  <c r="AG450" i="51"/>
  <c r="AB450" i="51"/>
  <c r="X450" i="51"/>
  <c r="K469" i="51"/>
  <c r="AD450" i="51"/>
  <c r="D469" i="51"/>
  <c r="AK450" i="51"/>
  <c r="AA450" i="51"/>
  <c r="L469" i="51"/>
  <c r="Z450" i="51"/>
  <c r="AD469" i="51"/>
  <c r="AJ450" i="51"/>
  <c r="S469" i="51"/>
  <c r="Y469" i="51" s="1"/>
  <c r="AG475" i="51"/>
  <c r="S475" i="51"/>
  <c r="Y475" i="51" s="1"/>
  <c r="O475" i="51"/>
  <c r="U475" i="51" s="1"/>
  <c r="K475" i="51"/>
  <c r="G475" i="51"/>
  <c r="R475" i="51"/>
  <c r="X475" i="51" s="1"/>
  <c r="N475" i="51"/>
  <c r="J475" i="51"/>
  <c r="F475" i="51"/>
  <c r="Q475" i="51"/>
  <c r="W475" i="51" s="1"/>
  <c r="I475" i="51"/>
  <c r="P475" i="51"/>
  <c r="V475" i="51" s="1"/>
  <c r="H475" i="51"/>
  <c r="AE475" i="51"/>
  <c r="M475" i="51"/>
  <c r="AM456" i="51"/>
  <c r="AI456" i="51"/>
  <c r="Y456" i="51"/>
  <c r="AD475" i="51"/>
  <c r="L475" i="51"/>
  <c r="AL456" i="51"/>
  <c r="AG456" i="51"/>
  <c r="AB456" i="51"/>
  <c r="X456" i="51"/>
  <c r="AJ456" i="51"/>
  <c r="Z456" i="51"/>
  <c r="E475" i="51"/>
  <c r="AK456" i="51"/>
  <c r="AD456" i="51"/>
  <c r="AA456" i="51"/>
  <c r="D475" i="51"/>
  <c r="AE477" i="51"/>
  <c r="Q477" i="51"/>
  <c r="W477" i="51" s="1"/>
  <c r="M477" i="51"/>
  <c r="I477" i="51"/>
  <c r="E477" i="51"/>
  <c r="AD477" i="51"/>
  <c r="P477" i="51"/>
  <c r="V477" i="51" s="1"/>
  <c r="L477" i="51"/>
  <c r="H477" i="51"/>
  <c r="D477" i="51"/>
  <c r="S477" i="51"/>
  <c r="Y477" i="51" s="1"/>
  <c r="K477" i="51"/>
  <c r="R477" i="51"/>
  <c r="X477" i="51" s="1"/>
  <c r="J477" i="51"/>
  <c r="AG477" i="51"/>
  <c r="O477" i="51"/>
  <c r="U477" i="51" s="1"/>
  <c r="AM458" i="51"/>
  <c r="AI458" i="51"/>
  <c r="Y458" i="51"/>
  <c r="N477" i="51"/>
  <c r="AL458" i="51"/>
  <c r="AG458" i="51"/>
  <c r="AB458" i="51"/>
  <c r="X458" i="51"/>
  <c r="AD458" i="51"/>
  <c r="G477" i="51"/>
  <c r="AK458" i="51"/>
  <c r="AA458" i="51"/>
  <c r="Z458" i="51"/>
  <c r="F477" i="51"/>
  <c r="AJ458" i="51"/>
  <c r="AG426" i="51"/>
  <c r="S426" i="51"/>
  <c r="Y426" i="51" s="1"/>
  <c r="O426" i="51"/>
  <c r="U426" i="51" s="1"/>
  <c r="K426" i="51"/>
  <c r="G426" i="51"/>
  <c r="AD426" i="51"/>
  <c r="Q426" i="51"/>
  <c r="W426" i="51" s="1"/>
  <c r="L426" i="51"/>
  <c r="F426" i="51"/>
  <c r="AM407" i="51"/>
  <c r="AI407" i="51"/>
  <c r="Y407" i="51"/>
  <c r="P426" i="51"/>
  <c r="V426" i="51" s="1"/>
  <c r="J426" i="51"/>
  <c r="E426" i="51"/>
  <c r="AL407" i="51"/>
  <c r="AG407" i="51"/>
  <c r="AB407" i="51"/>
  <c r="X407" i="51"/>
  <c r="N426" i="51"/>
  <c r="D426" i="51"/>
  <c r="M426" i="51"/>
  <c r="AJ407" i="51"/>
  <c r="Z407" i="51"/>
  <c r="AD407" i="51"/>
  <c r="R426" i="51"/>
  <c r="X426" i="51" s="1"/>
  <c r="AA407" i="51"/>
  <c r="I426" i="51"/>
  <c r="AK407" i="51"/>
  <c r="AE426" i="51"/>
  <c r="H426" i="51"/>
  <c r="V457" i="51"/>
  <c r="R457" i="51"/>
  <c r="N457" i="51"/>
  <c r="U457" i="51"/>
  <c r="Q457" i="51"/>
  <c r="M457" i="51"/>
  <c r="O457" i="51"/>
  <c r="T457" i="51"/>
  <c r="L457" i="51"/>
  <c r="P457" i="51"/>
  <c r="K457" i="51"/>
  <c r="B476" i="51" s="1"/>
  <c r="S457" i="51"/>
  <c r="C476" i="51" s="1"/>
  <c r="L443" i="51"/>
  <c r="D443" i="51"/>
  <c r="K443" i="51"/>
  <c r="N443" i="51"/>
  <c r="M443" i="51"/>
  <c r="V455" i="51"/>
  <c r="R455" i="51"/>
  <c r="N455" i="51"/>
  <c r="U455" i="51"/>
  <c r="Q455" i="51"/>
  <c r="M455" i="51"/>
  <c r="S455" i="51"/>
  <c r="C474" i="51" s="1"/>
  <c r="K455" i="51"/>
  <c r="B474" i="51" s="1"/>
  <c r="P455" i="51"/>
  <c r="T455" i="51"/>
  <c r="O455" i="51"/>
  <c r="L455" i="51"/>
  <c r="T450" i="51"/>
  <c r="P450" i="51"/>
  <c r="L450" i="51"/>
  <c r="D450" i="51"/>
  <c r="AE450" i="51" s="1"/>
  <c r="S450" i="51"/>
  <c r="C469" i="51" s="1"/>
  <c r="O450" i="51"/>
  <c r="K450" i="51"/>
  <c r="B469" i="51" s="1"/>
  <c r="U450" i="51"/>
  <c r="M450" i="51"/>
  <c r="R450" i="51"/>
  <c r="N450" i="51"/>
  <c r="V450" i="51"/>
  <c r="Q450" i="51"/>
  <c r="T458" i="51"/>
  <c r="P458" i="51"/>
  <c r="L458" i="51"/>
  <c r="S458" i="51"/>
  <c r="C477" i="51" s="1"/>
  <c r="O458" i="51"/>
  <c r="K458" i="51"/>
  <c r="B477" i="51" s="1"/>
  <c r="U458" i="51"/>
  <c r="M458" i="51"/>
  <c r="R458" i="51"/>
  <c r="N458" i="51"/>
  <c r="V458" i="51"/>
  <c r="Q458" i="51"/>
  <c r="V400" i="51"/>
  <c r="R400" i="51"/>
  <c r="N400" i="51"/>
  <c r="U400" i="51"/>
  <c r="Q400" i="51"/>
  <c r="M400" i="51"/>
  <c r="O400" i="51"/>
  <c r="L400" i="51"/>
  <c r="T400" i="51"/>
  <c r="K400" i="51"/>
  <c r="B419" i="51" s="1"/>
  <c r="S400" i="51"/>
  <c r="C419" i="51" s="1"/>
  <c r="P400" i="51"/>
  <c r="D400" i="51"/>
  <c r="V410" i="51"/>
  <c r="R410" i="51"/>
  <c r="N410" i="51"/>
  <c r="U410" i="51"/>
  <c r="Q410" i="51"/>
  <c r="M410" i="51"/>
  <c r="S410" i="51"/>
  <c r="C429" i="51" s="1"/>
  <c r="K410" i="51"/>
  <c r="B429" i="51" s="1"/>
  <c r="L410" i="51"/>
  <c r="T410" i="51"/>
  <c r="P410" i="51"/>
  <c r="O410" i="51"/>
  <c r="T399" i="51"/>
  <c r="P399" i="51"/>
  <c r="L399" i="51"/>
  <c r="D399" i="51"/>
  <c r="AC399" i="51" s="1"/>
  <c r="S399" i="51"/>
  <c r="C418" i="51" s="1"/>
  <c r="O399" i="51"/>
  <c r="K399" i="51"/>
  <c r="B418" i="51" s="1"/>
  <c r="Q399" i="51"/>
  <c r="N399" i="51"/>
  <c r="V399" i="51"/>
  <c r="M399" i="51"/>
  <c r="U399" i="51"/>
  <c r="R399" i="51"/>
  <c r="T407" i="51"/>
  <c r="P407" i="51"/>
  <c r="L407" i="51"/>
  <c r="S407" i="51"/>
  <c r="C426" i="51" s="1"/>
  <c r="O407" i="51"/>
  <c r="K407" i="51"/>
  <c r="B426" i="51" s="1"/>
  <c r="Q407" i="51"/>
  <c r="R407" i="51"/>
  <c r="N407" i="51"/>
  <c r="V407" i="51"/>
  <c r="M407" i="51"/>
  <c r="U407" i="51"/>
  <c r="AD380" i="51"/>
  <c r="P380" i="51"/>
  <c r="V380" i="51" s="1"/>
  <c r="L380" i="51"/>
  <c r="H380" i="51"/>
  <c r="D380" i="51"/>
  <c r="AG380" i="51"/>
  <c r="S380" i="51"/>
  <c r="Y380" i="51" s="1"/>
  <c r="O380" i="51"/>
  <c r="U380" i="51" s="1"/>
  <c r="K380" i="51"/>
  <c r="G380" i="51"/>
  <c r="AE380" i="51"/>
  <c r="M380" i="51"/>
  <c r="E380" i="51"/>
  <c r="AL361" i="51"/>
  <c r="AG361" i="51"/>
  <c r="AB361" i="51"/>
  <c r="X361" i="51"/>
  <c r="J380" i="51"/>
  <c r="AI361" i="51"/>
  <c r="AA361" i="51"/>
  <c r="R380" i="51"/>
  <c r="X380" i="51" s="1"/>
  <c r="I380" i="51"/>
  <c r="AM361" i="51"/>
  <c r="Z361" i="51"/>
  <c r="Q380" i="51"/>
  <c r="W380" i="51" s="1"/>
  <c r="AK361" i="51"/>
  <c r="Y361" i="51"/>
  <c r="N380" i="51"/>
  <c r="AJ361" i="51"/>
  <c r="F380" i="51"/>
  <c r="AD361" i="51"/>
  <c r="E442" i="51"/>
  <c r="G442" i="51"/>
  <c r="I442" i="51"/>
  <c r="AG383" i="51"/>
  <c r="S383" i="51"/>
  <c r="Y383" i="51" s="1"/>
  <c r="O383" i="51"/>
  <c r="U383" i="51" s="1"/>
  <c r="K383" i="51"/>
  <c r="G383" i="51"/>
  <c r="R383" i="51"/>
  <c r="X383" i="51" s="1"/>
  <c r="N383" i="51"/>
  <c r="J383" i="51"/>
  <c r="F383" i="51"/>
  <c r="P383" i="51"/>
  <c r="V383" i="51" s="1"/>
  <c r="H383" i="51"/>
  <c r="AJ364" i="51"/>
  <c r="AD364" i="51"/>
  <c r="Z364" i="51"/>
  <c r="M383" i="51"/>
  <c r="D383" i="51"/>
  <c r="AM364" i="51"/>
  <c r="AG364" i="51"/>
  <c r="AA364" i="51"/>
  <c r="L383" i="51"/>
  <c r="AL364" i="51"/>
  <c r="Y364" i="51"/>
  <c r="AE383" i="51"/>
  <c r="I383" i="51"/>
  <c r="AI364" i="51"/>
  <c r="AD383" i="51"/>
  <c r="Q383" i="51"/>
  <c r="W383" i="51" s="1"/>
  <c r="AB364" i="51"/>
  <c r="AK364" i="51"/>
  <c r="X364" i="51"/>
  <c r="E383" i="51"/>
  <c r="AE373" i="51"/>
  <c r="Q373" i="51"/>
  <c r="W373" i="51" s="1"/>
  <c r="M373" i="51"/>
  <c r="I373" i="51"/>
  <c r="E373" i="51"/>
  <c r="AJ354" i="51"/>
  <c r="AD354" i="51"/>
  <c r="Z354" i="51"/>
  <c r="AD373" i="51"/>
  <c r="R373" i="51"/>
  <c r="X373" i="51" s="1"/>
  <c r="L373" i="51"/>
  <c r="G373" i="51"/>
  <c r="AL354" i="51"/>
  <c r="Y354" i="51"/>
  <c r="P373" i="51"/>
  <c r="V373" i="51" s="1"/>
  <c r="K373" i="51"/>
  <c r="F373" i="51"/>
  <c r="AK354" i="51"/>
  <c r="X354" i="51"/>
  <c r="S373" i="51"/>
  <c r="Y373" i="51" s="1"/>
  <c r="H373" i="51"/>
  <c r="AG354" i="51"/>
  <c r="O373" i="51"/>
  <c r="U373" i="51" s="1"/>
  <c r="D373" i="51"/>
  <c r="AB354" i="51"/>
  <c r="N373" i="51"/>
  <c r="AM354" i="51"/>
  <c r="AA354" i="51"/>
  <c r="AI354" i="51"/>
  <c r="AG373" i="51"/>
  <c r="J373" i="51"/>
  <c r="R382" i="51"/>
  <c r="X382" i="51" s="1"/>
  <c r="N382" i="51"/>
  <c r="J382" i="51"/>
  <c r="F382" i="51"/>
  <c r="AE382" i="51"/>
  <c r="Q382" i="51"/>
  <c r="W382" i="51" s="1"/>
  <c r="M382" i="51"/>
  <c r="I382" i="51"/>
  <c r="E382" i="51"/>
  <c r="AG382" i="51"/>
  <c r="O382" i="51"/>
  <c r="U382" i="51" s="1"/>
  <c r="G382" i="51"/>
  <c r="AL363" i="51"/>
  <c r="AG363" i="51"/>
  <c r="AB363" i="51"/>
  <c r="X363" i="51"/>
  <c r="L382" i="51"/>
  <c r="AJ363" i="51"/>
  <c r="K382" i="51"/>
  <c r="AI363" i="51"/>
  <c r="AA363" i="51"/>
  <c r="AD382" i="51"/>
  <c r="S382" i="51"/>
  <c r="Y382" i="51" s="1"/>
  <c r="H382" i="51"/>
  <c r="AK363" i="51"/>
  <c r="Y363" i="51"/>
  <c r="P382" i="51"/>
  <c r="V382" i="51" s="1"/>
  <c r="D382" i="51"/>
  <c r="AD363" i="51"/>
  <c r="Z363" i="51"/>
  <c r="AM363" i="51"/>
  <c r="U352" i="51"/>
  <c r="Q352" i="51"/>
  <c r="M352" i="51"/>
  <c r="R352" i="51"/>
  <c r="L352" i="51"/>
  <c r="V352" i="51"/>
  <c r="P352" i="51"/>
  <c r="K352" i="51"/>
  <c r="B371" i="51" s="1"/>
  <c r="N352" i="51"/>
  <c r="T352" i="51"/>
  <c r="S352" i="51"/>
  <c r="C371" i="51" s="1"/>
  <c r="O352" i="51"/>
  <c r="D352" i="51"/>
  <c r="U362" i="51"/>
  <c r="Q362" i="51"/>
  <c r="M362" i="51"/>
  <c r="S362" i="51"/>
  <c r="C381" i="51" s="1"/>
  <c r="N362" i="51"/>
  <c r="R362" i="51"/>
  <c r="L362" i="51"/>
  <c r="O362" i="51"/>
  <c r="V362" i="51"/>
  <c r="K362" i="51"/>
  <c r="B381" i="51" s="1"/>
  <c r="T362" i="51"/>
  <c r="P362" i="51"/>
  <c r="S359" i="51"/>
  <c r="C378" i="51" s="1"/>
  <c r="O359" i="51"/>
  <c r="K359" i="51"/>
  <c r="B378" i="51" s="1"/>
  <c r="T359" i="51"/>
  <c r="N359" i="51"/>
  <c r="R359" i="51"/>
  <c r="M359" i="51"/>
  <c r="U359" i="51"/>
  <c r="Q359" i="51"/>
  <c r="P359" i="51"/>
  <c r="V359" i="51"/>
  <c r="L359" i="51"/>
  <c r="AG332" i="51"/>
  <c r="S332" i="51"/>
  <c r="Y332" i="51" s="1"/>
  <c r="O332" i="51"/>
  <c r="U332" i="51" s="1"/>
  <c r="K332" i="51"/>
  <c r="G332" i="51"/>
  <c r="AL313" i="51"/>
  <c r="AG313" i="51"/>
  <c r="AB313" i="51"/>
  <c r="X313" i="51"/>
  <c r="R332" i="51"/>
  <c r="X332" i="51" s="1"/>
  <c r="N332" i="51"/>
  <c r="J332" i="51"/>
  <c r="F332" i="51"/>
  <c r="AK313" i="51"/>
  <c r="AA313" i="51"/>
  <c r="AD332" i="51"/>
  <c r="L332" i="51"/>
  <c r="D332" i="51"/>
  <c r="M332" i="51"/>
  <c r="AM313" i="51"/>
  <c r="I332" i="51"/>
  <c r="AJ313" i="51"/>
  <c r="Z313" i="51"/>
  <c r="AE332" i="51"/>
  <c r="Q332" i="51"/>
  <c r="W332" i="51" s="1"/>
  <c r="H332" i="51"/>
  <c r="AI313" i="51"/>
  <c r="Y313" i="51"/>
  <c r="P332" i="51"/>
  <c r="V332" i="51" s="1"/>
  <c r="AD313" i="51"/>
  <c r="E332" i="51"/>
  <c r="U310" i="51"/>
  <c r="Q310" i="51"/>
  <c r="M310" i="51"/>
  <c r="T310" i="51"/>
  <c r="P310" i="51"/>
  <c r="L310" i="51"/>
  <c r="R310" i="51"/>
  <c r="O310" i="51"/>
  <c r="V310" i="51"/>
  <c r="N310" i="51"/>
  <c r="K310" i="51"/>
  <c r="B329" i="51" s="1"/>
  <c r="D310" i="51"/>
  <c r="AE310" i="51" s="1"/>
  <c r="S310" i="51"/>
  <c r="C329" i="51" s="1"/>
  <c r="K302" i="51"/>
  <c r="N302" i="51"/>
  <c r="M302" i="51"/>
  <c r="L302" i="51"/>
  <c r="D302" i="51"/>
  <c r="R325" i="51"/>
  <c r="X325" i="51" s="1"/>
  <c r="N325" i="51"/>
  <c r="J325" i="51"/>
  <c r="F325" i="51"/>
  <c r="AJ306" i="51"/>
  <c r="AD306" i="51"/>
  <c r="Z306" i="51"/>
  <c r="AE325" i="51"/>
  <c r="Q325" i="51"/>
  <c r="W325" i="51" s="1"/>
  <c r="M325" i="51"/>
  <c r="I325" i="51"/>
  <c r="E325" i="51"/>
  <c r="AG325" i="51"/>
  <c r="O325" i="51"/>
  <c r="U325" i="51" s="1"/>
  <c r="G325" i="51"/>
  <c r="AD325" i="51"/>
  <c r="S325" i="51"/>
  <c r="Y325" i="51" s="1"/>
  <c r="H325" i="51"/>
  <c r="AI306" i="51"/>
  <c r="AB306" i="51"/>
  <c r="P325" i="51"/>
  <c r="V325" i="51" s="1"/>
  <c r="D325" i="51"/>
  <c r="AM306" i="51"/>
  <c r="AG306" i="51"/>
  <c r="AA306" i="51"/>
  <c r="L325" i="51"/>
  <c r="AL306" i="51"/>
  <c r="Y306" i="51"/>
  <c r="AK306" i="51"/>
  <c r="K325" i="51"/>
  <c r="X306" i="51"/>
  <c r="AE329" i="51"/>
  <c r="Q329" i="51"/>
  <c r="W329" i="51" s="1"/>
  <c r="M329" i="51"/>
  <c r="I329" i="51"/>
  <c r="E329" i="51"/>
  <c r="AJ310" i="51"/>
  <c r="AD310" i="51"/>
  <c r="Z310" i="51"/>
  <c r="AD329" i="51"/>
  <c r="P329" i="51"/>
  <c r="V329" i="51" s="1"/>
  <c r="L329" i="51"/>
  <c r="H329" i="51"/>
  <c r="D329" i="51"/>
  <c r="AM310" i="51"/>
  <c r="AI310" i="51"/>
  <c r="Y310" i="51"/>
  <c r="R329" i="51"/>
  <c r="X329" i="51" s="1"/>
  <c r="J329" i="51"/>
  <c r="AG329" i="51"/>
  <c r="K329" i="51"/>
  <c r="AK310" i="51"/>
  <c r="AA310" i="51"/>
  <c r="S329" i="51"/>
  <c r="Y329" i="51" s="1"/>
  <c r="G329" i="51"/>
  <c r="AG310" i="51"/>
  <c r="X310" i="51"/>
  <c r="O329" i="51"/>
  <c r="U329" i="51" s="1"/>
  <c r="F329" i="51"/>
  <c r="AL310" i="51"/>
  <c r="N329" i="51"/>
  <c r="AB310" i="51"/>
  <c r="U318" i="51"/>
  <c r="Q318" i="51"/>
  <c r="M318" i="51"/>
  <c r="T318" i="51"/>
  <c r="P318" i="51"/>
  <c r="L318" i="51"/>
  <c r="V318" i="51"/>
  <c r="N318" i="51"/>
  <c r="S318" i="51"/>
  <c r="C337" i="51" s="1"/>
  <c r="R318" i="51"/>
  <c r="O318" i="51"/>
  <c r="K318" i="51"/>
  <c r="B337" i="51" s="1"/>
  <c r="S309" i="51"/>
  <c r="C328" i="51" s="1"/>
  <c r="O309" i="51"/>
  <c r="K309" i="51"/>
  <c r="B328" i="51" s="1"/>
  <c r="U309" i="51"/>
  <c r="P309" i="51"/>
  <c r="T309" i="51"/>
  <c r="N309" i="51"/>
  <c r="D309" i="51"/>
  <c r="AE309" i="51" s="1"/>
  <c r="R309" i="51"/>
  <c r="M309" i="51"/>
  <c r="V309" i="51"/>
  <c r="Q309" i="51"/>
  <c r="L309" i="51"/>
  <c r="S317" i="51"/>
  <c r="C336" i="51" s="1"/>
  <c r="O317" i="51"/>
  <c r="K317" i="51"/>
  <c r="B336" i="51" s="1"/>
  <c r="V317" i="51"/>
  <c r="R317" i="51"/>
  <c r="N317" i="51"/>
  <c r="P317" i="51"/>
  <c r="U317" i="51"/>
  <c r="L317" i="51"/>
  <c r="T317" i="51"/>
  <c r="Q317" i="51"/>
  <c r="M317" i="51"/>
  <c r="AE236" i="51"/>
  <c r="Q236" i="51"/>
  <c r="W236" i="51" s="1"/>
  <c r="M236" i="51"/>
  <c r="I236" i="51"/>
  <c r="E236" i="51"/>
  <c r="AL217" i="51"/>
  <c r="AG217" i="51"/>
  <c r="AB217" i="51"/>
  <c r="X217" i="51"/>
  <c r="AD236" i="51"/>
  <c r="P236" i="51"/>
  <c r="V236" i="51" s="1"/>
  <c r="L236" i="51"/>
  <c r="H236" i="51"/>
  <c r="D236" i="51"/>
  <c r="AK217" i="51"/>
  <c r="AA217" i="51"/>
  <c r="AG236" i="51"/>
  <c r="S236" i="51"/>
  <c r="Y236" i="51" s="1"/>
  <c r="O236" i="51"/>
  <c r="U236" i="51" s="1"/>
  <c r="K236" i="51"/>
  <c r="G236" i="51"/>
  <c r="AJ217" i="51"/>
  <c r="AD217" i="51"/>
  <c r="Z217" i="51"/>
  <c r="J236" i="51"/>
  <c r="F236" i="51"/>
  <c r="Y217" i="51"/>
  <c r="R236" i="51"/>
  <c r="X236" i="51" s="1"/>
  <c r="AM217" i="51"/>
  <c r="N236" i="51"/>
  <c r="AI217" i="51"/>
  <c r="S223" i="51"/>
  <c r="C242" i="51" s="1"/>
  <c r="O223" i="51"/>
  <c r="K223" i="51"/>
  <c r="B242" i="51" s="1"/>
  <c r="V223" i="51"/>
  <c r="R223" i="51"/>
  <c r="N223" i="51"/>
  <c r="U223" i="51"/>
  <c r="Q223" i="51"/>
  <c r="M223" i="51"/>
  <c r="P223" i="51"/>
  <c r="L223" i="51"/>
  <c r="T223" i="51"/>
  <c r="S215" i="51"/>
  <c r="C234" i="51" s="1"/>
  <c r="O215" i="51"/>
  <c r="K215" i="51"/>
  <c r="B234" i="51" s="1"/>
  <c r="V215" i="51"/>
  <c r="R215" i="51"/>
  <c r="N215" i="51"/>
  <c r="U215" i="51"/>
  <c r="Q215" i="51"/>
  <c r="M215" i="51"/>
  <c r="P215" i="51"/>
  <c r="L215" i="51"/>
  <c r="T215" i="51"/>
  <c r="D215" i="51"/>
  <c r="K209" i="51"/>
  <c r="N209" i="51"/>
  <c r="M209" i="51"/>
  <c r="L209" i="51"/>
  <c r="D209" i="51"/>
  <c r="AG281" i="51"/>
  <c r="S281" i="51"/>
  <c r="Y281" i="51" s="1"/>
  <c r="O281" i="51"/>
  <c r="U281" i="51" s="1"/>
  <c r="K281" i="51"/>
  <c r="G281" i="51"/>
  <c r="AK262" i="51"/>
  <c r="AA262" i="51"/>
  <c r="R281" i="51"/>
  <c r="X281" i="51" s="1"/>
  <c r="N281" i="51"/>
  <c r="J281" i="51"/>
  <c r="F281" i="51"/>
  <c r="AJ262" i="51"/>
  <c r="AD262" i="51"/>
  <c r="Z262" i="51"/>
  <c r="AE281" i="51"/>
  <c r="Q281" i="51"/>
  <c r="W281" i="51" s="1"/>
  <c r="M281" i="51"/>
  <c r="I281" i="51"/>
  <c r="E281" i="51"/>
  <c r="AM262" i="51"/>
  <c r="AI262" i="51"/>
  <c r="Y262" i="51"/>
  <c r="AD281" i="51"/>
  <c r="L281" i="51"/>
  <c r="AL262" i="51"/>
  <c r="H281" i="51"/>
  <c r="AG262" i="51"/>
  <c r="D281" i="51"/>
  <c r="AB262" i="51"/>
  <c r="X262" i="51"/>
  <c r="P281" i="51"/>
  <c r="V281" i="51" s="1"/>
  <c r="R280" i="51"/>
  <c r="X280" i="51" s="1"/>
  <c r="N280" i="51"/>
  <c r="J280" i="51"/>
  <c r="F280" i="51"/>
  <c r="AM261" i="51"/>
  <c r="AI261" i="51"/>
  <c r="Y261" i="51"/>
  <c r="AE280" i="51"/>
  <c r="Q280" i="51"/>
  <c r="W280" i="51" s="1"/>
  <c r="M280" i="51"/>
  <c r="I280" i="51"/>
  <c r="E280" i="51"/>
  <c r="AL261" i="51"/>
  <c r="AG261" i="51"/>
  <c r="AB261" i="51"/>
  <c r="X261" i="51"/>
  <c r="AD280" i="51"/>
  <c r="P280" i="51"/>
  <c r="V280" i="51" s="1"/>
  <c r="L280" i="51"/>
  <c r="H280" i="51"/>
  <c r="D280" i="51"/>
  <c r="K280" i="51"/>
  <c r="G280" i="51"/>
  <c r="AD261" i="51"/>
  <c r="S280" i="51"/>
  <c r="Y280" i="51" s="1"/>
  <c r="AK261" i="51"/>
  <c r="AA261" i="51"/>
  <c r="O280" i="51"/>
  <c r="U280" i="51" s="1"/>
  <c r="Z261" i="51"/>
  <c r="AG280" i="51"/>
  <c r="AJ261" i="51"/>
  <c r="AE284" i="51"/>
  <c r="Q284" i="51"/>
  <c r="W284" i="51" s="1"/>
  <c r="M284" i="51"/>
  <c r="I284" i="51"/>
  <c r="E284" i="51"/>
  <c r="AM265" i="51"/>
  <c r="AI265" i="51"/>
  <c r="Y265" i="51"/>
  <c r="AD284" i="51"/>
  <c r="P284" i="51"/>
  <c r="V284" i="51" s="1"/>
  <c r="L284" i="51"/>
  <c r="H284" i="51"/>
  <c r="D284" i="51"/>
  <c r="AL265" i="51"/>
  <c r="AG265" i="51"/>
  <c r="AB265" i="51"/>
  <c r="X265" i="51"/>
  <c r="AG284" i="51"/>
  <c r="S284" i="51"/>
  <c r="Y284" i="51" s="1"/>
  <c r="O284" i="51"/>
  <c r="U284" i="51" s="1"/>
  <c r="K284" i="51"/>
  <c r="G284" i="51"/>
  <c r="AK265" i="51"/>
  <c r="AA265" i="51"/>
  <c r="N284" i="51"/>
  <c r="AD265" i="51"/>
  <c r="J284" i="51"/>
  <c r="Z265" i="51"/>
  <c r="F284" i="51"/>
  <c r="R284" i="51"/>
  <c r="X284" i="51" s="1"/>
  <c r="AJ265" i="51"/>
  <c r="R237" i="51"/>
  <c r="X237" i="51" s="1"/>
  <c r="N237" i="51"/>
  <c r="J237" i="51"/>
  <c r="F237" i="51"/>
  <c r="AJ218" i="51"/>
  <c r="AD218" i="51"/>
  <c r="Z218" i="51"/>
  <c r="AE237" i="51"/>
  <c r="Q237" i="51"/>
  <c r="W237" i="51" s="1"/>
  <c r="M237" i="51"/>
  <c r="I237" i="51"/>
  <c r="E237" i="51"/>
  <c r="AM218" i="51"/>
  <c r="AI218" i="51"/>
  <c r="Y218" i="51"/>
  <c r="AD237" i="51"/>
  <c r="P237" i="51"/>
  <c r="V237" i="51" s="1"/>
  <c r="L237" i="51"/>
  <c r="H237" i="51"/>
  <c r="D237" i="51"/>
  <c r="AL218" i="51"/>
  <c r="AG218" i="51"/>
  <c r="AB218" i="51"/>
  <c r="X218" i="51"/>
  <c r="K237" i="51"/>
  <c r="AA218" i="51"/>
  <c r="G237" i="51"/>
  <c r="S237" i="51"/>
  <c r="Y237" i="51" s="1"/>
  <c r="AK218" i="51"/>
  <c r="AG237" i="51"/>
  <c r="O237" i="51"/>
  <c r="U237" i="51" s="1"/>
  <c r="T171" i="51"/>
  <c r="P171" i="51"/>
  <c r="L171" i="51"/>
  <c r="S171" i="51"/>
  <c r="C190" i="51" s="1"/>
  <c r="O171" i="51"/>
  <c r="K171" i="51"/>
  <c r="B190" i="51" s="1"/>
  <c r="V171" i="51"/>
  <c r="R171" i="51"/>
  <c r="N171" i="51"/>
  <c r="U171" i="51"/>
  <c r="Q171" i="51"/>
  <c r="M171" i="51"/>
  <c r="U224" i="51"/>
  <c r="Q224" i="51"/>
  <c r="M224" i="51"/>
  <c r="T224" i="51"/>
  <c r="P224" i="51"/>
  <c r="L224" i="51"/>
  <c r="S224" i="51"/>
  <c r="C243" i="51" s="1"/>
  <c r="O224" i="51"/>
  <c r="K224" i="51"/>
  <c r="B243" i="51" s="1"/>
  <c r="N224" i="51"/>
  <c r="V224" i="51"/>
  <c r="R224" i="51"/>
  <c r="U216" i="51"/>
  <c r="Q216" i="51"/>
  <c r="M216" i="51"/>
  <c r="T216" i="51"/>
  <c r="P216" i="51"/>
  <c r="L216" i="51"/>
  <c r="D216" i="51"/>
  <c r="AC216" i="51" s="1"/>
  <c r="S216" i="51"/>
  <c r="C235" i="51" s="1"/>
  <c r="O216" i="51"/>
  <c r="K216" i="51"/>
  <c r="B235" i="51" s="1"/>
  <c r="N216" i="51"/>
  <c r="V216" i="51"/>
  <c r="R216" i="51"/>
  <c r="D155" i="51"/>
  <c r="AE183" i="51"/>
  <c r="P183" i="51"/>
  <c r="V183" i="51" s="1"/>
  <c r="L183" i="51"/>
  <c r="H183" i="51"/>
  <c r="D183" i="51"/>
  <c r="AK164" i="51"/>
  <c r="AF164" i="51"/>
  <c r="AA164" i="51"/>
  <c r="AD183" i="51"/>
  <c r="S183" i="51"/>
  <c r="Y183" i="51" s="1"/>
  <c r="O183" i="51"/>
  <c r="U183" i="51" s="1"/>
  <c r="K183" i="51"/>
  <c r="G183" i="51"/>
  <c r="AJ164" i="51"/>
  <c r="Z164" i="51"/>
  <c r="AG183" i="51"/>
  <c r="R183" i="51"/>
  <c r="X183" i="51" s="1"/>
  <c r="N183" i="51"/>
  <c r="J183" i="51"/>
  <c r="F183" i="51"/>
  <c r="AM164" i="51"/>
  <c r="AI164" i="51"/>
  <c r="Y164" i="51"/>
  <c r="Q183" i="51"/>
  <c r="W183" i="51" s="1"/>
  <c r="AL164" i="51"/>
  <c r="M183" i="51"/>
  <c r="AG164" i="51"/>
  <c r="I183" i="51"/>
  <c r="AB164" i="51"/>
  <c r="E183" i="51"/>
  <c r="X164" i="51"/>
  <c r="Q136" i="51"/>
  <c r="W136" i="51" s="1"/>
  <c r="M136" i="51"/>
  <c r="I136" i="51"/>
  <c r="E136" i="51"/>
  <c r="AL117" i="51"/>
  <c r="AG117" i="51"/>
  <c r="AB117" i="51"/>
  <c r="X117" i="51"/>
  <c r="AE136" i="51"/>
  <c r="P136" i="51"/>
  <c r="V136" i="51" s="1"/>
  <c r="L136" i="51"/>
  <c r="H136" i="51"/>
  <c r="D136" i="51"/>
  <c r="AK117" i="51"/>
  <c r="AF117" i="51"/>
  <c r="AA117" i="51"/>
  <c r="AD136" i="51"/>
  <c r="S136" i="51"/>
  <c r="Y136" i="51" s="1"/>
  <c r="O136" i="51"/>
  <c r="U136" i="51" s="1"/>
  <c r="K136" i="51"/>
  <c r="G136" i="51"/>
  <c r="F136" i="51"/>
  <c r="AJ117" i="51"/>
  <c r="Z117" i="51"/>
  <c r="R136" i="51"/>
  <c r="X136" i="51" s="1"/>
  <c r="AI117" i="51"/>
  <c r="Y117" i="51"/>
  <c r="AG136" i="51"/>
  <c r="N136" i="51"/>
  <c r="J136" i="51"/>
  <c r="AM117" i="51"/>
  <c r="AE144" i="51"/>
  <c r="Q144" i="51"/>
  <c r="W144" i="51" s="1"/>
  <c r="M144" i="51"/>
  <c r="I144" i="51"/>
  <c r="E144" i="51"/>
  <c r="AD144" i="51"/>
  <c r="P144" i="51"/>
  <c r="V144" i="51" s="1"/>
  <c r="L144" i="51"/>
  <c r="H144" i="51"/>
  <c r="D144" i="51"/>
  <c r="AG144" i="51"/>
  <c r="S144" i="51"/>
  <c r="Y144" i="51" s="1"/>
  <c r="O144" i="51"/>
  <c r="U144" i="51" s="1"/>
  <c r="K144" i="51"/>
  <c r="G144" i="51"/>
  <c r="R144" i="51"/>
  <c r="X144" i="51" s="1"/>
  <c r="AL125" i="51"/>
  <c r="AG125" i="51"/>
  <c r="AB125" i="51"/>
  <c r="X125" i="51"/>
  <c r="N144" i="51"/>
  <c r="AK125" i="51"/>
  <c r="AA125" i="51"/>
  <c r="J144" i="51"/>
  <c r="AJ125" i="51"/>
  <c r="AD125" i="51"/>
  <c r="Z125" i="51"/>
  <c r="Y125" i="51"/>
  <c r="AM125" i="51"/>
  <c r="F144" i="51"/>
  <c r="AI125" i="51"/>
  <c r="AD188" i="51"/>
  <c r="P188" i="51"/>
  <c r="V188" i="51" s="1"/>
  <c r="L188" i="51"/>
  <c r="H188" i="51"/>
  <c r="D188" i="51"/>
  <c r="AM169" i="51"/>
  <c r="AI169" i="51"/>
  <c r="Y169" i="51"/>
  <c r="AG188" i="51"/>
  <c r="S188" i="51"/>
  <c r="Y188" i="51" s="1"/>
  <c r="O188" i="51"/>
  <c r="U188" i="51" s="1"/>
  <c r="K188" i="51"/>
  <c r="G188" i="51"/>
  <c r="AL169" i="51"/>
  <c r="AG169" i="51"/>
  <c r="AB169" i="51"/>
  <c r="X169" i="51"/>
  <c r="R188" i="51"/>
  <c r="X188" i="51" s="1"/>
  <c r="N188" i="51"/>
  <c r="J188" i="51"/>
  <c r="F188" i="51"/>
  <c r="AK169" i="51"/>
  <c r="AA169" i="51"/>
  <c r="E188" i="51"/>
  <c r="Z169" i="51"/>
  <c r="Q188" i="51"/>
  <c r="W188" i="51" s="1"/>
  <c r="AE188" i="51"/>
  <c r="M188" i="51"/>
  <c r="AJ169" i="51"/>
  <c r="I188" i="51"/>
  <c r="AD169" i="51"/>
  <c r="T77" i="51"/>
  <c r="P77" i="51"/>
  <c r="L77" i="51"/>
  <c r="S77" i="51"/>
  <c r="C96" i="51" s="1"/>
  <c r="O77" i="51"/>
  <c r="K77" i="51"/>
  <c r="B96" i="51" s="1"/>
  <c r="V77" i="51"/>
  <c r="N77" i="51"/>
  <c r="U77" i="51"/>
  <c r="M77" i="51"/>
  <c r="R77" i="51"/>
  <c r="Q77" i="51"/>
  <c r="AG196" i="51"/>
  <c r="S196" i="51"/>
  <c r="Y196" i="51" s="1"/>
  <c r="O196" i="51"/>
  <c r="U196" i="51" s="1"/>
  <c r="K196" i="51"/>
  <c r="G196" i="51"/>
  <c r="AM177" i="51"/>
  <c r="AI177" i="51"/>
  <c r="Y177" i="51"/>
  <c r="R196" i="51"/>
  <c r="X196" i="51" s="1"/>
  <c r="N196" i="51"/>
  <c r="J196" i="51"/>
  <c r="F196" i="51"/>
  <c r="AL177" i="51"/>
  <c r="AG177" i="51"/>
  <c r="AB177" i="51"/>
  <c r="X177" i="51"/>
  <c r="AE196" i="51"/>
  <c r="Q196" i="51"/>
  <c r="W196" i="51" s="1"/>
  <c r="M196" i="51"/>
  <c r="I196" i="51"/>
  <c r="E196" i="51"/>
  <c r="AK177" i="51"/>
  <c r="AA177" i="51"/>
  <c r="AD196" i="51"/>
  <c r="L196" i="51"/>
  <c r="Z177" i="51"/>
  <c r="H196" i="51"/>
  <c r="D196" i="51"/>
  <c r="AJ177" i="51"/>
  <c r="P196" i="51"/>
  <c r="V196" i="51" s="1"/>
  <c r="AD177" i="51"/>
  <c r="R191" i="51"/>
  <c r="X191" i="51" s="1"/>
  <c r="N191" i="51"/>
  <c r="J191" i="51"/>
  <c r="F191" i="51"/>
  <c r="AK172" i="51"/>
  <c r="AA172" i="51"/>
  <c r="AE191" i="51"/>
  <c r="Q191" i="51"/>
  <c r="W191" i="51" s="1"/>
  <c r="M191" i="51"/>
  <c r="I191" i="51"/>
  <c r="E191" i="51"/>
  <c r="AJ172" i="51"/>
  <c r="AD172" i="51"/>
  <c r="Z172" i="51"/>
  <c r="AD191" i="51"/>
  <c r="P191" i="51"/>
  <c r="V191" i="51" s="1"/>
  <c r="L191" i="51"/>
  <c r="H191" i="51"/>
  <c r="D191" i="51"/>
  <c r="AM172" i="51"/>
  <c r="AI172" i="51"/>
  <c r="Y172" i="51"/>
  <c r="G191" i="51"/>
  <c r="AL172" i="51"/>
  <c r="S191" i="51"/>
  <c r="Y191" i="51" s="1"/>
  <c r="AG172" i="51"/>
  <c r="AG191" i="51"/>
  <c r="O191" i="51"/>
  <c r="U191" i="51" s="1"/>
  <c r="AB172" i="51"/>
  <c r="X172" i="51"/>
  <c r="K191" i="51"/>
  <c r="AE194" i="51"/>
  <c r="Q194" i="51"/>
  <c r="W194" i="51" s="1"/>
  <c r="M194" i="51"/>
  <c r="I194" i="51"/>
  <c r="E194" i="51"/>
  <c r="AM175" i="51"/>
  <c r="AI175" i="51"/>
  <c r="Y175" i="51"/>
  <c r="AD194" i="51"/>
  <c r="P194" i="51"/>
  <c r="V194" i="51" s="1"/>
  <c r="L194" i="51"/>
  <c r="H194" i="51"/>
  <c r="D194" i="51"/>
  <c r="AL175" i="51"/>
  <c r="AG175" i="51"/>
  <c r="AB175" i="51"/>
  <c r="X175" i="51"/>
  <c r="AG194" i="51"/>
  <c r="S194" i="51"/>
  <c r="Y194" i="51" s="1"/>
  <c r="O194" i="51"/>
  <c r="U194" i="51" s="1"/>
  <c r="K194" i="51"/>
  <c r="G194" i="51"/>
  <c r="AK175" i="51"/>
  <c r="AA175" i="51"/>
  <c r="J194" i="51"/>
  <c r="AD175" i="51"/>
  <c r="F194" i="51"/>
  <c r="Z175" i="51"/>
  <c r="R194" i="51"/>
  <c r="X194" i="51" s="1"/>
  <c r="N194" i="51"/>
  <c r="AJ175" i="51"/>
  <c r="M257" i="51"/>
  <c r="L257" i="51"/>
  <c r="D257" i="51"/>
  <c r="K257" i="51"/>
  <c r="N257" i="51"/>
  <c r="L255" i="51"/>
  <c r="D255" i="51"/>
  <c r="K255" i="51"/>
  <c r="N255" i="51"/>
  <c r="M255" i="51"/>
  <c r="V268" i="51"/>
  <c r="R268" i="51"/>
  <c r="N268" i="51"/>
  <c r="U268" i="51"/>
  <c r="Q268" i="51"/>
  <c r="M268" i="51"/>
  <c r="T268" i="51"/>
  <c r="P268" i="51"/>
  <c r="L268" i="51"/>
  <c r="S268" i="51"/>
  <c r="C287" i="51" s="1"/>
  <c r="O268" i="51"/>
  <c r="K268" i="51"/>
  <c r="B287" i="51" s="1"/>
  <c r="T265" i="51"/>
  <c r="P265" i="51"/>
  <c r="L265" i="51"/>
  <c r="S265" i="51"/>
  <c r="C284" i="51" s="1"/>
  <c r="O265" i="51"/>
  <c r="K265" i="51"/>
  <c r="B284" i="51" s="1"/>
  <c r="V265" i="51"/>
  <c r="R265" i="51"/>
  <c r="N265" i="51"/>
  <c r="M265" i="51"/>
  <c r="U265" i="51"/>
  <c r="Q265" i="51"/>
  <c r="AG98" i="51"/>
  <c r="S98" i="51"/>
  <c r="Y98" i="51" s="1"/>
  <c r="O98" i="51"/>
  <c r="U98" i="51" s="1"/>
  <c r="K98" i="51"/>
  <c r="G98" i="51"/>
  <c r="AM79" i="51"/>
  <c r="AI79" i="51"/>
  <c r="Y79" i="51"/>
  <c r="R98" i="51"/>
  <c r="X98" i="51" s="1"/>
  <c r="N98" i="51"/>
  <c r="J98" i="51"/>
  <c r="F98" i="51"/>
  <c r="AL79" i="51"/>
  <c r="AG79" i="51"/>
  <c r="AB79" i="51"/>
  <c r="X79" i="51"/>
  <c r="Q98" i="51"/>
  <c r="W98" i="51" s="1"/>
  <c r="I98" i="51"/>
  <c r="AK79" i="51"/>
  <c r="AA79" i="51"/>
  <c r="P98" i="51"/>
  <c r="V98" i="51" s="1"/>
  <c r="H98" i="51"/>
  <c r="AJ79" i="51"/>
  <c r="Z79" i="51"/>
  <c r="AE98" i="51"/>
  <c r="M98" i="51"/>
  <c r="E98" i="51"/>
  <c r="L98" i="51"/>
  <c r="D98" i="51"/>
  <c r="AD98" i="51"/>
  <c r="AD79" i="51"/>
  <c r="K69" i="51"/>
  <c r="N69" i="51"/>
  <c r="M69" i="51"/>
  <c r="L69" i="51"/>
  <c r="D69" i="51"/>
  <c r="V74" i="51"/>
  <c r="R74" i="51"/>
  <c r="N74" i="51"/>
  <c r="U74" i="51"/>
  <c r="Q74" i="51"/>
  <c r="M74" i="51"/>
  <c r="T74" i="51"/>
  <c r="L74" i="51"/>
  <c r="D74" i="51"/>
  <c r="AE74" i="51" s="1"/>
  <c r="S74" i="51"/>
  <c r="C93" i="51" s="1"/>
  <c r="K74" i="51"/>
  <c r="B93" i="51" s="1"/>
  <c r="P74" i="51"/>
  <c r="O74" i="51"/>
  <c r="U128" i="51"/>
  <c r="Q128" i="51"/>
  <c r="M128" i="51"/>
  <c r="T128" i="51"/>
  <c r="P128" i="51"/>
  <c r="L128" i="51"/>
  <c r="S128" i="51"/>
  <c r="C147" i="51" s="1"/>
  <c r="O128" i="51"/>
  <c r="K128" i="51"/>
  <c r="B147" i="51" s="1"/>
  <c r="R128" i="51"/>
  <c r="N128" i="51"/>
  <c r="V128" i="51"/>
  <c r="K114" i="51"/>
  <c r="N114" i="51"/>
  <c r="M114" i="51"/>
  <c r="L114" i="51"/>
  <c r="D114" i="51"/>
  <c r="S121" i="51"/>
  <c r="C140" i="51" s="1"/>
  <c r="O121" i="51"/>
  <c r="K121" i="51"/>
  <c r="B140" i="51" s="1"/>
  <c r="V121" i="51"/>
  <c r="R121" i="51"/>
  <c r="N121" i="51"/>
  <c r="U121" i="51"/>
  <c r="Q121" i="51"/>
  <c r="M121" i="51"/>
  <c r="P121" i="51"/>
  <c r="L121" i="51"/>
  <c r="T121" i="51"/>
  <c r="D121" i="51"/>
  <c r="S129" i="51"/>
  <c r="C148" i="51" s="1"/>
  <c r="O129" i="51"/>
  <c r="K129" i="51"/>
  <c r="B148" i="51" s="1"/>
  <c r="V129" i="51"/>
  <c r="R129" i="51"/>
  <c r="N129" i="51"/>
  <c r="U129" i="51"/>
  <c r="Q129" i="51"/>
  <c r="M129" i="51"/>
  <c r="P129" i="51"/>
  <c r="L129" i="51"/>
  <c r="T129" i="51"/>
  <c r="AD42" i="51"/>
  <c r="S42" i="51"/>
  <c r="Y42" i="51" s="1"/>
  <c r="O42" i="51"/>
  <c r="U42" i="51" s="1"/>
  <c r="K42" i="51"/>
  <c r="G42" i="51"/>
  <c r="AG42" i="51"/>
  <c r="R42" i="51"/>
  <c r="X42" i="51" s="1"/>
  <c r="N42" i="51"/>
  <c r="J42" i="51"/>
  <c r="F42" i="51"/>
  <c r="Q42" i="51"/>
  <c r="W42" i="51" s="1"/>
  <c r="M42" i="51"/>
  <c r="I42" i="51"/>
  <c r="E42" i="51"/>
  <c r="P42" i="51"/>
  <c r="V42" i="51" s="1"/>
  <c r="AL23" i="51"/>
  <c r="AG23" i="51"/>
  <c r="AB23" i="51"/>
  <c r="X23" i="51"/>
  <c r="AF23" i="51"/>
  <c r="D42" i="51"/>
  <c r="AE42" i="51"/>
  <c r="L42" i="51"/>
  <c r="AK23" i="51"/>
  <c r="AA23" i="51"/>
  <c r="N15" i="48" s="1"/>
  <c r="H42" i="51"/>
  <c r="AJ23" i="51"/>
  <c r="Z23" i="51"/>
  <c r="M15" i="48" s="1"/>
  <c r="Y23" i="51"/>
  <c r="AM23" i="51"/>
  <c r="AI23" i="51"/>
  <c r="AG48" i="51"/>
  <c r="R48" i="51"/>
  <c r="X48" i="51" s="1"/>
  <c r="N48" i="51"/>
  <c r="J48" i="51"/>
  <c r="F48" i="51"/>
  <c r="S48" i="51"/>
  <c r="Y48" i="51" s="1"/>
  <c r="M48" i="51"/>
  <c r="H48" i="51"/>
  <c r="AE48" i="51"/>
  <c r="Q48" i="51"/>
  <c r="W48" i="51" s="1"/>
  <c r="L48" i="51"/>
  <c r="G48" i="51"/>
  <c r="AD48" i="51"/>
  <c r="P48" i="51"/>
  <c r="V48" i="51" s="1"/>
  <c r="K48" i="51"/>
  <c r="E48" i="51"/>
  <c r="AL29" i="51"/>
  <c r="AG29" i="51"/>
  <c r="AB29" i="51"/>
  <c r="X29" i="51"/>
  <c r="O48" i="51"/>
  <c r="U48" i="51" s="1"/>
  <c r="AI29" i="51"/>
  <c r="AA29" i="51"/>
  <c r="N21" i="48" s="1"/>
  <c r="I48" i="51"/>
  <c r="AM29" i="51"/>
  <c r="Z29" i="51"/>
  <c r="M21" i="48" s="1"/>
  <c r="AJ29" i="51"/>
  <c r="D48" i="51"/>
  <c r="AK29" i="51"/>
  <c r="AD29" i="51"/>
  <c r="Y29" i="51"/>
  <c r="AD49" i="51"/>
  <c r="P49" i="51"/>
  <c r="V49" i="51" s="1"/>
  <c r="L49" i="51"/>
  <c r="H49" i="51"/>
  <c r="D49" i="51"/>
  <c r="AG49" i="51"/>
  <c r="S49" i="51"/>
  <c r="Y49" i="51" s="1"/>
  <c r="O49" i="51"/>
  <c r="U49" i="51" s="1"/>
  <c r="K49" i="51"/>
  <c r="G49" i="51"/>
  <c r="Q49" i="51"/>
  <c r="W49" i="51" s="1"/>
  <c r="I49" i="51"/>
  <c r="N49" i="51"/>
  <c r="F49" i="51"/>
  <c r="AE49" i="51"/>
  <c r="M49" i="51"/>
  <c r="E49" i="51"/>
  <c r="AJ30" i="51"/>
  <c r="AD30" i="51"/>
  <c r="Z30" i="51"/>
  <c r="M22" i="48" s="1"/>
  <c r="AA30" i="51"/>
  <c r="N22" i="48" s="1"/>
  <c r="J49" i="51"/>
  <c r="AL30" i="51"/>
  <c r="Y30" i="51"/>
  <c r="R49" i="51"/>
  <c r="X49" i="51" s="1"/>
  <c r="AG30" i="51"/>
  <c r="AK30" i="51"/>
  <c r="X30" i="51"/>
  <c r="AM30" i="51"/>
  <c r="AI30" i="51"/>
  <c r="AB30" i="51"/>
  <c r="AE54" i="51"/>
  <c r="Q54" i="51"/>
  <c r="W54" i="51" s="1"/>
  <c r="M54" i="51"/>
  <c r="I54" i="51"/>
  <c r="E54" i="51"/>
  <c r="AD54" i="51"/>
  <c r="P54" i="51"/>
  <c r="V54" i="51" s="1"/>
  <c r="L54" i="51"/>
  <c r="H54" i="51"/>
  <c r="D54" i="51"/>
  <c r="N54" i="51"/>
  <c r="F54" i="51"/>
  <c r="AJ35" i="51"/>
  <c r="AD35" i="51"/>
  <c r="Z35" i="51"/>
  <c r="M27" i="48" s="1"/>
  <c r="S54" i="51"/>
  <c r="Y54" i="51" s="1"/>
  <c r="K54" i="51"/>
  <c r="AM35" i="51"/>
  <c r="AI35" i="51"/>
  <c r="Y35" i="51"/>
  <c r="R54" i="51"/>
  <c r="X54" i="51" s="1"/>
  <c r="J54" i="51"/>
  <c r="AL35" i="51"/>
  <c r="AG35" i="51"/>
  <c r="AB35" i="51"/>
  <c r="X35" i="51"/>
  <c r="O54" i="51"/>
  <c r="U54" i="51" s="1"/>
  <c r="AA35" i="51"/>
  <c r="N27" i="48" s="1"/>
  <c r="G54" i="51"/>
  <c r="AG54" i="51"/>
  <c r="AK35" i="51"/>
  <c r="D456" i="51"/>
  <c r="AE456" i="51" s="1"/>
  <c r="D409" i="51"/>
  <c r="AC409" i="51" s="1"/>
  <c r="D362" i="51"/>
  <c r="AE362" i="51" s="1"/>
  <c r="D315" i="51"/>
  <c r="AE315" i="51" s="1"/>
  <c r="D268" i="51"/>
  <c r="AE268" i="51" s="1"/>
  <c r="D174" i="51"/>
  <c r="D221" i="51"/>
  <c r="D127" i="51"/>
  <c r="AC127" i="51" s="1"/>
  <c r="U33" i="51"/>
  <c r="Q33" i="51"/>
  <c r="M33" i="51"/>
  <c r="D80" i="51"/>
  <c r="S33" i="51"/>
  <c r="C52" i="51" s="1"/>
  <c r="O33" i="51"/>
  <c r="K33" i="51"/>
  <c r="B52" i="51" s="1"/>
  <c r="V33" i="51"/>
  <c r="N33" i="51"/>
  <c r="T33" i="51"/>
  <c r="L33" i="51"/>
  <c r="D33" i="51"/>
  <c r="AE33" i="51" s="1"/>
  <c r="P33" i="51"/>
  <c r="R33" i="51"/>
  <c r="D412" i="51"/>
  <c r="D318" i="51"/>
  <c r="AE318" i="51" s="1"/>
  <c r="D459" i="51"/>
  <c r="AC459" i="51" s="1"/>
  <c r="D365" i="51"/>
  <c r="AE365" i="51" s="1"/>
  <c r="D271" i="51"/>
  <c r="AC271" i="51" s="1"/>
  <c r="D177" i="51"/>
  <c r="AC177" i="51" s="1"/>
  <c r="D224" i="51"/>
  <c r="D83" i="51"/>
  <c r="AE83" i="51" s="1"/>
  <c r="D130" i="51"/>
  <c r="AE130" i="51" s="1"/>
  <c r="S36" i="51"/>
  <c r="C55" i="51" s="1"/>
  <c r="O36" i="51"/>
  <c r="K36" i="51"/>
  <c r="B55" i="51" s="1"/>
  <c r="V36" i="51"/>
  <c r="R36" i="51"/>
  <c r="N36" i="51"/>
  <c r="U36" i="51"/>
  <c r="Q36" i="51"/>
  <c r="M36" i="51"/>
  <c r="L36" i="51"/>
  <c r="T36" i="51"/>
  <c r="D36" i="51"/>
  <c r="AC36" i="51" s="1"/>
  <c r="P36" i="51"/>
  <c r="AG470" i="51"/>
  <c r="S470" i="51"/>
  <c r="Y470" i="51" s="1"/>
  <c r="O470" i="51"/>
  <c r="U470" i="51" s="1"/>
  <c r="K470" i="51"/>
  <c r="G470" i="51"/>
  <c r="AE470" i="51"/>
  <c r="P470" i="51"/>
  <c r="V470" i="51" s="1"/>
  <c r="J470" i="51"/>
  <c r="E470" i="51"/>
  <c r="AD470" i="51"/>
  <c r="N470" i="51"/>
  <c r="I470" i="51"/>
  <c r="D470" i="51"/>
  <c r="M470" i="51"/>
  <c r="AK451" i="51"/>
  <c r="AA451" i="51"/>
  <c r="L470" i="51"/>
  <c r="AJ451" i="51"/>
  <c r="AD451" i="51"/>
  <c r="Z451" i="51"/>
  <c r="Q470" i="51"/>
  <c r="W470" i="51" s="1"/>
  <c r="AL451" i="51"/>
  <c r="AB451" i="51"/>
  <c r="H470" i="51"/>
  <c r="AI451" i="51"/>
  <c r="Y451" i="51"/>
  <c r="R470" i="51"/>
  <c r="X470" i="51" s="1"/>
  <c r="F470" i="51"/>
  <c r="X451" i="51"/>
  <c r="AG451" i="51"/>
  <c r="AM451" i="51"/>
  <c r="V453" i="51"/>
  <c r="R453" i="51"/>
  <c r="N453" i="51"/>
  <c r="U453" i="51"/>
  <c r="Q453" i="51"/>
  <c r="M453" i="51"/>
  <c r="O453" i="51"/>
  <c r="T453" i="51"/>
  <c r="L453" i="51"/>
  <c r="S453" i="51"/>
  <c r="C472" i="51" s="1"/>
  <c r="P453" i="51"/>
  <c r="K453" i="51"/>
  <c r="B472" i="51" s="1"/>
  <c r="T446" i="51"/>
  <c r="P446" i="51"/>
  <c r="L446" i="51"/>
  <c r="D446" i="51"/>
  <c r="AE446" i="51" s="1"/>
  <c r="S446" i="51"/>
  <c r="C465" i="51" s="1"/>
  <c r="O446" i="51"/>
  <c r="K446" i="51"/>
  <c r="B465" i="51" s="1"/>
  <c r="U446" i="51"/>
  <c r="M446" i="51"/>
  <c r="R446" i="51"/>
  <c r="V446" i="51"/>
  <c r="Q446" i="51"/>
  <c r="N446" i="51"/>
  <c r="V402" i="51"/>
  <c r="R402" i="51"/>
  <c r="N402" i="51"/>
  <c r="U402" i="51"/>
  <c r="Q402" i="51"/>
  <c r="M402" i="51"/>
  <c r="S402" i="51"/>
  <c r="C421" i="51" s="1"/>
  <c r="K402" i="51"/>
  <c r="B421" i="51" s="1"/>
  <c r="P402" i="51"/>
  <c r="O402" i="51"/>
  <c r="D402" i="51"/>
  <c r="L402" i="51"/>
  <c r="T402" i="51"/>
  <c r="T411" i="51"/>
  <c r="P411" i="51"/>
  <c r="L411" i="51"/>
  <c r="S411" i="51"/>
  <c r="C430" i="51" s="1"/>
  <c r="O411" i="51"/>
  <c r="K411" i="51"/>
  <c r="B430" i="51" s="1"/>
  <c r="Q411" i="51"/>
  <c r="U411" i="51"/>
  <c r="R411" i="51"/>
  <c r="N411" i="51"/>
  <c r="V411" i="51"/>
  <c r="M411" i="51"/>
  <c r="S355" i="51"/>
  <c r="C374" i="51" s="1"/>
  <c r="O355" i="51"/>
  <c r="K355" i="51"/>
  <c r="B374" i="51" s="1"/>
  <c r="V355" i="51"/>
  <c r="Q355" i="51"/>
  <c r="L355" i="51"/>
  <c r="U355" i="51"/>
  <c r="P355" i="51"/>
  <c r="R355" i="51"/>
  <c r="N355" i="51"/>
  <c r="D355" i="51"/>
  <c r="AC355" i="51" s="1"/>
  <c r="M355" i="51"/>
  <c r="T355" i="51"/>
  <c r="L304" i="51"/>
  <c r="D304" i="51"/>
  <c r="K304" i="51"/>
  <c r="N304" i="51"/>
  <c r="M304" i="51"/>
  <c r="AG336" i="51"/>
  <c r="S336" i="51"/>
  <c r="Y336" i="51" s="1"/>
  <c r="O336" i="51"/>
  <c r="U336" i="51" s="1"/>
  <c r="K336" i="51"/>
  <c r="G336" i="51"/>
  <c r="AL317" i="51"/>
  <c r="AG317" i="51"/>
  <c r="AB317" i="51"/>
  <c r="X317" i="51"/>
  <c r="R336" i="51"/>
  <c r="X336" i="51" s="1"/>
  <c r="N336" i="51"/>
  <c r="J336" i="51"/>
  <c r="F336" i="51"/>
  <c r="AK317" i="51"/>
  <c r="AA317" i="51"/>
  <c r="Q336" i="51"/>
  <c r="W336" i="51" s="1"/>
  <c r="P336" i="51"/>
  <c r="V336" i="51" s="1"/>
  <c r="H336" i="51"/>
  <c r="AI317" i="51"/>
  <c r="Y317" i="51"/>
  <c r="E336" i="51"/>
  <c r="AJ317" i="51"/>
  <c r="AE336" i="51"/>
  <c r="M336" i="51"/>
  <c r="D336" i="51"/>
  <c r="AD317" i="51"/>
  <c r="AD336" i="51"/>
  <c r="L336" i="51"/>
  <c r="Z317" i="51"/>
  <c r="I336" i="51"/>
  <c r="AM317" i="51"/>
  <c r="S313" i="51"/>
  <c r="C332" i="51" s="1"/>
  <c r="O313" i="51"/>
  <c r="K313" i="51"/>
  <c r="B332" i="51" s="1"/>
  <c r="V313" i="51"/>
  <c r="R313" i="51"/>
  <c r="N313" i="51"/>
  <c r="T313" i="51"/>
  <c r="L313" i="51"/>
  <c r="Q313" i="51"/>
  <c r="P313" i="51"/>
  <c r="U313" i="51"/>
  <c r="M313" i="51"/>
  <c r="S219" i="51"/>
  <c r="C238" i="51" s="1"/>
  <c r="O219" i="51"/>
  <c r="K219" i="51"/>
  <c r="B238" i="51" s="1"/>
  <c r="V219" i="51"/>
  <c r="R219" i="51"/>
  <c r="N219" i="51"/>
  <c r="U219" i="51"/>
  <c r="Q219" i="51"/>
  <c r="M219" i="51"/>
  <c r="T219" i="51"/>
  <c r="P219" i="51"/>
  <c r="L219" i="51"/>
  <c r="R289" i="51"/>
  <c r="X289" i="51" s="1"/>
  <c r="N289" i="51"/>
  <c r="J289" i="51"/>
  <c r="F289" i="51"/>
  <c r="AK270" i="51"/>
  <c r="AA270" i="51"/>
  <c r="AE289" i="51"/>
  <c r="Q289" i="51"/>
  <c r="W289" i="51" s="1"/>
  <c r="M289" i="51"/>
  <c r="I289" i="51"/>
  <c r="E289" i="51"/>
  <c r="AJ270" i="51"/>
  <c r="AD270" i="51"/>
  <c r="Z270" i="51"/>
  <c r="AD289" i="51"/>
  <c r="P289" i="51"/>
  <c r="V289" i="51" s="1"/>
  <c r="L289" i="51"/>
  <c r="H289" i="51"/>
  <c r="D289" i="51"/>
  <c r="AM270" i="51"/>
  <c r="AI270" i="51"/>
  <c r="Y270" i="51"/>
  <c r="S289" i="51"/>
  <c r="Y289" i="51" s="1"/>
  <c r="AL270" i="51"/>
  <c r="AG289" i="51"/>
  <c r="O289" i="51"/>
  <c r="U289" i="51" s="1"/>
  <c r="AG270" i="51"/>
  <c r="K289" i="51"/>
  <c r="AB270" i="51"/>
  <c r="G289" i="51"/>
  <c r="X270" i="51"/>
  <c r="U212" i="51"/>
  <c r="Q212" i="51"/>
  <c r="M212" i="51"/>
  <c r="T212" i="51"/>
  <c r="P212" i="51"/>
  <c r="L212" i="51"/>
  <c r="D212" i="51"/>
  <c r="AC212" i="51" s="1"/>
  <c r="S212" i="51"/>
  <c r="C231" i="51" s="1"/>
  <c r="O212" i="51"/>
  <c r="K212" i="51"/>
  <c r="B231" i="51" s="1"/>
  <c r="V212" i="51"/>
  <c r="R212" i="51"/>
  <c r="N212" i="51"/>
  <c r="AE142" i="51"/>
  <c r="AG142" i="51"/>
  <c r="Q142" i="51"/>
  <c r="W142" i="51" s="1"/>
  <c r="M142" i="51"/>
  <c r="I142" i="51"/>
  <c r="E142" i="51"/>
  <c r="AL123" i="51"/>
  <c r="AG123" i="51"/>
  <c r="AB123" i="51"/>
  <c r="X123" i="51"/>
  <c r="P142" i="51"/>
  <c r="V142" i="51" s="1"/>
  <c r="L142" i="51"/>
  <c r="H142" i="51"/>
  <c r="D142" i="51"/>
  <c r="AK123" i="51"/>
  <c r="AA123" i="51"/>
  <c r="AD142" i="51"/>
  <c r="S142" i="51"/>
  <c r="Y142" i="51" s="1"/>
  <c r="O142" i="51"/>
  <c r="U142" i="51" s="1"/>
  <c r="K142" i="51"/>
  <c r="G142" i="51"/>
  <c r="AJ123" i="51"/>
  <c r="AD123" i="51"/>
  <c r="Z123" i="51"/>
  <c r="R142" i="51"/>
  <c r="X142" i="51" s="1"/>
  <c r="N142" i="51"/>
  <c r="Y123" i="51"/>
  <c r="J142" i="51"/>
  <c r="AM123" i="51"/>
  <c r="F142" i="51"/>
  <c r="AI123" i="51"/>
  <c r="R145" i="51"/>
  <c r="X145" i="51" s="1"/>
  <c r="N145" i="51"/>
  <c r="J145" i="51"/>
  <c r="F145" i="51"/>
  <c r="AE145" i="51"/>
  <c r="Q145" i="51"/>
  <c r="W145" i="51" s="1"/>
  <c r="M145" i="51"/>
  <c r="I145" i="51"/>
  <c r="E145" i="51"/>
  <c r="AD145" i="51"/>
  <c r="P145" i="51"/>
  <c r="V145" i="51" s="1"/>
  <c r="L145" i="51"/>
  <c r="H145" i="51"/>
  <c r="D145" i="51"/>
  <c r="S145" i="51"/>
  <c r="Y145" i="51" s="1"/>
  <c r="AJ126" i="51"/>
  <c r="AD126" i="51"/>
  <c r="Z126" i="51"/>
  <c r="AG145" i="51"/>
  <c r="O145" i="51"/>
  <c r="U145" i="51" s="1"/>
  <c r="AM126" i="51"/>
  <c r="AI126" i="51"/>
  <c r="Y126" i="51"/>
  <c r="K145" i="51"/>
  <c r="AL126" i="51"/>
  <c r="AG126" i="51"/>
  <c r="AB126" i="51"/>
  <c r="X126" i="51"/>
  <c r="G145" i="51"/>
  <c r="AK126" i="51"/>
  <c r="AA126" i="51"/>
  <c r="T73" i="51"/>
  <c r="P73" i="51"/>
  <c r="L73" i="51"/>
  <c r="D73" i="51"/>
  <c r="AE73" i="51" s="1"/>
  <c r="S73" i="51"/>
  <c r="C92" i="51" s="1"/>
  <c r="O73" i="51"/>
  <c r="K73" i="51"/>
  <c r="B92" i="51" s="1"/>
  <c r="V73" i="51"/>
  <c r="N73" i="51"/>
  <c r="U73" i="51"/>
  <c r="M73" i="51"/>
  <c r="R73" i="51"/>
  <c r="Q73" i="51"/>
  <c r="AG187" i="51"/>
  <c r="S187" i="51"/>
  <c r="Y187" i="51" s="1"/>
  <c r="O187" i="51"/>
  <c r="U187" i="51" s="1"/>
  <c r="K187" i="51"/>
  <c r="G187" i="51"/>
  <c r="AK168" i="51"/>
  <c r="AA168" i="51"/>
  <c r="R187" i="51"/>
  <c r="X187" i="51" s="1"/>
  <c r="N187" i="51"/>
  <c r="J187" i="51"/>
  <c r="F187" i="51"/>
  <c r="AJ168" i="51"/>
  <c r="AD168" i="51"/>
  <c r="Z168" i="51"/>
  <c r="AE187" i="51"/>
  <c r="Q187" i="51"/>
  <c r="W187" i="51" s="1"/>
  <c r="M187" i="51"/>
  <c r="I187" i="51"/>
  <c r="E187" i="51"/>
  <c r="AM168" i="51"/>
  <c r="AI168" i="51"/>
  <c r="Y168" i="51"/>
  <c r="D187" i="51"/>
  <c r="AB168" i="51"/>
  <c r="P187" i="51"/>
  <c r="V187" i="51" s="1"/>
  <c r="X168" i="51"/>
  <c r="AD187" i="51"/>
  <c r="L187" i="51"/>
  <c r="AL168" i="51"/>
  <c r="AG168" i="51"/>
  <c r="H187" i="51"/>
  <c r="AE184" i="51"/>
  <c r="Q184" i="51"/>
  <c r="W184" i="51" s="1"/>
  <c r="M184" i="51"/>
  <c r="I184" i="51"/>
  <c r="E184" i="51"/>
  <c r="AM165" i="51"/>
  <c r="AI165" i="51"/>
  <c r="Y165" i="51"/>
  <c r="AD184" i="51"/>
  <c r="P184" i="51"/>
  <c r="V184" i="51" s="1"/>
  <c r="L184" i="51"/>
  <c r="H184" i="51"/>
  <c r="D184" i="51"/>
  <c r="AL165" i="51"/>
  <c r="AG165" i="51"/>
  <c r="AB165" i="51"/>
  <c r="X165" i="51"/>
  <c r="AG184" i="51"/>
  <c r="S184" i="51"/>
  <c r="Y184" i="51" s="1"/>
  <c r="O184" i="51"/>
  <c r="U184" i="51" s="1"/>
  <c r="K184" i="51"/>
  <c r="G184" i="51"/>
  <c r="AK165" i="51"/>
  <c r="AA165" i="51"/>
  <c r="R184" i="51"/>
  <c r="X184" i="51" s="1"/>
  <c r="AJ165" i="51"/>
  <c r="N184" i="51"/>
  <c r="AD165" i="51"/>
  <c r="J184" i="51"/>
  <c r="Z165" i="51"/>
  <c r="F184" i="51"/>
  <c r="V266" i="51"/>
  <c r="R266" i="51"/>
  <c r="N266" i="51"/>
  <c r="U266" i="51"/>
  <c r="Q266" i="51"/>
  <c r="M266" i="51"/>
  <c r="T266" i="51"/>
  <c r="P266" i="51"/>
  <c r="L266" i="51"/>
  <c r="K266" i="51"/>
  <c r="B285" i="51" s="1"/>
  <c r="S266" i="51"/>
  <c r="C285" i="51" s="1"/>
  <c r="O266" i="51"/>
  <c r="T269" i="51"/>
  <c r="P269" i="51"/>
  <c r="L269" i="51"/>
  <c r="S269" i="51"/>
  <c r="C288" i="51" s="1"/>
  <c r="O269" i="51"/>
  <c r="K269" i="51"/>
  <c r="B288" i="51" s="1"/>
  <c r="V269" i="51"/>
  <c r="R269" i="51"/>
  <c r="N269" i="51"/>
  <c r="U269" i="51"/>
  <c r="Q269" i="51"/>
  <c r="M269" i="51"/>
  <c r="R97" i="51"/>
  <c r="X97" i="51" s="1"/>
  <c r="N97" i="51"/>
  <c r="J97" i="51"/>
  <c r="F97" i="51"/>
  <c r="AK78" i="51"/>
  <c r="AA78" i="51"/>
  <c r="AE97" i="51"/>
  <c r="Q97" i="51"/>
  <c r="W97" i="51" s="1"/>
  <c r="M97" i="51"/>
  <c r="I97" i="51"/>
  <c r="E97" i="51"/>
  <c r="AJ78" i="51"/>
  <c r="AD78" i="51"/>
  <c r="Z78" i="51"/>
  <c r="P97" i="51"/>
  <c r="V97" i="51" s="1"/>
  <c r="H97" i="51"/>
  <c r="AM78" i="51"/>
  <c r="AG97" i="51"/>
  <c r="O97" i="51"/>
  <c r="U97" i="51" s="1"/>
  <c r="G97" i="51"/>
  <c r="AL78" i="51"/>
  <c r="AB78" i="51"/>
  <c r="AD97" i="51"/>
  <c r="L97" i="51"/>
  <c r="D97" i="51"/>
  <c r="AI78" i="51"/>
  <c r="Y78" i="51"/>
  <c r="K97" i="51"/>
  <c r="AG78" i="51"/>
  <c r="S97" i="51"/>
  <c r="Y97" i="51" s="1"/>
  <c r="X78" i="51"/>
  <c r="L116" i="51"/>
  <c r="D116" i="51"/>
  <c r="K116" i="51"/>
  <c r="N116" i="51"/>
  <c r="M116" i="51"/>
  <c r="AG102" i="51"/>
  <c r="S102" i="51"/>
  <c r="Y102" i="51" s="1"/>
  <c r="O102" i="51"/>
  <c r="U102" i="51" s="1"/>
  <c r="K102" i="51"/>
  <c r="G102" i="51"/>
  <c r="AM83" i="51"/>
  <c r="AI83" i="51"/>
  <c r="Y83" i="51"/>
  <c r="R102" i="51"/>
  <c r="X102" i="51" s="1"/>
  <c r="N102" i="51"/>
  <c r="J102" i="51"/>
  <c r="F102" i="51"/>
  <c r="AL83" i="51"/>
  <c r="AG83" i="51"/>
  <c r="AB83" i="51"/>
  <c r="X83" i="51"/>
  <c r="AE102" i="51"/>
  <c r="M102" i="51"/>
  <c r="E102" i="51"/>
  <c r="AK83" i="51"/>
  <c r="AA83" i="51"/>
  <c r="AD102" i="51"/>
  <c r="L102" i="51"/>
  <c r="D102" i="51"/>
  <c r="AJ83" i="51"/>
  <c r="Z83" i="51"/>
  <c r="Q102" i="51"/>
  <c r="W102" i="51" s="1"/>
  <c r="I102" i="51"/>
  <c r="P102" i="51"/>
  <c r="V102" i="51" s="1"/>
  <c r="H102" i="51"/>
  <c r="AD83" i="51"/>
  <c r="K20" i="51"/>
  <c r="N20" i="51"/>
  <c r="M20" i="51"/>
  <c r="D20" i="51"/>
  <c r="L20" i="51"/>
  <c r="R55" i="51"/>
  <c r="X55" i="51" s="1"/>
  <c r="N55" i="51"/>
  <c r="J55" i="51"/>
  <c r="F55" i="51"/>
  <c r="AE55" i="51"/>
  <c r="Q55" i="51"/>
  <c r="W55" i="51" s="1"/>
  <c r="M55" i="51"/>
  <c r="I55" i="51"/>
  <c r="E55" i="51"/>
  <c r="AG55" i="51"/>
  <c r="O55" i="51"/>
  <c r="U55" i="51" s="1"/>
  <c r="G55" i="51"/>
  <c r="AL36" i="51"/>
  <c r="AG36" i="51"/>
  <c r="AB36" i="51"/>
  <c r="X36" i="51"/>
  <c r="AD55" i="51"/>
  <c r="L55" i="51"/>
  <c r="D55" i="51"/>
  <c r="AK36" i="51"/>
  <c r="AA36" i="51"/>
  <c r="N28" i="48" s="1"/>
  <c r="S55" i="51"/>
  <c r="Y55" i="51" s="1"/>
  <c r="K55" i="51"/>
  <c r="AJ36" i="51"/>
  <c r="AD36" i="51"/>
  <c r="Z36" i="51"/>
  <c r="M28" i="48" s="1"/>
  <c r="P55" i="51"/>
  <c r="V55" i="51" s="1"/>
  <c r="Y36" i="51"/>
  <c r="H55" i="51"/>
  <c r="AM36" i="51"/>
  <c r="AI36" i="51"/>
  <c r="S29" i="51"/>
  <c r="C48" i="51" s="1"/>
  <c r="O29" i="51"/>
  <c r="K29" i="51"/>
  <c r="B48" i="51" s="1"/>
  <c r="Q29" i="51"/>
  <c r="U29" i="51"/>
  <c r="P29" i="51"/>
  <c r="V29" i="51"/>
  <c r="T29" i="51"/>
  <c r="N29" i="51"/>
  <c r="D29" i="51"/>
  <c r="AC29" i="51" s="1"/>
  <c r="L29" i="51"/>
  <c r="R29" i="51"/>
  <c r="M29" i="51"/>
  <c r="D460" i="51"/>
  <c r="D413" i="51"/>
  <c r="D366" i="51"/>
  <c r="D319" i="51"/>
  <c r="D272" i="51"/>
  <c r="D178" i="51"/>
  <c r="D225" i="51"/>
  <c r="U37" i="51"/>
  <c r="Q37" i="51"/>
  <c r="M37" i="51"/>
  <c r="T37" i="51"/>
  <c r="P37" i="51"/>
  <c r="L37" i="51"/>
  <c r="D37" i="51"/>
  <c r="D131" i="51"/>
  <c r="D84" i="51"/>
  <c r="S37" i="51"/>
  <c r="O37" i="51"/>
  <c r="K37" i="51"/>
  <c r="V37" i="51"/>
  <c r="R37" i="51"/>
  <c r="N37" i="51"/>
  <c r="AD476" i="51"/>
  <c r="P476" i="51"/>
  <c r="V476" i="51" s="1"/>
  <c r="L476" i="51"/>
  <c r="H476" i="51"/>
  <c r="D476" i="51"/>
  <c r="AG476" i="51"/>
  <c r="S476" i="51"/>
  <c r="Y476" i="51" s="1"/>
  <c r="O476" i="51"/>
  <c r="U476" i="51" s="1"/>
  <c r="K476" i="51"/>
  <c r="G476" i="51"/>
  <c r="R476" i="51"/>
  <c r="X476" i="51" s="1"/>
  <c r="J476" i="51"/>
  <c r="Q476" i="51"/>
  <c r="W476" i="51" s="1"/>
  <c r="I476" i="51"/>
  <c r="N476" i="51"/>
  <c r="AK457" i="51"/>
  <c r="AA457" i="51"/>
  <c r="AE476" i="51"/>
  <c r="M476" i="51"/>
  <c r="AJ457" i="51"/>
  <c r="AD457" i="51"/>
  <c r="Z457" i="51"/>
  <c r="AG457" i="51"/>
  <c r="X457" i="51"/>
  <c r="F476" i="51"/>
  <c r="AM457" i="51"/>
  <c r="AI457" i="51"/>
  <c r="E476" i="51"/>
  <c r="AB457" i="51"/>
  <c r="AL457" i="51"/>
  <c r="Y457" i="51"/>
  <c r="R474" i="51"/>
  <c r="X474" i="51" s="1"/>
  <c r="N474" i="51"/>
  <c r="J474" i="51"/>
  <c r="F474" i="51"/>
  <c r="AE474" i="51"/>
  <c r="Q474" i="51"/>
  <c r="W474" i="51" s="1"/>
  <c r="M474" i="51"/>
  <c r="I474" i="51"/>
  <c r="E474" i="51"/>
  <c r="P474" i="51"/>
  <c r="V474" i="51" s="1"/>
  <c r="H474" i="51"/>
  <c r="AG474" i="51"/>
  <c r="O474" i="51"/>
  <c r="U474" i="51" s="1"/>
  <c r="G474" i="51"/>
  <c r="AD474" i="51"/>
  <c r="L474" i="51"/>
  <c r="AK455" i="51"/>
  <c r="AA455" i="51"/>
  <c r="K474" i="51"/>
  <c r="AJ455" i="51"/>
  <c r="AD455" i="51"/>
  <c r="Z455" i="51"/>
  <c r="S474" i="51"/>
  <c r="Y474" i="51" s="1"/>
  <c r="AL455" i="51"/>
  <c r="AB455" i="51"/>
  <c r="D474" i="51"/>
  <c r="AI455" i="51"/>
  <c r="Y455" i="51"/>
  <c r="AM455" i="51"/>
  <c r="AG455" i="51"/>
  <c r="X455" i="51"/>
  <c r="AD422" i="51"/>
  <c r="P422" i="51"/>
  <c r="V422" i="51" s="1"/>
  <c r="L422" i="51"/>
  <c r="S422" i="51"/>
  <c r="Y422" i="51" s="1"/>
  <c r="N422" i="51"/>
  <c r="I422" i="51"/>
  <c r="E422" i="51"/>
  <c r="AM403" i="51"/>
  <c r="AI403" i="51"/>
  <c r="Y403" i="51"/>
  <c r="AE422" i="51"/>
  <c r="R422" i="51"/>
  <c r="X422" i="51" s="1"/>
  <c r="M422" i="51"/>
  <c r="H422" i="51"/>
  <c r="D422" i="51"/>
  <c r="AL403" i="51"/>
  <c r="AG403" i="51"/>
  <c r="AB403" i="51"/>
  <c r="X403" i="51"/>
  <c r="K422" i="51"/>
  <c r="AG422" i="51"/>
  <c r="J422" i="51"/>
  <c r="AJ403" i="51"/>
  <c r="Z403" i="51"/>
  <c r="G422" i="51"/>
  <c r="F422" i="51"/>
  <c r="AD403" i="51"/>
  <c r="Q422" i="51"/>
  <c r="W422" i="51" s="1"/>
  <c r="AA403" i="51"/>
  <c r="O422" i="51"/>
  <c r="U422" i="51" s="1"/>
  <c r="AK403" i="51"/>
  <c r="V449" i="51"/>
  <c r="R449" i="51"/>
  <c r="N449" i="51"/>
  <c r="U449" i="51"/>
  <c r="Q449" i="51"/>
  <c r="M449" i="51"/>
  <c r="O449" i="51"/>
  <c r="T449" i="51"/>
  <c r="L449" i="51"/>
  <c r="D449" i="51"/>
  <c r="AE449" i="51" s="1"/>
  <c r="P449" i="51"/>
  <c r="K449" i="51"/>
  <c r="B468" i="51" s="1"/>
  <c r="S449" i="51"/>
  <c r="C468" i="51" s="1"/>
  <c r="L444" i="51"/>
  <c r="D444" i="51"/>
  <c r="K444" i="51"/>
  <c r="M444" i="51"/>
  <c r="N444" i="51"/>
  <c r="S459" i="51"/>
  <c r="C478" i="51" s="1"/>
  <c r="R459" i="51"/>
  <c r="N459" i="51"/>
  <c r="V459" i="51"/>
  <c r="Q459" i="51"/>
  <c r="M459" i="51"/>
  <c r="T459" i="51"/>
  <c r="K459" i="51"/>
  <c r="B478" i="51" s="1"/>
  <c r="P459" i="51"/>
  <c r="L459" i="51"/>
  <c r="U459" i="51"/>
  <c r="O459" i="51"/>
  <c r="T452" i="51"/>
  <c r="P452" i="51"/>
  <c r="L452" i="51"/>
  <c r="D452" i="51"/>
  <c r="AE452" i="51" s="1"/>
  <c r="S452" i="51"/>
  <c r="C471" i="51" s="1"/>
  <c r="O452" i="51"/>
  <c r="K452" i="51"/>
  <c r="B471" i="51" s="1"/>
  <c r="Q452" i="51"/>
  <c r="V452" i="51"/>
  <c r="N452" i="51"/>
  <c r="U452" i="51"/>
  <c r="R452" i="51"/>
  <c r="M452" i="51"/>
  <c r="U460" i="51"/>
  <c r="Q460" i="51"/>
  <c r="M460" i="51"/>
  <c r="T460" i="51"/>
  <c r="P460" i="51"/>
  <c r="L460" i="51"/>
  <c r="S460" i="51"/>
  <c r="K460" i="51"/>
  <c r="R460" i="51"/>
  <c r="N460" i="51"/>
  <c r="V460" i="51"/>
  <c r="O460" i="51"/>
  <c r="M398" i="51"/>
  <c r="L398" i="51"/>
  <c r="D398" i="51"/>
  <c r="N398" i="51"/>
  <c r="K398" i="51"/>
  <c r="T401" i="51"/>
  <c r="P401" i="51"/>
  <c r="L401" i="51"/>
  <c r="D401" i="51"/>
  <c r="S401" i="51"/>
  <c r="C420" i="51" s="1"/>
  <c r="O401" i="51"/>
  <c r="K401" i="51"/>
  <c r="B420" i="51" s="1"/>
  <c r="U401" i="51"/>
  <c r="M401" i="51"/>
  <c r="V401" i="51"/>
  <c r="R401" i="51"/>
  <c r="Q401" i="51"/>
  <c r="N401" i="51"/>
  <c r="T409" i="51"/>
  <c r="P409" i="51"/>
  <c r="L409" i="51"/>
  <c r="S409" i="51"/>
  <c r="C428" i="51" s="1"/>
  <c r="O409" i="51"/>
  <c r="K409" i="51"/>
  <c r="B428" i="51" s="1"/>
  <c r="U409" i="51"/>
  <c r="M409" i="51"/>
  <c r="N409" i="51"/>
  <c r="V409" i="51"/>
  <c r="R409" i="51"/>
  <c r="Q409" i="51"/>
  <c r="AD372" i="51"/>
  <c r="P372" i="51"/>
  <c r="V372" i="51" s="1"/>
  <c r="L372" i="51"/>
  <c r="H372" i="51"/>
  <c r="D372" i="51"/>
  <c r="AL353" i="51"/>
  <c r="AG353" i="51"/>
  <c r="AB353" i="51"/>
  <c r="X353" i="51"/>
  <c r="Q372" i="51"/>
  <c r="W372" i="51" s="1"/>
  <c r="K372" i="51"/>
  <c r="F372" i="51"/>
  <c r="AI353" i="51"/>
  <c r="AA353" i="51"/>
  <c r="AG372" i="51"/>
  <c r="O372" i="51"/>
  <c r="U372" i="51" s="1"/>
  <c r="J372" i="51"/>
  <c r="E372" i="51"/>
  <c r="AM353" i="51"/>
  <c r="Z353" i="51"/>
  <c r="AE372" i="51"/>
  <c r="R372" i="51"/>
  <c r="X372" i="51" s="1"/>
  <c r="G372" i="51"/>
  <c r="AJ353" i="51"/>
  <c r="N372" i="51"/>
  <c r="AD353" i="51"/>
  <c r="M372" i="51"/>
  <c r="Y353" i="51"/>
  <c r="S372" i="51"/>
  <c r="Y372" i="51" s="1"/>
  <c r="I372" i="51"/>
  <c r="AK353" i="51"/>
  <c r="R375" i="51"/>
  <c r="X375" i="51" s="1"/>
  <c r="N375" i="51"/>
  <c r="J375" i="51"/>
  <c r="F375" i="51"/>
  <c r="AJ356" i="51"/>
  <c r="AD356" i="51"/>
  <c r="Z356" i="51"/>
  <c r="AE375" i="51"/>
  <c r="S375" i="51"/>
  <c r="Y375" i="51" s="1"/>
  <c r="M375" i="51"/>
  <c r="H375" i="51"/>
  <c r="AM356" i="51"/>
  <c r="AG356" i="51"/>
  <c r="AA356" i="51"/>
  <c r="AD375" i="51"/>
  <c r="Q375" i="51"/>
  <c r="W375" i="51" s="1"/>
  <c r="L375" i="51"/>
  <c r="G375" i="51"/>
  <c r="AL356" i="51"/>
  <c r="Y356" i="51"/>
  <c r="AG375" i="51"/>
  <c r="I375" i="51"/>
  <c r="AB356" i="51"/>
  <c r="P375" i="51"/>
  <c r="V375" i="51" s="1"/>
  <c r="E375" i="51"/>
  <c r="AK356" i="51"/>
  <c r="X356" i="51"/>
  <c r="O375" i="51"/>
  <c r="U375" i="51" s="1"/>
  <c r="D375" i="51"/>
  <c r="AI356" i="51"/>
  <c r="K375" i="51"/>
  <c r="AE374" i="51"/>
  <c r="Q374" i="51"/>
  <c r="W374" i="51" s="1"/>
  <c r="M374" i="51"/>
  <c r="I374" i="51"/>
  <c r="E374" i="51"/>
  <c r="AL355" i="51"/>
  <c r="AG355" i="51"/>
  <c r="AB355" i="51"/>
  <c r="X355" i="51"/>
  <c r="AD374" i="51"/>
  <c r="R374" i="51"/>
  <c r="X374" i="51" s="1"/>
  <c r="L374" i="51"/>
  <c r="G374" i="51"/>
  <c r="AJ355" i="51"/>
  <c r="P374" i="51"/>
  <c r="V374" i="51" s="1"/>
  <c r="K374" i="51"/>
  <c r="F374" i="51"/>
  <c r="AI355" i="51"/>
  <c r="AA355" i="51"/>
  <c r="S374" i="51"/>
  <c r="Y374" i="51" s="1"/>
  <c r="H374" i="51"/>
  <c r="AD355" i="51"/>
  <c r="O374" i="51"/>
  <c r="U374" i="51" s="1"/>
  <c r="D374" i="51"/>
  <c r="AM355" i="51"/>
  <c r="Z355" i="51"/>
  <c r="N374" i="51"/>
  <c r="AK355" i="51"/>
  <c r="Y355" i="51"/>
  <c r="J374" i="51"/>
  <c r="AG374" i="51"/>
  <c r="N351" i="51"/>
  <c r="L351" i="51"/>
  <c r="K351" i="51"/>
  <c r="M351" i="51"/>
  <c r="D351" i="51"/>
  <c r="U356" i="51"/>
  <c r="Q356" i="51"/>
  <c r="M356" i="51"/>
  <c r="T356" i="51"/>
  <c r="O356" i="51"/>
  <c r="D356" i="51"/>
  <c r="AC356" i="51" s="1"/>
  <c r="S356" i="51"/>
  <c r="C375" i="51" s="1"/>
  <c r="N356" i="51"/>
  <c r="P356" i="51"/>
  <c r="L356" i="51"/>
  <c r="V356" i="51"/>
  <c r="K356" i="51"/>
  <c r="B375" i="51" s="1"/>
  <c r="R356" i="51"/>
  <c r="S353" i="51"/>
  <c r="C372" i="51" s="1"/>
  <c r="O353" i="51"/>
  <c r="K353" i="51"/>
  <c r="B372" i="51" s="1"/>
  <c r="U353" i="51"/>
  <c r="P353" i="51"/>
  <c r="T353" i="51"/>
  <c r="N353" i="51"/>
  <c r="D353" i="51"/>
  <c r="AE353" i="51" s="1"/>
  <c r="V353" i="51"/>
  <c r="L353" i="51"/>
  <c r="R353" i="51"/>
  <c r="Q353" i="51"/>
  <c r="M353" i="51"/>
  <c r="S361" i="51"/>
  <c r="C380" i="51" s="1"/>
  <c r="O361" i="51"/>
  <c r="K361" i="51"/>
  <c r="B380" i="51" s="1"/>
  <c r="U361" i="51"/>
  <c r="P361" i="51"/>
  <c r="T361" i="51"/>
  <c r="N361" i="51"/>
  <c r="Q361" i="51"/>
  <c r="M361" i="51"/>
  <c r="V361" i="51"/>
  <c r="L361" i="51"/>
  <c r="R361" i="51"/>
  <c r="S305" i="51"/>
  <c r="C324" i="51" s="1"/>
  <c r="O305" i="51"/>
  <c r="K305" i="51"/>
  <c r="B324" i="51" s="1"/>
  <c r="V305" i="51"/>
  <c r="R305" i="51"/>
  <c r="N305" i="51"/>
  <c r="U305" i="51"/>
  <c r="Q305" i="51"/>
  <c r="M305" i="51"/>
  <c r="L305" i="51"/>
  <c r="T305" i="51"/>
  <c r="D305" i="51"/>
  <c r="AE305" i="51" s="1"/>
  <c r="P305" i="51"/>
  <c r="R331" i="51"/>
  <c r="X331" i="51" s="1"/>
  <c r="N331" i="51"/>
  <c r="J331" i="51"/>
  <c r="F331" i="51"/>
  <c r="AJ312" i="51"/>
  <c r="AD312" i="51"/>
  <c r="Z312" i="51"/>
  <c r="AE331" i="51"/>
  <c r="Q331" i="51"/>
  <c r="W331" i="51" s="1"/>
  <c r="M331" i="51"/>
  <c r="I331" i="51"/>
  <c r="E331" i="51"/>
  <c r="AM312" i="51"/>
  <c r="AI312" i="51"/>
  <c r="Y312" i="51"/>
  <c r="S331" i="51"/>
  <c r="Y331" i="51" s="1"/>
  <c r="K331" i="51"/>
  <c r="L331" i="51"/>
  <c r="AG331" i="51"/>
  <c r="H331" i="51"/>
  <c r="AL312" i="51"/>
  <c r="AB312" i="51"/>
  <c r="AD331" i="51"/>
  <c r="P331" i="51"/>
  <c r="V331" i="51" s="1"/>
  <c r="G331" i="51"/>
  <c r="AK312" i="51"/>
  <c r="AA312" i="51"/>
  <c r="O331" i="51"/>
  <c r="U331" i="51" s="1"/>
  <c r="D331" i="51"/>
  <c r="AG312" i="51"/>
  <c r="X312" i="51"/>
  <c r="AE330" i="51"/>
  <c r="Q330" i="51"/>
  <c r="W330" i="51" s="1"/>
  <c r="M330" i="51"/>
  <c r="I330" i="51"/>
  <c r="E330" i="51"/>
  <c r="AL311" i="51"/>
  <c r="AG311" i="51"/>
  <c r="AB311" i="51"/>
  <c r="X311" i="51"/>
  <c r="AD330" i="51"/>
  <c r="P330" i="51"/>
  <c r="V330" i="51" s="1"/>
  <c r="L330" i="51"/>
  <c r="H330" i="51"/>
  <c r="D330" i="51"/>
  <c r="AK311" i="51"/>
  <c r="AA311" i="51"/>
  <c r="R330" i="51"/>
  <c r="X330" i="51" s="1"/>
  <c r="J330" i="51"/>
  <c r="AG330" i="51"/>
  <c r="K330" i="51"/>
  <c r="AI311" i="51"/>
  <c r="Y311" i="51"/>
  <c r="S330" i="51"/>
  <c r="Y330" i="51" s="1"/>
  <c r="G330" i="51"/>
  <c r="AD311" i="51"/>
  <c r="O330" i="51"/>
  <c r="U330" i="51" s="1"/>
  <c r="F330" i="51"/>
  <c r="AM311" i="51"/>
  <c r="AJ311" i="51"/>
  <c r="Z311" i="51"/>
  <c r="N330" i="51"/>
  <c r="U312" i="51"/>
  <c r="Q312" i="51"/>
  <c r="M312" i="51"/>
  <c r="T312" i="51"/>
  <c r="P312" i="51"/>
  <c r="L312" i="51"/>
  <c r="V312" i="51"/>
  <c r="N312" i="51"/>
  <c r="S312" i="51"/>
  <c r="C331" i="51" s="1"/>
  <c r="K312" i="51"/>
  <c r="B331" i="51" s="1"/>
  <c r="R312" i="51"/>
  <c r="O312" i="51"/>
  <c r="E395" i="51"/>
  <c r="G395" i="51"/>
  <c r="I395" i="51"/>
  <c r="U306" i="51"/>
  <c r="Q306" i="51"/>
  <c r="M306" i="51"/>
  <c r="V306" i="51"/>
  <c r="P306" i="51"/>
  <c r="K306" i="51"/>
  <c r="B325" i="51" s="1"/>
  <c r="T306" i="51"/>
  <c r="O306" i="51"/>
  <c r="D306" i="51"/>
  <c r="AE306" i="51" s="1"/>
  <c r="S306" i="51"/>
  <c r="C325" i="51" s="1"/>
  <c r="N306" i="51"/>
  <c r="R306" i="51"/>
  <c r="L306" i="51"/>
  <c r="S311" i="51"/>
  <c r="C330" i="51" s="1"/>
  <c r="O311" i="51"/>
  <c r="K311" i="51"/>
  <c r="B330" i="51" s="1"/>
  <c r="V311" i="51"/>
  <c r="R311" i="51"/>
  <c r="N311" i="51"/>
  <c r="P311" i="51"/>
  <c r="U311" i="51"/>
  <c r="M311" i="51"/>
  <c r="T311" i="51"/>
  <c r="L311" i="51"/>
  <c r="D311" i="51"/>
  <c r="AC311" i="51" s="1"/>
  <c r="Q311" i="51"/>
  <c r="S319" i="51"/>
  <c r="O319" i="51"/>
  <c r="K319" i="51"/>
  <c r="V319" i="51"/>
  <c r="R319" i="51"/>
  <c r="N319" i="51"/>
  <c r="T319" i="51"/>
  <c r="L319" i="51"/>
  <c r="Q319" i="51"/>
  <c r="P319" i="51"/>
  <c r="M319" i="51"/>
  <c r="U319" i="51"/>
  <c r="AD287" i="51"/>
  <c r="P287" i="51"/>
  <c r="V287" i="51" s="1"/>
  <c r="L287" i="51"/>
  <c r="H287" i="51"/>
  <c r="D287" i="51"/>
  <c r="AK268" i="51"/>
  <c r="AA268" i="51"/>
  <c r="AG287" i="51"/>
  <c r="S287" i="51"/>
  <c r="Y287" i="51" s="1"/>
  <c r="O287" i="51"/>
  <c r="U287" i="51" s="1"/>
  <c r="K287" i="51"/>
  <c r="G287" i="51"/>
  <c r="AJ268" i="51"/>
  <c r="AD268" i="51"/>
  <c r="Z268" i="51"/>
  <c r="R287" i="51"/>
  <c r="X287" i="51" s="1"/>
  <c r="N287" i="51"/>
  <c r="J287" i="51"/>
  <c r="F287" i="51"/>
  <c r="AM268" i="51"/>
  <c r="AI268" i="51"/>
  <c r="Y268" i="51"/>
  <c r="Q287" i="51"/>
  <c r="W287" i="51" s="1"/>
  <c r="X268" i="51"/>
  <c r="AE287" i="51"/>
  <c r="M287" i="51"/>
  <c r="AL268" i="51"/>
  <c r="I287" i="51"/>
  <c r="AG268" i="51"/>
  <c r="E287" i="51"/>
  <c r="AB268" i="51"/>
  <c r="AE235" i="51"/>
  <c r="Q235" i="51"/>
  <c r="W235" i="51" s="1"/>
  <c r="M235" i="51"/>
  <c r="I235" i="51"/>
  <c r="E235" i="51"/>
  <c r="AJ216" i="51"/>
  <c r="AD216" i="51"/>
  <c r="Z216" i="51"/>
  <c r="AD235" i="51"/>
  <c r="P235" i="51"/>
  <c r="V235" i="51" s="1"/>
  <c r="L235" i="51"/>
  <c r="H235" i="51"/>
  <c r="D235" i="51"/>
  <c r="AM216" i="51"/>
  <c r="AI216" i="51"/>
  <c r="Y216" i="51"/>
  <c r="AG235" i="51"/>
  <c r="S235" i="51"/>
  <c r="Y235" i="51" s="1"/>
  <c r="O235" i="51"/>
  <c r="U235" i="51" s="1"/>
  <c r="K235" i="51"/>
  <c r="G235" i="51"/>
  <c r="AL216" i="51"/>
  <c r="AG216" i="51"/>
  <c r="AB216" i="51"/>
  <c r="X216" i="51"/>
  <c r="J235" i="51"/>
  <c r="F235" i="51"/>
  <c r="AA216" i="51"/>
  <c r="R235" i="51"/>
  <c r="X235" i="51" s="1"/>
  <c r="AK216" i="51"/>
  <c r="N235" i="51"/>
  <c r="S221" i="51"/>
  <c r="C240" i="51" s="1"/>
  <c r="O221" i="51"/>
  <c r="K221" i="51"/>
  <c r="B240" i="51" s="1"/>
  <c r="V221" i="51"/>
  <c r="R221" i="51"/>
  <c r="N221" i="51"/>
  <c r="U221" i="51"/>
  <c r="Q221" i="51"/>
  <c r="M221" i="51"/>
  <c r="T221" i="51"/>
  <c r="P221" i="51"/>
  <c r="L221" i="51"/>
  <c r="S213" i="51"/>
  <c r="C232" i="51" s="1"/>
  <c r="O213" i="51"/>
  <c r="K213" i="51"/>
  <c r="B232" i="51" s="1"/>
  <c r="V213" i="51"/>
  <c r="R213" i="51"/>
  <c r="N213" i="51"/>
  <c r="U213" i="51"/>
  <c r="Q213" i="51"/>
  <c r="M213" i="51"/>
  <c r="T213" i="51"/>
  <c r="D213" i="51"/>
  <c r="AC213" i="51" s="1"/>
  <c r="P213" i="51"/>
  <c r="L213" i="51"/>
  <c r="K208" i="51"/>
  <c r="N208" i="51"/>
  <c r="M208" i="51"/>
  <c r="D208" i="51"/>
  <c r="L208" i="51"/>
  <c r="AG286" i="51"/>
  <c r="S286" i="51"/>
  <c r="Y286" i="51" s="1"/>
  <c r="O286" i="51"/>
  <c r="U286" i="51" s="1"/>
  <c r="K286" i="51"/>
  <c r="G286" i="51"/>
  <c r="AM267" i="51"/>
  <c r="AI267" i="51"/>
  <c r="Y267" i="51"/>
  <c r="R286" i="51"/>
  <c r="X286" i="51" s="1"/>
  <c r="N286" i="51"/>
  <c r="J286" i="51"/>
  <c r="F286" i="51"/>
  <c r="AL267" i="51"/>
  <c r="AG267" i="51"/>
  <c r="AB267" i="51"/>
  <c r="X267" i="51"/>
  <c r="AE286" i="51"/>
  <c r="Q286" i="51"/>
  <c r="W286" i="51" s="1"/>
  <c r="M286" i="51"/>
  <c r="I286" i="51"/>
  <c r="E286" i="51"/>
  <c r="AK267" i="51"/>
  <c r="AA267" i="51"/>
  <c r="P286" i="51"/>
  <c r="V286" i="51" s="1"/>
  <c r="Z267" i="51"/>
  <c r="AD286" i="51"/>
  <c r="L286" i="51"/>
  <c r="H286" i="51"/>
  <c r="AJ267" i="51"/>
  <c r="D286" i="51"/>
  <c r="AD267" i="51"/>
  <c r="R285" i="51"/>
  <c r="X285" i="51" s="1"/>
  <c r="N285" i="51"/>
  <c r="J285" i="51"/>
  <c r="F285" i="51"/>
  <c r="AK266" i="51"/>
  <c r="AA266" i="51"/>
  <c r="AE285" i="51"/>
  <c r="Q285" i="51"/>
  <c r="W285" i="51" s="1"/>
  <c r="M285" i="51"/>
  <c r="I285" i="51"/>
  <c r="E285" i="51"/>
  <c r="AJ266" i="51"/>
  <c r="AD266" i="51"/>
  <c r="Z266" i="51"/>
  <c r="AD285" i="51"/>
  <c r="P285" i="51"/>
  <c r="V285" i="51" s="1"/>
  <c r="L285" i="51"/>
  <c r="H285" i="51"/>
  <c r="D285" i="51"/>
  <c r="AM266" i="51"/>
  <c r="AI266" i="51"/>
  <c r="Y266" i="51"/>
  <c r="AG285" i="51"/>
  <c r="O285" i="51"/>
  <c r="U285" i="51" s="1"/>
  <c r="AB266" i="51"/>
  <c r="K285" i="51"/>
  <c r="X266" i="51"/>
  <c r="G285" i="51"/>
  <c r="AL266" i="51"/>
  <c r="S285" i="51"/>
  <c r="Y285" i="51" s="1"/>
  <c r="AG266" i="51"/>
  <c r="AE288" i="51"/>
  <c r="Q288" i="51"/>
  <c r="W288" i="51" s="1"/>
  <c r="M288" i="51"/>
  <c r="I288" i="51"/>
  <c r="E288" i="51"/>
  <c r="AM269" i="51"/>
  <c r="AI269" i="51"/>
  <c r="Y269" i="51"/>
  <c r="AD288" i="51"/>
  <c r="P288" i="51"/>
  <c r="V288" i="51" s="1"/>
  <c r="L288" i="51"/>
  <c r="H288" i="51"/>
  <c r="D288" i="51"/>
  <c r="AL269" i="51"/>
  <c r="AG269" i="51"/>
  <c r="AB269" i="51"/>
  <c r="X269" i="51"/>
  <c r="AG288" i="51"/>
  <c r="S288" i="51"/>
  <c r="Y288" i="51" s="1"/>
  <c r="O288" i="51"/>
  <c r="U288" i="51" s="1"/>
  <c r="K288" i="51"/>
  <c r="G288" i="51"/>
  <c r="AK269" i="51"/>
  <c r="AA269" i="51"/>
  <c r="R288" i="51"/>
  <c r="X288" i="51" s="1"/>
  <c r="N288" i="51"/>
  <c r="AJ269" i="51"/>
  <c r="J288" i="51"/>
  <c r="AD269" i="51"/>
  <c r="F288" i="51"/>
  <c r="Z269" i="51"/>
  <c r="L210" i="51"/>
  <c r="D210" i="51"/>
  <c r="K210" i="51"/>
  <c r="N210" i="51"/>
  <c r="M210" i="51"/>
  <c r="T177" i="51"/>
  <c r="P177" i="51"/>
  <c r="L177" i="51"/>
  <c r="S177" i="51"/>
  <c r="C196" i="51" s="1"/>
  <c r="O177" i="51"/>
  <c r="K177" i="51"/>
  <c r="B196" i="51" s="1"/>
  <c r="V177" i="51"/>
  <c r="R177" i="51"/>
  <c r="N177" i="51"/>
  <c r="U177" i="51"/>
  <c r="Q177" i="51"/>
  <c r="M177" i="51"/>
  <c r="T169" i="51"/>
  <c r="P169" i="51"/>
  <c r="L169" i="51"/>
  <c r="D169" i="51"/>
  <c r="AC169" i="51" s="1"/>
  <c r="S169" i="51"/>
  <c r="C188" i="51" s="1"/>
  <c r="O169" i="51"/>
  <c r="K169" i="51"/>
  <c r="B188" i="51" s="1"/>
  <c r="V169" i="51"/>
  <c r="R169" i="51"/>
  <c r="N169" i="51"/>
  <c r="U169" i="51"/>
  <c r="Q169" i="51"/>
  <c r="M169" i="51"/>
  <c r="AG242" i="51"/>
  <c r="S242" i="51"/>
  <c r="Y242" i="51" s="1"/>
  <c r="O242" i="51"/>
  <c r="U242" i="51" s="1"/>
  <c r="K242" i="51"/>
  <c r="G242" i="51"/>
  <c r="AL223" i="51"/>
  <c r="AG223" i="51"/>
  <c r="AB223" i="51"/>
  <c r="X223" i="51"/>
  <c r="R242" i="51"/>
  <c r="X242" i="51" s="1"/>
  <c r="N242" i="51"/>
  <c r="J242" i="51"/>
  <c r="F242" i="51"/>
  <c r="AK223" i="51"/>
  <c r="AA223" i="51"/>
  <c r="AE242" i="51"/>
  <c r="Q242" i="51"/>
  <c r="W242" i="51" s="1"/>
  <c r="M242" i="51"/>
  <c r="I242" i="51"/>
  <c r="E242" i="51"/>
  <c r="AJ223" i="51"/>
  <c r="AD223" i="51"/>
  <c r="Z223" i="51"/>
  <c r="P242" i="51"/>
  <c r="V242" i="51" s="1"/>
  <c r="AI223" i="51"/>
  <c r="AD242" i="51"/>
  <c r="L242" i="51"/>
  <c r="H242" i="51"/>
  <c r="Y223" i="51"/>
  <c r="D242" i="51"/>
  <c r="AM223" i="51"/>
  <c r="AG233" i="51"/>
  <c r="S233" i="51"/>
  <c r="Y233" i="51" s="1"/>
  <c r="O233" i="51"/>
  <c r="U233" i="51" s="1"/>
  <c r="K233" i="51"/>
  <c r="G233" i="51"/>
  <c r="AJ214" i="51"/>
  <c r="AD214" i="51"/>
  <c r="Z214" i="51"/>
  <c r="R233" i="51"/>
  <c r="X233" i="51" s="1"/>
  <c r="N233" i="51"/>
  <c r="J233" i="51"/>
  <c r="F233" i="51"/>
  <c r="AM214" i="51"/>
  <c r="AI214" i="51"/>
  <c r="Y214" i="51"/>
  <c r="AE233" i="51"/>
  <c r="Q233" i="51"/>
  <c r="W233" i="51" s="1"/>
  <c r="M233" i="51"/>
  <c r="I233" i="51"/>
  <c r="E233" i="51"/>
  <c r="AL214" i="51"/>
  <c r="AG214" i="51"/>
  <c r="AB214" i="51"/>
  <c r="X214" i="51"/>
  <c r="H233" i="51"/>
  <c r="AK214" i="51"/>
  <c r="D233" i="51"/>
  <c r="P233" i="51"/>
  <c r="V233" i="51" s="1"/>
  <c r="AA214" i="51"/>
  <c r="AD233" i="51"/>
  <c r="L233" i="51"/>
  <c r="U222" i="51"/>
  <c r="Q222" i="51"/>
  <c r="M222" i="51"/>
  <c r="T222" i="51"/>
  <c r="P222" i="51"/>
  <c r="L222" i="51"/>
  <c r="S222" i="51"/>
  <c r="C241" i="51" s="1"/>
  <c r="O222" i="51"/>
  <c r="K222" i="51"/>
  <c r="B241" i="51" s="1"/>
  <c r="R222" i="51"/>
  <c r="N222" i="51"/>
  <c r="V222" i="51"/>
  <c r="U214" i="51"/>
  <c r="Q214" i="51"/>
  <c r="M214" i="51"/>
  <c r="T214" i="51"/>
  <c r="P214" i="51"/>
  <c r="L214" i="51"/>
  <c r="D214" i="51"/>
  <c r="AE214" i="51" s="1"/>
  <c r="S214" i="51"/>
  <c r="C233" i="51" s="1"/>
  <c r="O214" i="51"/>
  <c r="K214" i="51"/>
  <c r="B233" i="51" s="1"/>
  <c r="R214" i="51"/>
  <c r="N214" i="51"/>
  <c r="V214" i="51"/>
  <c r="V172" i="51"/>
  <c r="R172" i="51"/>
  <c r="N172" i="51"/>
  <c r="U172" i="51"/>
  <c r="Q172" i="51"/>
  <c r="M172" i="51"/>
  <c r="T172" i="51"/>
  <c r="P172" i="51"/>
  <c r="L172" i="51"/>
  <c r="S172" i="51"/>
  <c r="C191" i="51" s="1"/>
  <c r="O172" i="51"/>
  <c r="K172" i="51"/>
  <c r="B191" i="51" s="1"/>
  <c r="K163" i="51"/>
  <c r="N163" i="51"/>
  <c r="M163" i="51"/>
  <c r="D163" i="51"/>
  <c r="L163" i="51"/>
  <c r="AG146" i="51"/>
  <c r="S146" i="51"/>
  <c r="Y146" i="51" s="1"/>
  <c r="O146" i="51"/>
  <c r="U146" i="51" s="1"/>
  <c r="K146" i="51"/>
  <c r="G146" i="51"/>
  <c r="R146" i="51"/>
  <c r="X146" i="51" s="1"/>
  <c r="N146" i="51"/>
  <c r="J146" i="51"/>
  <c r="F146" i="51"/>
  <c r="AE146" i="51"/>
  <c r="Q146" i="51"/>
  <c r="W146" i="51" s="1"/>
  <c r="M146" i="51"/>
  <c r="I146" i="51"/>
  <c r="E146" i="51"/>
  <c r="D146" i="51"/>
  <c r="AL127" i="51"/>
  <c r="AG127" i="51"/>
  <c r="AB127" i="51"/>
  <c r="X127" i="51"/>
  <c r="P146" i="51"/>
  <c r="V146" i="51" s="1"/>
  <c r="AK127" i="51"/>
  <c r="AA127" i="51"/>
  <c r="AD146" i="51"/>
  <c r="L146" i="51"/>
  <c r="AJ127" i="51"/>
  <c r="AD127" i="51"/>
  <c r="Z127" i="51"/>
  <c r="AM127" i="51"/>
  <c r="AI127" i="51"/>
  <c r="H146" i="51"/>
  <c r="Y127" i="51"/>
  <c r="AE148" i="51"/>
  <c r="Q148" i="51"/>
  <c r="W148" i="51" s="1"/>
  <c r="M148" i="51"/>
  <c r="I148" i="51"/>
  <c r="E148" i="51"/>
  <c r="AD148" i="51"/>
  <c r="P148" i="51"/>
  <c r="V148" i="51" s="1"/>
  <c r="L148" i="51"/>
  <c r="H148" i="51"/>
  <c r="D148" i="51"/>
  <c r="AG148" i="51"/>
  <c r="S148" i="51"/>
  <c r="Y148" i="51" s="1"/>
  <c r="O148" i="51"/>
  <c r="U148" i="51" s="1"/>
  <c r="K148" i="51"/>
  <c r="G148" i="51"/>
  <c r="F148" i="51"/>
  <c r="AL129" i="51"/>
  <c r="AG129" i="51"/>
  <c r="AB129" i="51"/>
  <c r="X129" i="51"/>
  <c r="R148" i="51"/>
  <c r="X148" i="51" s="1"/>
  <c r="AK129" i="51"/>
  <c r="AA129" i="51"/>
  <c r="N148" i="51"/>
  <c r="AJ129" i="51"/>
  <c r="AD129" i="51"/>
  <c r="Z129" i="51"/>
  <c r="AI129" i="51"/>
  <c r="J148" i="51"/>
  <c r="Y129" i="51"/>
  <c r="AM129" i="51"/>
  <c r="V178" i="51"/>
  <c r="R178" i="51"/>
  <c r="N178" i="51"/>
  <c r="U178" i="51"/>
  <c r="Q178" i="51"/>
  <c r="M178" i="51"/>
  <c r="T178" i="51"/>
  <c r="P178" i="51"/>
  <c r="L178" i="51"/>
  <c r="S178" i="51"/>
  <c r="O178" i="51"/>
  <c r="K178" i="51"/>
  <c r="T75" i="51"/>
  <c r="P75" i="51"/>
  <c r="L75" i="51"/>
  <c r="D75" i="51"/>
  <c r="S75" i="51"/>
  <c r="C94" i="51" s="1"/>
  <c r="O75" i="51"/>
  <c r="K75" i="51"/>
  <c r="B94" i="51" s="1"/>
  <c r="R75" i="51"/>
  <c r="Q75" i="51"/>
  <c r="V75" i="51"/>
  <c r="N75" i="51"/>
  <c r="M75" i="51"/>
  <c r="U75" i="51"/>
  <c r="V176" i="51"/>
  <c r="R176" i="51"/>
  <c r="N176" i="51"/>
  <c r="U176" i="51"/>
  <c r="Q176" i="51"/>
  <c r="M176" i="51"/>
  <c r="T176" i="51"/>
  <c r="P176" i="51"/>
  <c r="L176" i="51"/>
  <c r="K176" i="51"/>
  <c r="B195" i="51" s="1"/>
  <c r="S176" i="51"/>
  <c r="C195" i="51" s="1"/>
  <c r="O176" i="51"/>
  <c r="R195" i="51"/>
  <c r="X195" i="51" s="1"/>
  <c r="N195" i="51"/>
  <c r="J195" i="51"/>
  <c r="F195" i="51"/>
  <c r="AK176" i="51"/>
  <c r="AA176" i="51"/>
  <c r="AE195" i="51"/>
  <c r="Q195" i="51"/>
  <c r="W195" i="51" s="1"/>
  <c r="M195" i="51"/>
  <c r="I195" i="51"/>
  <c r="E195" i="51"/>
  <c r="AJ176" i="51"/>
  <c r="AD176" i="51"/>
  <c r="Z176" i="51"/>
  <c r="AD195" i="51"/>
  <c r="P195" i="51"/>
  <c r="V195" i="51" s="1"/>
  <c r="L195" i="51"/>
  <c r="H195" i="51"/>
  <c r="D195" i="51"/>
  <c r="AM176" i="51"/>
  <c r="AI176" i="51"/>
  <c r="Y176" i="51"/>
  <c r="K195" i="51"/>
  <c r="AB176" i="51"/>
  <c r="G195" i="51"/>
  <c r="X176" i="51"/>
  <c r="S195" i="51"/>
  <c r="Y195" i="51" s="1"/>
  <c r="AL176" i="51"/>
  <c r="AG176" i="51"/>
  <c r="AG195" i="51"/>
  <c r="O195" i="51"/>
  <c r="U195" i="51" s="1"/>
  <c r="V260" i="51"/>
  <c r="R260" i="51"/>
  <c r="N260" i="51"/>
  <c r="U260" i="51"/>
  <c r="P260" i="51"/>
  <c r="K260" i="51"/>
  <c r="B279" i="51" s="1"/>
  <c r="T260" i="51"/>
  <c r="O260" i="51"/>
  <c r="D260" i="51"/>
  <c r="AE260" i="51" s="1"/>
  <c r="S260" i="51"/>
  <c r="C279" i="51" s="1"/>
  <c r="M260" i="51"/>
  <c r="L260" i="51"/>
  <c r="Q260" i="51"/>
  <c r="L256" i="51"/>
  <c r="D256" i="51"/>
  <c r="K256" i="51"/>
  <c r="N256" i="51"/>
  <c r="M256" i="51"/>
  <c r="T261" i="51"/>
  <c r="P261" i="51"/>
  <c r="L261" i="51"/>
  <c r="D261" i="51"/>
  <c r="AC261" i="51" s="1"/>
  <c r="S261" i="51"/>
  <c r="C280" i="51" s="1"/>
  <c r="O261" i="51"/>
  <c r="V261" i="51"/>
  <c r="N261" i="51"/>
  <c r="U261" i="51"/>
  <c r="M261" i="51"/>
  <c r="R261" i="51"/>
  <c r="K261" i="51"/>
  <c r="B280" i="51" s="1"/>
  <c r="Q261" i="51"/>
  <c r="T267" i="51"/>
  <c r="P267" i="51"/>
  <c r="L267" i="51"/>
  <c r="S267" i="51"/>
  <c r="C286" i="51" s="1"/>
  <c r="O267" i="51"/>
  <c r="K267" i="51"/>
  <c r="B286" i="51" s="1"/>
  <c r="V267" i="51"/>
  <c r="R267" i="51"/>
  <c r="N267" i="51"/>
  <c r="U267" i="51"/>
  <c r="Q267" i="51"/>
  <c r="M267" i="51"/>
  <c r="R92" i="51"/>
  <c r="X92" i="51" s="1"/>
  <c r="N92" i="51"/>
  <c r="J92" i="51"/>
  <c r="F92" i="51"/>
  <c r="AM73" i="51"/>
  <c r="AI73" i="51"/>
  <c r="Y73" i="51"/>
  <c r="AE92" i="51"/>
  <c r="Q92" i="51"/>
  <c r="W92" i="51" s="1"/>
  <c r="M92" i="51"/>
  <c r="I92" i="51"/>
  <c r="E92" i="51"/>
  <c r="AL73" i="51"/>
  <c r="AG73" i="51"/>
  <c r="AB73" i="51"/>
  <c r="X73" i="51"/>
  <c r="AD92" i="51"/>
  <c r="L92" i="51"/>
  <c r="D92" i="51"/>
  <c r="S92" i="51"/>
  <c r="Y92" i="51" s="1"/>
  <c r="K92" i="51"/>
  <c r="AD73" i="51"/>
  <c r="P92" i="51"/>
  <c r="V92" i="51" s="1"/>
  <c r="H92" i="51"/>
  <c r="AK73" i="51"/>
  <c r="AA73" i="51"/>
  <c r="AG92" i="51"/>
  <c r="G92" i="51"/>
  <c r="Z73" i="51"/>
  <c r="O92" i="51"/>
  <c r="U92" i="51" s="1"/>
  <c r="AJ73" i="51"/>
  <c r="AE90" i="51"/>
  <c r="Q90" i="51"/>
  <c r="W90" i="51" s="1"/>
  <c r="M90" i="51"/>
  <c r="I90" i="51"/>
  <c r="E90" i="51"/>
  <c r="AM71" i="51"/>
  <c r="AI71" i="51"/>
  <c r="Y71" i="51"/>
  <c r="AD90" i="51"/>
  <c r="P90" i="51"/>
  <c r="V90" i="51" s="1"/>
  <c r="L90" i="51"/>
  <c r="H90" i="51"/>
  <c r="D90" i="51"/>
  <c r="AL71" i="51"/>
  <c r="AG71" i="51"/>
  <c r="AB71" i="51"/>
  <c r="X71" i="51"/>
  <c r="S90" i="51"/>
  <c r="Y90" i="51" s="1"/>
  <c r="K90" i="51"/>
  <c r="AK71" i="51"/>
  <c r="AA71" i="51"/>
  <c r="R90" i="51"/>
  <c r="X90" i="51" s="1"/>
  <c r="J90" i="51"/>
  <c r="AJ71" i="51"/>
  <c r="Z71" i="51"/>
  <c r="AG90" i="51"/>
  <c r="O90" i="51"/>
  <c r="U90" i="51" s="1"/>
  <c r="G90" i="51"/>
  <c r="F90" i="51"/>
  <c r="AD71" i="51"/>
  <c r="N90" i="51"/>
  <c r="AE89" i="51"/>
  <c r="P89" i="51"/>
  <c r="V89" i="51" s="1"/>
  <c r="L89" i="51"/>
  <c r="H89" i="51"/>
  <c r="D89" i="51"/>
  <c r="AK70" i="51"/>
  <c r="AF70" i="51"/>
  <c r="AA70" i="51"/>
  <c r="AD89" i="51"/>
  <c r="S89" i="51"/>
  <c r="Y89" i="51" s="1"/>
  <c r="O89" i="51"/>
  <c r="U89" i="51" s="1"/>
  <c r="K89" i="51"/>
  <c r="G89" i="51"/>
  <c r="AJ70" i="51"/>
  <c r="Z70" i="51"/>
  <c r="R89" i="51"/>
  <c r="X89" i="51" s="1"/>
  <c r="J89" i="51"/>
  <c r="AM70" i="51"/>
  <c r="Q89" i="51"/>
  <c r="W89" i="51" s="1"/>
  <c r="I89" i="51"/>
  <c r="AL70" i="51"/>
  <c r="AB70" i="51"/>
  <c r="AG89" i="51"/>
  <c r="N89" i="51"/>
  <c r="F89" i="51"/>
  <c r="AI70" i="51"/>
  <c r="Y70" i="51"/>
  <c r="E89" i="51"/>
  <c r="X70" i="51"/>
  <c r="AG70" i="51"/>
  <c r="M89" i="51"/>
  <c r="V70" i="51"/>
  <c r="R70" i="51"/>
  <c r="N70" i="51"/>
  <c r="U70" i="51"/>
  <c r="Q70" i="51"/>
  <c r="M70" i="51"/>
  <c r="T70" i="51"/>
  <c r="L70" i="51"/>
  <c r="D70" i="51"/>
  <c r="AC70" i="51" s="1"/>
  <c r="S70" i="51"/>
  <c r="C89" i="51" s="1"/>
  <c r="K70" i="51"/>
  <c r="B89" i="51" s="1"/>
  <c r="P70" i="51"/>
  <c r="O70" i="51"/>
  <c r="U122" i="51"/>
  <c r="Q122" i="51"/>
  <c r="M122" i="51"/>
  <c r="T122" i="51"/>
  <c r="P122" i="51"/>
  <c r="L122" i="51"/>
  <c r="D122" i="51"/>
  <c r="AC122" i="51" s="1"/>
  <c r="S122" i="51"/>
  <c r="C141" i="51" s="1"/>
  <c r="O122" i="51"/>
  <c r="K122" i="51"/>
  <c r="B141" i="51" s="1"/>
  <c r="N122" i="51"/>
  <c r="V122" i="51"/>
  <c r="R122" i="51"/>
  <c r="U130" i="51"/>
  <c r="Q130" i="51"/>
  <c r="M130" i="51"/>
  <c r="T130" i="51"/>
  <c r="P130" i="51"/>
  <c r="L130" i="51"/>
  <c r="S130" i="51"/>
  <c r="C149" i="51" s="1"/>
  <c r="O130" i="51"/>
  <c r="K130" i="51"/>
  <c r="B149" i="51" s="1"/>
  <c r="N130" i="51"/>
  <c r="V130" i="51"/>
  <c r="R130" i="51"/>
  <c r="K115" i="51"/>
  <c r="N115" i="51"/>
  <c r="M115" i="51"/>
  <c r="L115" i="51"/>
  <c r="D115" i="51"/>
  <c r="S123" i="51"/>
  <c r="C142" i="51" s="1"/>
  <c r="O123" i="51"/>
  <c r="K123" i="51"/>
  <c r="B142" i="51" s="1"/>
  <c r="V123" i="51"/>
  <c r="R123" i="51"/>
  <c r="N123" i="51"/>
  <c r="U123" i="51"/>
  <c r="Q123" i="51"/>
  <c r="M123" i="51"/>
  <c r="L123" i="51"/>
  <c r="T123" i="51"/>
  <c r="D123" i="51"/>
  <c r="AE123" i="51" s="1"/>
  <c r="P123" i="51"/>
  <c r="S131" i="51"/>
  <c r="O131" i="51"/>
  <c r="K131" i="51"/>
  <c r="V131" i="51"/>
  <c r="R131" i="51"/>
  <c r="N131" i="51"/>
  <c r="U131" i="51"/>
  <c r="Q131" i="51"/>
  <c r="M131" i="51"/>
  <c r="L131" i="51"/>
  <c r="T131" i="51"/>
  <c r="P131" i="51"/>
  <c r="T83" i="51"/>
  <c r="P83" i="51"/>
  <c r="L83" i="51"/>
  <c r="S83" i="51"/>
  <c r="C102" i="51" s="1"/>
  <c r="O83" i="51"/>
  <c r="K83" i="51"/>
  <c r="B102" i="51" s="1"/>
  <c r="R83" i="51"/>
  <c r="Q83" i="51"/>
  <c r="V83" i="51"/>
  <c r="N83" i="51"/>
  <c r="U83" i="51"/>
  <c r="M83" i="51"/>
  <c r="AD43" i="51"/>
  <c r="P43" i="51"/>
  <c r="V43" i="51" s="1"/>
  <c r="L43" i="51"/>
  <c r="H43" i="51"/>
  <c r="D43" i="51"/>
  <c r="AG43" i="51"/>
  <c r="S43" i="51"/>
  <c r="Y43" i="51" s="1"/>
  <c r="O43" i="51"/>
  <c r="U43" i="51" s="1"/>
  <c r="K43" i="51"/>
  <c r="G43" i="51"/>
  <c r="R43" i="51"/>
  <c r="X43" i="51" s="1"/>
  <c r="N43" i="51"/>
  <c r="J43" i="51"/>
  <c r="F43" i="51"/>
  <c r="AK24" i="51"/>
  <c r="Q43" i="51"/>
  <c r="W43" i="51" s="1"/>
  <c r="AJ24" i="51"/>
  <c r="AD24" i="51"/>
  <c r="Z24" i="51"/>
  <c r="M16" i="48" s="1"/>
  <c r="AI24" i="51"/>
  <c r="Y24" i="51"/>
  <c r="AE43" i="51"/>
  <c r="M43" i="51"/>
  <c r="AM24" i="51"/>
  <c r="I43" i="51"/>
  <c r="AL24" i="51"/>
  <c r="AG24" i="51"/>
  <c r="AB24" i="51"/>
  <c r="X24" i="51"/>
  <c r="E43" i="51"/>
  <c r="AA24" i="51"/>
  <c r="N16" i="48" s="1"/>
  <c r="K21" i="51"/>
  <c r="N21" i="51"/>
  <c r="M21" i="51"/>
  <c r="L21" i="51"/>
  <c r="D21" i="51"/>
  <c r="R47" i="51"/>
  <c r="X47" i="51" s="1"/>
  <c r="N47" i="51"/>
  <c r="J47" i="51"/>
  <c r="F47" i="51"/>
  <c r="AE47" i="51"/>
  <c r="S47" i="51"/>
  <c r="Y47" i="51" s="1"/>
  <c r="M47" i="51"/>
  <c r="H47" i="51"/>
  <c r="AD47" i="51"/>
  <c r="Q47" i="51"/>
  <c r="W47" i="51" s="1"/>
  <c r="L47" i="51"/>
  <c r="G47" i="51"/>
  <c r="P47" i="51"/>
  <c r="V47" i="51" s="1"/>
  <c r="K47" i="51"/>
  <c r="E47" i="51"/>
  <c r="AJ28" i="51"/>
  <c r="AD28" i="51"/>
  <c r="Z28" i="51"/>
  <c r="M20" i="48" s="1"/>
  <c r="D47" i="51"/>
  <c r="AK28" i="51"/>
  <c r="X28" i="51"/>
  <c r="AB28" i="51"/>
  <c r="I47" i="51"/>
  <c r="AL28" i="51"/>
  <c r="AI28" i="51"/>
  <c r="O47" i="51"/>
  <c r="U47" i="51" s="1"/>
  <c r="AM28" i="51"/>
  <c r="AG28" i="51"/>
  <c r="AA28" i="51"/>
  <c r="N20" i="48" s="1"/>
  <c r="AG47" i="51"/>
  <c r="Y28" i="51"/>
  <c r="AG52" i="51"/>
  <c r="S52" i="51"/>
  <c r="Y52" i="51" s="1"/>
  <c r="O52" i="51"/>
  <c r="U52" i="51" s="1"/>
  <c r="K52" i="51"/>
  <c r="G52" i="51"/>
  <c r="R52" i="51"/>
  <c r="X52" i="51" s="1"/>
  <c r="N52" i="51"/>
  <c r="J52" i="51"/>
  <c r="F52" i="51"/>
  <c r="AD52" i="51"/>
  <c r="L52" i="51"/>
  <c r="D52" i="51"/>
  <c r="AJ33" i="51"/>
  <c r="AD33" i="51"/>
  <c r="Z33" i="51"/>
  <c r="M25" i="48" s="1"/>
  <c r="Q52" i="51"/>
  <c r="W52" i="51" s="1"/>
  <c r="I52" i="51"/>
  <c r="P52" i="51"/>
  <c r="V52" i="51" s="1"/>
  <c r="H52" i="51"/>
  <c r="AL33" i="51"/>
  <c r="AG33" i="51"/>
  <c r="AB33" i="51"/>
  <c r="X33" i="51"/>
  <c r="M52" i="51"/>
  <c r="AI33" i="51"/>
  <c r="E52" i="51"/>
  <c r="AM33" i="51"/>
  <c r="AE52" i="51"/>
  <c r="AK33" i="51"/>
  <c r="AA33" i="51"/>
  <c r="N25" i="48" s="1"/>
  <c r="Y33" i="51"/>
  <c r="R51" i="51"/>
  <c r="X51" i="51" s="1"/>
  <c r="N51" i="51"/>
  <c r="J51" i="51"/>
  <c r="F51" i="51"/>
  <c r="AE51" i="51"/>
  <c r="Q51" i="51"/>
  <c r="W51" i="51" s="1"/>
  <c r="M51" i="51"/>
  <c r="I51" i="51"/>
  <c r="E51" i="51"/>
  <c r="S51" i="51"/>
  <c r="Y51" i="51" s="1"/>
  <c r="K51" i="51"/>
  <c r="AL32" i="51"/>
  <c r="AG32" i="51"/>
  <c r="P51" i="51"/>
  <c r="V51" i="51" s="1"/>
  <c r="H51" i="51"/>
  <c r="AG51" i="51"/>
  <c r="O51" i="51"/>
  <c r="U51" i="51" s="1"/>
  <c r="G51" i="51"/>
  <c r="AJ32" i="51"/>
  <c r="AD32" i="51"/>
  <c r="Z32" i="51"/>
  <c r="M24" i="48" s="1"/>
  <c r="L51" i="51"/>
  <c r="AI32" i="51"/>
  <c r="AA32" i="51"/>
  <c r="N24" i="48" s="1"/>
  <c r="D51" i="51"/>
  <c r="Y32" i="51"/>
  <c r="AB32" i="51"/>
  <c r="AD51" i="51"/>
  <c r="AM32" i="51"/>
  <c r="X32" i="51"/>
  <c r="AK32" i="51"/>
  <c r="L22" i="51"/>
  <c r="D22" i="51"/>
  <c r="K22" i="51"/>
  <c r="N22" i="51"/>
  <c r="M22" i="51"/>
  <c r="D455" i="51"/>
  <c r="AC455" i="51" s="1"/>
  <c r="D408" i="51"/>
  <c r="D361" i="51"/>
  <c r="AC361" i="51" s="1"/>
  <c r="D314" i="51"/>
  <c r="D267" i="51"/>
  <c r="AC267" i="51" s="1"/>
  <c r="D173" i="51"/>
  <c r="AC173" i="51" s="1"/>
  <c r="D220" i="51"/>
  <c r="D79" i="51"/>
  <c r="AC79" i="51" s="1"/>
  <c r="D126" i="51"/>
  <c r="AC126" i="51" s="1"/>
  <c r="U32" i="51"/>
  <c r="Q32" i="51"/>
  <c r="M32" i="51"/>
  <c r="P32" i="51"/>
  <c r="T32" i="51"/>
  <c r="O32" i="51"/>
  <c r="D32" i="51"/>
  <c r="AC32" i="51" s="1"/>
  <c r="V32" i="51"/>
  <c r="S32" i="51"/>
  <c r="C51" i="51" s="1"/>
  <c r="N32" i="51"/>
  <c r="K32" i="51"/>
  <c r="B51" i="51" s="1"/>
  <c r="R32" i="51"/>
  <c r="L32" i="51"/>
  <c r="S27" i="51"/>
  <c r="C46" i="51" s="1"/>
  <c r="O27" i="51"/>
  <c r="K27" i="51"/>
  <c r="B46" i="51" s="1"/>
  <c r="U27" i="51"/>
  <c r="T27" i="51"/>
  <c r="N27" i="51"/>
  <c r="D27" i="51"/>
  <c r="AC27" i="51" s="1"/>
  <c r="M27" i="51"/>
  <c r="P27" i="51"/>
  <c r="R27" i="51"/>
  <c r="V27" i="51"/>
  <c r="Q27" i="51"/>
  <c r="L27" i="51"/>
  <c r="D458" i="51"/>
  <c r="AE458" i="51" s="1"/>
  <c r="D411" i="51"/>
  <c r="D364" i="51"/>
  <c r="AE364" i="51" s="1"/>
  <c r="D270" i="51"/>
  <c r="AE270" i="51" s="1"/>
  <c r="D317" i="51"/>
  <c r="AC317" i="51" s="1"/>
  <c r="D176" i="51"/>
  <c r="AC176" i="51" s="1"/>
  <c r="D82" i="51"/>
  <c r="AE82" i="51" s="1"/>
  <c r="U35" i="51"/>
  <c r="Q35" i="51"/>
  <c r="M35" i="51"/>
  <c r="T35" i="51"/>
  <c r="P35" i="51"/>
  <c r="L35" i="51"/>
  <c r="D35" i="51"/>
  <c r="AC35" i="51" s="1"/>
  <c r="S35" i="51"/>
  <c r="C54" i="51" s="1"/>
  <c r="O35" i="51"/>
  <c r="K35" i="51"/>
  <c r="B54" i="51" s="1"/>
  <c r="D223" i="51"/>
  <c r="AC223" i="51" s="1"/>
  <c r="D129" i="51"/>
  <c r="AE129" i="51" s="1"/>
  <c r="V35" i="51"/>
  <c r="R35" i="51"/>
  <c r="N35" i="51"/>
  <c r="B366" i="8"/>
  <c r="B362" i="8"/>
  <c r="A381" i="8" s="1"/>
  <c r="B358" i="8"/>
  <c r="A377" i="8" s="1"/>
  <c r="B354" i="8"/>
  <c r="A373" i="8" s="1"/>
  <c r="B350" i="8"/>
  <c r="B356" i="8"/>
  <c r="A375" i="8" s="1"/>
  <c r="B352" i="8"/>
  <c r="A371" i="8" s="1"/>
  <c r="B359" i="8"/>
  <c r="A378" i="8" s="1"/>
  <c r="B365" i="8"/>
  <c r="A384" i="8" s="1"/>
  <c r="B361" i="8"/>
  <c r="A380" i="8" s="1"/>
  <c r="B357" i="8"/>
  <c r="A376" i="8" s="1"/>
  <c r="B353" i="8"/>
  <c r="A372" i="8" s="1"/>
  <c r="P372" i="8" s="1"/>
  <c r="V372" i="8" s="1"/>
  <c r="B349" i="8"/>
  <c r="B360" i="8"/>
  <c r="A379" i="8" s="1"/>
  <c r="B363" i="8"/>
  <c r="A382" i="8" s="1"/>
  <c r="B351" i="8"/>
  <c r="N351" i="8" s="1"/>
  <c r="B364" i="8"/>
  <c r="A383" i="8" s="1"/>
  <c r="B355" i="8"/>
  <c r="A374" i="8" s="1"/>
  <c r="A343" i="8"/>
  <c r="D343" i="8" s="1"/>
  <c r="I348" i="8"/>
  <c r="E348" i="8"/>
  <c r="B12" i="8"/>
  <c r="S91" i="51" l="1"/>
  <c r="Y91" i="51" s="1"/>
  <c r="AG193" i="51"/>
  <c r="E377" i="51"/>
  <c r="AI412" i="51"/>
  <c r="AJ358" i="51"/>
  <c r="AE412" i="51"/>
  <c r="AE358" i="51"/>
  <c r="AG185" i="51"/>
  <c r="F377" i="51"/>
  <c r="M185" i="51"/>
  <c r="F91" i="51"/>
  <c r="H431" i="51"/>
  <c r="Z421" i="51"/>
  <c r="AA421" i="51" s="1"/>
  <c r="M423" i="51"/>
  <c r="P427" i="51"/>
  <c r="V427" i="51" s="1"/>
  <c r="AG377" i="51"/>
  <c r="H377" i="51"/>
  <c r="M431" i="51"/>
  <c r="Q431" i="51"/>
  <c r="W431" i="51" s="1"/>
  <c r="AI166" i="51"/>
  <c r="AK166" i="51"/>
  <c r="X412" i="51"/>
  <c r="S431" i="51"/>
  <c r="Y431" i="51" s="1"/>
  <c r="L185" i="51"/>
  <c r="R185" i="51"/>
  <c r="X185" i="51" s="1"/>
  <c r="AL358" i="51"/>
  <c r="G377" i="51"/>
  <c r="Z412" i="51"/>
  <c r="L431" i="51"/>
  <c r="X166" i="51"/>
  <c r="Y72" i="51"/>
  <c r="J91" i="51"/>
  <c r="AB72" i="51"/>
  <c r="AJ72" i="51"/>
  <c r="AC28" i="51"/>
  <c r="AG91" i="51"/>
  <c r="E91" i="51"/>
  <c r="Y308" i="51"/>
  <c r="O379" i="51"/>
  <c r="U379" i="51" s="1"/>
  <c r="Z280" i="51"/>
  <c r="AA280" i="51" s="1"/>
  <c r="Q377" i="51"/>
  <c r="W377" i="51" s="1"/>
  <c r="Z374" i="51"/>
  <c r="AA374" i="51" s="1"/>
  <c r="Z327" i="51"/>
  <c r="Z373" i="8"/>
  <c r="H423" i="51"/>
  <c r="P91" i="51"/>
  <c r="V91" i="51" s="1"/>
  <c r="L91" i="51"/>
  <c r="Q91" i="51"/>
  <c r="W91" i="51" s="1"/>
  <c r="G91" i="51"/>
  <c r="X72" i="51"/>
  <c r="AD91" i="51"/>
  <c r="N185" i="51"/>
  <c r="AC185" i="51" s="1"/>
  <c r="Z92" i="51"/>
  <c r="AA92" i="51" s="1"/>
  <c r="Z233" i="51"/>
  <c r="AA233" i="51" s="1"/>
  <c r="H99" i="51"/>
  <c r="R91" i="51"/>
  <c r="X91" i="51" s="1"/>
  <c r="Z186" i="51"/>
  <c r="AA186" i="51" s="1"/>
  <c r="AD193" i="51"/>
  <c r="Z45" i="51"/>
  <c r="AA45" i="51" s="1"/>
  <c r="Z139" i="51"/>
  <c r="AL76" i="51"/>
  <c r="E139" i="51"/>
  <c r="AC72" i="51"/>
  <c r="S99" i="51"/>
  <c r="Y99" i="51" s="1"/>
  <c r="AL72" i="51"/>
  <c r="AM72" i="51"/>
  <c r="AG72" i="51"/>
  <c r="AI72" i="51"/>
  <c r="Z72" i="51"/>
  <c r="I91" i="51"/>
  <c r="AA72" i="51"/>
  <c r="N91" i="51"/>
  <c r="AC91" i="51" s="1"/>
  <c r="AF91" i="51" s="1"/>
  <c r="O91" i="51"/>
  <c r="U91" i="51" s="1"/>
  <c r="H91" i="51"/>
  <c r="K91" i="51"/>
  <c r="D91" i="51"/>
  <c r="AD72" i="51"/>
  <c r="M91" i="51"/>
  <c r="AK72" i="51"/>
  <c r="AF472" i="51"/>
  <c r="AC148" i="51"/>
  <c r="AF148" i="51" s="1"/>
  <c r="AC380" i="51"/>
  <c r="AF380" i="51" s="1"/>
  <c r="AC384" i="51"/>
  <c r="AF384" i="51" s="1"/>
  <c r="AC190" i="51"/>
  <c r="AF190" i="51" s="1"/>
  <c r="AC231" i="51"/>
  <c r="AF231" i="51" s="1"/>
  <c r="AC278" i="51"/>
  <c r="AF278" i="51" s="1"/>
  <c r="AC418" i="51"/>
  <c r="AF418" i="51" s="1"/>
  <c r="AC334" i="51"/>
  <c r="AF334" i="51" s="1"/>
  <c r="AC376" i="51"/>
  <c r="AF376" i="51" s="1"/>
  <c r="AC143" i="51"/>
  <c r="AF143" i="51" s="1"/>
  <c r="AC466" i="51"/>
  <c r="AF466" i="51" s="1"/>
  <c r="AC140" i="51"/>
  <c r="AF140" i="51" s="1"/>
  <c r="AC283" i="51"/>
  <c r="AF283" i="51" s="1"/>
  <c r="AC429" i="51"/>
  <c r="AF429" i="51" s="1"/>
  <c r="AC371" i="51"/>
  <c r="AF371" i="51" s="1"/>
  <c r="AC242" i="51"/>
  <c r="AF242" i="51" s="1"/>
  <c r="AC372" i="51"/>
  <c r="AF372" i="51" s="1"/>
  <c r="AC473" i="51"/>
  <c r="AF473" i="51" s="1"/>
  <c r="AC285" i="51"/>
  <c r="AF285" i="51" s="1"/>
  <c r="AC287" i="51"/>
  <c r="AF287" i="51" s="1"/>
  <c r="AC102" i="51"/>
  <c r="AF102" i="51" s="1"/>
  <c r="AC97" i="51"/>
  <c r="AF97" i="51" s="1"/>
  <c r="AC196" i="51"/>
  <c r="AF196" i="51" s="1"/>
  <c r="AC188" i="51"/>
  <c r="AF188" i="51" s="1"/>
  <c r="AC136" i="51"/>
  <c r="AF136" i="51" s="1"/>
  <c r="AC325" i="51"/>
  <c r="AF325" i="51" s="1"/>
  <c r="AC332" i="51"/>
  <c r="AF332" i="51" s="1"/>
  <c r="AC373" i="51"/>
  <c r="AF373" i="51" s="1"/>
  <c r="AC469" i="51"/>
  <c r="AF469" i="51" s="1"/>
  <c r="AC468" i="51"/>
  <c r="AF468" i="51" s="1"/>
  <c r="AC471" i="51"/>
  <c r="AF471" i="51" s="1"/>
  <c r="AC290" i="51"/>
  <c r="AF290" i="51" s="1"/>
  <c r="AC93" i="51"/>
  <c r="AF93" i="51" s="1"/>
  <c r="AC101" i="51"/>
  <c r="AF101" i="51" s="1"/>
  <c r="AC186" i="51"/>
  <c r="AF186" i="51" s="1"/>
  <c r="AC189" i="51"/>
  <c r="AF189" i="51" s="1"/>
  <c r="AC428" i="51"/>
  <c r="AF428" i="51" s="1"/>
  <c r="AC94" i="51"/>
  <c r="AF94" i="51" s="1"/>
  <c r="AC240" i="51"/>
  <c r="AF240" i="51" s="1"/>
  <c r="AC333" i="51"/>
  <c r="AF333" i="51" s="1"/>
  <c r="AC146" i="51"/>
  <c r="AF146" i="51" s="1"/>
  <c r="AC374" i="51"/>
  <c r="AF374" i="51" s="1"/>
  <c r="AC375" i="51"/>
  <c r="AF375" i="51" s="1"/>
  <c r="AC474" i="51"/>
  <c r="AF474" i="51" s="1"/>
  <c r="AC187" i="51"/>
  <c r="AF187" i="51" s="1"/>
  <c r="AC336" i="51"/>
  <c r="AF336" i="51" s="1"/>
  <c r="AC284" i="51"/>
  <c r="AF284" i="51" s="1"/>
  <c r="AC335" i="51"/>
  <c r="AF335" i="51" s="1"/>
  <c r="AC100" i="51"/>
  <c r="AF100" i="51" s="1"/>
  <c r="AC192" i="51"/>
  <c r="AF192" i="51" s="1"/>
  <c r="AC137" i="51"/>
  <c r="AF137" i="51" s="1"/>
  <c r="AC149" i="51"/>
  <c r="AF149" i="51" s="1"/>
  <c r="AC324" i="51"/>
  <c r="AF324" i="51" s="1"/>
  <c r="AC96" i="51"/>
  <c r="AF96" i="51" s="1"/>
  <c r="AC195" i="51"/>
  <c r="AF195" i="51" s="1"/>
  <c r="AC233" i="51"/>
  <c r="AF233" i="51" s="1"/>
  <c r="AC288" i="51"/>
  <c r="AF288" i="51" s="1"/>
  <c r="AC330" i="51"/>
  <c r="AF330" i="51" s="1"/>
  <c r="AC331" i="51"/>
  <c r="AF331" i="51" s="1"/>
  <c r="AC422" i="51"/>
  <c r="AF422" i="51" s="1"/>
  <c r="AC476" i="51"/>
  <c r="AF476" i="51" s="1"/>
  <c r="AC142" i="51"/>
  <c r="AF142" i="51" s="1"/>
  <c r="AC289" i="51"/>
  <c r="AF289" i="51" s="1"/>
  <c r="AC98" i="51"/>
  <c r="AF98" i="51" s="1"/>
  <c r="AC191" i="51"/>
  <c r="AF191" i="51" s="1"/>
  <c r="AC144" i="51"/>
  <c r="AF144" i="51" s="1"/>
  <c r="AC280" i="51"/>
  <c r="AF280" i="51" s="1"/>
  <c r="AC281" i="51"/>
  <c r="AF281" i="51" s="1"/>
  <c r="AC236" i="51"/>
  <c r="AF236" i="51" s="1"/>
  <c r="AC329" i="51"/>
  <c r="AF329" i="51" s="1"/>
  <c r="AC382" i="51"/>
  <c r="AF382" i="51" s="1"/>
  <c r="AC477" i="51"/>
  <c r="AF477" i="51" s="1"/>
  <c r="AC475" i="51"/>
  <c r="AF475" i="51" s="1"/>
  <c r="AC141" i="51"/>
  <c r="AF141" i="51" s="1"/>
  <c r="AC279" i="51"/>
  <c r="AF279" i="51" s="1"/>
  <c r="AC230" i="51"/>
  <c r="AF230" i="51" s="1"/>
  <c r="AC478" i="51"/>
  <c r="AF478" i="51" s="1"/>
  <c r="AC243" i="51"/>
  <c r="AF243" i="51" s="1"/>
  <c r="AC419" i="51"/>
  <c r="AF419" i="51" s="1"/>
  <c r="AC430" i="51"/>
  <c r="AF430" i="51" s="1"/>
  <c r="AC147" i="51"/>
  <c r="AF147" i="51" s="1"/>
  <c r="AC286" i="51"/>
  <c r="AF286" i="51" s="1"/>
  <c r="AC235" i="51"/>
  <c r="AF235" i="51" s="1"/>
  <c r="AC237" i="51"/>
  <c r="AF237" i="51" s="1"/>
  <c r="AC241" i="51"/>
  <c r="AF241" i="51" s="1"/>
  <c r="AC381" i="51"/>
  <c r="AF381" i="51" s="1"/>
  <c r="AC326" i="51"/>
  <c r="AF326" i="51" s="1"/>
  <c r="AC234" i="51"/>
  <c r="AF234" i="51" s="1"/>
  <c r="AC89" i="51"/>
  <c r="AF89" i="51" s="1"/>
  <c r="AC90" i="51"/>
  <c r="AF90" i="51" s="1"/>
  <c r="AC92" i="51"/>
  <c r="AF92" i="51" s="1"/>
  <c r="AC184" i="51"/>
  <c r="AF184" i="51" s="1"/>
  <c r="AC145" i="51"/>
  <c r="AF145" i="51" s="1"/>
  <c r="AC470" i="51"/>
  <c r="AF470" i="51" s="1"/>
  <c r="AC194" i="51"/>
  <c r="AF194" i="51" s="1"/>
  <c r="AC183" i="51"/>
  <c r="AF183" i="51" s="1"/>
  <c r="AC383" i="51"/>
  <c r="AF383" i="51" s="1"/>
  <c r="AC426" i="51"/>
  <c r="AF426" i="51" s="1"/>
  <c r="AC465" i="51"/>
  <c r="AC431" i="51"/>
  <c r="AC424" i="51"/>
  <c r="AF424" i="51" s="1"/>
  <c r="AC467" i="51"/>
  <c r="AF467" i="51" s="1"/>
  <c r="AC238" i="51"/>
  <c r="AF238" i="51" s="1"/>
  <c r="AC337" i="51"/>
  <c r="AF337" i="51" s="1"/>
  <c r="AC378" i="51"/>
  <c r="AF378" i="51" s="1"/>
  <c r="AC232" i="51"/>
  <c r="AF232" i="51" s="1"/>
  <c r="AC328" i="51"/>
  <c r="AF328" i="51" s="1"/>
  <c r="AC420" i="51"/>
  <c r="AF420" i="51" s="1"/>
  <c r="AC421" i="51"/>
  <c r="AF421" i="51" s="1"/>
  <c r="AC282" i="51"/>
  <c r="AF282" i="51" s="1"/>
  <c r="AC138" i="51"/>
  <c r="AF138" i="51" s="1"/>
  <c r="AC239" i="51"/>
  <c r="AF239" i="51" s="1"/>
  <c r="AC425" i="51"/>
  <c r="AF425" i="51" s="1"/>
  <c r="AC277" i="51"/>
  <c r="AF277" i="51" s="1"/>
  <c r="O24" i="48"/>
  <c r="O20" i="48"/>
  <c r="O27" i="48"/>
  <c r="O22" i="48"/>
  <c r="AC49" i="51"/>
  <c r="AF49" i="51" s="1"/>
  <c r="O19" i="48"/>
  <c r="O17" i="48"/>
  <c r="O16" i="48"/>
  <c r="Y358" i="51"/>
  <c r="X358" i="51"/>
  <c r="AA358" i="51"/>
  <c r="O377" i="51"/>
  <c r="U377" i="51" s="1"/>
  <c r="S377" i="51"/>
  <c r="Y377" i="51" s="1"/>
  <c r="J377" i="51"/>
  <c r="L377" i="51"/>
  <c r="I377" i="51"/>
  <c r="AC48" i="51"/>
  <c r="AF48" i="51" s="1"/>
  <c r="O15" i="48"/>
  <c r="J431" i="51"/>
  <c r="AB412" i="51"/>
  <c r="AG412" i="51"/>
  <c r="AD412" i="51"/>
  <c r="AA412" i="51"/>
  <c r="G431" i="51"/>
  <c r="AG431" i="51"/>
  <c r="P431" i="51"/>
  <c r="V431" i="51" s="1"/>
  <c r="K185" i="51"/>
  <c r="AG166" i="51"/>
  <c r="AM166" i="51"/>
  <c r="P185" i="51"/>
  <c r="V185" i="51" s="1"/>
  <c r="AJ166" i="51"/>
  <c r="Q185" i="51"/>
  <c r="W185" i="51" s="1"/>
  <c r="F185" i="51"/>
  <c r="AC45" i="51"/>
  <c r="AF45" i="51" s="1"/>
  <c r="AC52" i="51"/>
  <c r="AF52" i="51" s="1"/>
  <c r="N377" i="51"/>
  <c r="AK358" i="51"/>
  <c r="AG358" i="51"/>
  <c r="AB358" i="51"/>
  <c r="Z358" i="51"/>
  <c r="R377" i="51"/>
  <c r="X377" i="51" s="1"/>
  <c r="P377" i="51"/>
  <c r="V377" i="51" s="1"/>
  <c r="M377" i="51"/>
  <c r="O28" i="48"/>
  <c r="AC55" i="51"/>
  <c r="AF55" i="51" s="1"/>
  <c r="Y412" i="51"/>
  <c r="AM412" i="51"/>
  <c r="R431" i="51"/>
  <c r="X431" i="51" s="1"/>
  <c r="AJ412" i="51"/>
  <c r="AK412" i="51"/>
  <c r="K431" i="51"/>
  <c r="D431" i="51"/>
  <c r="AD431" i="51"/>
  <c r="O26" i="48"/>
  <c r="AC53" i="51"/>
  <c r="AF53" i="51" s="1"/>
  <c r="G185" i="51"/>
  <c r="AB166" i="51"/>
  <c r="S185" i="51"/>
  <c r="Y185" i="51" s="1"/>
  <c r="D185" i="51"/>
  <c r="AD185" i="51"/>
  <c r="E185" i="51"/>
  <c r="AE185" i="51"/>
  <c r="J185" i="51"/>
  <c r="O23" i="48"/>
  <c r="O18" i="48"/>
  <c r="AC44" i="51"/>
  <c r="AF44" i="51" s="1"/>
  <c r="O25" i="48"/>
  <c r="AC43" i="51"/>
  <c r="AF43" i="51" s="1"/>
  <c r="AC51" i="51"/>
  <c r="AF51" i="51" s="1"/>
  <c r="AC47" i="51"/>
  <c r="AF47" i="51" s="1"/>
  <c r="AC358" i="51"/>
  <c r="K377" i="51"/>
  <c r="AM358" i="51"/>
  <c r="AI358" i="51"/>
  <c r="AD358" i="51"/>
  <c r="D377" i="51"/>
  <c r="AD377" i="51"/>
  <c r="AC54" i="51"/>
  <c r="AF54" i="51" s="1"/>
  <c r="O21" i="48"/>
  <c r="AC42" i="51"/>
  <c r="AF42" i="51" s="1"/>
  <c r="AL412" i="51"/>
  <c r="AE431" i="51"/>
  <c r="E431" i="51"/>
  <c r="F431" i="51"/>
  <c r="I431" i="51"/>
  <c r="O431" i="51"/>
  <c r="U431" i="51" s="1"/>
  <c r="AL166" i="51"/>
  <c r="O185" i="51"/>
  <c r="U185" i="51" s="1"/>
  <c r="Y166" i="51"/>
  <c r="H185" i="51"/>
  <c r="Z166" i="51"/>
  <c r="I185" i="51"/>
  <c r="AA166" i="51"/>
  <c r="AC50" i="51"/>
  <c r="AF50" i="51" s="1"/>
  <c r="AC46" i="51"/>
  <c r="AF46" i="51" s="1"/>
  <c r="AM408" i="51"/>
  <c r="AE95" i="51"/>
  <c r="D139" i="51"/>
  <c r="J95" i="51"/>
  <c r="AB404" i="51"/>
  <c r="AK404" i="51"/>
  <c r="AM174" i="51"/>
  <c r="H193" i="51"/>
  <c r="G427" i="51"/>
  <c r="AB360" i="51"/>
  <c r="R423" i="51"/>
  <c r="X423" i="51" s="1"/>
  <c r="AG423" i="51"/>
  <c r="R193" i="51"/>
  <c r="X193" i="51" s="1"/>
  <c r="O327" i="51"/>
  <c r="U327" i="51" s="1"/>
  <c r="AE404" i="51"/>
  <c r="AJ308" i="51"/>
  <c r="L423" i="51"/>
  <c r="Q423" i="51"/>
  <c r="W423" i="51" s="1"/>
  <c r="X174" i="51"/>
  <c r="G193" i="51"/>
  <c r="AA360" i="51"/>
  <c r="R327" i="51"/>
  <c r="X327" i="51" s="1"/>
  <c r="R379" i="51"/>
  <c r="X379" i="51" s="1"/>
  <c r="AI80" i="51"/>
  <c r="AG408" i="51"/>
  <c r="D427" i="51"/>
  <c r="AM360" i="51"/>
  <c r="AD327" i="51"/>
  <c r="D327" i="51"/>
  <c r="Z408" i="51"/>
  <c r="AD427" i="51"/>
  <c r="Z308" i="51"/>
  <c r="S327" i="51"/>
  <c r="Y327" i="51" s="1"/>
  <c r="I379" i="51"/>
  <c r="Y408" i="51"/>
  <c r="K427" i="51"/>
  <c r="M327" i="51"/>
  <c r="AJ360" i="51"/>
  <c r="AD379" i="51"/>
  <c r="AG139" i="51"/>
  <c r="AH136" i="51" s="1"/>
  <c r="AH138" i="51" s="1"/>
  <c r="Q95" i="51"/>
  <c r="W95" i="51" s="1"/>
  <c r="F139" i="51"/>
  <c r="O139" i="51"/>
  <c r="U139" i="51" s="1"/>
  <c r="AB76" i="51"/>
  <c r="L95" i="51"/>
  <c r="AD95" i="51"/>
  <c r="AK120" i="51"/>
  <c r="O95" i="51"/>
  <c r="U95" i="51" s="1"/>
  <c r="Y76" i="51"/>
  <c r="H95" i="51"/>
  <c r="Q99" i="51"/>
  <c r="W99" i="51" s="1"/>
  <c r="N99" i="51"/>
  <c r="Y80" i="51"/>
  <c r="AA80" i="51"/>
  <c r="AJ80" i="51"/>
  <c r="AG80" i="51"/>
  <c r="AL404" i="51"/>
  <c r="AM404" i="51"/>
  <c r="X404" i="51"/>
  <c r="Z404" i="51"/>
  <c r="N423" i="51"/>
  <c r="D423" i="51"/>
  <c r="E423" i="51"/>
  <c r="AE423" i="51"/>
  <c r="M193" i="51"/>
  <c r="Q193" i="51"/>
  <c r="W193" i="51" s="1"/>
  <c r="I193" i="51"/>
  <c r="F193" i="51"/>
  <c r="Z174" i="51"/>
  <c r="K193" i="51"/>
  <c r="AA174" i="51"/>
  <c r="L193" i="51"/>
  <c r="AL408" i="51"/>
  <c r="J427" i="51"/>
  <c r="N427" i="51"/>
  <c r="AD408" i="51"/>
  <c r="Q427" i="51"/>
  <c r="W427" i="51" s="1"/>
  <c r="M427" i="51"/>
  <c r="H427" i="51"/>
  <c r="Y360" i="51"/>
  <c r="P379" i="51"/>
  <c r="V379" i="51" s="1"/>
  <c r="AD308" i="51"/>
  <c r="AB308" i="51"/>
  <c r="F327" i="51"/>
  <c r="AA308" i="51"/>
  <c r="P327" i="51"/>
  <c r="V327" i="51" s="1"/>
  <c r="AL308" i="51"/>
  <c r="X308" i="51"/>
  <c r="AI308" i="51"/>
  <c r="N379" i="51"/>
  <c r="Q379" i="51"/>
  <c r="W379" i="51" s="1"/>
  <c r="H379" i="51"/>
  <c r="S379" i="51"/>
  <c r="Y379" i="51" s="1"/>
  <c r="AI360" i="51"/>
  <c r="AI404" i="51"/>
  <c r="G423" i="51"/>
  <c r="P423" i="51"/>
  <c r="V423" i="51" s="1"/>
  <c r="AG404" i="51"/>
  <c r="AD404" i="51"/>
  <c r="S423" i="51"/>
  <c r="Y423" i="51" s="1"/>
  <c r="J423" i="51"/>
  <c r="I423" i="51"/>
  <c r="AE174" i="51"/>
  <c r="AE193" i="51"/>
  <c r="AB174" i="51"/>
  <c r="Y174" i="51"/>
  <c r="J193" i="51"/>
  <c r="AD174" i="51"/>
  <c r="O193" i="51"/>
  <c r="U193" i="51" s="1"/>
  <c r="AK174" i="51"/>
  <c r="P193" i="51"/>
  <c r="V193" i="51" s="1"/>
  <c r="S427" i="51"/>
  <c r="Y427" i="51" s="1"/>
  <c r="I427" i="51"/>
  <c r="AG427" i="51"/>
  <c r="E427" i="51"/>
  <c r="AJ408" i="51"/>
  <c r="AA408" i="51"/>
  <c r="R427" i="51"/>
  <c r="X427" i="51" s="1"/>
  <c r="L427" i="51"/>
  <c r="AG360" i="51"/>
  <c r="AL360" i="51"/>
  <c r="J327" i="51"/>
  <c r="AG308" i="51"/>
  <c r="I327" i="51"/>
  <c r="AG327" i="51"/>
  <c r="AH324" i="51" s="1"/>
  <c r="AH326" i="51" s="1"/>
  <c r="AK308" i="51"/>
  <c r="AE308" i="51"/>
  <c r="L327" i="51"/>
  <c r="L379" i="51"/>
  <c r="K379" i="51"/>
  <c r="G379" i="51"/>
  <c r="X360" i="51"/>
  <c r="AD360" i="51"/>
  <c r="AC408" i="51"/>
  <c r="F423" i="51"/>
  <c r="AD423" i="51"/>
  <c r="AC404" i="51"/>
  <c r="K423" i="51"/>
  <c r="AJ404" i="51"/>
  <c r="AA404" i="51"/>
  <c r="O423" i="51"/>
  <c r="U423" i="51" s="1"/>
  <c r="AL174" i="51"/>
  <c r="E193" i="51"/>
  <c r="AI174" i="51"/>
  <c r="N193" i="51"/>
  <c r="AJ174" i="51"/>
  <c r="S193" i="51"/>
  <c r="Y193" i="51" s="1"/>
  <c r="D193" i="51"/>
  <c r="AI408" i="51"/>
  <c r="AB408" i="51"/>
  <c r="X408" i="51"/>
  <c r="O427" i="51"/>
  <c r="U427" i="51" s="1"/>
  <c r="F427" i="51"/>
  <c r="AK408" i="51"/>
  <c r="AE427" i="51"/>
  <c r="E379" i="51"/>
  <c r="M379" i="51"/>
  <c r="AE327" i="51"/>
  <c r="K327" i="51"/>
  <c r="Q327" i="51"/>
  <c r="W327" i="51" s="1"/>
  <c r="G327" i="51"/>
  <c r="E327" i="51"/>
  <c r="H327" i="51"/>
  <c r="AM308" i="51"/>
  <c r="Z360" i="51"/>
  <c r="D379" i="51"/>
  <c r="F379" i="51"/>
  <c r="AE172" i="51"/>
  <c r="AE379" i="51"/>
  <c r="J379" i="51"/>
  <c r="AG379" i="51"/>
  <c r="AH371" i="51" s="1"/>
  <c r="AH373" i="51" s="1"/>
  <c r="AK360" i="51"/>
  <c r="N327" i="51"/>
  <c r="AC166" i="51"/>
  <c r="M99" i="51"/>
  <c r="F99" i="51"/>
  <c r="P99" i="51"/>
  <c r="V99" i="51" s="1"/>
  <c r="AG99" i="51"/>
  <c r="AE99" i="51"/>
  <c r="AK80" i="51"/>
  <c r="L99" i="51"/>
  <c r="AF465" i="51"/>
  <c r="X120" i="51"/>
  <c r="AL120" i="51"/>
  <c r="H139" i="51"/>
  <c r="I95" i="51"/>
  <c r="AE120" i="51"/>
  <c r="AK76" i="51"/>
  <c r="E95" i="51"/>
  <c r="AE139" i="51"/>
  <c r="Z76" i="51"/>
  <c r="I139" i="51"/>
  <c r="N139" i="51"/>
  <c r="G139" i="51"/>
  <c r="N95" i="51"/>
  <c r="M95" i="51"/>
  <c r="M139" i="51"/>
  <c r="AD120" i="51"/>
  <c r="AG120" i="51"/>
  <c r="P139" i="51"/>
  <c r="V139" i="51" s="1"/>
  <c r="AD139" i="51"/>
  <c r="AD76" i="51"/>
  <c r="AI120" i="51"/>
  <c r="S139" i="51"/>
  <c r="Y139" i="51" s="1"/>
  <c r="AA76" i="51"/>
  <c r="AG76" i="51"/>
  <c r="AG95" i="51"/>
  <c r="X76" i="51"/>
  <c r="F95" i="51"/>
  <c r="Y120" i="51"/>
  <c r="AA472" i="51"/>
  <c r="L139" i="51"/>
  <c r="AA120" i="51"/>
  <c r="AB120" i="51"/>
  <c r="P95" i="51"/>
  <c r="V95" i="51" s="1"/>
  <c r="AI76" i="51"/>
  <c r="J139" i="51"/>
  <c r="K95" i="51"/>
  <c r="AM76" i="51"/>
  <c r="AM120" i="51"/>
  <c r="Z120" i="51"/>
  <c r="G95" i="51"/>
  <c r="AJ120" i="51"/>
  <c r="D95" i="51"/>
  <c r="R139" i="51"/>
  <c r="X139" i="51" s="1"/>
  <c r="K139" i="51"/>
  <c r="Q139" i="51"/>
  <c r="W139" i="51" s="1"/>
  <c r="G99" i="51"/>
  <c r="AB80" i="51"/>
  <c r="AD99" i="51"/>
  <c r="J99" i="51"/>
  <c r="O99" i="51"/>
  <c r="U99" i="51" s="1"/>
  <c r="AM80" i="51"/>
  <c r="X80" i="51"/>
  <c r="R99" i="51"/>
  <c r="X99" i="51" s="1"/>
  <c r="AL80" i="51"/>
  <c r="D99" i="51"/>
  <c r="I99" i="51"/>
  <c r="AD80" i="51"/>
  <c r="E99" i="51"/>
  <c r="Z80" i="51"/>
  <c r="S95" i="51"/>
  <c r="Y95" i="51" s="1"/>
  <c r="AE76" i="51"/>
  <c r="R95" i="51"/>
  <c r="X95" i="51" s="1"/>
  <c r="AJ76" i="51"/>
  <c r="AA138" i="51"/>
  <c r="AC403" i="51"/>
  <c r="AC76" i="51"/>
  <c r="AE127" i="51"/>
  <c r="AC269" i="51"/>
  <c r="AC33" i="51"/>
  <c r="AC71" i="51"/>
  <c r="AC451" i="51"/>
  <c r="AE171" i="51"/>
  <c r="AE72" i="51"/>
  <c r="AE166" i="51"/>
  <c r="AE407" i="51"/>
  <c r="AC164" i="51"/>
  <c r="AE218" i="51"/>
  <c r="AA419" i="51"/>
  <c r="AA420" i="51"/>
  <c r="AE165" i="51"/>
  <c r="AC117" i="51"/>
  <c r="AE354" i="51"/>
  <c r="AC405" i="51"/>
  <c r="AE78" i="51"/>
  <c r="AC262" i="51"/>
  <c r="AC73" i="51"/>
  <c r="AC457" i="51"/>
  <c r="AA466" i="51"/>
  <c r="AC308" i="51"/>
  <c r="AC120" i="51"/>
  <c r="AA326" i="51"/>
  <c r="AC313" i="51"/>
  <c r="AE211" i="51"/>
  <c r="AE70" i="51"/>
  <c r="AE175" i="51"/>
  <c r="AC316" i="51"/>
  <c r="AE217" i="51"/>
  <c r="AC266" i="51"/>
  <c r="AC268" i="51"/>
  <c r="AE125" i="51"/>
  <c r="AC23" i="51"/>
  <c r="AE265" i="51"/>
  <c r="AE454" i="51"/>
  <c r="AE448" i="51"/>
  <c r="AE312" i="51"/>
  <c r="AC168" i="51"/>
  <c r="AC24" i="51"/>
  <c r="AC30" i="51"/>
  <c r="AC170" i="51"/>
  <c r="AE216" i="51"/>
  <c r="AE34" i="51"/>
  <c r="AE355" i="51"/>
  <c r="AE36" i="51"/>
  <c r="AC310" i="51"/>
  <c r="AC363" i="51"/>
  <c r="AE167" i="51"/>
  <c r="AE359" i="51"/>
  <c r="K483" i="51"/>
  <c r="L483" i="51" s="1"/>
  <c r="N483" i="51" s="1"/>
  <c r="E61" i="51"/>
  <c r="AE118" i="51"/>
  <c r="AE32" i="51"/>
  <c r="AA373" i="51"/>
  <c r="AA477" i="51"/>
  <c r="AA475" i="51"/>
  <c r="AA471" i="51"/>
  <c r="AC31" i="51"/>
  <c r="AA478" i="51"/>
  <c r="AE176" i="51"/>
  <c r="AM257" i="51"/>
  <c r="AA231" i="51"/>
  <c r="AA90" i="51"/>
  <c r="AH277" i="51"/>
  <c r="AH279" i="51" s="1"/>
  <c r="AA372" i="51"/>
  <c r="AM353" i="8"/>
  <c r="AC220" i="51"/>
  <c r="AE220" i="51"/>
  <c r="AC129" i="51"/>
  <c r="AC214" i="51"/>
  <c r="AE311" i="51"/>
  <c r="AE356" i="51"/>
  <c r="AC353" i="51"/>
  <c r="K491" i="51"/>
  <c r="L491" i="51" s="1"/>
  <c r="N491" i="51" s="1"/>
  <c r="E437" i="51"/>
  <c r="AA476" i="51"/>
  <c r="AC83" i="51"/>
  <c r="AA184" i="51"/>
  <c r="AC123" i="51"/>
  <c r="AC270" i="51"/>
  <c r="AC121" i="51"/>
  <c r="AE121" i="51"/>
  <c r="AE177" i="51"/>
  <c r="AE169" i="51"/>
  <c r="AA325" i="51"/>
  <c r="AC400" i="51"/>
  <c r="AE400" i="51"/>
  <c r="AC456" i="51"/>
  <c r="AC450" i="51"/>
  <c r="AC449" i="51"/>
  <c r="AE128" i="51"/>
  <c r="AC128" i="51"/>
  <c r="AC26" i="51"/>
  <c r="AC74" i="51"/>
  <c r="AC81" i="51"/>
  <c r="AC130" i="51"/>
  <c r="AA279" i="51"/>
  <c r="AM210" i="51"/>
  <c r="AC318" i="51"/>
  <c r="AE409" i="51"/>
  <c r="AE399" i="51"/>
  <c r="AE213" i="51"/>
  <c r="AA232" i="51"/>
  <c r="AC222" i="51"/>
  <c r="AC362" i="51"/>
  <c r="AE408" i="51"/>
  <c r="AE459" i="51"/>
  <c r="AA43" i="51"/>
  <c r="AE75" i="51"/>
  <c r="AC75" i="51"/>
  <c r="AE223" i="51"/>
  <c r="AE401" i="51"/>
  <c r="AC401" i="51"/>
  <c r="AE455" i="51"/>
  <c r="AE317" i="51"/>
  <c r="K486" i="51"/>
  <c r="L486" i="51" s="1"/>
  <c r="N486" i="51" s="1"/>
  <c r="E202" i="51"/>
  <c r="AC364" i="51"/>
  <c r="AE361" i="51"/>
  <c r="AC446" i="51"/>
  <c r="AC452" i="51"/>
  <c r="AE258" i="51"/>
  <c r="AC258" i="51"/>
  <c r="AE271" i="51"/>
  <c r="AA467" i="51"/>
  <c r="AE27" i="51"/>
  <c r="AC82" i="51"/>
  <c r="AA137" i="51"/>
  <c r="K485" i="51"/>
  <c r="L485" i="51" s="1"/>
  <c r="N485" i="51" s="1"/>
  <c r="E155" i="51"/>
  <c r="AC219" i="51"/>
  <c r="AC260" i="51"/>
  <c r="AC307" i="51"/>
  <c r="AE307" i="51"/>
  <c r="K489" i="51"/>
  <c r="L489" i="51" s="1"/>
  <c r="N489" i="51" s="1"/>
  <c r="E343" i="51"/>
  <c r="AE25" i="51"/>
  <c r="AC406" i="51"/>
  <c r="AE406" i="51"/>
  <c r="AC77" i="51"/>
  <c r="AC315" i="51"/>
  <c r="AE411" i="51"/>
  <c r="AC411" i="51"/>
  <c r="K484" i="51"/>
  <c r="L484" i="51" s="1"/>
  <c r="N484" i="51" s="1"/>
  <c r="E108" i="51"/>
  <c r="AA474" i="51"/>
  <c r="AE126" i="51"/>
  <c r="AA470" i="51"/>
  <c r="AE224" i="51"/>
  <c r="AC224" i="51"/>
  <c r="AC221" i="51"/>
  <c r="AE221" i="51"/>
  <c r="AE35" i="51"/>
  <c r="AE29" i="51"/>
  <c r="AM22" i="51"/>
  <c r="AE79" i="51"/>
  <c r="AC174" i="51"/>
  <c r="AE261" i="51"/>
  <c r="AE215" i="51"/>
  <c r="AC215" i="51"/>
  <c r="AC306" i="51"/>
  <c r="AC352" i="51"/>
  <c r="AE352" i="51"/>
  <c r="AC458" i="51"/>
  <c r="AA469" i="51"/>
  <c r="AH465" i="51"/>
  <c r="AH467" i="51" s="1"/>
  <c r="AA473" i="51"/>
  <c r="AC365" i="51"/>
  <c r="AC410" i="51"/>
  <c r="AE410" i="51"/>
  <c r="AE360" i="51"/>
  <c r="AC360" i="51"/>
  <c r="AC119" i="51"/>
  <c r="AE119" i="51"/>
  <c r="AC263" i="51"/>
  <c r="AE263" i="51"/>
  <c r="AE173" i="51"/>
  <c r="AE264" i="51"/>
  <c r="AC264" i="51"/>
  <c r="AE212" i="51"/>
  <c r="AE259" i="51"/>
  <c r="AA278" i="51"/>
  <c r="AC305" i="51"/>
  <c r="K488" i="51"/>
  <c r="L488" i="51" s="1"/>
  <c r="N488" i="51" s="1"/>
  <c r="E296" i="51"/>
  <c r="AE357" i="51"/>
  <c r="AC357" i="51"/>
  <c r="K490" i="51"/>
  <c r="L490" i="51" s="1"/>
  <c r="N490" i="51" s="1"/>
  <c r="E390" i="51"/>
  <c r="AA44" i="51"/>
  <c r="AE124" i="51"/>
  <c r="AC124" i="51"/>
  <c r="AE453" i="51"/>
  <c r="AC453" i="51"/>
  <c r="AC309" i="51"/>
  <c r="AC447" i="51"/>
  <c r="AE447" i="51"/>
  <c r="AC314" i="51"/>
  <c r="AE314" i="51"/>
  <c r="K482" i="51"/>
  <c r="L482" i="51" s="1"/>
  <c r="N482" i="51" s="1"/>
  <c r="E14" i="51"/>
  <c r="K487" i="51"/>
  <c r="L487" i="51" s="1"/>
  <c r="N487" i="51" s="1"/>
  <c r="E249" i="51"/>
  <c r="AE267" i="51"/>
  <c r="AC402" i="51"/>
  <c r="AE402" i="51"/>
  <c r="AE80" i="51"/>
  <c r="AC80" i="51"/>
  <c r="AH42" i="51"/>
  <c r="AH44" i="51" s="1"/>
  <c r="AM445" i="51"/>
  <c r="AC412" i="51"/>
  <c r="AA468" i="51"/>
  <c r="AE122" i="51"/>
  <c r="AH230" i="51"/>
  <c r="AH232" i="51" s="1"/>
  <c r="AD353" i="8"/>
  <c r="I372" i="8"/>
  <c r="Z353" i="8"/>
  <c r="AJ353" i="8"/>
  <c r="Q372" i="8"/>
  <c r="W372" i="8" s="1"/>
  <c r="M351" i="8"/>
  <c r="R372" i="8"/>
  <c r="X372" i="8" s="1"/>
  <c r="J351" i="8"/>
  <c r="H351" i="8"/>
  <c r="I351" i="8"/>
  <c r="L351" i="8"/>
  <c r="K351" i="8"/>
  <c r="F351" i="8"/>
  <c r="E351" i="8"/>
  <c r="D351" i="8"/>
  <c r="G351" i="8"/>
  <c r="AE372" i="8"/>
  <c r="X353" i="8"/>
  <c r="AL353" i="8"/>
  <c r="AA353" i="8"/>
  <c r="O372" i="8"/>
  <c r="U372" i="8" s="1"/>
  <c r="AG372" i="8"/>
  <c r="M372" i="8"/>
  <c r="F372" i="8"/>
  <c r="H372" i="8"/>
  <c r="G372" i="8"/>
  <c r="AK353" i="8"/>
  <c r="AG353" i="8"/>
  <c r="K372" i="8"/>
  <c r="L372" i="8"/>
  <c r="J372" i="8"/>
  <c r="E372" i="8"/>
  <c r="AB353" i="8"/>
  <c r="N372" i="8"/>
  <c r="AC372" i="8" s="1"/>
  <c r="S372" i="8"/>
  <c r="Y372" i="8" s="1"/>
  <c r="AI353" i="8"/>
  <c r="Y353" i="8"/>
  <c r="D372" i="8"/>
  <c r="AD372" i="8"/>
  <c r="U358" i="8"/>
  <c r="Q358" i="8"/>
  <c r="M358" i="8"/>
  <c r="I358" i="8"/>
  <c r="E358" i="8"/>
  <c r="T358" i="8"/>
  <c r="P358" i="8"/>
  <c r="L358" i="8"/>
  <c r="H358" i="8"/>
  <c r="D358" i="8"/>
  <c r="AE358" i="8" s="1"/>
  <c r="S358" i="8"/>
  <c r="C377" i="8" s="1"/>
  <c r="K358" i="8"/>
  <c r="B377" i="8" s="1"/>
  <c r="G358" i="8"/>
  <c r="N358" i="8"/>
  <c r="R358" i="8"/>
  <c r="J358" i="8"/>
  <c r="O358" i="8"/>
  <c r="V358" i="8"/>
  <c r="F358" i="8"/>
  <c r="M350" i="8"/>
  <c r="I350" i="8"/>
  <c r="E350" i="8"/>
  <c r="G350" i="8"/>
  <c r="N350" i="8"/>
  <c r="J350" i="8"/>
  <c r="F350" i="8"/>
  <c r="L350" i="8"/>
  <c r="H350" i="8"/>
  <c r="D350" i="8"/>
  <c r="K350" i="8"/>
  <c r="E343" i="8" s="1"/>
  <c r="AG380" i="8"/>
  <c r="S380" i="8"/>
  <c r="Y380" i="8" s="1"/>
  <c r="O380" i="8"/>
  <c r="U380" i="8" s="1"/>
  <c r="K380" i="8"/>
  <c r="G380" i="8"/>
  <c r="P380" i="8"/>
  <c r="V380" i="8" s="1"/>
  <c r="J380" i="8"/>
  <c r="E380" i="8"/>
  <c r="N380" i="8"/>
  <c r="AC380" i="8" s="1"/>
  <c r="I380" i="8"/>
  <c r="D380" i="8"/>
  <c r="M380" i="8"/>
  <c r="AL361" i="8"/>
  <c r="AG361" i="8"/>
  <c r="AB361" i="8"/>
  <c r="X361" i="8"/>
  <c r="L380" i="8"/>
  <c r="AK361" i="8"/>
  <c r="AA361" i="8"/>
  <c r="AE380" i="8"/>
  <c r="R380" i="8"/>
  <c r="X380" i="8" s="1"/>
  <c r="H380" i="8"/>
  <c r="Q380" i="8"/>
  <c r="W380" i="8" s="1"/>
  <c r="AD361" i="8"/>
  <c r="Z361" i="8"/>
  <c r="AD380" i="8"/>
  <c r="AI361" i="8"/>
  <c r="F380" i="8"/>
  <c r="AM361" i="8"/>
  <c r="AJ361" i="8"/>
  <c r="Y361" i="8"/>
  <c r="R379" i="8"/>
  <c r="X379" i="8" s="1"/>
  <c r="N379" i="8"/>
  <c r="AC379" i="8" s="1"/>
  <c r="J379" i="8"/>
  <c r="F379" i="8"/>
  <c r="AG379" i="8"/>
  <c r="O379" i="8"/>
  <c r="U379" i="8" s="1"/>
  <c r="I379" i="8"/>
  <c r="D379" i="8"/>
  <c r="AE379" i="8"/>
  <c r="S379" i="8"/>
  <c r="Y379" i="8" s="1"/>
  <c r="M379" i="8"/>
  <c r="H379" i="8"/>
  <c r="L379" i="8"/>
  <c r="AJ360" i="8"/>
  <c r="AD360" i="8"/>
  <c r="Z360" i="8"/>
  <c r="K379" i="8"/>
  <c r="AM360" i="8"/>
  <c r="AI360" i="8"/>
  <c r="Y360" i="8"/>
  <c r="AD379" i="8"/>
  <c r="Q379" i="8"/>
  <c r="W379" i="8" s="1"/>
  <c r="G379" i="8"/>
  <c r="E379" i="8"/>
  <c r="AG360" i="8"/>
  <c r="X360" i="8"/>
  <c r="AL360" i="8"/>
  <c r="AB360" i="8"/>
  <c r="AK360" i="8"/>
  <c r="P379" i="8"/>
  <c r="V379" i="8" s="1"/>
  <c r="AA360" i="8"/>
  <c r="U354" i="8"/>
  <c r="Q354" i="8"/>
  <c r="M354" i="8"/>
  <c r="I354" i="8"/>
  <c r="E354" i="8"/>
  <c r="T354" i="8"/>
  <c r="P354" i="8"/>
  <c r="L354" i="8"/>
  <c r="H354" i="8"/>
  <c r="D354" i="8"/>
  <c r="AC354" i="8" s="1"/>
  <c r="S354" i="8"/>
  <c r="C373" i="8" s="1"/>
  <c r="K354" i="8"/>
  <c r="B373" i="8" s="1"/>
  <c r="O354" i="8"/>
  <c r="V354" i="8"/>
  <c r="F354" i="8"/>
  <c r="R354" i="8"/>
  <c r="J354" i="8"/>
  <c r="G354" i="8"/>
  <c r="N354" i="8"/>
  <c r="U364" i="8"/>
  <c r="Q364" i="8"/>
  <c r="M364" i="8"/>
  <c r="I364" i="8"/>
  <c r="E364" i="8"/>
  <c r="T364" i="8"/>
  <c r="P364" i="8"/>
  <c r="L364" i="8"/>
  <c r="H364" i="8"/>
  <c r="O364" i="8"/>
  <c r="G364" i="8"/>
  <c r="S364" i="8"/>
  <c r="C383" i="8" s="1"/>
  <c r="K364" i="8"/>
  <c r="B383" i="8" s="1"/>
  <c r="R364" i="8"/>
  <c r="V364" i="8"/>
  <c r="N364" i="8"/>
  <c r="F364" i="8"/>
  <c r="J364" i="8"/>
  <c r="U352" i="8"/>
  <c r="Q352" i="8"/>
  <c r="M352" i="8"/>
  <c r="I352" i="8"/>
  <c r="E352" i="8"/>
  <c r="T352" i="8"/>
  <c r="P352" i="8"/>
  <c r="L352" i="8"/>
  <c r="H352" i="8"/>
  <c r="D352" i="8"/>
  <c r="AE352" i="8" s="1"/>
  <c r="O352" i="8"/>
  <c r="G352" i="8"/>
  <c r="S352" i="8"/>
  <c r="C371" i="8" s="1"/>
  <c r="J352" i="8"/>
  <c r="V352" i="8"/>
  <c r="N352" i="8"/>
  <c r="F352" i="8"/>
  <c r="K352" i="8"/>
  <c r="B371" i="8" s="1"/>
  <c r="R352" i="8"/>
  <c r="U366" i="8"/>
  <c r="Q366" i="8"/>
  <c r="M366" i="8"/>
  <c r="I366" i="8"/>
  <c r="E366" i="8"/>
  <c r="T366" i="8"/>
  <c r="P366" i="8"/>
  <c r="L366" i="8"/>
  <c r="H366" i="8"/>
  <c r="S366" i="8"/>
  <c r="O366" i="8"/>
  <c r="K366" i="8"/>
  <c r="G366" i="8"/>
  <c r="J366" i="8"/>
  <c r="R366" i="8"/>
  <c r="N366" i="8"/>
  <c r="V366" i="8"/>
  <c r="F366" i="8"/>
  <c r="S353" i="8"/>
  <c r="C372" i="8" s="1"/>
  <c r="O353" i="8"/>
  <c r="K353" i="8"/>
  <c r="B372" i="8" s="1"/>
  <c r="G353" i="8"/>
  <c r="Q350" i="8" s="1"/>
  <c r="Q351" i="8" s="1"/>
  <c r="V353" i="8"/>
  <c r="R353" i="8"/>
  <c r="N353" i="8"/>
  <c r="J353" i="8"/>
  <c r="F353" i="8"/>
  <c r="U353" i="8"/>
  <c r="M353" i="8"/>
  <c r="E353" i="8"/>
  <c r="P350" i="8" s="1"/>
  <c r="P351" i="8" s="1"/>
  <c r="Q353" i="8"/>
  <c r="P353" i="8"/>
  <c r="H353" i="8"/>
  <c r="T353" i="8"/>
  <c r="L353" i="8"/>
  <c r="D353" i="8"/>
  <c r="I353" i="8"/>
  <c r="R350" i="8" s="1"/>
  <c r="R351" i="8" s="1"/>
  <c r="S361" i="8"/>
  <c r="C380" i="8" s="1"/>
  <c r="O361" i="8"/>
  <c r="K361" i="8"/>
  <c r="B380" i="8" s="1"/>
  <c r="G361" i="8"/>
  <c r="V361" i="8"/>
  <c r="R361" i="8"/>
  <c r="N361" i="8"/>
  <c r="J361" i="8"/>
  <c r="F361" i="8"/>
  <c r="U361" i="8"/>
  <c r="M361" i="8"/>
  <c r="E361" i="8"/>
  <c r="Q361" i="8"/>
  <c r="I361" i="8"/>
  <c r="P361" i="8"/>
  <c r="T361" i="8"/>
  <c r="L361" i="8"/>
  <c r="H361" i="8"/>
  <c r="AD376" i="8"/>
  <c r="P376" i="8"/>
  <c r="V376" i="8" s="1"/>
  <c r="L376" i="8"/>
  <c r="H376" i="8"/>
  <c r="D376" i="8"/>
  <c r="AE376" i="8"/>
  <c r="R376" i="8"/>
  <c r="X376" i="8" s="1"/>
  <c r="M376" i="8"/>
  <c r="G376" i="8"/>
  <c r="Q376" i="8"/>
  <c r="W376" i="8" s="1"/>
  <c r="K376" i="8"/>
  <c r="F376" i="8"/>
  <c r="AG376" i="8"/>
  <c r="J376" i="8"/>
  <c r="AL357" i="8"/>
  <c r="AG357" i="8"/>
  <c r="AB357" i="8"/>
  <c r="X357" i="8"/>
  <c r="S376" i="8"/>
  <c r="Y376" i="8" s="1"/>
  <c r="I376" i="8"/>
  <c r="AK357" i="8"/>
  <c r="AA357" i="8"/>
  <c r="O376" i="8"/>
  <c r="U376" i="8" s="1"/>
  <c r="E376" i="8"/>
  <c r="N376" i="8"/>
  <c r="AC376" i="8" s="1"/>
  <c r="AD357" i="8"/>
  <c r="Z357" i="8"/>
  <c r="AI357" i="8"/>
  <c r="AM357" i="8"/>
  <c r="AJ357" i="8"/>
  <c r="Y357" i="8"/>
  <c r="R374" i="8"/>
  <c r="X374" i="8" s="1"/>
  <c r="N374" i="8"/>
  <c r="AC374" i="8" s="1"/>
  <c r="J374" i="8"/>
  <c r="F374" i="8"/>
  <c r="P374" i="8"/>
  <c r="V374" i="8" s="1"/>
  <c r="K374" i="8"/>
  <c r="E374" i="8"/>
  <c r="AG374" i="8"/>
  <c r="O374" i="8"/>
  <c r="U374" i="8" s="1"/>
  <c r="I374" i="8"/>
  <c r="D374" i="8"/>
  <c r="AE374" i="8"/>
  <c r="S374" i="8"/>
  <c r="Y374" i="8" s="1"/>
  <c r="H374" i="8"/>
  <c r="AL355" i="8"/>
  <c r="AG355" i="8"/>
  <c r="AB355" i="8"/>
  <c r="X355" i="8"/>
  <c r="AD374" i="8"/>
  <c r="Q374" i="8"/>
  <c r="W374" i="8" s="1"/>
  <c r="G374" i="8"/>
  <c r="AK355" i="8"/>
  <c r="AA355" i="8"/>
  <c r="M374" i="8"/>
  <c r="AJ355" i="8"/>
  <c r="Z355" i="8"/>
  <c r="L374" i="8"/>
  <c r="AM355" i="8"/>
  <c r="AI355" i="8"/>
  <c r="Y355" i="8"/>
  <c r="AD355" i="8"/>
  <c r="AE382" i="8"/>
  <c r="Q382" i="8"/>
  <c r="W382" i="8" s="1"/>
  <c r="M382" i="8"/>
  <c r="I382" i="8"/>
  <c r="E382" i="8"/>
  <c r="AD382" i="8"/>
  <c r="R382" i="8"/>
  <c r="X382" i="8" s="1"/>
  <c r="L382" i="8"/>
  <c r="G382" i="8"/>
  <c r="P382" i="8"/>
  <c r="V382" i="8" s="1"/>
  <c r="K382" i="8"/>
  <c r="F382" i="8"/>
  <c r="O382" i="8"/>
  <c r="U382" i="8" s="1"/>
  <c r="D382" i="8"/>
  <c r="AL363" i="8"/>
  <c r="AG363" i="8"/>
  <c r="AB363" i="8"/>
  <c r="X363" i="8"/>
  <c r="N382" i="8"/>
  <c r="AC382" i="8" s="1"/>
  <c r="AK363" i="8"/>
  <c r="AA363" i="8"/>
  <c r="AG382" i="8"/>
  <c r="J382" i="8"/>
  <c r="AJ363" i="8"/>
  <c r="Z363" i="8"/>
  <c r="S382" i="8"/>
  <c r="Y382" i="8" s="1"/>
  <c r="AD363" i="8"/>
  <c r="H382" i="8"/>
  <c r="AM363" i="8"/>
  <c r="AI363" i="8"/>
  <c r="Y363" i="8"/>
  <c r="M349" i="8"/>
  <c r="I349" i="8"/>
  <c r="E349" i="8"/>
  <c r="K349" i="8"/>
  <c r="N349" i="8"/>
  <c r="J349" i="8"/>
  <c r="F349" i="8"/>
  <c r="L349" i="8"/>
  <c r="H349" i="8"/>
  <c r="D349" i="8"/>
  <c r="G349" i="8"/>
  <c r="U360" i="8"/>
  <c r="Q360" i="8"/>
  <c r="M360" i="8"/>
  <c r="I360" i="8"/>
  <c r="E360" i="8"/>
  <c r="T360" i="8"/>
  <c r="P360" i="8"/>
  <c r="L360" i="8"/>
  <c r="H360" i="8"/>
  <c r="O360" i="8"/>
  <c r="G360" i="8"/>
  <c r="S360" i="8"/>
  <c r="C379" i="8" s="1"/>
  <c r="K360" i="8"/>
  <c r="B379" i="8" s="1"/>
  <c r="R360" i="8"/>
  <c r="J360" i="8"/>
  <c r="V360" i="8"/>
  <c r="N360" i="8"/>
  <c r="F360" i="8"/>
  <c r="AD371" i="8"/>
  <c r="AG371" i="8"/>
  <c r="R371" i="8"/>
  <c r="X371" i="8" s="1"/>
  <c r="N371" i="8"/>
  <c r="AC371" i="8" s="1"/>
  <c r="P371" i="8"/>
  <c r="V371" i="8" s="1"/>
  <c r="K371" i="8"/>
  <c r="G371" i="8"/>
  <c r="AJ352" i="8"/>
  <c r="Z352" i="8"/>
  <c r="AE371" i="8"/>
  <c r="O371" i="8"/>
  <c r="U371" i="8" s="1"/>
  <c r="J371" i="8"/>
  <c r="F371" i="8"/>
  <c r="AM352" i="8"/>
  <c r="AI352" i="8"/>
  <c r="Y352" i="8"/>
  <c r="S371" i="8"/>
  <c r="Y371" i="8" s="1"/>
  <c r="M371" i="8"/>
  <c r="I371" i="8"/>
  <c r="E371" i="8"/>
  <c r="D371" i="8"/>
  <c r="AG352" i="8"/>
  <c r="X352" i="8"/>
  <c r="L371" i="8"/>
  <c r="AL352" i="8"/>
  <c r="H371" i="8"/>
  <c r="AK352" i="8"/>
  <c r="AA352" i="8"/>
  <c r="Q371" i="8"/>
  <c r="W371" i="8" s="1"/>
  <c r="AF352" i="8"/>
  <c r="AB352" i="8"/>
  <c r="S355" i="8"/>
  <c r="C374" i="8" s="1"/>
  <c r="O355" i="8"/>
  <c r="K355" i="8"/>
  <c r="B374" i="8" s="1"/>
  <c r="G355" i="8"/>
  <c r="V355" i="8"/>
  <c r="R355" i="8"/>
  <c r="N355" i="8"/>
  <c r="J355" i="8"/>
  <c r="F355" i="8"/>
  <c r="Q355" i="8"/>
  <c r="I355" i="8"/>
  <c r="U355" i="8"/>
  <c r="E355" i="8"/>
  <c r="T355" i="8"/>
  <c r="D355" i="8"/>
  <c r="AE355" i="8" s="1"/>
  <c r="P355" i="8"/>
  <c r="H355" i="8"/>
  <c r="M355" i="8"/>
  <c r="L355" i="8"/>
  <c r="S363" i="8"/>
  <c r="C382" i="8" s="1"/>
  <c r="O363" i="8"/>
  <c r="K363" i="8"/>
  <c r="B382" i="8" s="1"/>
  <c r="G363" i="8"/>
  <c r="V363" i="8"/>
  <c r="R363" i="8"/>
  <c r="N363" i="8"/>
  <c r="J363" i="8"/>
  <c r="F363" i="8"/>
  <c r="Q363" i="8"/>
  <c r="I363" i="8"/>
  <c r="U363" i="8"/>
  <c r="M363" i="8"/>
  <c r="E363" i="8"/>
  <c r="T363" i="8"/>
  <c r="P363" i="8"/>
  <c r="H363" i="8"/>
  <c r="L363" i="8"/>
  <c r="AD377" i="8"/>
  <c r="P377" i="8"/>
  <c r="V377" i="8" s="1"/>
  <c r="L377" i="8"/>
  <c r="H377" i="8"/>
  <c r="D377" i="8"/>
  <c r="AE377" i="8"/>
  <c r="R377" i="8"/>
  <c r="X377" i="8" s="1"/>
  <c r="M377" i="8"/>
  <c r="G377" i="8"/>
  <c r="Q377" i="8"/>
  <c r="W377" i="8" s="1"/>
  <c r="K377" i="8"/>
  <c r="F377" i="8"/>
  <c r="AG377" i="8"/>
  <c r="J377" i="8"/>
  <c r="AJ358" i="8"/>
  <c r="AD358" i="8"/>
  <c r="Z358" i="8"/>
  <c r="S377" i="8"/>
  <c r="Y377" i="8" s="1"/>
  <c r="I377" i="8"/>
  <c r="AM358" i="8"/>
  <c r="AI358" i="8"/>
  <c r="Y358" i="8"/>
  <c r="O377" i="8"/>
  <c r="U377" i="8" s="1"/>
  <c r="E377" i="8"/>
  <c r="AL358" i="8"/>
  <c r="AB358" i="8"/>
  <c r="X358" i="8"/>
  <c r="N377" i="8"/>
  <c r="AC377" i="8" s="1"/>
  <c r="AK358" i="8"/>
  <c r="AA358" i="8"/>
  <c r="AG358" i="8"/>
  <c r="AG375" i="8"/>
  <c r="S375" i="8"/>
  <c r="Y375" i="8" s="1"/>
  <c r="O375" i="8"/>
  <c r="U375" i="8" s="1"/>
  <c r="K375" i="8"/>
  <c r="G375" i="8"/>
  <c r="AD375" i="8"/>
  <c r="Q375" i="8"/>
  <c r="W375" i="8" s="1"/>
  <c r="L375" i="8"/>
  <c r="F375" i="8"/>
  <c r="P375" i="8"/>
  <c r="V375" i="8" s="1"/>
  <c r="J375" i="8"/>
  <c r="E375" i="8"/>
  <c r="I375" i="8"/>
  <c r="AJ356" i="8"/>
  <c r="AD356" i="8"/>
  <c r="Z356" i="8"/>
  <c r="AE375" i="8"/>
  <c r="R375" i="8"/>
  <c r="X375" i="8" s="1"/>
  <c r="H375" i="8"/>
  <c r="AM356" i="8"/>
  <c r="AI356" i="8"/>
  <c r="Y356" i="8"/>
  <c r="N375" i="8"/>
  <c r="AC375" i="8" s="1"/>
  <c r="D375" i="8"/>
  <c r="AG356" i="8"/>
  <c r="X356" i="8"/>
  <c r="AB356" i="8"/>
  <c r="M375" i="8"/>
  <c r="AK356" i="8"/>
  <c r="AL356" i="8"/>
  <c r="AA356" i="8"/>
  <c r="S359" i="8"/>
  <c r="C378" i="8" s="1"/>
  <c r="O359" i="8"/>
  <c r="K359" i="8"/>
  <c r="B378" i="8" s="1"/>
  <c r="G359" i="8"/>
  <c r="V359" i="8"/>
  <c r="R359" i="8"/>
  <c r="N359" i="8"/>
  <c r="J359" i="8"/>
  <c r="F359" i="8"/>
  <c r="Q359" i="8"/>
  <c r="I359" i="8"/>
  <c r="M359" i="8"/>
  <c r="E359" i="8"/>
  <c r="T359" i="8"/>
  <c r="P359" i="8"/>
  <c r="H359" i="8"/>
  <c r="U359" i="8"/>
  <c r="L359" i="8"/>
  <c r="AE373" i="8"/>
  <c r="Q373" i="8"/>
  <c r="W373" i="8" s="1"/>
  <c r="M373" i="8"/>
  <c r="I373" i="8"/>
  <c r="E373" i="8"/>
  <c r="AD373" i="8"/>
  <c r="P373" i="8"/>
  <c r="V373" i="8" s="1"/>
  <c r="L373" i="8"/>
  <c r="H373" i="8"/>
  <c r="D373" i="8"/>
  <c r="AG373" i="8"/>
  <c r="O373" i="8"/>
  <c r="U373" i="8" s="1"/>
  <c r="G373" i="8"/>
  <c r="AJ354" i="8"/>
  <c r="AD354" i="8"/>
  <c r="Z354" i="8"/>
  <c r="N373" i="8"/>
  <c r="AC373" i="8" s="1"/>
  <c r="F373" i="8"/>
  <c r="AM354" i="8"/>
  <c r="AI354" i="8"/>
  <c r="Y354" i="8"/>
  <c r="S373" i="8"/>
  <c r="Y373" i="8" s="1"/>
  <c r="K373" i="8"/>
  <c r="AL354" i="8"/>
  <c r="AB354" i="8"/>
  <c r="J373" i="8"/>
  <c r="R373" i="8"/>
  <c r="X373" i="8" s="1"/>
  <c r="AK354" i="8"/>
  <c r="AA354" i="8"/>
  <c r="AG354" i="8"/>
  <c r="X354" i="8"/>
  <c r="AE378" i="8"/>
  <c r="Q378" i="8"/>
  <c r="W378" i="8" s="1"/>
  <c r="M378" i="8"/>
  <c r="I378" i="8"/>
  <c r="E378" i="8"/>
  <c r="S378" i="8"/>
  <c r="Y378" i="8" s="1"/>
  <c r="N378" i="8"/>
  <c r="AC378" i="8" s="1"/>
  <c r="H378" i="8"/>
  <c r="AD378" i="8"/>
  <c r="R378" i="8"/>
  <c r="X378" i="8" s="1"/>
  <c r="L378" i="8"/>
  <c r="G378" i="8"/>
  <c r="K378" i="8"/>
  <c r="AL359" i="8"/>
  <c r="AG359" i="8"/>
  <c r="AB359" i="8"/>
  <c r="X359" i="8"/>
  <c r="AG378" i="8"/>
  <c r="J378" i="8"/>
  <c r="AK359" i="8"/>
  <c r="AA359" i="8"/>
  <c r="P378" i="8"/>
  <c r="V378" i="8" s="1"/>
  <c r="F378" i="8"/>
  <c r="AJ359" i="8"/>
  <c r="Z359" i="8"/>
  <c r="O378" i="8"/>
  <c r="U378" i="8" s="1"/>
  <c r="AD359" i="8"/>
  <c r="D378" i="8"/>
  <c r="AI359" i="8"/>
  <c r="Y359" i="8"/>
  <c r="AM359" i="8"/>
  <c r="U362" i="8"/>
  <c r="Q362" i="8"/>
  <c r="M362" i="8"/>
  <c r="I362" i="8"/>
  <c r="E362" i="8"/>
  <c r="T362" i="8"/>
  <c r="P362" i="8"/>
  <c r="L362" i="8"/>
  <c r="H362" i="8"/>
  <c r="S362" i="8"/>
  <c r="C381" i="8" s="1"/>
  <c r="K362" i="8"/>
  <c r="B381" i="8" s="1"/>
  <c r="O362" i="8"/>
  <c r="G362" i="8"/>
  <c r="N362" i="8"/>
  <c r="R362" i="8"/>
  <c r="J362" i="8"/>
  <c r="V362" i="8"/>
  <c r="F362" i="8"/>
  <c r="U356" i="8"/>
  <c r="Q356" i="8"/>
  <c r="M356" i="8"/>
  <c r="I356" i="8"/>
  <c r="E356" i="8"/>
  <c r="T356" i="8"/>
  <c r="P356" i="8"/>
  <c r="L356" i="8"/>
  <c r="H356" i="8"/>
  <c r="D356" i="8"/>
  <c r="AC356" i="8" s="1"/>
  <c r="O356" i="8"/>
  <c r="G356" i="8"/>
  <c r="R356" i="8"/>
  <c r="V356" i="8"/>
  <c r="N356" i="8"/>
  <c r="F356" i="8"/>
  <c r="S356" i="8"/>
  <c r="C375" i="8" s="1"/>
  <c r="K356" i="8"/>
  <c r="B375" i="8" s="1"/>
  <c r="J356" i="8"/>
  <c r="AG384" i="8"/>
  <c r="S384" i="8"/>
  <c r="Y384" i="8" s="1"/>
  <c r="O384" i="8"/>
  <c r="U384" i="8" s="1"/>
  <c r="K384" i="8"/>
  <c r="G384" i="8"/>
  <c r="N384" i="8"/>
  <c r="AC384" i="8" s="1"/>
  <c r="I384" i="8"/>
  <c r="D384" i="8"/>
  <c r="AE384" i="8"/>
  <c r="R384" i="8"/>
  <c r="X384" i="8" s="1"/>
  <c r="M384" i="8"/>
  <c r="H384" i="8"/>
  <c r="AD384" i="8"/>
  <c r="Q384" i="8"/>
  <c r="W384" i="8" s="1"/>
  <c r="F384" i="8"/>
  <c r="AL365" i="8"/>
  <c r="AG365" i="8"/>
  <c r="AB365" i="8"/>
  <c r="X365" i="8"/>
  <c r="P384" i="8"/>
  <c r="V384" i="8" s="1"/>
  <c r="E384" i="8"/>
  <c r="AK365" i="8"/>
  <c r="AA365" i="8"/>
  <c r="L384" i="8"/>
  <c r="AJ365" i="8"/>
  <c r="AD365" i="8"/>
  <c r="Z365" i="8"/>
  <c r="AM365" i="8"/>
  <c r="AI365" i="8"/>
  <c r="J384" i="8"/>
  <c r="Y365" i="8"/>
  <c r="S357" i="8"/>
  <c r="C376" i="8" s="1"/>
  <c r="O357" i="8"/>
  <c r="K357" i="8"/>
  <c r="B376" i="8" s="1"/>
  <c r="G357" i="8"/>
  <c r="V357" i="8"/>
  <c r="R357" i="8"/>
  <c r="N357" i="8"/>
  <c r="J357" i="8"/>
  <c r="F357" i="8"/>
  <c r="U357" i="8"/>
  <c r="M357" i="8"/>
  <c r="E357" i="8"/>
  <c r="I357" i="8"/>
  <c r="P357" i="8"/>
  <c r="T357" i="8"/>
  <c r="L357" i="8"/>
  <c r="D357" i="8"/>
  <c r="AE357" i="8" s="1"/>
  <c r="Q357" i="8"/>
  <c r="H357" i="8"/>
  <c r="S365" i="8"/>
  <c r="C384" i="8" s="1"/>
  <c r="O365" i="8"/>
  <c r="K365" i="8"/>
  <c r="B384" i="8" s="1"/>
  <c r="G365" i="8"/>
  <c r="V365" i="8"/>
  <c r="R365" i="8"/>
  <c r="N365" i="8"/>
  <c r="J365" i="8"/>
  <c r="F365" i="8"/>
  <c r="U365" i="8"/>
  <c r="Q365" i="8"/>
  <c r="M365" i="8"/>
  <c r="I365" i="8"/>
  <c r="E365" i="8"/>
  <c r="L365" i="8"/>
  <c r="T365" i="8"/>
  <c r="P365" i="8"/>
  <c r="H365" i="8"/>
  <c r="R383" i="8"/>
  <c r="X383" i="8" s="1"/>
  <c r="N383" i="8"/>
  <c r="AC383" i="8" s="1"/>
  <c r="J383" i="8"/>
  <c r="F383" i="8"/>
  <c r="AE383" i="8"/>
  <c r="S383" i="8"/>
  <c r="Y383" i="8" s="1"/>
  <c r="M383" i="8"/>
  <c r="H383" i="8"/>
  <c r="AD383" i="8"/>
  <c r="Q383" i="8"/>
  <c r="W383" i="8" s="1"/>
  <c r="L383" i="8"/>
  <c r="G383" i="8"/>
  <c r="P383" i="8"/>
  <c r="V383" i="8" s="1"/>
  <c r="E383" i="8"/>
  <c r="AJ364" i="8"/>
  <c r="AD364" i="8"/>
  <c r="Z364" i="8"/>
  <c r="O383" i="8"/>
  <c r="U383" i="8" s="1"/>
  <c r="D383" i="8"/>
  <c r="AM364" i="8"/>
  <c r="AI364" i="8"/>
  <c r="Y364" i="8"/>
  <c r="K383" i="8"/>
  <c r="AL364" i="8"/>
  <c r="I383" i="8"/>
  <c r="AG364" i="8"/>
  <c r="X364" i="8"/>
  <c r="AG383" i="8"/>
  <c r="AB364" i="8"/>
  <c r="AK364" i="8"/>
  <c r="AA364" i="8"/>
  <c r="AD381" i="8"/>
  <c r="P381" i="8"/>
  <c r="V381" i="8" s="1"/>
  <c r="L381" i="8"/>
  <c r="H381" i="8"/>
  <c r="D381" i="8"/>
  <c r="Q381" i="8"/>
  <c r="W381" i="8" s="1"/>
  <c r="K381" i="8"/>
  <c r="F381" i="8"/>
  <c r="AG381" i="8"/>
  <c r="O381" i="8"/>
  <c r="U381" i="8" s="1"/>
  <c r="J381" i="8"/>
  <c r="E381" i="8"/>
  <c r="N381" i="8"/>
  <c r="AC381" i="8" s="1"/>
  <c r="AJ362" i="8"/>
  <c r="AD362" i="8"/>
  <c r="Z362" i="8"/>
  <c r="M381" i="8"/>
  <c r="AM362" i="8"/>
  <c r="AI362" i="8"/>
  <c r="Y362" i="8"/>
  <c r="S381" i="8"/>
  <c r="Y381" i="8" s="1"/>
  <c r="I381" i="8"/>
  <c r="AE381" i="8"/>
  <c r="AL362" i="8"/>
  <c r="AB362" i="8"/>
  <c r="G381" i="8"/>
  <c r="AG362" i="8"/>
  <c r="X362" i="8"/>
  <c r="R381" i="8"/>
  <c r="X381" i="8" s="1"/>
  <c r="AK362" i="8"/>
  <c r="AA362" i="8"/>
  <c r="M232" i="32"/>
  <c r="B268" i="32"/>
  <c r="B292" i="32"/>
  <c r="H292" i="32"/>
  <c r="N292" i="32"/>
  <c r="T292" i="32"/>
  <c r="Z292" i="32"/>
  <c r="N5" i="37"/>
  <c r="AF431" i="51" l="1"/>
  <c r="AH183" i="51"/>
  <c r="AH185" i="51" s="1"/>
  <c r="Z422" i="51"/>
  <c r="Z374" i="8"/>
  <c r="AA374" i="8" s="1"/>
  <c r="Z375" i="51"/>
  <c r="Z328" i="51"/>
  <c r="Z281" i="51"/>
  <c r="AF185" i="51"/>
  <c r="AA91" i="51"/>
  <c r="Z46" i="51"/>
  <c r="Z234" i="51"/>
  <c r="Z140" i="51"/>
  <c r="Z187" i="51"/>
  <c r="Z93" i="51"/>
  <c r="AC139" i="51"/>
  <c r="AF139" i="51" s="1"/>
  <c r="AH141" i="51" s="1"/>
  <c r="AC379" i="51"/>
  <c r="AF379" i="51" s="1"/>
  <c r="AM116" i="51"/>
  <c r="AC327" i="51"/>
  <c r="AF327" i="51" s="1"/>
  <c r="AH329" i="51" s="1"/>
  <c r="AC193" i="51"/>
  <c r="AF193" i="51" s="1"/>
  <c r="AC423" i="51"/>
  <c r="AF423" i="51" s="1"/>
  <c r="AM163" i="51"/>
  <c r="AA185" i="51"/>
  <c r="AC95" i="51"/>
  <c r="AF95" i="51" s="1"/>
  <c r="AM304" i="51"/>
  <c r="AC427" i="51"/>
  <c r="AF427" i="51" s="1"/>
  <c r="AC99" i="51"/>
  <c r="AF99" i="51" s="1"/>
  <c r="AC377" i="51"/>
  <c r="AF377" i="51" s="1"/>
  <c r="AM398" i="51"/>
  <c r="AM351" i="51"/>
  <c r="AH418" i="51"/>
  <c r="AH420" i="51" s="1"/>
  <c r="AM69" i="51"/>
  <c r="AH89" i="51"/>
  <c r="AH91" i="51" s="1"/>
  <c r="AA327" i="51"/>
  <c r="AA139" i="51"/>
  <c r="AH470" i="51"/>
  <c r="AH235" i="51"/>
  <c r="F61" i="51"/>
  <c r="G61" i="51" s="1"/>
  <c r="J61" i="51" s="1"/>
  <c r="K60" i="51" s="1"/>
  <c r="K61" i="51" s="1"/>
  <c r="Y69" i="51"/>
  <c r="Z69" i="51"/>
  <c r="AH47" i="51"/>
  <c r="Z22" i="51"/>
  <c r="F14" i="51"/>
  <c r="G14" i="51" s="1"/>
  <c r="Y22" i="51"/>
  <c r="Z304" i="51"/>
  <c r="F296" i="51"/>
  <c r="G296" i="51" s="1"/>
  <c r="Y304" i="51"/>
  <c r="Z116" i="51"/>
  <c r="F108" i="51"/>
  <c r="G108" i="51" s="1"/>
  <c r="Y116" i="51"/>
  <c r="Z257" i="51"/>
  <c r="F249" i="51"/>
  <c r="G249" i="51" s="1"/>
  <c r="Y257" i="51"/>
  <c r="AH282" i="51"/>
  <c r="Z163" i="51"/>
  <c r="F155" i="51"/>
  <c r="G155" i="51" s="1"/>
  <c r="Y163" i="51"/>
  <c r="Y351" i="51"/>
  <c r="Z351" i="51"/>
  <c r="F343" i="51"/>
  <c r="G343" i="51" s="1"/>
  <c r="Z210" i="51"/>
  <c r="F202" i="51"/>
  <c r="G202" i="51" s="1"/>
  <c r="Y210" i="51"/>
  <c r="Z398" i="51"/>
  <c r="F390" i="51"/>
  <c r="G390" i="51" s="1"/>
  <c r="Y398" i="51"/>
  <c r="Y445" i="51"/>
  <c r="F437" i="51"/>
  <c r="G437" i="51" s="1"/>
  <c r="Z445" i="51"/>
  <c r="AA372" i="8"/>
  <c r="AF372" i="8"/>
  <c r="AE354" i="8"/>
  <c r="AC358" i="8"/>
  <c r="AC352" i="8"/>
  <c r="AF380" i="8"/>
  <c r="AF382" i="8"/>
  <c r="AF371" i="8"/>
  <c r="AF379" i="8"/>
  <c r="AF384" i="8"/>
  <c r="AA373" i="8"/>
  <c r="AE356" i="8"/>
  <c r="AH371" i="8"/>
  <c r="AH373" i="8" s="1"/>
  <c r="AC357" i="8"/>
  <c r="AC355" i="8"/>
  <c r="AF376" i="8"/>
  <c r="Y351" i="8"/>
  <c r="Z351" i="8"/>
  <c r="F343" i="8"/>
  <c r="G343" i="8" s="1"/>
  <c r="J343" i="8" s="1"/>
  <c r="K342" i="8" s="1"/>
  <c r="K343" i="8" s="1"/>
  <c r="AF381" i="8"/>
  <c r="AF383" i="8"/>
  <c r="AF378" i="8"/>
  <c r="AF375" i="8"/>
  <c r="AF377" i="8"/>
  <c r="AF374" i="8"/>
  <c r="AC353" i="8"/>
  <c r="AE353" i="8"/>
  <c r="AF373" i="8"/>
  <c r="AM351" i="8"/>
  <c r="AL235" i="32"/>
  <c r="AL234" i="32"/>
  <c r="AL233" i="32"/>
  <c r="AA235" i="32"/>
  <c r="AA234" i="32"/>
  <c r="AA233" i="32"/>
  <c r="G226" i="32"/>
  <c r="AH188" i="51" l="1"/>
  <c r="Z423" i="51"/>
  <c r="AA422" i="51"/>
  <c r="Z282" i="51"/>
  <c r="AA281" i="51"/>
  <c r="Z376" i="51"/>
  <c r="AA375" i="51"/>
  <c r="Z329" i="51"/>
  <c r="AA328" i="51"/>
  <c r="Z375" i="8"/>
  <c r="AH376" i="51"/>
  <c r="Z188" i="51"/>
  <c r="AA187" i="51"/>
  <c r="Z235" i="51"/>
  <c r="AA234" i="51"/>
  <c r="B6" i="51"/>
  <c r="AH94" i="51"/>
  <c r="Z94" i="51"/>
  <c r="AA93" i="51"/>
  <c r="Z141" i="51"/>
  <c r="AA140" i="51"/>
  <c r="Z47" i="51"/>
  <c r="AA46" i="51"/>
  <c r="AH423" i="51"/>
  <c r="H61" i="51"/>
  <c r="AI69" i="51"/>
  <c r="AA69" i="51"/>
  <c r="AI351" i="51"/>
  <c r="AA351" i="51"/>
  <c r="AA257" i="51"/>
  <c r="AI257" i="51"/>
  <c r="J202" i="51"/>
  <c r="K201" i="51" s="1"/>
  <c r="K202" i="51" s="1"/>
  <c r="J155" i="51"/>
  <c r="K154" i="51" s="1"/>
  <c r="K155" i="51" s="1"/>
  <c r="J14" i="51"/>
  <c r="K13" i="51" s="1"/>
  <c r="K14" i="51" s="1"/>
  <c r="AA445" i="51"/>
  <c r="AI445" i="51"/>
  <c r="J390" i="51"/>
  <c r="K389" i="51" s="1"/>
  <c r="K390" i="51" s="1"/>
  <c r="AA210" i="51"/>
  <c r="AI210" i="51"/>
  <c r="AI163" i="51"/>
  <c r="AA163" i="51"/>
  <c r="J108" i="51"/>
  <c r="K107" i="51" s="1"/>
  <c r="K108" i="51" s="1"/>
  <c r="J296" i="51"/>
  <c r="K295" i="51" s="1"/>
  <c r="K296" i="51" s="1"/>
  <c r="AA22" i="51"/>
  <c r="AD22" i="51" s="1"/>
  <c r="AI22" i="51"/>
  <c r="J437" i="51"/>
  <c r="K436" i="51" s="1"/>
  <c r="K437" i="51" s="1"/>
  <c r="AA398" i="51"/>
  <c r="AI398" i="51"/>
  <c r="J343" i="51"/>
  <c r="K342" i="51" s="1"/>
  <c r="K343" i="51" s="1"/>
  <c r="J249" i="51"/>
  <c r="K248" i="51" s="1"/>
  <c r="K249" i="51" s="1"/>
  <c r="AA116" i="51"/>
  <c r="AI116" i="51"/>
  <c r="AA304" i="51"/>
  <c r="AI304" i="51"/>
  <c r="H343" i="8"/>
  <c r="AH376" i="8"/>
  <c r="AI351" i="8"/>
  <c r="AA351" i="8"/>
  <c r="AL249" i="32"/>
  <c r="AL241" i="32"/>
  <c r="P18" i="37"/>
  <c r="P10" i="37"/>
  <c r="L10" i="37"/>
  <c r="N249" i="32"/>
  <c r="N241" i="32"/>
  <c r="L18" i="37"/>
  <c r="Z241" i="32"/>
  <c r="N18" i="37"/>
  <c r="Z249" i="32"/>
  <c r="N10" i="37"/>
  <c r="AF264" i="32"/>
  <c r="AF260" i="32"/>
  <c r="AF256" i="32"/>
  <c r="AF252" i="32"/>
  <c r="AF243" i="32"/>
  <c r="AF263" i="32"/>
  <c r="AF259" i="32"/>
  <c r="AF255" i="32"/>
  <c r="AF251" i="32"/>
  <c r="AF242" i="32"/>
  <c r="AF257" i="32"/>
  <c r="AF244" i="32"/>
  <c r="AF262" i="32"/>
  <c r="AF258" i="32"/>
  <c r="AF254" i="32"/>
  <c r="AF250" i="32"/>
  <c r="AF261" i="32"/>
  <c r="AF253" i="32"/>
  <c r="T264" i="32"/>
  <c r="T260" i="32"/>
  <c r="T256" i="32"/>
  <c r="T252" i="32"/>
  <c r="T243" i="32"/>
  <c r="T258" i="32"/>
  <c r="T261" i="32"/>
  <c r="T253" i="32"/>
  <c r="T263" i="32"/>
  <c r="T259" i="32"/>
  <c r="T255" i="32"/>
  <c r="T251" i="32"/>
  <c r="T242" i="32"/>
  <c r="T262" i="32"/>
  <c r="T254" i="32"/>
  <c r="T250" i="32"/>
  <c r="T257" i="32"/>
  <c r="T244" i="32"/>
  <c r="N259" i="32"/>
  <c r="H264" i="32"/>
  <c r="H260" i="32"/>
  <c r="H256" i="32"/>
  <c r="H252" i="32"/>
  <c r="H243" i="32"/>
  <c r="H253" i="32"/>
  <c r="H263" i="32"/>
  <c r="H259" i="32"/>
  <c r="H255" i="32"/>
  <c r="H251" i="32"/>
  <c r="H242" i="32"/>
  <c r="H257" i="32"/>
  <c r="H262" i="32"/>
  <c r="H258" i="32"/>
  <c r="H254" i="32"/>
  <c r="H250" i="32"/>
  <c r="H261" i="32"/>
  <c r="H244" i="32"/>
  <c r="L5" i="37"/>
  <c r="AK226" i="32"/>
  <c r="B232" i="32"/>
  <c r="M5" i="37"/>
  <c r="B234" i="32"/>
  <c r="K5" i="37"/>
  <c r="U226" i="32"/>
  <c r="M234" i="32"/>
  <c r="J5" i="37"/>
  <c r="B256" i="32"/>
  <c r="T279" i="32"/>
  <c r="B243" i="32"/>
  <c r="B252" i="32"/>
  <c r="B263" i="32"/>
  <c r="B261" i="32"/>
  <c r="B259" i="32"/>
  <c r="B257" i="32"/>
  <c r="B255" i="32"/>
  <c r="B253" i="32"/>
  <c r="B251" i="32"/>
  <c r="B242" i="32"/>
  <c r="B244" i="32"/>
  <c r="B262" i="32"/>
  <c r="B254" i="32"/>
  <c r="B258" i="32"/>
  <c r="B264" i="32"/>
  <c r="B250" i="32"/>
  <c r="AD445" i="51" l="1"/>
  <c r="Z424" i="51"/>
  <c r="AA423" i="51"/>
  <c r="AD351" i="8"/>
  <c r="AD257" i="51"/>
  <c r="Z377" i="51"/>
  <c r="AA376" i="51"/>
  <c r="AD304" i="51"/>
  <c r="AD351" i="51"/>
  <c r="Z330" i="51"/>
  <c r="AA329" i="51"/>
  <c r="Z376" i="8"/>
  <c r="AA375" i="8"/>
  <c r="AD398" i="51"/>
  <c r="Z283" i="51"/>
  <c r="AA282" i="51"/>
  <c r="Z236" i="51"/>
  <c r="AA235" i="51"/>
  <c r="AD210" i="51"/>
  <c r="AD163" i="51"/>
  <c r="Z48" i="51"/>
  <c r="AA47" i="51"/>
  <c r="Z142" i="51"/>
  <c r="AA141" i="51"/>
  <c r="A6" i="51"/>
  <c r="AD116" i="51"/>
  <c r="AD69" i="51"/>
  <c r="Z95" i="51"/>
  <c r="AA94" i="51"/>
  <c r="Z189" i="51"/>
  <c r="AA188" i="51"/>
  <c r="H249" i="51"/>
  <c r="H155" i="51"/>
  <c r="H108" i="51"/>
  <c r="H343" i="51"/>
  <c r="H437" i="51"/>
  <c r="H296" i="51"/>
  <c r="H390" i="51"/>
  <c r="H14" i="51"/>
  <c r="H202" i="51"/>
  <c r="T299" i="32"/>
  <c r="N31" i="37"/>
  <c r="Z262" i="32"/>
  <c r="P28" i="37"/>
  <c r="AL259" i="32"/>
  <c r="N21" i="37"/>
  <c r="Z252" i="32"/>
  <c r="L12" i="37"/>
  <c r="N243" i="32"/>
  <c r="B241" i="32"/>
  <c r="B249" i="32"/>
  <c r="P23" i="37"/>
  <c r="AL254" i="32"/>
  <c r="L25" i="37"/>
  <c r="N256" i="32"/>
  <c r="N26" i="37"/>
  <c r="Z257" i="32"/>
  <c r="P31" i="37"/>
  <c r="AL262" i="32"/>
  <c r="L33" i="37"/>
  <c r="N264" i="32"/>
  <c r="L19" i="37"/>
  <c r="N250" i="32"/>
  <c r="L20" i="37"/>
  <c r="N251" i="32"/>
  <c r="Z303" i="32"/>
  <c r="B260" i="32"/>
  <c r="P22" i="37"/>
  <c r="AL253" i="32"/>
  <c r="P11" i="37"/>
  <c r="AL242" i="32"/>
  <c r="L30" i="37"/>
  <c r="N261" i="32"/>
  <c r="P24" i="37"/>
  <c r="AL255" i="32"/>
  <c r="P20" i="37"/>
  <c r="AL251" i="32"/>
  <c r="N20" i="37"/>
  <c r="Z251" i="32"/>
  <c r="P25" i="37"/>
  <c r="AL256" i="32"/>
  <c r="L27" i="37"/>
  <c r="N258" i="32"/>
  <c r="N28" i="37"/>
  <c r="Z259" i="32"/>
  <c r="P33" i="37"/>
  <c r="AL264" i="32"/>
  <c r="P19" i="37"/>
  <c r="AL250" i="32"/>
  <c r="N27" i="37"/>
  <c r="Z258" i="32"/>
  <c r="P30" i="37"/>
  <c r="AL261" i="32"/>
  <c r="P26" i="37"/>
  <c r="AL257" i="32"/>
  <c r="N33" i="37"/>
  <c r="Z264" i="32"/>
  <c r="L11" i="37"/>
  <c r="N242" i="32"/>
  <c r="N29" i="37"/>
  <c r="Z260" i="32"/>
  <c r="L26" i="37"/>
  <c r="N257" i="32"/>
  <c r="N19" i="37"/>
  <c r="Z250" i="32"/>
  <c r="N11" i="37"/>
  <c r="Z242" i="32"/>
  <c r="L21" i="37"/>
  <c r="N252" i="32"/>
  <c r="N22" i="37"/>
  <c r="Z253" i="32"/>
  <c r="P27" i="37"/>
  <c r="AL258" i="32"/>
  <c r="L29" i="37"/>
  <c r="N260" i="32"/>
  <c r="N30" i="37"/>
  <c r="Z261" i="32"/>
  <c r="L13" i="37"/>
  <c r="N244" i="32"/>
  <c r="L24" i="37"/>
  <c r="N255" i="32"/>
  <c r="P32" i="37"/>
  <c r="AL263" i="32"/>
  <c r="N13" i="37"/>
  <c r="Z244" i="32"/>
  <c r="L32" i="37"/>
  <c r="N263" i="32"/>
  <c r="N25" i="37"/>
  <c r="Z256" i="32"/>
  <c r="L22" i="37"/>
  <c r="N253" i="32"/>
  <c r="P12" i="37"/>
  <c r="AL243" i="32"/>
  <c r="P21" i="37"/>
  <c r="AL252" i="32"/>
  <c r="L23" i="37"/>
  <c r="N254" i="32"/>
  <c r="N24" i="37"/>
  <c r="Z255" i="32"/>
  <c r="P29" i="37"/>
  <c r="AL260" i="32"/>
  <c r="L31" i="37"/>
  <c r="N262" i="32"/>
  <c r="N32" i="37"/>
  <c r="Z263" i="32"/>
  <c r="P13" i="37"/>
  <c r="AL244" i="32"/>
  <c r="N23" i="37"/>
  <c r="Z254" i="32"/>
  <c r="N12" i="37"/>
  <c r="Z243" i="32"/>
  <c r="K23" i="37"/>
  <c r="K27" i="37"/>
  <c r="M30" i="37"/>
  <c r="H303" i="32"/>
  <c r="N303" i="32"/>
  <c r="Z279" i="32"/>
  <c r="H279" i="32"/>
  <c r="J33" i="37"/>
  <c r="J27" i="37"/>
  <c r="O11" i="37"/>
  <c r="K29" i="37"/>
  <c r="K25" i="37"/>
  <c r="K21" i="37"/>
  <c r="O12" i="37"/>
  <c r="J10" i="37"/>
  <c r="J18" i="37"/>
  <c r="M32" i="37"/>
  <c r="K13" i="37"/>
  <c r="J20" i="37"/>
  <c r="J28" i="37"/>
  <c r="M21" i="37"/>
  <c r="M23" i="37"/>
  <c r="M25" i="37"/>
  <c r="M27" i="37"/>
  <c r="M29" i="37"/>
  <c r="M31" i="37"/>
  <c r="M33" i="37"/>
  <c r="M19" i="37"/>
  <c r="M26" i="37"/>
  <c r="M22" i="37"/>
  <c r="M12" i="37"/>
  <c r="J23" i="37"/>
  <c r="M13" i="37"/>
  <c r="K11" i="37"/>
  <c r="M28" i="37"/>
  <c r="M24" i="37"/>
  <c r="M20" i="37"/>
  <c r="K12" i="37"/>
  <c r="O13" i="37"/>
  <c r="J22" i="37"/>
  <c r="J30" i="37"/>
  <c r="J21" i="37"/>
  <c r="L28" i="37"/>
  <c r="O29" i="37"/>
  <c r="O25" i="37"/>
  <c r="O21" i="37"/>
  <c r="O27" i="37"/>
  <c r="O23" i="37"/>
  <c r="K31" i="37"/>
  <c r="K33" i="37"/>
  <c r="K19" i="37"/>
  <c r="J24" i="37"/>
  <c r="J32" i="37"/>
  <c r="K20" i="37"/>
  <c r="K22" i="37"/>
  <c r="K24" i="37"/>
  <c r="K26" i="37"/>
  <c r="K28" i="37"/>
  <c r="K30" i="37"/>
  <c r="K32" i="37"/>
  <c r="J12" i="37"/>
  <c r="J29" i="37"/>
  <c r="J25" i="37"/>
  <c r="J19" i="37"/>
  <c r="J31" i="37"/>
  <c r="J13" i="37"/>
  <c r="J11" i="37"/>
  <c r="O31" i="37"/>
  <c r="O33" i="37"/>
  <c r="O19" i="37"/>
  <c r="J26" i="37"/>
  <c r="O20" i="37"/>
  <c r="O22" i="37"/>
  <c r="O24" i="37"/>
  <c r="O26" i="37"/>
  <c r="O28" i="37"/>
  <c r="O30" i="37"/>
  <c r="O32" i="37"/>
  <c r="M11" i="37"/>
  <c r="N279" i="32"/>
  <c r="T303" i="32"/>
  <c r="B287" i="32"/>
  <c r="H275" i="32"/>
  <c r="H299" i="32"/>
  <c r="N275" i="32"/>
  <c r="Z275" i="32"/>
  <c r="N299" i="32"/>
  <c r="T275" i="32"/>
  <c r="Z299" i="32"/>
  <c r="N295" i="32"/>
  <c r="H271" i="32"/>
  <c r="Z271" i="32"/>
  <c r="N287" i="32"/>
  <c r="T271" i="32"/>
  <c r="H295" i="32"/>
  <c r="T295" i="32"/>
  <c r="N271" i="32"/>
  <c r="N296" i="32"/>
  <c r="N272" i="32"/>
  <c r="H296" i="32"/>
  <c r="H272" i="32"/>
  <c r="Z272" i="32"/>
  <c r="T296" i="32"/>
  <c r="T272" i="32"/>
  <c r="Z296" i="32"/>
  <c r="N304" i="32"/>
  <c r="N280" i="32"/>
  <c r="H304" i="32"/>
  <c r="H280" i="32"/>
  <c r="Z280" i="32"/>
  <c r="T280" i="32"/>
  <c r="T304" i="32"/>
  <c r="Z304" i="32"/>
  <c r="Z307" i="32"/>
  <c r="Z283" i="32"/>
  <c r="T307" i="32"/>
  <c r="T283" i="32"/>
  <c r="N307" i="32"/>
  <c r="N283" i="32"/>
  <c r="H283" i="32"/>
  <c r="H307" i="32"/>
  <c r="Z301" i="32"/>
  <c r="Z277" i="32"/>
  <c r="T301" i="32"/>
  <c r="T277" i="32"/>
  <c r="N277" i="32"/>
  <c r="H277" i="32"/>
  <c r="N301" i="32"/>
  <c r="H301" i="32"/>
  <c r="Z305" i="32"/>
  <c r="Z281" i="32"/>
  <c r="T305" i="32"/>
  <c r="T281" i="32"/>
  <c r="N305" i="32"/>
  <c r="N281" i="32"/>
  <c r="H281" i="32"/>
  <c r="H305" i="32"/>
  <c r="N298" i="32"/>
  <c r="N274" i="32"/>
  <c r="H298" i="32"/>
  <c r="H274" i="32"/>
  <c r="Z298" i="32"/>
  <c r="T274" i="32"/>
  <c r="T298" i="32"/>
  <c r="Z274" i="32"/>
  <c r="N306" i="32"/>
  <c r="N282" i="32"/>
  <c r="H306" i="32"/>
  <c r="H282" i="32"/>
  <c r="Z306" i="32"/>
  <c r="Z282" i="32"/>
  <c r="T282" i="32"/>
  <c r="T306" i="32"/>
  <c r="H287" i="32"/>
  <c r="N300" i="32"/>
  <c r="N276" i="32"/>
  <c r="H300" i="32"/>
  <c r="H276" i="32"/>
  <c r="Z276" i="32"/>
  <c r="T276" i="32"/>
  <c r="Z300" i="32"/>
  <c r="T300" i="32"/>
  <c r="T293" i="32"/>
  <c r="T269" i="32"/>
  <c r="N293" i="32"/>
  <c r="N269" i="32"/>
  <c r="H269" i="32"/>
  <c r="Z293" i="32"/>
  <c r="H293" i="32"/>
  <c r="Z269" i="32"/>
  <c r="Z297" i="32"/>
  <c r="Z273" i="32"/>
  <c r="T297" i="32"/>
  <c r="T273" i="32"/>
  <c r="N273" i="32"/>
  <c r="H273" i="32"/>
  <c r="H297" i="32"/>
  <c r="N297" i="32"/>
  <c r="N294" i="32"/>
  <c r="N270" i="32"/>
  <c r="H294" i="32"/>
  <c r="H270" i="32"/>
  <c r="Z294" i="32"/>
  <c r="T294" i="32"/>
  <c r="Z270" i="32"/>
  <c r="T270" i="32"/>
  <c r="N302" i="32"/>
  <c r="N278" i="32"/>
  <c r="H302" i="32"/>
  <c r="H278" i="32"/>
  <c r="Z302" i="32"/>
  <c r="T302" i="32"/>
  <c r="T278" i="32"/>
  <c r="Z278" i="32"/>
  <c r="Z425" i="51" l="1"/>
  <c r="AA424" i="51"/>
  <c r="Z284" i="51"/>
  <c r="AA283" i="51"/>
  <c r="Z331" i="51"/>
  <c r="AA330" i="51"/>
  <c r="Z377" i="8"/>
  <c r="AA376" i="8"/>
  <c r="Z378" i="51"/>
  <c r="AA377" i="51"/>
  <c r="Z49" i="51"/>
  <c r="AA48" i="51"/>
  <c r="Z96" i="51"/>
  <c r="AA95" i="51"/>
  <c r="Z143" i="51"/>
  <c r="AA142" i="51"/>
  <c r="Z190" i="51"/>
  <c r="AA189" i="51"/>
  <c r="Z237" i="51"/>
  <c r="AA236" i="51"/>
  <c r="B270" i="32"/>
  <c r="B294" i="32"/>
  <c r="B300" i="32"/>
  <c r="B276" i="32"/>
  <c r="AF241" i="32"/>
  <c r="AF249" i="32"/>
  <c r="B282" i="32"/>
  <c r="B306" i="32"/>
  <c r="B283" i="32"/>
  <c r="B307" i="32"/>
  <c r="B296" i="32"/>
  <c r="B272" i="32"/>
  <c r="B271" i="32"/>
  <c r="B295" i="32"/>
  <c r="H249" i="32"/>
  <c r="H241" i="32"/>
  <c r="B297" i="32"/>
  <c r="B273" i="32"/>
  <c r="T241" i="32"/>
  <c r="T249" i="32"/>
  <c r="B274" i="32"/>
  <c r="B298" i="32"/>
  <c r="B305" i="32"/>
  <c r="B281" i="32"/>
  <c r="B278" i="32"/>
  <c r="B302" i="32"/>
  <c r="B293" i="32"/>
  <c r="B269" i="32"/>
  <c r="B301" i="32"/>
  <c r="B277" i="32"/>
  <c r="B304" i="32"/>
  <c r="B280" i="32"/>
  <c r="B275" i="32"/>
  <c r="B299" i="32"/>
  <c r="Z295" i="32"/>
  <c r="B279" i="32"/>
  <c r="B303" i="32"/>
  <c r="M10" i="37"/>
  <c r="M18" i="37"/>
  <c r="O10" i="37"/>
  <c r="O18" i="37"/>
  <c r="K10" i="37"/>
  <c r="K18" i="37"/>
  <c r="F9" i="48"/>
  <c r="F8" i="48"/>
  <c r="F7" i="48"/>
  <c r="F6" i="48"/>
  <c r="A4" i="48"/>
  <c r="Z426" i="51" l="1"/>
  <c r="AA425" i="51"/>
  <c r="Z332" i="51"/>
  <c r="AA331" i="51"/>
  <c r="Z378" i="8"/>
  <c r="AA377" i="8"/>
  <c r="Z379" i="51"/>
  <c r="AA378" i="51"/>
  <c r="Z285" i="51"/>
  <c r="AA284" i="51"/>
  <c r="Z97" i="51"/>
  <c r="AA96" i="51"/>
  <c r="Z144" i="51"/>
  <c r="AA143" i="51"/>
  <c r="Z191" i="51"/>
  <c r="AA190" i="51"/>
  <c r="Z238" i="51"/>
  <c r="AA237" i="51"/>
  <c r="Z50" i="51"/>
  <c r="AA49" i="51"/>
  <c r="J491" i="8"/>
  <c r="M491" i="8" s="1"/>
  <c r="I491" i="8"/>
  <c r="O491" i="8" s="1"/>
  <c r="J490" i="8"/>
  <c r="M490" i="8" s="1"/>
  <c r="I490" i="8"/>
  <c r="O490" i="8" s="1"/>
  <c r="J489" i="8"/>
  <c r="M489" i="8" s="1"/>
  <c r="I489" i="8"/>
  <c r="O489" i="8" s="1"/>
  <c r="J488" i="8"/>
  <c r="M488" i="8" s="1"/>
  <c r="I488" i="8"/>
  <c r="O488" i="8" s="1"/>
  <c r="J487" i="8"/>
  <c r="M487" i="8" s="1"/>
  <c r="I487" i="8"/>
  <c r="O487" i="8" s="1"/>
  <c r="J486" i="8"/>
  <c r="M486" i="8" s="1"/>
  <c r="I486" i="8"/>
  <c r="J485" i="8"/>
  <c r="M485" i="8" s="1"/>
  <c r="I485" i="8"/>
  <c r="J484" i="8"/>
  <c r="M484" i="8" s="1"/>
  <c r="I484" i="8"/>
  <c r="J483" i="8"/>
  <c r="M483" i="8" s="1"/>
  <c r="I483" i="8"/>
  <c r="J482" i="8"/>
  <c r="M482" i="8" s="1"/>
  <c r="I482" i="8"/>
  <c r="Z427" i="51" l="1"/>
  <c r="AA426" i="51"/>
  <c r="Z379" i="8"/>
  <c r="AA378" i="8"/>
  <c r="Z380" i="51"/>
  <c r="AA379" i="51"/>
  <c r="Z286" i="51"/>
  <c r="AA285" i="51"/>
  <c r="Z333" i="51"/>
  <c r="AA332" i="51"/>
  <c r="Z192" i="51"/>
  <c r="AA191" i="51"/>
  <c r="Z145" i="51"/>
  <c r="AA144" i="51"/>
  <c r="Z239" i="51"/>
  <c r="AA238" i="51"/>
  <c r="Z51" i="51"/>
  <c r="AA50" i="51"/>
  <c r="Z98" i="51"/>
  <c r="AA97" i="51"/>
  <c r="Z428" i="51" l="1"/>
  <c r="AA427" i="51"/>
  <c r="Z381" i="51"/>
  <c r="AA380" i="51"/>
  <c r="Z287" i="51"/>
  <c r="AA286" i="51"/>
  <c r="Z334" i="51"/>
  <c r="AA333" i="51"/>
  <c r="Z380" i="8"/>
  <c r="AA379" i="8"/>
  <c r="Z146" i="51"/>
  <c r="AA145" i="51"/>
  <c r="Z240" i="51"/>
  <c r="AA239" i="51"/>
  <c r="Z52" i="51"/>
  <c r="AA51" i="51"/>
  <c r="Z99" i="51"/>
  <c r="AA98" i="51"/>
  <c r="Z193" i="51"/>
  <c r="AA192" i="51"/>
  <c r="J317" i="32"/>
  <c r="AA317" i="32" s="1"/>
  <c r="J316" i="32"/>
  <c r="AA316" i="32" s="1"/>
  <c r="J315" i="32"/>
  <c r="AA315" i="32" s="1"/>
  <c r="J314" i="32"/>
  <c r="AA314" i="32" s="1"/>
  <c r="J313" i="32"/>
  <c r="AA313" i="32" s="1"/>
  <c r="E11" i="43"/>
  <c r="E10" i="43"/>
  <c r="E9" i="43"/>
  <c r="Z429" i="51" l="1"/>
  <c r="AA428" i="51"/>
  <c r="Z288" i="51"/>
  <c r="AA287" i="51"/>
  <c r="Z335" i="51"/>
  <c r="AA334" i="51"/>
  <c r="Z381" i="8"/>
  <c r="AA380" i="8"/>
  <c r="Z382" i="51"/>
  <c r="AA381" i="51"/>
  <c r="Z241" i="51"/>
  <c r="AA240" i="51"/>
  <c r="Z53" i="51"/>
  <c r="AA52" i="51"/>
  <c r="Z100" i="51"/>
  <c r="AA99" i="51"/>
  <c r="Z194" i="51"/>
  <c r="AA193" i="51"/>
  <c r="Z147" i="51"/>
  <c r="AA146" i="51"/>
  <c r="C11" i="47"/>
  <c r="C10" i="47"/>
  <c r="C9" i="47"/>
  <c r="Z430" i="51" l="1"/>
  <c r="AA429" i="51"/>
  <c r="Z336" i="51"/>
  <c r="AA335" i="51"/>
  <c r="Z382" i="8"/>
  <c r="AA381" i="8"/>
  <c r="Z383" i="51"/>
  <c r="AA382" i="51"/>
  <c r="Z289" i="51"/>
  <c r="AA288" i="51"/>
  <c r="Z54" i="51"/>
  <c r="AA53" i="51"/>
  <c r="Z101" i="51"/>
  <c r="AA100" i="51"/>
  <c r="Z195" i="51"/>
  <c r="AA194" i="51"/>
  <c r="Z148" i="51"/>
  <c r="AA147" i="51"/>
  <c r="Z242" i="51"/>
  <c r="AA241" i="51"/>
  <c r="AA318" i="32"/>
  <c r="A4" i="47"/>
  <c r="Z431" i="51" l="1"/>
  <c r="AA430" i="51"/>
  <c r="Z383" i="8"/>
  <c r="AA382" i="8"/>
  <c r="Z384" i="51"/>
  <c r="AA383" i="51"/>
  <c r="Z290" i="51"/>
  <c r="AA289" i="51"/>
  <c r="Z337" i="51"/>
  <c r="AA336" i="51"/>
  <c r="Z102" i="51"/>
  <c r="AA101" i="51"/>
  <c r="Z196" i="51"/>
  <c r="AA195" i="51"/>
  <c r="Z149" i="51"/>
  <c r="AA148" i="51"/>
  <c r="Z243" i="51"/>
  <c r="AA242" i="51"/>
  <c r="Z55" i="51"/>
  <c r="AA54" i="51"/>
  <c r="AI318" i="32"/>
  <c r="J321" i="32" s="1"/>
  <c r="N321" i="32"/>
  <c r="AA431" i="51" l="1"/>
  <c r="AA384" i="51"/>
  <c r="AA290" i="51"/>
  <c r="AA337" i="51"/>
  <c r="Z384" i="8"/>
  <c r="AA383" i="8"/>
  <c r="AA55" i="51"/>
  <c r="AA196" i="51"/>
  <c r="AA102" i="51"/>
  <c r="AA149" i="51"/>
  <c r="AA243" i="51"/>
  <c r="T321" i="32"/>
  <c r="Z321" i="32" s="1"/>
  <c r="Z70" i="32"/>
  <c r="T70" i="32"/>
  <c r="N70" i="32"/>
  <c r="H70" i="32"/>
  <c r="B70" i="32"/>
  <c r="B46" i="32"/>
  <c r="AL27" i="32"/>
  <c r="Z27" i="32"/>
  <c r="N27" i="32"/>
  <c r="AL19" i="32"/>
  <c r="Z19" i="32"/>
  <c r="N19" i="32"/>
  <c r="M10" i="32"/>
  <c r="S184" i="32" s="1"/>
  <c r="G202" i="32"/>
  <c r="V121" i="32"/>
  <c r="Q121" i="32"/>
  <c r="V120" i="32"/>
  <c r="Q120" i="32"/>
  <c r="V119" i="32"/>
  <c r="Q119" i="32"/>
  <c r="V118" i="32"/>
  <c r="Q118" i="32"/>
  <c r="V117" i="32"/>
  <c r="Q117" i="32"/>
  <c r="AA384" i="8" l="1"/>
  <c r="T437" i="8"/>
  <c r="S437" i="8"/>
  <c r="R437" i="8"/>
  <c r="P437" i="8"/>
  <c r="O437" i="8"/>
  <c r="Z465" i="8" s="1"/>
  <c r="Z466" i="8" s="1"/>
  <c r="Z467" i="8" s="1"/>
  <c r="Z468" i="8" s="1"/>
  <c r="Z469" i="8" s="1"/>
  <c r="Z470" i="8" s="1"/>
  <c r="Z471" i="8" s="1"/>
  <c r="Z472" i="8" s="1"/>
  <c r="Z473" i="8" s="1"/>
  <c r="Z474" i="8" s="1"/>
  <c r="Z475" i="8" s="1"/>
  <c r="Z476" i="8" s="1"/>
  <c r="Z477" i="8" s="1"/>
  <c r="Z478" i="8" s="1"/>
  <c r="T435" i="8"/>
  <c r="S435" i="8"/>
  <c r="R435" i="8"/>
  <c r="P435" i="8"/>
  <c r="N435" i="8"/>
  <c r="M435" i="8"/>
  <c r="M437" i="8" s="1"/>
  <c r="J435" i="8"/>
  <c r="I435" i="8"/>
  <c r="H435" i="8"/>
  <c r="G435" i="8"/>
  <c r="D442" i="8" s="1"/>
  <c r="F435" i="8"/>
  <c r="E435" i="8"/>
  <c r="D435" i="8"/>
  <c r="C435" i="8"/>
  <c r="B435" i="8"/>
  <c r="C437" i="8" s="1"/>
  <c r="A433" i="8"/>
  <c r="T390" i="8"/>
  <c r="S390" i="8"/>
  <c r="R390" i="8"/>
  <c r="P390" i="8"/>
  <c r="O390" i="8"/>
  <c r="Z418" i="8" s="1"/>
  <c r="T388" i="8"/>
  <c r="S388" i="8"/>
  <c r="R388" i="8"/>
  <c r="P388" i="8"/>
  <c r="N388" i="8"/>
  <c r="M388" i="8"/>
  <c r="M390" i="8" s="1"/>
  <c r="J388" i="8"/>
  <c r="I388" i="8"/>
  <c r="H388" i="8"/>
  <c r="G388" i="8"/>
  <c r="D395" i="8" s="1"/>
  <c r="F388" i="8"/>
  <c r="E388" i="8"/>
  <c r="D388" i="8"/>
  <c r="C388" i="8"/>
  <c r="B388" i="8"/>
  <c r="A386" i="8"/>
  <c r="T296" i="8"/>
  <c r="S296" i="8"/>
  <c r="R296" i="8"/>
  <c r="P296" i="8"/>
  <c r="O296" i="8"/>
  <c r="Z324" i="8" s="1"/>
  <c r="T294" i="8"/>
  <c r="S294" i="8"/>
  <c r="R294" i="8"/>
  <c r="P294" i="8"/>
  <c r="N294" i="8"/>
  <c r="M294" i="8"/>
  <c r="M296" i="8" s="1"/>
  <c r="J294" i="8"/>
  <c r="I294" i="8"/>
  <c r="H294" i="8"/>
  <c r="G294" i="8"/>
  <c r="D301" i="8" s="1"/>
  <c r="F294" i="8"/>
  <c r="E294" i="8"/>
  <c r="D294" i="8"/>
  <c r="C294" i="8"/>
  <c r="B294" i="8"/>
  <c r="C296" i="8" s="1"/>
  <c r="A292" i="8"/>
  <c r="T249" i="8"/>
  <c r="S249" i="8"/>
  <c r="R249" i="8"/>
  <c r="P249" i="8"/>
  <c r="O249" i="8"/>
  <c r="Z277" i="8" s="1"/>
  <c r="T247" i="8"/>
  <c r="S247" i="8"/>
  <c r="R247" i="8"/>
  <c r="P247" i="8"/>
  <c r="N247" i="8"/>
  <c r="M247" i="8"/>
  <c r="M249" i="8" s="1"/>
  <c r="J247" i="8"/>
  <c r="I247" i="8"/>
  <c r="H247" i="8"/>
  <c r="G247" i="8"/>
  <c r="D254" i="8" s="1"/>
  <c r="F247" i="8"/>
  <c r="E247" i="8"/>
  <c r="D247" i="8"/>
  <c r="C247" i="8"/>
  <c r="B247" i="8"/>
  <c r="C249" i="8" s="1"/>
  <c r="A245" i="8"/>
  <c r="T202" i="8"/>
  <c r="S202" i="8"/>
  <c r="R202" i="8"/>
  <c r="P202" i="8"/>
  <c r="O202" i="8"/>
  <c r="Z230" i="8" s="1"/>
  <c r="T200" i="8"/>
  <c r="S200" i="8"/>
  <c r="R200" i="8"/>
  <c r="P200" i="8"/>
  <c r="N200" i="8"/>
  <c r="M200" i="8"/>
  <c r="M202" i="8" s="1"/>
  <c r="J200" i="8"/>
  <c r="I200" i="8"/>
  <c r="H200" i="8"/>
  <c r="G200" i="8"/>
  <c r="D207" i="8" s="1"/>
  <c r="F200" i="8"/>
  <c r="E200" i="8"/>
  <c r="D200" i="8"/>
  <c r="C200" i="8"/>
  <c r="B200" i="8"/>
  <c r="C202" i="8" s="1"/>
  <c r="A198" i="8"/>
  <c r="T155" i="8"/>
  <c r="S155" i="8"/>
  <c r="R155" i="8"/>
  <c r="P155" i="8"/>
  <c r="O155" i="8"/>
  <c r="Z183" i="8" s="1"/>
  <c r="T153" i="8"/>
  <c r="S153" i="8"/>
  <c r="R153" i="8"/>
  <c r="P153" i="8"/>
  <c r="N153" i="8"/>
  <c r="M153" i="8"/>
  <c r="M155" i="8" s="1"/>
  <c r="J153" i="8"/>
  <c r="I153" i="8"/>
  <c r="H153" i="8"/>
  <c r="G153" i="8"/>
  <c r="D160" i="8" s="1"/>
  <c r="F153" i="8"/>
  <c r="E153" i="8"/>
  <c r="D153" i="8"/>
  <c r="C153" i="8"/>
  <c r="B153" i="8"/>
  <c r="A151" i="8"/>
  <c r="T108" i="8"/>
  <c r="S108" i="8"/>
  <c r="R108" i="8"/>
  <c r="P108" i="8"/>
  <c r="O108" i="8"/>
  <c r="Z136" i="8" s="1"/>
  <c r="T106" i="8"/>
  <c r="S106" i="8"/>
  <c r="R106" i="8"/>
  <c r="P106" i="8"/>
  <c r="N106" i="8"/>
  <c r="M106" i="8"/>
  <c r="M108" i="8" s="1"/>
  <c r="J106" i="8"/>
  <c r="I106" i="8"/>
  <c r="H106" i="8"/>
  <c r="G106" i="8"/>
  <c r="D113" i="8" s="1"/>
  <c r="F106" i="8"/>
  <c r="E106" i="8"/>
  <c r="D106" i="8"/>
  <c r="C106" i="8"/>
  <c r="B106" i="8"/>
  <c r="C108" i="8" s="1"/>
  <c r="A104" i="8"/>
  <c r="T61" i="8"/>
  <c r="S61" i="8"/>
  <c r="R61" i="8"/>
  <c r="P61" i="8"/>
  <c r="O61" i="8"/>
  <c r="Z89" i="8" s="1"/>
  <c r="T59" i="8"/>
  <c r="S59" i="8"/>
  <c r="R59" i="8"/>
  <c r="P59" i="8"/>
  <c r="N59" i="8"/>
  <c r="M59" i="8"/>
  <c r="M61" i="8" s="1"/>
  <c r="J59" i="8"/>
  <c r="I59" i="8"/>
  <c r="H59" i="8"/>
  <c r="G59" i="8"/>
  <c r="D66" i="8" s="1"/>
  <c r="F59" i="8"/>
  <c r="E59" i="8"/>
  <c r="D59" i="8"/>
  <c r="C59" i="8"/>
  <c r="B59" i="8"/>
  <c r="A57" i="8"/>
  <c r="Z419" i="8" l="1"/>
  <c r="Z278" i="8"/>
  <c r="Z325" i="8"/>
  <c r="Z90" i="8"/>
  <c r="Z137" i="8"/>
  <c r="Z184" i="8"/>
  <c r="Z231" i="8"/>
  <c r="B460" i="8"/>
  <c r="B456" i="8"/>
  <c r="A475" i="8" s="1"/>
  <c r="B452" i="8"/>
  <c r="A471" i="8" s="1"/>
  <c r="B448" i="8"/>
  <c r="A467" i="8" s="1"/>
  <c r="B444" i="8"/>
  <c r="B450" i="8"/>
  <c r="A469" i="8" s="1"/>
  <c r="B457" i="8"/>
  <c r="A476" i="8" s="1"/>
  <c r="B449" i="8"/>
  <c r="A468" i="8" s="1"/>
  <c r="B445" i="8"/>
  <c r="B459" i="8"/>
  <c r="A478" i="8" s="1"/>
  <c r="B455" i="8"/>
  <c r="A474" i="8" s="1"/>
  <c r="B451" i="8"/>
  <c r="A470" i="8" s="1"/>
  <c r="B447" i="8"/>
  <c r="A466" i="8" s="1"/>
  <c r="B443" i="8"/>
  <c r="B454" i="8"/>
  <c r="A473" i="8" s="1"/>
  <c r="B446" i="8"/>
  <c r="A465" i="8" s="1"/>
  <c r="B453" i="8"/>
  <c r="A472" i="8" s="1"/>
  <c r="B458" i="8"/>
  <c r="A477" i="8" s="1"/>
  <c r="B413" i="8"/>
  <c r="B409" i="8"/>
  <c r="A428" i="8" s="1"/>
  <c r="B405" i="8"/>
  <c r="A424" i="8" s="1"/>
  <c r="B401" i="8"/>
  <c r="A420" i="8" s="1"/>
  <c r="B397" i="8"/>
  <c r="B410" i="8"/>
  <c r="A429" i="8" s="1"/>
  <c r="B402" i="8"/>
  <c r="A421" i="8" s="1"/>
  <c r="B412" i="8"/>
  <c r="A431" i="8" s="1"/>
  <c r="B408" i="8"/>
  <c r="A427" i="8" s="1"/>
  <c r="B404" i="8"/>
  <c r="A423" i="8" s="1"/>
  <c r="B400" i="8"/>
  <c r="A419" i="8" s="1"/>
  <c r="B396" i="8"/>
  <c r="B399" i="8"/>
  <c r="A418" i="8" s="1"/>
  <c r="B398" i="8"/>
  <c r="B411" i="8"/>
  <c r="A430" i="8" s="1"/>
  <c r="B407" i="8"/>
  <c r="A426" i="8" s="1"/>
  <c r="B403" i="8"/>
  <c r="A422" i="8" s="1"/>
  <c r="B406" i="8"/>
  <c r="A425" i="8" s="1"/>
  <c r="B319" i="8"/>
  <c r="B315" i="8"/>
  <c r="A334" i="8" s="1"/>
  <c r="B311" i="8"/>
  <c r="A330" i="8" s="1"/>
  <c r="B307" i="8"/>
  <c r="A326" i="8" s="1"/>
  <c r="B303" i="8"/>
  <c r="B317" i="8"/>
  <c r="A336" i="8" s="1"/>
  <c r="B309" i="8"/>
  <c r="A328" i="8" s="1"/>
  <c r="B312" i="8"/>
  <c r="A331" i="8" s="1"/>
  <c r="B318" i="8"/>
  <c r="A337" i="8" s="1"/>
  <c r="B314" i="8"/>
  <c r="A333" i="8" s="1"/>
  <c r="B310" i="8"/>
  <c r="A329" i="8" s="1"/>
  <c r="B306" i="8"/>
  <c r="A325" i="8" s="1"/>
  <c r="B302" i="8"/>
  <c r="B313" i="8"/>
  <c r="A332" i="8" s="1"/>
  <c r="B305" i="8"/>
  <c r="A324" i="8" s="1"/>
  <c r="B316" i="8"/>
  <c r="A335" i="8" s="1"/>
  <c r="B304" i="8"/>
  <c r="B308" i="8"/>
  <c r="A327" i="8" s="1"/>
  <c r="B272" i="8"/>
  <c r="B268" i="8"/>
  <c r="A287" i="8" s="1"/>
  <c r="B264" i="8"/>
  <c r="A283" i="8" s="1"/>
  <c r="B260" i="8"/>
  <c r="A279" i="8" s="1"/>
  <c r="B256" i="8"/>
  <c r="B267" i="8"/>
  <c r="A286" i="8" s="1"/>
  <c r="B259" i="8"/>
  <c r="A278" i="8" s="1"/>
  <c r="B270" i="8"/>
  <c r="A289" i="8" s="1"/>
  <c r="B266" i="8"/>
  <c r="A285" i="8" s="1"/>
  <c r="B258" i="8"/>
  <c r="A277" i="8" s="1"/>
  <c r="B265" i="8"/>
  <c r="A284" i="8" s="1"/>
  <c r="B271" i="8"/>
  <c r="A290" i="8" s="1"/>
  <c r="B263" i="8"/>
  <c r="A282" i="8" s="1"/>
  <c r="B255" i="8"/>
  <c r="B262" i="8"/>
  <c r="A281" i="8" s="1"/>
  <c r="B269" i="8"/>
  <c r="A288" i="8" s="1"/>
  <c r="B261" i="8"/>
  <c r="A280" i="8" s="1"/>
  <c r="B257" i="8"/>
  <c r="B225" i="8"/>
  <c r="B221" i="8"/>
  <c r="A240" i="8" s="1"/>
  <c r="B217" i="8"/>
  <c r="A236" i="8" s="1"/>
  <c r="B213" i="8"/>
  <c r="A232" i="8" s="1"/>
  <c r="B209" i="8"/>
  <c r="B219" i="8"/>
  <c r="A238" i="8" s="1"/>
  <c r="B222" i="8"/>
  <c r="A241" i="8" s="1"/>
  <c r="B214" i="8"/>
  <c r="A233" i="8" s="1"/>
  <c r="B224" i="8"/>
  <c r="A243" i="8" s="1"/>
  <c r="B220" i="8"/>
  <c r="A239" i="8" s="1"/>
  <c r="B216" i="8"/>
  <c r="A235" i="8" s="1"/>
  <c r="B212" i="8"/>
  <c r="A231" i="8" s="1"/>
  <c r="B208" i="8"/>
  <c r="B215" i="8"/>
  <c r="A234" i="8" s="1"/>
  <c r="B211" i="8"/>
  <c r="A230" i="8" s="1"/>
  <c r="B218" i="8"/>
  <c r="A237" i="8" s="1"/>
  <c r="B223" i="8"/>
  <c r="A242" i="8" s="1"/>
  <c r="B210" i="8"/>
  <c r="B178" i="8"/>
  <c r="B174" i="8"/>
  <c r="A193" i="8" s="1"/>
  <c r="B170" i="8"/>
  <c r="A189" i="8" s="1"/>
  <c r="B166" i="8"/>
  <c r="A185" i="8" s="1"/>
  <c r="B162" i="8"/>
  <c r="B172" i="8"/>
  <c r="A191" i="8" s="1"/>
  <c r="B175" i="8"/>
  <c r="A194" i="8" s="1"/>
  <c r="B163" i="8"/>
  <c r="B177" i="8"/>
  <c r="A196" i="8" s="1"/>
  <c r="B173" i="8"/>
  <c r="A192" i="8" s="1"/>
  <c r="B169" i="8"/>
  <c r="A188" i="8" s="1"/>
  <c r="B165" i="8"/>
  <c r="A184" i="8" s="1"/>
  <c r="B161" i="8"/>
  <c r="B164" i="8"/>
  <c r="A183" i="8" s="1"/>
  <c r="B171" i="8"/>
  <c r="A190" i="8" s="1"/>
  <c r="B176" i="8"/>
  <c r="A195" i="8" s="1"/>
  <c r="B168" i="8"/>
  <c r="A187" i="8" s="1"/>
  <c r="B167" i="8"/>
  <c r="A186" i="8" s="1"/>
  <c r="B131" i="8"/>
  <c r="B127" i="8"/>
  <c r="A146" i="8" s="1"/>
  <c r="B123" i="8"/>
  <c r="A142" i="8" s="1"/>
  <c r="B119" i="8"/>
  <c r="A138" i="8" s="1"/>
  <c r="B115" i="8"/>
  <c r="B126" i="8"/>
  <c r="A145" i="8" s="1"/>
  <c r="B122" i="8"/>
  <c r="A141" i="8" s="1"/>
  <c r="B118" i="8"/>
  <c r="A137" i="8" s="1"/>
  <c r="B129" i="8"/>
  <c r="A148" i="8" s="1"/>
  <c r="B121" i="8"/>
  <c r="A140" i="8" s="1"/>
  <c r="B128" i="8"/>
  <c r="A147" i="8" s="1"/>
  <c r="B124" i="8"/>
  <c r="A143" i="8" s="1"/>
  <c r="B116" i="8"/>
  <c r="B130" i="8"/>
  <c r="A149" i="8" s="1"/>
  <c r="B114" i="8"/>
  <c r="B125" i="8"/>
  <c r="A144" i="8" s="1"/>
  <c r="B117" i="8"/>
  <c r="A136" i="8" s="1"/>
  <c r="B120" i="8"/>
  <c r="A139" i="8" s="1"/>
  <c r="B83" i="8"/>
  <c r="A102" i="8" s="1"/>
  <c r="B79" i="8"/>
  <c r="A98" i="8" s="1"/>
  <c r="B75" i="8"/>
  <c r="A94" i="8" s="1"/>
  <c r="B71" i="8"/>
  <c r="A90" i="8" s="1"/>
  <c r="B67" i="8"/>
  <c r="B70" i="8"/>
  <c r="A89" i="8" s="1"/>
  <c r="B77" i="8"/>
  <c r="A96" i="8" s="1"/>
  <c r="B69" i="8"/>
  <c r="B80" i="8"/>
  <c r="A99" i="8" s="1"/>
  <c r="B72" i="8"/>
  <c r="A91" i="8" s="1"/>
  <c r="B82" i="8"/>
  <c r="A101" i="8" s="1"/>
  <c r="B78" i="8"/>
  <c r="A97" i="8" s="1"/>
  <c r="B74" i="8"/>
  <c r="A93" i="8" s="1"/>
  <c r="B81" i="8"/>
  <c r="A100" i="8" s="1"/>
  <c r="B73" i="8"/>
  <c r="A92" i="8" s="1"/>
  <c r="B84" i="8"/>
  <c r="B76" i="8"/>
  <c r="A95" i="8" s="1"/>
  <c r="B68" i="8"/>
  <c r="E442" i="8"/>
  <c r="G442" i="8"/>
  <c r="I442" i="8"/>
  <c r="E395" i="8"/>
  <c r="I395" i="8"/>
  <c r="G395" i="8"/>
  <c r="I301" i="8"/>
  <c r="G301" i="8"/>
  <c r="E301" i="8"/>
  <c r="G254" i="8"/>
  <c r="I254" i="8"/>
  <c r="E254" i="8"/>
  <c r="E207" i="8"/>
  <c r="G207" i="8"/>
  <c r="I207" i="8"/>
  <c r="E160" i="8"/>
  <c r="I160" i="8"/>
  <c r="G160" i="8"/>
  <c r="E113" i="8"/>
  <c r="G113" i="8"/>
  <c r="I113" i="8"/>
  <c r="I66" i="8"/>
  <c r="G66" i="8"/>
  <c r="E66" i="8"/>
  <c r="I390" i="8"/>
  <c r="A390" i="8"/>
  <c r="A296" i="8"/>
  <c r="I296" i="8"/>
  <c r="I249" i="8"/>
  <c r="I202" i="8"/>
  <c r="N296" i="8"/>
  <c r="N249" i="8"/>
  <c r="N202" i="8"/>
  <c r="N155" i="8"/>
  <c r="N108" i="8"/>
  <c r="N61" i="8"/>
  <c r="N437" i="8"/>
  <c r="N390" i="8"/>
  <c r="A437" i="8"/>
  <c r="I437" i="8"/>
  <c r="C390" i="8"/>
  <c r="A249" i="8"/>
  <c r="A202" i="8"/>
  <c r="A155" i="8"/>
  <c r="C155" i="8"/>
  <c r="I155" i="8"/>
  <c r="I108" i="8"/>
  <c r="A108" i="8"/>
  <c r="C61" i="8"/>
  <c r="A61" i="8"/>
  <c r="D61" i="8" s="1"/>
  <c r="I61" i="8"/>
  <c r="Z420" i="8" l="1"/>
  <c r="Z326" i="8"/>
  <c r="Z279" i="8"/>
  <c r="Z232" i="8"/>
  <c r="Z138" i="8"/>
  <c r="Z185" i="8"/>
  <c r="Z91" i="8"/>
  <c r="V455" i="8"/>
  <c r="R455" i="8"/>
  <c r="N455" i="8"/>
  <c r="J455" i="8"/>
  <c r="F455" i="8"/>
  <c r="U455" i="8"/>
  <c r="Q455" i="8"/>
  <c r="M455" i="8"/>
  <c r="I455" i="8"/>
  <c r="E455" i="8"/>
  <c r="T455" i="8"/>
  <c r="P455" i="8"/>
  <c r="L455" i="8"/>
  <c r="H455" i="8"/>
  <c r="O455" i="8"/>
  <c r="S455" i="8"/>
  <c r="C474" i="8" s="1"/>
  <c r="K455" i="8"/>
  <c r="B474" i="8" s="1"/>
  <c r="G455" i="8"/>
  <c r="U460" i="8"/>
  <c r="Q460" i="8"/>
  <c r="M460" i="8"/>
  <c r="I460" i="8"/>
  <c r="E460" i="8"/>
  <c r="T460" i="8"/>
  <c r="P460" i="8"/>
  <c r="L460" i="8"/>
  <c r="H460" i="8"/>
  <c r="O460" i="8"/>
  <c r="G460" i="8"/>
  <c r="V460" i="8"/>
  <c r="N460" i="8"/>
  <c r="F460" i="8"/>
  <c r="S460" i="8"/>
  <c r="K460" i="8"/>
  <c r="R460" i="8"/>
  <c r="J460" i="8"/>
  <c r="T446" i="8"/>
  <c r="P446" i="8"/>
  <c r="L446" i="8"/>
  <c r="H446" i="8"/>
  <c r="D446" i="8"/>
  <c r="AC446" i="8" s="1"/>
  <c r="S446" i="8"/>
  <c r="C465" i="8" s="1"/>
  <c r="O446" i="8"/>
  <c r="K446" i="8"/>
  <c r="B465" i="8" s="1"/>
  <c r="G446" i="8"/>
  <c r="Q446" i="8"/>
  <c r="I446" i="8"/>
  <c r="M446" i="8"/>
  <c r="J446" i="8"/>
  <c r="V446" i="8"/>
  <c r="N446" i="8"/>
  <c r="F446" i="8"/>
  <c r="U446" i="8"/>
  <c r="E446" i="8"/>
  <c r="R446" i="8"/>
  <c r="T454" i="8"/>
  <c r="P454" i="8"/>
  <c r="L454" i="8"/>
  <c r="H454" i="8"/>
  <c r="S454" i="8"/>
  <c r="C473" i="8" s="1"/>
  <c r="O454" i="8"/>
  <c r="K454" i="8"/>
  <c r="B473" i="8" s="1"/>
  <c r="G454" i="8"/>
  <c r="V454" i="8"/>
  <c r="R454" i="8"/>
  <c r="N454" i="8"/>
  <c r="J454" i="8"/>
  <c r="F454" i="8"/>
  <c r="Q454" i="8"/>
  <c r="U454" i="8"/>
  <c r="E454" i="8"/>
  <c r="M454" i="8"/>
  <c r="I454" i="8"/>
  <c r="AG474" i="8"/>
  <c r="S474" i="8"/>
  <c r="Y474" i="8" s="1"/>
  <c r="O474" i="8"/>
  <c r="U474" i="8" s="1"/>
  <c r="K474" i="8"/>
  <c r="G474" i="8"/>
  <c r="R474" i="8"/>
  <c r="X474" i="8" s="1"/>
  <c r="N474" i="8"/>
  <c r="AC474" i="8" s="1"/>
  <c r="J474" i="8"/>
  <c r="F474" i="8"/>
  <c r="P474" i="8"/>
  <c r="V474" i="8" s="1"/>
  <c r="H474" i="8"/>
  <c r="AE474" i="8"/>
  <c r="M474" i="8"/>
  <c r="E474" i="8"/>
  <c r="D474" i="8"/>
  <c r="AK455" i="8"/>
  <c r="AA455" i="8"/>
  <c r="Q474" i="8"/>
  <c r="W474" i="8" s="1"/>
  <c r="AJ455" i="8"/>
  <c r="AD455" i="8"/>
  <c r="Z455" i="8"/>
  <c r="AD474" i="8"/>
  <c r="L474" i="8"/>
  <c r="AM455" i="8"/>
  <c r="AI455" i="8"/>
  <c r="Y455" i="8"/>
  <c r="I474" i="8"/>
  <c r="AG455" i="8"/>
  <c r="X455" i="8"/>
  <c r="AL455" i="8"/>
  <c r="AB455" i="8"/>
  <c r="AD471" i="8"/>
  <c r="P471" i="8"/>
  <c r="V471" i="8" s="1"/>
  <c r="L471" i="8"/>
  <c r="H471" i="8"/>
  <c r="D471" i="8"/>
  <c r="AG471" i="8"/>
  <c r="S471" i="8"/>
  <c r="Y471" i="8" s="1"/>
  <c r="O471" i="8"/>
  <c r="U471" i="8" s="1"/>
  <c r="K471" i="8"/>
  <c r="G471" i="8"/>
  <c r="AE471" i="8"/>
  <c r="M471" i="8"/>
  <c r="E471" i="8"/>
  <c r="R471" i="8"/>
  <c r="X471" i="8" s="1"/>
  <c r="J471" i="8"/>
  <c r="Q471" i="8"/>
  <c r="W471" i="8" s="1"/>
  <c r="AM452" i="8"/>
  <c r="AI452" i="8"/>
  <c r="Y452" i="8"/>
  <c r="N471" i="8"/>
  <c r="AC471" i="8" s="1"/>
  <c r="AL452" i="8"/>
  <c r="AG452" i="8"/>
  <c r="AB452" i="8"/>
  <c r="X452" i="8"/>
  <c r="I471" i="8"/>
  <c r="AD452" i="8"/>
  <c r="AJ452" i="8"/>
  <c r="AK452" i="8"/>
  <c r="AA452" i="8"/>
  <c r="F471" i="8"/>
  <c r="Z452" i="8"/>
  <c r="AE467" i="8"/>
  <c r="Q467" i="8"/>
  <c r="W467" i="8" s="1"/>
  <c r="M467" i="8"/>
  <c r="I467" i="8"/>
  <c r="E467" i="8"/>
  <c r="AD467" i="8"/>
  <c r="P467" i="8"/>
  <c r="V467" i="8" s="1"/>
  <c r="L467" i="8"/>
  <c r="H467" i="8"/>
  <c r="D467" i="8"/>
  <c r="S467" i="8"/>
  <c r="Y467" i="8" s="1"/>
  <c r="K467" i="8"/>
  <c r="AM448" i="8"/>
  <c r="AI448" i="8"/>
  <c r="Y448" i="8"/>
  <c r="R467" i="8"/>
  <c r="X467" i="8" s="1"/>
  <c r="J467" i="8"/>
  <c r="AL448" i="8"/>
  <c r="AG448" i="8"/>
  <c r="AB448" i="8"/>
  <c r="X448" i="8"/>
  <c r="AG467" i="8"/>
  <c r="O467" i="8"/>
  <c r="U467" i="8" s="1"/>
  <c r="G467" i="8"/>
  <c r="F467" i="8"/>
  <c r="AD448" i="8"/>
  <c r="Z448" i="8"/>
  <c r="N467" i="8"/>
  <c r="AC467" i="8" s="1"/>
  <c r="AK448" i="8"/>
  <c r="AA448" i="8"/>
  <c r="AJ448" i="8"/>
  <c r="R477" i="8"/>
  <c r="X477" i="8" s="1"/>
  <c r="N477" i="8"/>
  <c r="AC477" i="8" s="1"/>
  <c r="J477" i="8"/>
  <c r="F477" i="8"/>
  <c r="AE477" i="8"/>
  <c r="Q477" i="8"/>
  <c r="W477" i="8" s="1"/>
  <c r="M477" i="8"/>
  <c r="I477" i="8"/>
  <c r="E477" i="8"/>
  <c r="S477" i="8"/>
  <c r="Y477" i="8" s="1"/>
  <c r="K477" i="8"/>
  <c r="AJ458" i="8"/>
  <c r="AD458" i="8"/>
  <c r="Z458" i="8"/>
  <c r="P477" i="8"/>
  <c r="V477" i="8" s="1"/>
  <c r="H477" i="8"/>
  <c r="AM458" i="8"/>
  <c r="AI458" i="8"/>
  <c r="Y458" i="8"/>
  <c r="G477" i="8"/>
  <c r="AL458" i="8"/>
  <c r="AB458" i="8"/>
  <c r="D477" i="8"/>
  <c r="AK458" i="8"/>
  <c r="AA458" i="8"/>
  <c r="AG477" i="8"/>
  <c r="O477" i="8"/>
  <c r="U477" i="8" s="1"/>
  <c r="AG458" i="8"/>
  <c r="X458" i="8"/>
  <c r="AD477" i="8"/>
  <c r="L477" i="8"/>
  <c r="V447" i="8"/>
  <c r="R447" i="8"/>
  <c r="N447" i="8"/>
  <c r="J447" i="8"/>
  <c r="F447" i="8"/>
  <c r="U447" i="8"/>
  <c r="Q447" i="8"/>
  <c r="M447" i="8"/>
  <c r="I447" i="8"/>
  <c r="R444" i="8" s="1"/>
  <c r="R445" i="8" s="1"/>
  <c r="E447" i="8"/>
  <c r="P444" i="8" s="1"/>
  <c r="P445" i="8" s="1"/>
  <c r="O447" i="8"/>
  <c r="G447" i="8"/>
  <c r="Q444" i="8" s="1"/>
  <c r="Q445" i="8" s="1"/>
  <c r="K447" i="8"/>
  <c r="B466" i="8" s="1"/>
  <c r="H447" i="8"/>
  <c r="T447" i="8"/>
  <c r="L447" i="8"/>
  <c r="D447" i="8"/>
  <c r="AE447" i="8" s="1"/>
  <c r="S447" i="8"/>
  <c r="C466" i="8" s="1"/>
  <c r="P447" i="8"/>
  <c r="V457" i="8"/>
  <c r="R457" i="8"/>
  <c r="N457" i="8"/>
  <c r="J457" i="8"/>
  <c r="F457" i="8"/>
  <c r="U457" i="8"/>
  <c r="Q457" i="8"/>
  <c r="M457" i="8"/>
  <c r="I457" i="8"/>
  <c r="E457" i="8"/>
  <c r="T457" i="8"/>
  <c r="P457" i="8"/>
  <c r="L457" i="8"/>
  <c r="H457" i="8"/>
  <c r="K457" i="8"/>
  <c r="B476" i="8" s="1"/>
  <c r="O457" i="8"/>
  <c r="G457" i="8"/>
  <c r="S457" i="8"/>
  <c r="C476" i="8" s="1"/>
  <c r="L443" i="8"/>
  <c r="H443" i="8"/>
  <c r="D443" i="8"/>
  <c r="K443" i="8"/>
  <c r="G443" i="8"/>
  <c r="I443" i="8"/>
  <c r="F443" i="8"/>
  <c r="M443" i="8"/>
  <c r="N443" i="8"/>
  <c r="E443" i="8"/>
  <c r="J443" i="8"/>
  <c r="T448" i="8"/>
  <c r="P448" i="8"/>
  <c r="L448" i="8"/>
  <c r="H448" i="8"/>
  <c r="D448" i="8"/>
  <c r="AE448" i="8" s="1"/>
  <c r="S448" i="8"/>
  <c r="C467" i="8" s="1"/>
  <c r="O448" i="8"/>
  <c r="K448" i="8"/>
  <c r="B467" i="8" s="1"/>
  <c r="G448" i="8"/>
  <c r="U448" i="8"/>
  <c r="M448" i="8"/>
  <c r="E448" i="8"/>
  <c r="I448" i="8"/>
  <c r="V448" i="8"/>
  <c r="N448" i="8"/>
  <c r="F448" i="8"/>
  <c r="R448" i="8"/>
  <c r="J448" i="8"/>
  <c r="Q448" i="8"/>
  <c r="T456" i="8"/>
  <c r="P456" i="8"/>
  <c r="L456" i="8"/>
  <c r="H456" i="8"/>
  <c r="S456" i="8"/>
  <c r="C475" i="8" s="1"/>
  <c r="O456" i="8"/>
  <c r="K456" i="8"/>
  <c r="B475" i="8" s="1"/>
  <c r="G456" i="8"/>
  <c r="V456" i="8"/>
  <c r="R456" i="8"/>
  <c r="N456" i="8"/>
  <c r="J456" i="8"/>
  <c r="F456" i="8"/>
  <c r="M456" i="8"/>
  <c r="Q456" i="8"/>
  <c r="I456" i="8"/>
  <c r="U456" i="8"/>
  <c r="E456" i="8"/>
  <c r="AG469" i="8"/>
  <c r="S469" i="8"/>
  <c r="Y469" i="8" s="1"/>
  <c r="O469" i="8"/>
  <c r="U469" i="8" s="1"/>
  <c r="K469" i="8"/>
  <c r="G469" i="8"/>
  <c r="R469" i="8"/>
  <c r="X469" i="8" s="1"/>
  <c r="N469" i="8"/>
  <c r="AC469" i="8" s="1"/>
  <c r="J469" i="8"/>
  <c r="F469" i="8"/>
  <c r="AD469" i="8"/>
  <c r="L469" i="8"/>
  <c r="D469" i="8"/>
  <c r="Q469" i="8"/>
  <c r="W469" i="8" s="1"/>
  <c r="I469" i="8"/>
  <c r="P469" i="8"/>
  <c r="V469" i="8" s="1"/>
  <c r="AM450" i="8"/>
  <c r="AI450" i="8"/>
  <c r="Y450" i="8"/>
  <c r="AE469" i="8"/>
  <c r="M469" i="8"/>
  <c r="AL450" i="8"/>
  <c r="AG450" i="8"/>
  <c r="AB450" i="8"/>
  <c r="X450" i="8"/>
  <c r="H469" i="8"/>
  <c r="AJ450" i="8"/>
  <c r="Z450" i="8"/>
  <c r="E469" i="8"/>
  <c r="AD450" i="8"/>
  <c r="AK450" i="8"/>
  <c r="AA450" i="8"/>
  <c r="R468" i="8"/>
  <c r="X468" i="8" s="1"/>
  <c r="N468" i="8"/>
  <c r="AC468" i="8" s="1"/>
  <c r="AE468" i="8"/>
  <c r="Q468" i="8"/>
  <c r="W468" i="8" s="1"/>
  <c r="M468" i="8"/>
  <c r="I468" i="8"/>
  <c r="E468" i="8"/>
  <c r="S468" i="8"/>
  <c r="Y468" i="8" s="1"/>
  <c r="K468" i="8"/>
  <c r="F468" i="8"/>
  <c r="P468" i="8"/>
  <c r="V468" i="8" s="1"/>
  <c r="J468" i="8"/>
  <c r="D468" i="8"/>
  <c r="AG468" i="8"/>
  <c r="O468" i="8"/>
  <c r="U468" i="8" s="1"/>
  <c r="AK449" i="8"/>
  <c r="AA449" i="8"/>
  <c r="AD468" i="8"/>
  <c r="L468" i="8"/>
  <c r="AJ449" i="8"/>
  <c r="AD449" i="8"/>
  <c r="Z449" i="8"/>
  <c r="H468" i="8"/>
  <c r="G468" i="8"/>
  <c r="AL449" i="8"/>
  <c r="AB449" i="8"/>
  <c r="AG449" i="8"/>
  <c r="AM449" i="8"/>
  <c r="AI449" i="8"/>
  <c r="Y449" i="8"/>
  <c r="X449" i="8"/>
  <c r="AE472" i="8"/>
  <c r="Q472" i="8"/>
  <c r="W472" i="8" s="1"/>
  <c r="M472" i="8"/>
  <c r="I472" i="8"/>
  <c r="E472" i="8"/>
  <c r="AD472" i="8"/>
  <c r="P472" i="8"/>
  <c r="V472" i="8" s="1"/>
  <c r="L472" i="8"/>
  <c r="H472" i="8"/>
  <c r="D472" i="8"/>
  <c r="N472" i="8"/>
  <c r="AC472" i="8" s="1"/>
  <c r="F472" i="8"/>
  <c r="S472" i="8"/>
  <c r="Y472" i="8" s="1"/>
  <c r="K472" i="8"/>
  <c r="R472" i="8"/>
  <c r="X472" i="8" s="1"/>
  <c r="AK453" i="8"/>
  <c r="AA453" i="8"/>
  <c r="AG472" i="8"/>
  <c r="O472" i="8"/>
  <c r="U472" i="8" s="1"/>
  <c r="AJ453" i="8"/>
  <c r="AD453" i="8"/>
  <c r="Z453" i="8"/>
  <c r="J472" i="8"/>
  <c r="AM453" i="8"/>
  <c r="AI453" i="8"/>
  <c r="Y453" i="8"/>
  <c r="G472" i="8"/>
  <c r="AL453" i="8"/>
  <c r="X453" i="8"/>
  <c r="AG453" i="8"/>
  <c r="AB453" i="8"/>
  <c r="V451" i="8"/>
  <c r="R451" i="8"/>
  <c r="N451" i="8"/>
  <c r="J451" i="8"/>
  <c r="F451" i="8"/>
  <c r="U451" i="8"/>
  <c r="Q451" i="8"/>
  <c r="M451" i="8"/>
  <c r="I451" i="8"/>
  <c r="E451" i="8"/>
  <c r="O451" i="8"/>
  <c r="G451" i="8"/>
  <c r="K451" i="8"/>
  <c r="B470" i="8" s="1"/>
  <c r="P451" i="8"/>
  <c r="H451" i="8"/>
  <c r="T451" i="8"/>
  <c r="L451" i="8"/>
  <c r="D451" i="8"/>
  <c r="AE451" i="8" s="1"/>
  <c r="S451" i="8"/>
  <c r="C470" i="8" s="1"/>
  <c r="V449" i="8"/>
  <c r="R449" i="8"/>
  <c r="N449" i="8"/>
  <c r="J449" i="8"/>
  <c r="F449" i="8"/>
  <c r="U449" i="8"/>
  <c r="Q449" i="8"/>
  <c r="M449" i="8"/>
  <c r="I449" i="8"/>
  <c r="E449" i="8"/>
  <c r="S449" i="8"/>
  <c r="C468" i="8" s="1"/>
  <c r="K449" i="8"/>
  <c r="B468" i="8" s="1"/>
  <c r="O449" i="8"/>
  <c r="G449" i="8"/>
  <c r="T449" i="8"/>
  <c r="L449" i="8"/>
  <c r="D449" i="8"/>
  <c r="AE449" i="8" s="1"/>
  <c r="P449" i="8"/>
  <c r="H449" i="8"/>
  <c r="L444" i="8"/>
  <c r="H444" i="8"/>
  <c r="D444" i="8"/>
  <c r="K444" i="8"/>
  <c r="G444" i="8"/>
  <c r="M444" i="8"/>
  <c r="E444" i="8"/>
  <c r="J444" i="8"/>
  <c r="I444" i="8"/>
  <c r="N444" i="8"/>
  <c r="F444" i="8"/>
  <c r="T450" i="8"/>
  <c r="P450" i="8"/>
  <c r="L450" i="8"/>
  <c r="H450" i="8"/>
  <c r="D450" i="8"/>
  <c r="AE450" i="8" s="1"/>
  <c r="S450" i="8"/>
  <c r="C469" i="8" s="1"/>
  <c r="O450" i="8"/>
  <c r="K450" i="8"/>
  <c r="B469" i="8" s="1"/>
  <c r="G450" i="8"/>
  <c r="Q450" i="8"/>
  <c r="I450" i="8"/>
  <c r="M450" i="8"/>
  <c r="R450" i="8"/>
  <c r="J450" i="8"/>
  <c r="V450" i="8"/>
  <c r="N450" i="8"/>
  <c r="F450" i="8"/>
  <c r="U450" i="8"/>
  <c r="E450" i="8"/>
  <c r="U458" i="8"/>
  <c r="T458" i="8"/>
  <c r="P458" i="8"/>
  <c r="L458" i="8"/>
  <c r="H458" i="8"/>
  <c r="S458" i="8"/>
  <c r="C477" i="8" s="1"/>
  <c r="O458" i="8"/>
  <c r="K458" i="8"/>
  <c r="B477" i="8" s="1"/>
  <c r="G458" i="8"/>
  <c r="R458" i="8"/>
  <c r="N458" i="8"/>
  <c r="J458" i="8"/>
  <c r="F458" i="8"/>
  <c r="I458" i="8"/>
  <c r="M458" i="8"/>
  <c r="V458" i="8"/>
  <c r="E458" i="8"/>
  <c r="Q458" i="8"/>
  <c r="AD465" i="8"/>
  <c r="S465" i="8"/>
  <c r="Y465" i="8" s="1"/>
  <c r="O465" i="8"/>
  <c r="U465" i="8" s="1"/>
  <c r="K465" i="8"/>
  <c r="G465" i="8"/>
  <c r="AG465" i="8"/>
  <c r="R465" i="8"/>
  <c r="X465" i="8" s="1"/>
  <c r="N465" i="8"/>
  <c r="AC465" i="8" s="1"/>
  <c r="J465" i="8"/>
  <c r="F465" i="8"/>
  <c r="Q465" i="8"/>
  <c r="W465" i="8" s="1"/>
  <c r="I465" i="8"/>
  <c r="AM446" i="8"/>
  <c r="AI446" i="8"/>
  <c r="Y446" i="8"/>
  <c r="P465" i="8"/>
  <c r="V465" i="8" s="1"/>
  <c r="H465" i="8"/>
  <c r="AL446" i="8"/>
  <c r="AG446" i="8"/>
  <c r="AB446" i="8"/>
  <c r="X446" i="8"/>
  <c r="M465" i="8"/>
  <c r="E465" i="8"/>
  <c r="D465" i="8"/>
  <c r="AJ446" i="8"/>
  <c r="Z446" i="8"/>
  <c r="L465" i="8"/>
  <c r="AA446" i="8"/>
  <c r="AE465" i="8"/>
  <c r="AF446" i="8"/>
  <c r="AK446" i="8"/>
  <c r="AG478" i="8"/>
  <c r="S478" i="8"/>
  <c r="Y478" i="8" s="1"/>
  <c r="O478" i="8"/>
  <c r="U478" i="8" s="1"/>
  <c r="K478" i="8"/>
  <c r="G478" i="8"/>
  <c r="R478" i="8"/>
  <c r="X478" i="8" s="1"/>
  <c r="N478" i="8"/>
  <c r="AC478" i="8" s="1"/>
  <c r="J478" i="8"/>
  <c r="F478" i="8"/>
  <c r="AE478" i="8"/>
  <c r="AD478" i="8"/>
  <c r="L478" i="8"/>
  <c r="D478" i="8"/>
  <c r="AL459" i="8"/>
  <c r="AG459" i="8"/>
  <c r="AB459" i="8"/>
  <c r="X459" i="8"/>
  <c r="Q478" i="8"/>
  <c r="W478" i="8" s="1"/>
  <c r="I478" i="8"/>
  <c r="AK459" i="8"/>
  <c r="AA459" i="8"/>
  <c r="H478" i="8"/>
  <c r="AJ459" i="8"/>
  <c r="Z459" i="8"/>
  <c r="E478" i="8"/>
  <c r="AI459" i="8"/>
  <c r="Y459" i="8"/>
  <c r="P478" i="8"/>
  <c r="V478" i="8" s="1"/>
  <c r="AD459" i="8"/>
  <c r="M478" i="8"/>
  <c r="AM459" i="8"/>
  <c r="AD475" i="8"/>
  <c r="P475" i="8"/>
  <c r="V475" i="8" s="1"/>
  <c r="L475" i="8"/>
  <c r="H475" i="8"/>
  <c r="D475" i="8"/>
  <c r="AG475" i="8"/>
  <c r="S475" i="8"/>
  <c r="Y475" i="8" s="1"/>
  <c r="O475" i="8"/>
  <c r="U475" i="8" s="1"/>
  <c r="K475" i="8"/>
  <c r="G475" i="8"/>
  <c r="Q475" i="8"/>
  <c r="W475" i="8" s="1"/>
  <c r="I475" i="8"/>
  <c r="N475" i="8"/>
  <c r="AC475" i="8" s="1"/>
  <c r="F475" i="8"/>
  <c r="E475" i="8"/>
  <c r="AM456" i="8"/>
  <c r="AI456" i="8"/>
  <c r="Y456" i="8"/>
  <c r="R475" i="8"/>
  <c r="X475" i="8" s="1"/>
  <c r="AL456" i="8"/>
  <c r="AG456" i="8"/>
  <c r="AB456" i="8"/>
  <c r="X456" i="8"/>
  <c r="AE475" i="8"/>
  <c r="M475" i="8"/>
  <c r="AK456" i="8"/>
  <c r="AA456" i="8"/>
  <c r="AD456" i="8"/>
  <c r="AJ456" i="8"/>
  <c r="Z456" i="8"/>
  <c r="J475" i="8"/>
  <c r="AE476" i="8"/>
  <c r="Q476" i="8"/>
  <c r="W476" i="8" s="1"/>
  <c r="M476" i="8"/>
  <c r="I476" i="8"/>
  <c r="E476" i="8"/>
  <c r="AD476" i="8"/>
  <c r="P476" i="8"/>
  <c r="V476" i="8" s="1"/>
  <c r="L476" i="8"/>
  <c r="H476" i="8"/>
  <c r="D476" i="8"/>
  <c r="R476" i="8"/>
  <c r="X476" i="8" s="1"/>
  <c r="J476" i="8"/>
  <c r="AG476" i="8"/>
  <c r="O476" i="8"/>
  <c r="U476" i="8" s="1"/>
  <c r="G476" i="8"/>
  <c r="F476" i="8"/>
  <c r="AK457" i="8"/>
  <c r="AA457" i="8"/>
  <c r="S476" i="8"/>
  <c r="Y476" i="8" s="1"/>
  <c r="AJ457" i="8"/>
  <c r="AD457" i="8"/>
  <c r="Z457" i="8"/>
  <c r="N476" i="8"/>
  <c r="AC476" i="8" s="1"/>
  <c r="AM457" i="8"/>
  <c r="AI457" i="8"/>
  <c r="Y457" i="8"/>
  <c r="K476" i="8"/>
  <c r="AB457" i="8"/>
  <c r="AL457" i="8"/>
  <c r="AG457" i="8"/>
  <c r="X457" i="8"/>
  <c r="M445" i="8"/>
  <c r="I445" i="8"/>
  <c r="E445" i="8"/>
  <c r="L445" i="8"/>
  <c r="H445" i="8"/>
  <c r="D445" i="8"/>
  <c r="N445" i="8"/>
  <c r="F445" i="8"/>
  <c r="K445" i="8"/>
  <c r="J445" i="8"/>
  <c r="G445" i="8"/>
  <c r="V453" i="8"/>
  <c r="R453" i="8"/>
  <c r="N453" i="8"/>
  <c r="J453" i="8"/>
  <c r="F453" i="8"/>
  <c r="U453" i="8"/>
  <c r="Q453" i="8"/>
  <c r="M453" i="8"/>
  <c r="I453" i="8"/>
  <c r="E453" i="8"/>
  <c r="T453" i="8"/>
  <c r="S453" i="8"/>
  <c r="C472" i="8" s="1"/>
  <c r="K453" i="8"/>
  <c r="B472" i="8" s="1"/>
  <c r="O453" i="8"/>
  <c r="L453" i="8"/>
  <c r="P453" i="8"/>
  <c r="H453" i="8"/>
  <c r="G453" i="8"/>
  <c r="T452" i="8"/>
  <c r="P452" i="8"/>
  <c r="L452" i="8"/>
  <c r="H452" i="8"/>
  <c r="D452" i="8"/>
  <c r="AE452" i="8" s="1"/>
  <c r="S452" i="8"/>
  <c r="C471" i="8" s="1"/>
  <c r="O452" i="8"/>
  <c r="K452" i="8"/>
  <c r="B471" i="8" s="1"/>
  <c r="G452" i="8"/>
  <c r="U452" i="8"/>
  <c r="M452" i="8"/>
  <c r="E452" i="8"/>
  <c r="I452" i="8"/>
  <c r="V452" i="8"/>
  <c r="N452" i="8"/>
  <c r="F452" i="8"/>
  <c r="R452" i="8"/>
  <c r="J452" i="8"/>
  <c r="Q452" i="8"/>
  <c r="AD466" i="8"/>
  <c r="P466" i="8"/>
  <c r="V466" i="8" s="1"/>
  <c r="L466" i="8"/>
  <c r="H466" i="8"/>
  <c r="D466" i="8"/>
  <c r="AG466" i="8"/>
  <c r="S466" i="8"/>
  <c r="Y466" i="8" s="1"/>
  <c r="O466" i="8"/>
  <c r="U466" i="8" s="1"/>
  <c r="K466" i="8"/>
  <c r="G466" i="8"/>
  <c r="R466" i="8"/>
  <c r="X466" i="8" s="1"/>
  <c r="J466" i="8"/>
  <c r="AK447" i="8"/>
  <c r="AA447" i="8"/>
  <c r="Q466" i="8"/>
  <c r="W466" i="8" s="1"/>
  <c r="I466" i="8"/>
  <c r="AJ447" i="8"/>
  <c r="AD447" i="8"/>
  <c r="Z447" i="8"/>
  <c r="N466" i="8"/>
  <c r="AC466" i="8" s="1"/>
  <c r="F466" i="8"/>
  <c r="E466" i="8"/>
  <c r="AG447" i="8"/>
  <c r="X447" i="8"/>
  <c r="AB447" i="8"/>
  <c r="M466" i="8"/>
  <c r="Y447" i="8"/>
  <c r="AE466" i="8"/>
  <c r="AM447" i="8"/>
  <c r="AL447" i="8"/>
  <c r="AI447" i="8"/>
  <c r="AD470" i="8"/>
  <c r="P470" i="8"/>
  <c r="V470" i="8" s="1"/>
  <c r="L470" i="8"/>
  <c r="H470" i="8"/>
  <c r="D470" i="8"/>
  <c r="AG470" i="8"/>
  <c r="S470" i="8"/>
  <c r="Y470" i="8" s="1"/>
  <c r="O470" i="8"/>
  <c r="U470" i="8" s="1"/>
  <c r="K470" i="8"/>
  <c r="G470" i="8"/>
  <c r="AE470" i="8"/>
  <c r="M470" i="8"/>
  <c r="E470" i="8"/>
  <c r="R470" i="8"/>
  <c r="X470" i="8" s="1"/>
  <c r="J470" i="8"/>
  <c r="Q470" i="8"/>
  <c r="W470" i="8" s="1"/>
  <c r="AK451" i="8"/>
  <c r="AA451" i="8"/>
  <c r="N470" i="8"/>
  <c r="AC470" i="8" s="1"/>
  <c r="AJ451" i="8"/>
  <c r="AD451" i="8"/>
  <c r="Z451" i="8"/>
  <c r="I470" i="8"/>
  <c r="F470" i="8"/>
  <c r="AG451" i="8"/>
  <c r="X451" i="8"/>
  <c r="AB451" i="8"/>
  <c r="AI451" i="8"/>
  <c r="Y451" i="8"/>
  <c r="AM451" i="8"/>
  <c r="AL451" i="8"/>
  <c r="S459" i="8"/>
  <c r="C478" i="8" s="1"/>
  <c r="O459" i="8"/>
  <c r="K459" i="8"/>
  <c r="B478" i="8" s="1"/>
  <c r="G459" i="8"/>
  <c r="V459" i="8"/>
  <c r="R459" i="8"/>
  <c r="N459" i="8"/>
  <c r="J459" i="8"/>
  <c r="F459" i="8"/>
  <c r="Q459" i="8"/>
  <c r="I459" i="8"/>
  <c r="P459" i="8"/>
  <c r="H459" i="8"/>
  <c r="U459" i="8"/>
  <c r="M459" i="8"/>
  <c r="E459" i="8"/>
  <c r="T459" i="8"/>
  <c r="L459" i="8"/>
  <c r="R473" i="8"/>
  <c r="X473" i="8" s="1"/>
  <c r="N473" i="8"/>
  <c r="AC473" i="8" s="1"/>
  <c r="J473" i="8"/>
  <c r="F473" i="8"/>
  <c r="AE473" i="8"/>
  <c r="Q473" i="8"/>
  <c r="W473" i="8" s="1"/>
  <c r="M473" i="8"/>
  <c r="I473" i="8"/>
  <c r="E473" i="8"/>
  <c r="AG473" i="8"/>
  <c r="O473" i="8"/>
  <c r="U473" i="8" s="1"/>
  <c r="G473" i="8"/>
  <c r="AD473" i="8"/>
  <c r="L473" i="8"/>
  <c r="D473" i="8"/>
  <c r="S473" i="8"/>
  <c r="Y473" i="8" s="1"/>
  <c r="AM454" i="8"/>
  <c r="AI454" i="8"/>
  <c r="Y454" i="8"/>
  <c r="P473" i="8"/>
  <c r="V473" i="8" s="1"/>
  <c r="AL454" i="8"/>
  <c r="AG454" i="8"/>
  <c r="AB454" i="8"/>
  <c r="X454" i="8"/>
  <c r="K473" i="8"/>
  <c r="AK454" i="8"/>
  <c r="AA454" i="8"/>
  <c r="AJ454" i="8"/>
  <c r="Z454" i="8"/>
  <c r="AD454" i="8"/>
  <c r="H473" i="8"/>
  <c r="V411" i="8"/>
  <c r="R411" i="8"/>
  <c r="N411" i="8"/>
  <c r="J411" i="8"/>
  <c r="F411" i="8"/>
  <c r="U411" i="8"/>
  <c r="Q411" i="8"/>
  <c r="M411" i="8"/>
  <c r="I411" i="8"/>
  <c r="E411" i="8"/>
  <c r="T411" i="8"/>
  <c r="P411" i="8"/>
  <c r="L411" i="8"/>
  <c r="H411" i="8"/>
  <c r="K411" i="8"/>
  <c r="B430" i="8" s="1"/>
  <c r="O411" i="8"/>
  <c r="G411" i="8"/>
  <c r="S411" i="8"/>
  <c r="C430" i="8" s="1"/>
  <c r="V413" i="8"/>
  <c r="R413" i="8"/>
  <c r="N413" i="8"/>
  <c r="J413" i="8"/>
  <c r="F413" i="8"/>
  <c r="U413" i="8"/>
  <c r="Q413" i="8"/>
  <c r="M413" i="8"/>
  <c r="I413" i="8"/>
  <c r="E413" i="8"/>
  <c r="T413" i="8"/>
  <c r="P413" i="8"/>
  <c r="L413" i="8"/>
  <c r="H413" i="8"/>
  <c r="G413" i="8"/>
  <c r="S413" i="8"/>
  <c r="O413" i="8"/>
  <c r="K413" i="8"/>
  <c r="K396" i="8"/>
  <c r="G396" i="8"/>
  <c r="I396" i="8"/>
  <c r="N396" i="8"/>
  <c r="J396" i="8"/>
  <c r="F396" i="8"/>
  <c r="E396" i="8"/>
  <c r="L396" i="8"/>
  <c r="D396" i="8"/>
  <c r="M396" i="8"/>
  <c r="H396" i="8"/>
  <c r="S401" i="8"/>
  <c r="C420" i="8" s="1"/>
  <c r="O401" i="8"/>
  <c r="K401" i="8"/>
  <c r="B420" i="8" s="1"/>
  <c r="G401" i="8"/>
  <c r="Q401" i="8"/>
  <c r="M401" i="8"/>
  <c r="E401" i="8"/>
  <c r="L401" i="8"/>
  <c r="D401" i="8"/>
  <c r="AE401" i="8" s="1"/>
  <c r="V401" i="8"/>
  <c r="R401" i="8"/>
  <c r="N401" i="8"/>
  <c r="J401" i="8"/>
  <c r="F401" i="8"/>
  <c r="P401" i="8"/>
  <c r="H401" i="8"/>
  <c r="U401" i="8"/>
  <c r="I401" i="8"/>
  <c r="T401" i="8"/>
  <c r="AG418" i="8"/>
  <c r="Q418" i="8"/>
  <c r="W418" i="8" s="1"/>
  <c r="M418" i="8"/>
  <c r="R418" i="8"/>
  <c r="X418" i="8" s="1"/>
  <c r="L418" i="8"/>
  <c r="H418" i="8"/>
  <c r="D418" i="8"/>
  <c r="P418" i="8"/>
  <c r="V418" i="8" s="1"/>
  <c r="K418" i="8"/>
  <c r="G418" i="8"/>
  <c r="AE418" i="8"/>
  <c r="O418" i="8"/>
  <c r="U418" i="8" s="1"/>
  <c r="J418" i="8"/>
  <c r="F418" i="8"/>
  <c r="S418" i="8"/>
  <c r="Y418" i="8" s="1"/>
  <c r="AL399" i="8"/>
  <c r="AG399" i="8"/>
  <c r="AB399" i="8"/>
  <c r="X399" i="8"/>
  <c r="AD418" i="8"/>
  <c r="AM399" i="8"/>
  <c r="Y399" i="8"/>
  <c r="N418" i="8"/>
  <c r="AC418" i="8" s="1"/>
  <c r="AK399" i="8"/>
  <c r="AF399" i="8"/>
  <c r="AA399" i="8"/>
  <c r="Z399" i="8"/>
  <c r="E418" i="8"/>
  <c r="AI399" i="8"/>
  <c r="I418" i="8"/>
  <c r="AJ399" i="8"/>
  <c r="AE420" i="8"/>
  <c r="AD420" i="8"/>
  <c r="P420" i="8"/>
  <c r="V420" i="8" s="1"/>
  <c r="L420" i="8"/>
  <c r="H420" i="8"/>
  <c r="D420" i="8"/>
  <c r="AG420" i="8"/>
  <c r="S420" i="8"/>
  <c r="Y420" i="8" s="1"/>
  <c r="O420" i="8"/>
  <c r="U420" i="8" s="1"/>
  <c r="K420" i="8"/>
  <c r="G420" i="8"/>
  <c r="R420" i="8"/>
  <c r="X420" i="8" s="1"/>
  <c r="J420" i="8"/>
  <c r="Q420" i="8"/>
  <c r="W420" i="8" s="1"/>
  <c r="I420" i="8"/>
  <c r="N420" i="8"/>
  <c r="AC420" i="8" s="1"/>
  <c r="F420" i="8"/>
  <c r="AL401" i="8"/>
  <c r="AG401" i="8"/>
  <c r="AB401" i="8"/>
  <c r="X401" i="8"/>
  <c r="AJ401" i="8"/>
  <c r="Z401" i="8"/>
  <c r="AM401" i="8"/>
  <c r="Y401" i="8"/>
  <c r="M420" i="8"/>
  <c r="AK401" i="8"/>
  <c r="AA401" i="8"/>
  <c r="AD401" i="8"/>
  <c r="E420" i="8"/>
  <c r="AI401" i="8"/>
  <c r="AG431" i="8"/>
  <c r="S431" i="8"/>
  <c r="Y431" i="8" s="1"/>
  <c r="O431" i="8"/>
  <c r="U431" i="8" s="1"/>
  <c r="K431" i="8"/>
  <c r="G431" i="8"/>
  <c r="N431" i="8"/>
  <c r="AC431" i="8" s="1"/>
  <c r="I431" i="8"/>
  <c r="D431" i="8"/>
  <c r="AE431" i="8"/>
  <c r="R431" i="8"/>
  <c r="X431" i="8" s="1"/>
  <c r="M431" i="8"/>
  <c r="H431" i="8"/>
  <c r="AD431" i="8"/>
  <c r="Q431" i="8"/>
  <c r="W431" i="8" s="1"/>
  <c r="L431" i="8"/>
  <c r="F431" i="8"/>
  <c r="E431" i="8"/>
  <c r="AM412" i="8"/>
  <c r="AI412" i="8"/>
  <c r="Y412" i="8"/>
  <c r="AL412" i="8"/>
  <c r="AG412" i="8"/>
  <c r="AB412" i="8"/>
  <c r="X412" i="8"/>
  <c r="P431" i="8"/>
  <c r="V431" i="8" s="1"/>
  <c r="AK412" i="8"/>
  <c r="AA412" i="8"/>
  <c r="J431" i="8"/>
  <c r="Z412" i="8"/>
  <c r="AD412" i="8"/>
  <c r="AJ412" i="8"/>
  <c r="R421" i="8"/>
  <c r="X421" i="8" s="1"/>
  <c r="N421" i="8"/>
  <c r="AC421" i="8" s="1"/>
  <c r="J421" i="8"/>
  <c r="F421" i="8"/>
  <c r="P421" i="8"/>
  <c r="V421" i="8" s="1"/>
  <c r="K421" i="8"/>
  <c r="E421" i="8"/>
  <c r="AG421" i="8"/>
  <c r="O421" i="8"/>
  <c r="U421" i="8" s="1"/>
  <c r="I421" i="8"/>
  <c r="D421" i="8"/>
  <c r="AE421" i="8"/>
  <c r="S421" i="8"/>
  <c r="Y421" i="8" s="1"/>
  <c r="M421" i="8"/>
  <c r="H421" i="8"/>
  <c r="Q421" i="8"/>
  <c r="W421" i="8" s="1"/>
  <c r="L421" i="8"/>
  <c r="AD421" i="8"/>
  <c r="G421" i="8"/>
  <c r="AJ402" i="8"/>
  <c r="AD402" i="8"/>
  <c r="Z402" i="8"/>
  <c r="AL402" i="8"/>
  <c r="AB402" i="8"/>
  <c r="X402" i="8"/>
  <c r="AM402" i="8"/>
  <c r="AI402" i="8"/>
  <c r="Y402" i="8"/>
  <c r="AA402" i="8"/>
  <c r="AG402" i="8"/>
  <c r="AK402" i="8"/>
  <c r="AE429" i="8"/>
  <c r="Q429" i="8"/>
  <c r="W429" i="8" s="1"/>
  <c r="M429" i="8"/>
  <c r="I429" i="8"/>
  <c r="E429" i="8"/>
  <c r="AD429" i="8"/>
  <c r="R429" i="8"/>
  <c r="X429" i="8" s="1"/>
  <c r="L429" i="8"/>
  <c r="G429" i="8"/>
  <c r="P429" i="8"/>
  <c r="V429" i="8" s="1"/>
  <c r="K429" i="8"/>
  <c r="F429" i="8"/>
  <c r="AG429" i="8"/>
  <c r="O429" i="8"/>
  <c r="U429" i="8" s="1"/>
  <c r="J429" i="8"/>
  <c r="D429" i="8"/>
  <c r="AM410" i="8"/>
  <c r="AI410" i="8"/>
  <c r="Y410" i="8"/>
  <c r="S429" i="8"/>
  <c r="Y429" i="8" s="1"/>
  <c r="AL410" i="8"/>
  <c r="AG410" i="8"/>
  <c r="AB410" i="8"/>
  <c r="X410" i="8"/>
  <c r="N429" i="8"/>
  <c r="AC429" i="8" s="1"/>
  <c r="AK410" i="8"/>
  <c r="AA410" i="8"/>
  <c r="AD410" i="8"/>
  <c r="H429" i="8"/>
  <c r="Z410" i="8"/>
  <c r="AJ410" i="8"/>
  <c r="V409" i="8"/>
  <c r="R409" i="8"/>
  <c r="N409" i="8"/>
  <c r="J409" i="8"/>
  <c r="F409" i="8"/>
  <c r="U409" i="8"/>
  <c r="Q409" i="8"/>
  <c r="M409" i="8"/>
  <c r="I409" i="8"/>
  <c r="E409" i="8"/>
  <c r="T409" i="8"/>
  <c r="P409" i="8"/>
  <c r="L409" i="8"/>
  <c r="H409" i="8"/>
  <c r="O409" i="8"/>
  <c r="K409" i="8"/>
  <c r="B428" i="8" s="1"/>
  <c r="G409" i="8"/>
  <c r="S409" i="8"/>
  <c r="C428" i="8" s="1"/>
  <c r="K397" i="8"/>
  <c r="G397" i="8"/>
  <c r="I397" i="8"/>
  <c r="D397" i="8"/>
  <c r="N397" i="8"/>
  <c r="J397" i="8"/>
  <c r="F397" i="8"/>
  <c r="M397" i="8"/>
  <c r="E397" i="8"/>
  <c r="H397" i="8"/>
  <c r="L397" i="8"/>
  <c r="S403" i="8"/>
  <c r="C422" i="8" s="1"/>
  <c r="O403" i="8"/>
  <c r="K403" i="8"/>
  <c r="B422" i="8" s="1"/>
  <c r="G403" i="8"/>
  <c r="Q403" i="8"/>
  <c r="I403" i="8"/>
  <c r="P403" i="8"/>
  <c r="H403" i="8"/>
  <c r="V403" i="8"/>
  <c r="R403" i="8"/>
  <c r="N403" i="8"/>
  <c r="J403" i="8"/>
  <c r="F403" i="8"/>
  <c r="L403" i="8"/>
  <c r="D403" i="8"/>
  <c r="AC403" i="8" s="1"/>
  <c r="U403" i="8"/>
  <c r="M403" i="8"/>
  <c r="E403" i="8"/>
  <c r="T403" i="8"/>
  <c r="T408" i="8"/>
  <c r="P408" i="8"/>
  <c r="L408" i="8"/>
  <c r="H408" i="8"/>
  <c r="S408" i="8"/>
  <c r="C427" i="8" s="1"/>
  <c r="O408" i="8"/>
  <c r="K408" i="8"/>
  <c r="B427" i="8" s="1"/>
  <c r="G408" i="8"/>
  <c r="V408" i="8"/>
  <c r="R408" i="8"/>
  <c r="N408" i="8"/>
  <c r="J408" i="8"/>
  <c r="F408" i="8"/>
  <c r="Q408" i="8"/>
  <c r="U408" i="8"/>
  <c r="M408" i="8"/>
  <c r="I408" i="8"/>
  <c r="E408" i="8"/>
  <c r="AG419" i="8"/>
  <c r="S419" i="8"/>
  <c r="Y419" i="8" s="1"/>
  <c r="O419" i="8"/>
  <c r="U419" i="8" s="1"/>
  <c r="K419" i="8"/>
  <c r="G419" i="8"/>
  <c r="R419" i="8"/>
  <c r="X419" i="8" s="1"/>
  <c r="N419" i="8"/>
  <c r="AC419" i="8" s="1"/>
  <c r="J419" i="8"/>
  <c r="F419" i="8"/>
  <c r="Q419" i="8"/>
  <c r="W419" i="8" s="1"/>
  <c r="I419" i="8"/>
  <c r="P419" i="8"/>
  <c r="V419" i="8" s="1"/>
  <c r="H419" i="8"/>
  <c r="AE419" i="8"/>
  <c r="M419" i="8"/>
  <c r="E419" i="8"/>
  <c r="AJ400" i="8"/>
  <c r="AD400" i="8"/>
  <c r="Z400" i="8"/>
  <c r="AB400" i="8"/>
  <c r="AD419" i="8"/>
  <c r="AA400" i="8"/>
  <c r="L419" i="8"/>
  <c r="AM400" i="8"/>
  <c r="AI400" i="8"/>
  <c r="Y400" i="8"/>
  <c r="AG400" i="8"/>
  <c r="AK400" i="8"/>
  <c r="D419" i="8"/>
  <c r="AL400" i="8"/>
  <c r="X400" i="8"/>
  <c r="AD423" i="8"/>
  <c r="P423" i="8"/>
  <c r="V423" i="8" s="1"/>
  <c r="L423" i="8"/>
  <c r="H423" i="8"/>
  <c r="D423" i="8"/>
  <c r="AE423" i="8"/>
  <c r="R423" i="8"/>
  <c r="X423" i="8" s="1"/>
  <c r="M423" i="8"/>
  <c r="G423" i="8"/>
  <c r="Q423" i="8"/>
  <c r="W423" i="8" s="1"/>
  <c r="K423" i="8"/>
  <c r="F423" i="8"/>
  <c r="AG423" i="8"/>
  <c r="O423" i="8"/>
  <c r="U423" i="8" s="1"/>
  <c r="J423" i="8"/>
  <c r="E423" i="8"/>
  <c r="S423" i="8"/>
  <c r="Y423" i="8" s="1"/>
  <c r="N423" i="8"/>
  <c r="AC423" i="8" s="1"/>
  <c r="I423" i="8"/>
  <c r="AJ404" i="8"/>
  <c r="AD404" i="8"/>
  <c r="Z404" i="8"/>
  <c r="AG404" i="8"/>
  <c r="AM404" i="8"/>
  <c r="AI404" i="8"/>
  <c r="Y404" i="8"/>
  <c r="AK404" i="8"/>
  <c r="AL404" i="8"/>
  <c r="AB404" i="8"/>
  <c r="X404" i="8"/>
  <c r="AA404" i="8"/>
  <c r="AG422" i="8"/>
  <c r="S422" i="8"/>
  <c r="Y422" i="8" s="1"/>
  <c r="O422" i="8"/>
  <c r="U422" i="8" s="1"/>
  <c r="K422" i="8"/>
  <c r="G422" i="8"/>
  <c r="AD422" i="8"/>
  <c r="Q422" i="8"/>
  <c r="W422" i="8" s="1"/>
  <c r="L422" i="8"/>
  <c r="F422" i="8"/>
  <c r="P422" i="8"/>
  <c r="V422" i="8" s="1"/>
  <c r="J422" i="8"/>
  <c r="E422" i="8"/>
  <c r="N422" i="8"/>
  <c r="AC422" i="8" s="1"/>
  <c r="I422" i="8"/>
  <c r="D422" i="8"/>
  <c r="AE422" i="8"/>
  <c r="H422" i="8"/>
  <c r="R422" i="8"/>
  <c r="X422" i="8" s="1"/>
  <c r="AL403" i="8"/>
  <c r="AG403" i="8"/>
  <c r="AB403" i="8"/>
  <c r="X403" i="8"/>
  <c r="AD403" i="8"/>
  <c r="Z403" i="8"/>
  <c r="AI403" i="8"/>
  <c r="M422" i="8"/>
  <c r="AK403" i="8"/>
  <c r="AE403" i="8"/>
  <c r="AA403" i="8"/>
  <c r="AM403" i="8"/>
  <c r="Y403" i="8"/>
  <c r="AJ403" i="8"/>
  <c r="U400" i="8"/>
  <c r="Q400" i="8"/>
  <c r="M400" i="8"/>
  <c r="I400" i="8"/>
  <c r="R397" i="8" s="1"/>
  <c r="R398" i="8" s="1"/>
  <c r="E400" i="8"/>
  <c r="P397" i="8" s="1"/>
  <c r="P398" i="8" s="1"/>
  <c r="S400" i="8"/>
  <c r="C419" i="8" s="1"/>
  <c r="G400" i="8"/>
  <c r="Q397" i="8" s="1"/>
  <c r="Q398" i="8" s="1"/>
  <c r="N400" i="8"/>
  <c r="T400" i="8"/>
  <c r="P400" i="8"/>
  <c r="L400" i="8"/>
  <c r="H400" i="8"/>
  <c r="D400" i="8"/>
  <c r="AC400" i="8" s="1"/>
  <c r="O400" i="8"/>
  <c r="V400" i="8"/>
  <c r="J400" i="8"/>
  <c r="K400" i="8"/>
  <c r="B419" i="8" s="1"/>
  <c r="R400" i="8"/>
  <c r="F400" i="8"/>
  <c r="U404" i="8"/>
  <c r="Q404" i="8"/>
  <c r="M404" i="8"/>
  <c r="I404" i="8"/>
  <c r="E404" i="8"/>
  <c r="S404" i="8"/>
  <c r="C423" i="8" s="1"/>
  <c r="K404" i="8"/>
  <c r="B423" i="8" s="1"/>
  <c r="N404" i="8"/>
  <c r="T404" i="8"/>
  <c r="P404" i="8"/>
  <c r="L404" i="8"/>
  <c r="H404" i="8"/>
  <c r="D404" i="8"/>
  <c r="AC404" i="8" s="1"/>
  <c r="V404" i="8"/>
  <c r="J404" i="8"/>
  <c r="O404" i="8"/>
  <c r="G404" i="8"/>
  <c r="R404" i="8"/>
  <c r="F404" i="8"/>
  <c r="S405" i="8"/>
  <c r="C424" i="8" s="1"/>
  <c r="O405" i="8"/>
  <c r="K405" i="8"/>
  <c r="B424" i="8" s="1"/>
  <c r="G405" i="8"/>
  <c r="L405" i="8"/>
  <c r="V405" i="8"/>
  <c r="R405" i="8"/>
  <c r="N405" i="8"/>
  <c r="J405" i="8"/>
  <c r="F405" i="8"/>
  <c r="T405" i="8"/>
  <c r="H405" i="8"/>
  <c r="U405" i="8"/>
  <c r="Q405" i="8"/>
  <c r="M405" i="8"/>
  <c r="I405" i="8"/>
  <c r="E405" i="8"/>
  <c r="P405" i="8"/>
  <c r="D405" i="8"/>
  <c r="AC405" i="8" s="1"/>
  <c r="T410" i="8"/>
  <c r="P410" i="8"/>
  <c r="L410" i="8"/>
  <c r="H410" i="8"/>
  <c r="S410" i="8"/>
  <c r="C429" i="8" s="1"/>
  <c r="O410" i="8"/>
  <c r="K410" i="8"/>
  <c r="B429" i="8" s="1"/>
  <c r="G410" i="8"/>
  <c r="V410" i="8"/>
  <c r="R410" i="8"/>
  <c r="N410" i="8"/>
  <c r="J410" i="8"/>
  <c r="F410" i="8"/>
  <c r="M410" i="8"/>
  <c r="I410" i="8"/>
  <c r="Q410" i="8"/>
  <c r="U410" i="8"/>
  <c r="E410" i="8"/>
  <c r="AG427" i="8"/>
  <c r="S427" i="8"/>
  <c r="Y427" i="8" s="1"/>
  <c r="O427" i="8"/>
  <c r="U427" i="8" s="1"/>
  <c r="K427" i="8"/>
  <c r="G427" i="8"/>
  <c r="P427" i="8"/>
  <c r="V427" i="8" s="1"/>
  <c r="J427" i="8"/>
  <c r="E427" i="8"/>
  <c r="N427" i="8"/>
  <c r="AC427" i="8" s="1"/>
  <c r="I427" i="8"/>
  <c r="D427" i="8"/>
  <c r="AE427" i="8"/>
  <c r="R427" i="8"/>
  <c r="X427" i="8" s="1"/>
  <c r="M427" i="8"/>
  <c r="H427" i="8"/>
  <c r="AM408" i="8"/>
  <c r="AI408" i="8"/>
  <c r="Y408" i="8"/>
  <c r="Q427" i="8"/>
  <c r="W427" i="8" s="1"/>
  <c r="AL408" i="8"/>
  <c r="AG408" i="8"/>
  <c r="AB408" i="8"/>
  <c r="X408" i="8"/>
  <c r="L427" i="8"/>
  <c r="AK408" i="8"/>
  <c r="AA408" i="8"/>
  <c r="AJ408" i="8"/>
  <c r="AD427" i="8"/>
  <c r="AD408" i="8"/>
  <c r="F427" i="8"/>
  <c r="Z408" i="8"/>
  <c r="AD424" i="8"/>
  <c r="P424" i="8"/>
  <c r="V424" i="8" s="1"/>
  <c r="L424" i="8"/>
  <c r="H424" i="8"/>
  <c r="D424" i="8"/>
  <c r="AE424" i="8"/>
  <c r="R424" i="8"/>
  <c r="X424" i="8" s="1"/>
  <c r="M424" i="8"/>
  <c r="G424" i="8"/>
  <c r="Q424" i="8"/>
  <c r="W424" i="8" s="1"/>
  <c r="K424" i="8"/>
  <c r="F424" i="8"/>
  <c r="AG424" i="8"/>
  <c r="O424" i="8"/>
  <c r="U424" i="8" s="1"/>
  <c r="J424" i="8"/>
  <c r="E424" i="8"/>
  <c r="I424" i="8"/>
  <c r="S424" i="8"/>
  <c r="Y424" i="8" s="1"/>
  <c r="AL405" i="8"/>
  <c r="AG405" i="8"/>
  <c r="AB405" i="8"/>
  <c r="X405" i="8"/>
  <c r="AK405" i="8"/>
  <c r="AA405" i="8"/>
  <c r="AI405" i="8"/>
  <c r="N424" i="8"/>
  <c r="AC424" i="8" s="1"/>
  <c r="AJ405" i="8"/>
  <c r="AD405" i="8"/>
  <c r="Z405" i="8"/>
  <c r="AM405" i="8"/>
  <c r="Y405" i="8"/>
  <c r="AD428" i="8"/>
  <c r="P428" i="8"/>
  <c r="V428" i="8" s="1"/>
  <c r="L428" i="8"/>
  <c r="H428" i="8"/>
  <c r="D428" i="8"/>
  <c r="Q428" i="8"/>
  <c r="W428" i="8" s="1"/>
  <c r="K428" i="8"/>
  <c r="F428" i="8"/>
  <c r="AG428" i="8"/>
  <c r="O428" i="8"/>
  <c r="U428" i="8" s="1"/>
  <c r="J428" i="8"/>
  <c r="E428" i="8"/>
  <c r="S428" i="8"/>
  <c r="Y428" i="8" s="1"/>
  <c r="N428" i="8"/>
  <c r="AC428" i="8" s="1"/>
  <c r="I428" i="8"/>
  <c r="M428" i="8"/>
  <c r="AK409" i="8"/>
  <c r="AA409" i="8"/>
  <c r="AE428" i="8"/>
  <c r="G428" i="8"/>
  <c r="AJ409" i="8"/>
  <c r="AD409" i="8"/>
  <c r="Z409" i="8"/>
  <c r="AM409" i="8"/>
  <c r="AI409" i="8"/>
  <c r="Y409" i="8"/>
  <c r="R428" i="8"/>
  <c r="X428" i="8" s="1"/>
  <c r="AG409" i="8"/>
  <c r="AL409" i="8"/>
  <c r="AB409" i="8"/>
  <c r="X409" i="8"/>
  <c r="U402" i="8"/>
  <c r="Q402" i="8"/>
  <c r="M402" i="8"/>
  <c r="I402" i="8"/>
  <c r="E402" i="8"/>
  <c r="O402" i="8"/>
  <c r="G402" i="8"/>
  <c r="N402" i="8"/>
  <c r="T402" i="8"/>
  <c r="P402" i="8"/>
  <c r="L402" i="8"/>
  <c r="H402" i="8"/>
  <c r="D402" i="8"/>
  <c r="AC402" i="8" s="1"/>
  <c r="R402" i="8"/>
  <c r="F402" i="8"/>
  <c r="S402" i="8"/>
  <c r="C421" i="8" s="1"/>
  <c r="K402" i="8"/>
  <c r="B421" i="8" s="1"/>
  <c r="V402" i="8"/>
  <c r="J402" i="8"/>
  <c r="L398" i="8"/>
  <c r="H398" i="8"/>
  <c r="D398" i="8"/>
  <c r="N398" i="8"/>
  <c r="F398" i="8"/>
  <c r="M398" i="8"/>
  <c r="K398" i="8"/>
  <c r="G398" i="8"/>
  <c r="J398" i="8"/>
  <c r="E398" i="8"/>
  <c r="I398" i="8"/>
  <c r="U406" i="8"/>
  <c r="Q406" i="8"/>
  <c r="M406" i="8"/>
  <c r="I406" i="8"/>
  <c r="E406" i="8"/>
  <c r="R406" i="8"/>
  <c r="F406" i="8"/>
  <c r="T406" i="8"/>
  <c r="P406" i="8"/>
  <c r="L406" i="8"/>
  <c r="H406" i="8"/>
  <c r="V406" i="8"/>
  <c r="J406" i="8"/>
  <c r="S406" i="8"/>
  <c r="C425" i="8" s="1"/>
  <c r="O406" i="8"/>
  <c r="K406" i="8"/>
  <c r="B425" i="8" s="1"/>
  <c r="G406" i="8"/>
  <c r="N406" i="8"/>
  <c r="S399" i="8"/>
  <c r="C418" i="8" s="1"/>
  <c r="O399" i="8"/>
  <c r="K399" i="8"/>
  <c r="B418" i="8" s="1"/>
  <c r="G399" i="8"/>
  <c r="Q399" i="8"/>
  <c r="E399" i="8"/>
  <c r="H399" i="8"/>
  <c r="V399" i="8"/>
  <c r="R399" i="8"/>
  <c r="N399" i="8"/>
  <c r="J399" i="8"/>
  <c r="F399" i="8"/>
  <c r="M399" i="8"/>
  <c r="P399" i="8"/>
  <c r="D399" i="8"/>
  <c r="AE399" i="8" s="1"/>
  <c r="U399" i="8"/>
  <c r="I399" i="8"/>
  <c r="T399" i="8"/>
  <c r="L399" i="8"/>
  <c r="V407" i="8"/>
  <c r="R407" i="8"/>
  <c r="N407" i="8"/>
  <c r="J407" i="8"/>
  <c r="F407" i="8"/>
  <c r="U407" i="8"/>
  <c r="Q407" i="8"/>
  <c r="M407" i="8"/>
  <c r="I407" i="8"/>
  <c r="E407" i="8"/>
  <c r="T407" i="8"/>
  <c r="S407" i="8"/>
  <c r="C426" i="8" s="1"/>
  <c r="K407" i="8"/>
  <c r="B426" i="8" s="1"/>
  <c r="L407" i="8"/>
  <c r="P407" i="8"/>
  <c r="H407" i="8"/>
  <c r="O407" i="8"/>
  <c r="G407" i="8"/>
  <c r="T412" i="8"/>
  <c r="P412" i="8"/>
  <c r="L412" i="8"/>
  <c r="H412" i="8"/>
  <c r="S412" i="8"/>
  <c r="C431" i="8" s="1"/>
  <c r="O412" i="8"/>
  <c r="K412" i="8"/>
  <c r="B431" i="8" s="1"/>
  <c r="G412" i="8"/>
  <c r="V412" i="8"/>
  <c r="R412" i="8"/>
  <c r="N412" i="8"/>
  <c r="J412" i="8"/>
  <c r="F412" i="8"/>
  <c r="I412" i="8"/>
  <c r="U412" i="8"/>
  <c r="E412" i="8"/>
  <c r="Q412" i="8"/>
  <c r="M412" i="8"/>
  <c r="R426" i="8"/>
  <c r="X426" i="8" s="1"/>
  <c r="N426" i="8"/>
  <c r="AC426" i="8" s="1"/>
  <c r="J426" i="8"/>
  <c r="F426" i="8"/>
  <c r="AG426" i="8"/>
  <c r="O426" i="8"/>
  <c r="U426" i="8" s="1"/>
  <c r="I426" i="8"/>
  <c r="D426" i="8"/>
  <c r="AE426" i="8"/>
  <c r="S426" i="8"/>
  <c r="Y426" i="8" s="1"/>
  <c r="M426" i="8"/>
  <c r="H426" i="8"/>
  <c r="AD426" i="8"/>
  <c r="Q426" i="8"/>
  <c r="W426" i="8" s="1"/>
  <c r="L426" i="8"/>
  <c r="G426" i="8"/>
  <c r="K426" i="8"/>
  <c r="AK407" i="8"/>
  <c r="AA407" i="8"/>
  <c r="E426" i="8"/>
  <c r="AJ407" i="8"/>
  <c r="AD407" i="8"/>
  <c r="Z407" i="8"/>
  <c r="AM407" i="8"/>
  <c r="AI407" i="8"/>
  <c r="Y407" i="8"/>
  <c r="AL407" i="8"/>
  <c r="AG407" i="8"/>
  <c r="P426" i="8"/>
  <c r="V426" i="8" s="1"/>
  <c r="X407" i="8"/>
  <c r="AB407" i="8"/>
  <c r="R430" i="8"/>
  <c r="X430" i="8" s="1"/>
  <c r="N430" i="8"/>
  <c r="AC430" i="8" s="1"/>
  <c r="J430" i="8"/>
  <c r="F430" i="8"/>
  <c r="AE430" i="8"/>
  <c r="S430" i="8"/>
  <c r="Y430" i="8" s="1"/>
  <c r="M430" i="8"/>
  <c r="H430" i="8"/>
  <c r="AD430" i="8"/>
  <c r="Q430" i="8"/>
  <c r="W430" i="8" s="1"/>
  <c r="L430" i="8"/>
  <c r="G430" i="8"/>
  <c r="P430" i="8"/>
  <c r="V430" i="8" s="1"/>
  <c r="K430" i="8"/>
  <c r="E430" i="8"/>
  <c r="O430" i="8"/>
  <c r="U430" i="8" s="1"/>
  <c r="AK411" i="8"/>
  <c r="AA411" i="8"/>
  <c r="AG430" i="8"/>
  <c r="I430" i="8"/>
  <c r="AJ411" i="8"/>
  <c r="AD411" i="8"/>
  <c r="Z411" i="8"/>
  <c r="D430" i="8"/>
  <c r="AM411" i="8"/>
  <c r="AI411" i="8"/>
  <c r="Y411" i="8"/>
  <c r="AB411" i="8"/>
  <c r="X411" i="8"/>
  <c r="AG411" i="8"/>
  <c r="AL411" i="8"/>
  <c r="AE425" i="8"/>
  <c r="Q425" i="8"/>
  <c r="W425" i="8" s="1"/>
  <c r="M425" i="8"/>
  <c r="I425" i="8"/>
  <c r="E425" i="8"/>
  <c r="S425" i="8"/>
  <c r="Y425" i="8" s="1"/>
  <c r="N425" i="8"/>
  <c r="AC425" i="8" s="1"/>
  <c r="H425" i="8"/>
  <c r="AD425" i="8"/>
  <c r="R425" i="8"/>
  <c r="X425" i="8" s="1"/>
  <c r="L425" i="8"/>
  <c r="G425" i="8"/>
  <c r="P425" i="8"/>
  <c r="V425" i="8" s="1"/>
  <c r="K425" i="8"/>
  <c r="F425" i="8"/>
  <c r="O425" i="8"/>
  <c r="U425" i="8" s="1"/>
  <c r="AG425" i="8"/>
  <c r="J425" i="8"/>
  <c r="AJ406" i="8"/>
  <c r="AD406" i="8"/>
  <c r="Z406" i="8"/>
  <c r="D425" i="8"/>
  <c r="AM406" i="8"/>
  <c r="AI406" i="8"/>
  <c r="Y406" i="8"/>
  <c r="AK406" i="8"/>
  <c r="AL406" i="8"/>
  <c r="AG406" i="8"/>
  <c r="AB406" i="8"/>
  <c r="X406" i="8"/>
  <c r="AA406" i="8"/>
  <c r="L304" i="8"/>
  <c r="H304" i="8"/>
  <c r="D304" i="8"/>
  <c r="J304" i="8"/>
  <c r="K304" i="8"/>
  <c r="G304" i="8"/>
  <c r="N304" i="8"/>
  <c r="F304" i="8"/>
  <c r="I304" i="8"/>
  <c r="E304" i="8"/>
  <c r="M304" i="8"/>
  <c r="K303" i="8"/>
  <c r="G303" i="8"/>
  <c r="M303" i="8"/>
  <c r="E303" i="8"/>
  <c r="N303" i="8"/>
  <c r="J303" i="8"/>
  <c r="F303" i="8"/>
  <c r="I303" i="8"/>
  <c r="H303" i="8"/>
  <c r="D303" i="8"/>
  <c r="L303" i="8"/>
  <c r="U314" i="8"/>
  <c r="Q314" i="8"/>
  <c r="M314" i="8"/>
  <c r="I314" i="8"/>
  <c r="E314" i="8"/>
  <c r="T314" i="8"/>
  <c r="P314" i="8"/>
  <c r="L314" i="8"/>
  <c r="H314" i="8"/>
  <c r="S314" i="8"/>
  <c r="C333" i="8" s="1"/>
  <c r="K314" i="8"/>
  <c r="B333" i="8" s="1"/>
  <c r="R314" i="8"/>
  <c r="J314" i="8"/>
  <c r="O314" i="8"/>
  <c r="G314" i="8"/>
  <c r="V314" i="8"/>
  <c r="N314" i="8"/>
  <c r="F314" i="8"/>
  <c r="S305" i="8"/>
  <c r="C324" i="8" s="1"/>
  <c r="O305" i="8"/>
  <c r="K305" i="8"/>
  <c r="B324" i="8" s="1"/>
  <c r="G305" i="8"/>
  <c r="V305" i="8"/>
  <c r="R305" i="8"/>
  <c r="N305" i="8"/>
  <c r="J305" i="8"/>
  <c r="F305" i="8"/>
  <c r="U305" i="8"/>
  <c r="M305" i="8"/>
  <c r="E305" i="8"/>
  <c r="Q305" i="8"/>
  <c r="T305" i="8"/>
  <c r="L305" i="8"/>
  <c r="D305" i="8"/>
  <c r="AC305" i="8" s="1"/>
  <c r="I305" i="8"/>
  <c r="H305" i="8"/>
  <c r="P305" i="8"/>
  <c r="S313" i="8"/>
  <c r="C332" i="8" s="1"/>
  <c r="O313" i="8"/>
  <c r="K313" i="8"/>
  <c r="B332" i="8" s="1"/>
  <c r="G313" i="8"/>
  <c r="V313" i="8"/>
  <c r="R313" i="8"/>
  <c r="N313" i="8"/>
  <c r="J313" i="8"/>
  <c r="F313" i="8"/>
  <c r="U313" i="8"/>
  <c r="M313" i="8"/>
  <c r="E313" i="8"/>
  <c r="T313" i="8"/>
  <c r="L313" i="8"/>
  <c r="Q313" i="8"/>
  <c r="I313" i="8"/>
  <c r="H313" i="8"/>
  <c r="P313" i="8"/>
  <c r="AD324" i="8"/>
  <c r="S324" i="8"/>
  <c r="Y324" i="8" s="1"/>
  <c r="O324" i="8"/>
  <c r="U324" i="8" s="1"/>
  <c r="AG324" i="8"/>
  <c r="R324" i="8"/>
  <c r="X324" i="8" s="1"/>
  <c r="N324" i="8"/>
  <c r="AC324" i="8" s="1"/>
  <c r="M324" i="8"/>
  <c r="I324" i="8"/>
  <c r="E324" i="8"/>
  <c r="AL305" i="8"/>
  <c r="AG305" i="8"/>
  <c r="AB305" i="8"/>
  <c r="X305" i="8"/>
  <c r="AE324" i="8"/>
  <c r="AF324" i="8" s="1"/>
  <c r="L324" i="8"/>
  <c r="H324" i="8"/>
  <c r="D324" i="8"/>
  <c r="AK305" i="8"/>
  <c r="AF305" i="8"/>
  <c r="AA305" i="8"/>
  <c r="K324" i="8"/>
  <c r="J324" i="8"/>
  <c r="AM305" i="8"/>
  <c r="Q324" i="8"/>
  <c r="W324" i="8" s="1"/>
  <c r="G324" i="8"/>
  <c r="AJ305" i="8"/>
  <c r="F324" i="8"/>
  <c r="Z305" i="8"/>
  <c r="P324" i="8"/>
  <c r="V324" i="8" s="1"/>
  <c r="Y305" i="8"/>
  <c r="AI305" i="8"/>
  <c r="R336" i="8"/>
  <c r="X336" i="8" s="1"/>
  <c r="N336" i="8"/>
  <c r="AC336" i="8" s="1"/>
  <c r="J336" i="8"/>
  <c r="F336" i="8"/>
  <c r="AE336" i="8"/>
  <c r="S336" i="8"/>
  <c r="Y336" i="8" s="1"/>
  <c r="M336" i="8"/>
  <c r="H336" i="8"/>
  <c r="AD336" i="8"/>
  <c r="Q336" i="8"/>
  <c r="W336" i="8" s="1"/>
  <c r="L336" i="8"/>
  <c r="G336" i="8"/>
  <c r="P336" i="8"/>
  <c r="V336" i="8" s="1"/>
  <c r="E336" i="8"/>
  <c r="AL317" i="8"/>
  <c r="AG317" i="8"/>
  <c r="AB317" i="8"/>
  <c r="X317" i="8"/>
  <c r="O336" i="8"/>
  <c r="U336" i="8" s="1"/>
  <c r="D336" i="8"/>
  <c r="AK317" i="8"/>
  <c r="AA317" i="8"/>
  <c r="K336" i="8"/>
  <c r="AD317" i="8"/>
  <c r="AG336" i="8"/>
  <c r="I336" i="8"/>
  <c r="AM317" i="8"/>
  <c r="AJ317" i="8"/>
  <c r="Z317" i="8"/>
  <c r="AI317" i="8"/>
  <c r="Y317" i="8"/>
  <c r="AD334" i="8"/>
  <c r="P334" i="8"/>
  <c r="V334" i="8" s="1"/>
  <c r="L334" i="8"/>
  <c r="H334" i="8"/>
  <c r="D334" i="8"/>
  <c r="Q334" i="8"/>
  <c r="W334" i="8" s="1"/>
  <c r="K334" i="8"/>
  <c r="F334" i="8"/>
  <c r="AG334" i="8"/>
  <c r="O334" i="8"/>
  <c r="U334" i="8" s="1"/>
  <c r="J334" i="8"/>
  <c r="E334" i="8"/>
  <c r="N334" i="8"/>
  <c r="AC334" i="8" s="1"/>
  <c r="AL315" i="8"/>
  <c r="AG315" i="8"/>
  <c r="AB315" i="8"/>
  <c r="X315" i="8"/>
  <c r="M334" i="8"/>
  <c r="AK315" i="8"/>
  <c r="AA315" i="8"/>
  <c r="I334" i="8"/>
  <c r="AJ315" i="8"/>
  <c r="Z315" i="8"/>
  <c r="AE334" i="8"/>
  <c r="G334" i="8"/>
  <c r="AI315" i="8"/>
  <c r="Y315" i="8"/>
  <c r="S334" i="8"/>
  <c r="Y334" i="8" s="1"/>
  <c r="AD315" i="8"/>
  <c r="R334" i="8"/>
  <c r="X334" i="8" s="1"/>
  <c r="AM315" i="8"/>
  <c r="AD325" i="8"/>
  <c r="P325" i="8"/>
  <c r="V325" i="8" s="1"/>
  <c r="L325" i="8"/>
  <c r="H325" i="8"/>
  <c r="D325" i="8"/>
  <c r="AG325" i="8"/>
  <c r="S325" i="8"/>
  <c r="Y325" i="8" s="1"/>
  <c r="O325" i="8"/>
  <c r="U325" i="8" s="1"/>
  <c r="K325" i="8"/>
  <c r="G325" i="8"/>
  <c r="N325" i="8"/>
  <c r="AC325" i="8" s="1"/>
  <c r="F325" i="8"/>
  <c r="AJ306" i="8"/>
  <c r="AD306" i="8"/>
  <c r="Z306" i="8"/>
  <c r="AE325" i="8"/>
  <c r="M325" i="8"/>
  <c r="E325" i="8"/>
  <c r="AM306" i="8"/>
  <c r="AI306" i="8"/>
  <c r="Y306" i="8"/>
  <c r="J325" i="8"/>
  <c r="AL306" i="8"/>
  <c r="AB306" i="8"/>
  <c r="I325" i="8"/>
  <c r="AK306" i="8"/>
  <c r="AA306" i="8"/>
  <c r="R325" i="8"/>
  <c r="X325" i="8" s="1"/>
  <c r="AG306" i="8"/>
  <c r="Q325" i="8"/>
  <c r="W325" i="8" s="1"/>
  <c r="X306" i="8"/>
  <c r="U318" i="8"/>
  <c r="Q318" i="8"/>
  <c r="M318" i="8"/>
  <c r="I318" i="8"/>
  <c r="E318" i="8"/>
  <c r="T318" i="8"/>
  <c r="P318" i="8"/>
  <c r="L318" i="8"/>
  <c r="H318" i="8"/>
  <c r="S318" i="8"/>
  <c r="C337" i="8" s="1"/>
  <c r="K318" i="8"/>
  <c r="B337" i="8" s="1"/>
  <c r="N318" i="8"/>
  <c r="R318" i="8"/>
  <c r="J318" i="8"/>
  <c r="O318" i="8"/>
  <c r="G318" i="8"/>
  <c r="V318" i="8"/>
  <c r="F318" i="8"/>
  <c r="S307" i="8"/>
  <c r="C326" i="8" s="1"/>
  <c r="O307" i="8"/>
  <c r="K307" i="8"/>
  <c r="B326" i="8" s="1"/>
  <c r="G307" i="8"/>
  <c r="V307" i="8"/>
  <c r="R307" i="8"/>
  <c r="N307" i="8"/>
  <c r="J307" i="8"/>
  <c r="F307" i="8"/>
  <c r="Q307" i="8"/>
  <c r="I307" i="8"/>
  <c r="E307" i="8"/>
  <c r="P307" i="8"/>
  <c r="H307" i="8"/>
  <c r="M307" i="8"/>
  <c r="U307" i="8"/>
  <c r="D307" i="8"/>
  <c r="AE307" i="8" s="1"/>
  <c r="T307" i="8"/>
  <c r="L307" i="8"/>
  <c r="S315" i="8"/>
  <c r="C334" i="8" s="1"/>
  <c r="O315" i="8"/>
  <c r="K315" i="8"/>
  <c r="B334" i="8" s="1"/>
  <c r="G315" i="8"/>
  <c r="V315" i="8"/>
  <c r="R315" i="8"/>
  <c r="N315" i="8"/>
  <c r="J315" i="8"/>
  <c r="F315" i="8"/>
  <c r="Q315" i="8"/>
  <c r="I315" i="8"/>
  <c r="P315" i="8"/>
  <c r="H315" i="8"/>
  <c r="U315" i="8"/>
  <c r="E315" i="8"/>
  <c r="M315" i="8"/>
  <c r="T315" i="8"/>
  <c r="L315" i="8"/>
  <c r="R332" i="8"/>
  <c r="X332" i="8" s="1"/>
  <c r="N332" i="8"/>
  <c r="AC332" i="8" s="1"/>
  <c r="J332" i="8"/>
  <c r="F332" i="8"/>
  <c r="AG332" i="8"/>
  <c r="O332" i="8"/>
  <c r="U332" i="8" s="1"/>
  <c r="I332" i="8"/>
  <c r="D332" i="8"/>
  <c r="AE332" i="8"/>
  <c r="S332" i="8"/>
  <c r="Y332" i="8" s="1"/>
  <c r="M332" i="8"/>
  <c r="H332" i="8"/>
  <c r="L332" i="8"/>
  <c r="AL313" i="8"/>
  <c r="AG313" i="8"/>
  <c r="AB313" i="8"/>
  <c r="X313" i="8"/>
  <c r="K332" i="8"/>
  <c r="AK313" i="8"/>
  <c r="AA313" i="8"/>
  <c r="AD332" i="8"/>
  <c r="G332" i="8"/>
  <c r="AD313" i="8"/>
  <c r="P332" i="8"/>
  <c r="V332" i="8" s="1"/>
  <c r="E332" i="8"/>
  <c r="AM313" i="8"/>
  <c r="Q332" i="8"/>
  <c r="W332" i="8" s="1"/>
  <c r="AJ313" i="8"/>
  <c r="Z313" i="8"/>
  <c r="Y313" i="8"/>
  <c r="AI313" i="8"/>
  <c r="AE326" i="8"/>
  <c r="Q326" i="8"/>
  <c r="W326" i="8" s="1"/>
  <c r="M326" i="8"/>
  <c r="I326" i="8"/>
  <c r="E326" i="8"/>
  <c r="AD326" i="8"/>
  <c r="P326" i="8"/>
  <c r="V326" i="8" s="1"/>
  <c r="L326" i="8"/>
  <c r="H326" i="8"/>
  <c r="D326" i="8"/>
  <c r="AG326" i="8"/>
  <c r="O326" i="8"/>
  <c r="U326" i="8" s="1"/>
  <c r="G326" i="8"/>
  <c r="AL307" i="8"/>
  <c r="AG307" i="8"/>
  <c r="AB307" i="8"/>
  <c r="X307" i="8"/>
  <c r="N326" i="8"/>
  <c r="AC326" i="8" s="1"/>
  <c r="F326" i="8"/>
  <c r="AK307" i="8"/>
  <c r="AA307" i="8"/>
  <c r="K326" i="8"/>
  <c r="AJ307" i="8"/>
  <c r="Z307" i="8"/>
  <c r="J326" i="8"/>
  <c r="AI307" i="8"/>
  <c r="Y307" i="8"/>
  <c r="S326" i="8"/>
  <c r="Y326" i="8" s="1"/>
  <c r="AD307" i="8"/>
  <c r="R326" i="8"/>
  <c r="X326" i="8" s="1"/>
  <c r="AM307" i="8"/>
  <c r="AE331" i="8"/>
  <c r="Q331" i="8"/>
  <c r="W331" i="8" s="1"/>
  <c r="M331" i="8"/>
  <c r="I331" i="8"/>
  <c r="E331" i="8"/>
  <c r="S331" i="8"/>
  <c r="Y331" i="8" s="1"/>
  <c r="N331" i="8"/>
  <c r="AC331" i="8" s="1"/>
  <c r="H331" i="8"/>
  <c r="AD331" i="8"/>
  <c r="R331" i="8"/>
  <c r="X331" i="8" s="1"/>
  <c r="L331" i="8"/>
  <c r="G331" i="8"/>
  <c r="K331" i="8"/>
  <c r="AJ312" i="8"/>
  <c r="AD312" i="8"/>
  <c r="Z312" i="8"/>
  <c r="AG331" i="8"/>
  <c r="J331" i="8"/>
  <c r="AM312" i="8"/>
  <c r="AI312" i="8"/>
  <c r="Y312" i="8"/>
  <c r="P331" i="8"/>
  <c r="V331" i="8" s="1"/>
  <c r="AG312" i="8"/>
  <c r="X312" i="8"/>
  <c r="D331" i="8"/>
  <c r="O331" i="8"/>
  <c r="U331" i="8" s="1"/>
  <c r="AB312" i="8"/>
  <c r="F331" i="8"/>
  <c r="AL312" i="8"/>
  <c r="AA312" i="8"/>
  <c r="AK312" i="8"/>
  <c r="U312" i="8"/>
  <c r="Q312" i="8"/>
  <c r="M312" i="8"/>
  <c r="I312" i="8"/>
  <c r="E312" i="8"/>
  <c r="T312" i="8"/>
  <c r="P312" i="8"/>
  <c r="L312" i="8"/>
  <c r="H312" i="8"/>
  <c r="O312" i="8"/>
  <c r="G312" i="8"/>
  <c r="V312" i="8"/>
  <c r="N312" i="8"/>
  <c r="F312" i="8"/>
  <c r="K312" i="8"/>
  <c r="B331" i="8" s="1"/>
  <c r="S312" i="8"/>
  <c r="C331" i="8" s="1"/>
  <c r="R312" i="8"/>
  <c r="J312" i="8"/>
  <c r="U308" i="8"/>
  <c r="Q308" i="8"/>
  <c r="M308" i="8"/>
  <c r="I308" i="8"/>
  <c r="E308" i="8"/>
  <c r="T308" i="8"/>
  <c r="P308" i="8"/>
  <c r="L308" i="8"/>
  <c r="H308" i="8"/>
  <c r="D308" i="8"/>
  <c r="AE308" i="8" s="1"/>
  <c r="O308" i="8"/>
  <c r="G308" i="8"/>
  <c r="V308" i="8"/>
  <c r="N308" i="8"/>
  <c r="F308" i="8"/>
  <c r="S308" i="8"/>
  <c r="C327" i="8" s="1"/>
  <c r="K308" i="8"/>
  <c r="B327" i="8" s="1"/>
  <c r="J308" i="8"/>
  <c r="R308" i="8"/>
  <c r="U306" i="8"/>
  <c r="Q306" i="8"/>
  <c r="M306" i="8"/>
  <c r="I306" i="8"/>
  <c r="R303" i="8" s="1"/>
  <c r="R304" i="8" s="1"/>
  <c r="E306" i="8"/>
  <c r="P303" i="8" s="1"/>
  <c r="P304" i="8" s="1"/>
  <c r="T306" i="8"/>
  <c r="P306" i="8"/>
  <c r="L306" i="8"/>
  <c r="H306" i="8"/>
  <c r="D306" i="8"/>
  <c r="AC306" i="8" s="1"/>
  <c r="S306" i="8"/>
  <c r="C325" i="8" s="1"/>
  <c r="K306" i="8"/>
  <c r="B325" i="8" s="1"/>
  <c r="G306" i="8"/>
  <c r="Q303" i="8" s="1"/>
  <c r="Q304" i="8" s="1"/>
  <c r="R306" i="8"/>
  <c r="J306" i="8"/>
  <c r="O306" i="8"/>
  <c r="F306" i="8"/>
  <c r="N306" i="8"/>
  <c r="V306" i="8"/>
  <c r="AG337" i="8"/>
  <c r="S337" i="8"/>
  <c r="Y337" i="8" s="1"/>
  <c r="O337" i="8"/>
  <c r="K337" i="8"/>
  <c r="G337" i="8"/>
  <c r="N337" i="8"/>
  <c r="AC337" i="8" s="1"/>
  <c r="I337" i="8"/>
  <c r="D337" i="8"/>
  <c r="AE337" i="8"/>
  <c r="R337" i="8"/>
  <c r="X337" i="8" s="1"/>
  <c r="M337" i="8"/>
  <c r="H337" i="8"/>
  <c r="AD337" i="8"/>
  <c r="Q337" i="8"/>
  <c r="W337" i="8" s="1"/>
  <c r="F337" i="8"/>
  <c r="AJ318" i="8"/>
  <c r="AD318" i="8"/>
  <c r="Z318" i="8"/>
  <c r="P337" i="8"/>
  <c r="V337" i="8" s="1"/>
  <c r="E337" i="8"/>
  <c r="AM318" i="8"/>
  <c r="AI318" i="8"/>
  <c r="Y318" i="8"/>
  <c r="AL318" i="8"/>
  <c r="AB318" i="8"/>
  <c r="AK318" i="8"/>
  <c r="AA318" i="8"/>
  <c r="L337" i="8"/>
  <c r="AG318" i="8"/>
  <c r="X318" i="8"/>
  <c r="J337" i="8"/>
  <c r="S309" i="8"/>
  <c r="C328" i="8" s="1"/>
  <c r="O309" i="8"/>
  <c r="K309" i="8"/>
  <c r="B328" i="8" s="1"/>
  <c r="G309" i="8"/>
  <c r="V309" i="8"/>
  <c r="R309" i="8"/>
  <c r="N309" i="8"/>
  <c r="J309" i="8"/>
  <c r="F309" i="8"/>
  <c r="U309" i="8"/>
  <c r="M309" i="8"/>
  <c r="E309" i="8"/>
  <c r="T309" i="8"/>
  <c r="L309" i="8"/>
  <c r="D309" i="8"/>
  <c r="AC309" i="8" s="1"/>
  <c r="Q309" i="8"/>
  <c r="I309" i="8"/>
  <c r="P309" i="8"/>
  <c r="H309" i="8"/>
  <c r="S317" i="8"/>
  <c r="C336" i="8" s="1"/>
  <c r="O317" i="8"/>
  <c r="K317" i="8"/>
  <c r="B336" i="8" s="1"/>
  <c r="G317" i="8"/>
  <c r="V317" i="8"/>
  <c r="R317" i="8"/>
  <c r="N317" i="8"/>
  <c r="J317" i="8"/>
  <c r="F317" i="8"/>
  <c r="U317" i="8"/>
  <c r="M317" i="8"/>
  <c r="E317" i="8"/>
  <c r="T317" i="8"/>
  <c r="L317" i="8"/>
  <c r="Q317" i="8"/>
  <c r="I317" i="8"/>
  <c r="P317" i="8"/>
  <c r="H317" i="8"/>
  <c r="AD329" i="8"/>
  <c r="P329" i="8"/>
  <c r="V329" i="8" s="1"/>
  <c r="L329" i="8"/>
  <c r="H329" i="8"/>
  <c r="D329" i="8"/>
  <c r="AE329" i="8"/>
  <c r="R329" i="8"/>
  <c r="X329" i="8" s="1"/>
  <c r="M329" i="8"/>
  <c r="G329" i="8"/>
  <c r="Q329" i="8"/>
  <c r="W329" i="8" s="1"/>
  <c r="K329" i="8"/>
  <c r="F329" i="8"/>
  <c r="AG329" i="8"/>
  <c r="J329" i="8"/>
  <c r="AJ310" i="8"/>
  <c r="AD310" i="8"/>
  <c r="Z310" i="8"/>
  <c r="S329" i="8"/>
  <c r="Y329" i="8" s="1"/>
  <c r="I329" i="8"/>
  <c r="AM310" i="8"/>
  <c r="AI310" i="8"/>
  <c r="Y310" i="8"/>
  <c r="O329" i="8"/>
  <c r="U329" i="8" s="1"/>
  <c r="AL310" i="8"/>
  <c r="AB310" i="8"/>
  <c r="N329" i="8"/>
  <c r="AC329" i="8" s="1"/>
  <c r="AK310" i="8"/>
  <c r="AA310" i="8"/>
  <c r="E329" i="8"/>
  <c r="AG310" i="8"/>
  <c r="X310" i="8"/>
  <c r="R327" i="8"/>
  <c r="X327" i="8" s="1"/>
  <c r="N327" i="8"/>
  <c r="AC327" i="8" s="1"/>
  <c r="J327" i="8"/>
  <c r="F327" i="8"/>
  <c r="P327" i="8"/>
  <c r="V327" i="8" s="1"/>
  <c r="K327" i="8"/>
  <c r="E327" i="8"/>
  <c r="AG327" i="8"/>
  <c r="O327" i="8"/>
  <c r="U327" i="8" s="1"/>
  <c r="I327" i="8"/>
  <c r="D327" i="8"/>
  <c r="AE327" i="8"/>
  <c r="S327" i="8"/>
  <c r="Y327" i="8" s="1"/>
  <c r="H327" i="8"/>
  <c r="AJ308" i="8"/>
  <c r="AD308" i="8"/>
  <c r="Z308" i="8"/>
  <c r="AD327" i="8"/>
  <c r="Q327" i="8"/>
  <c r="W327" i="8" s="1"/>
  <c r="G327" i="8"/>
  <c r="AM308" i="8"/>
  <c r="AI308" i="8"/>
  <c r="Y308" i="8"/>
  <c r="M327" i="8"/>
  <c r="AG308" i="8"/>
  <c r="X308" i="8"/>
  <c r="AB308" i="8"/>
  <c r="L327" i="8"/>
  <c r="AL308" i="8"/>
  <c r="AK308" i="8"/>
  <c r="AA308" i="8"/>
  <c r="AE335" i="8"/>
  <c r="Q335" i="8"/>
  <c r="W335" i="8" s="1"/>
  <c r="M335" i="8"/>
  <c r="I335" i="8"/>
  <c r="E335" i="8"/>
  <c r="AD335" i="8"/>
  <c r="R335" i="8"/>
  <c r="X335" i="8" s="1"/>
  <c r="L335" i="8"/>
  <c r="G335" i="8"/>
  <c r="P335" i="8"/>
  <c r="V335" i="8" s="1"/>
  <c r="K335" i="8"/>
  <c r="F335" i="8"/>
  <c r="O335" i="8"/>
  <c r="U335" i="8" s="1"/>
  <c r="D335" i="8"/>
  <c r="AJ316" i="8"/>
  <c r="AD316" i="8"/>
  <c r="Z316" i="8"/>
  <c r="N335" i="8"/>
  <c r="AC335" i="8" s="1"/>
  <c r="AM316" i="8"/>
  <c r="AI316" i="8"/>
  <c r="Y316" i="8"/>
  <c r="AG316" i="8"/>
  <c r="X316" i="8"/>
  <c r="S335" i="8"/>
  <c r="Y335" i="8" s="1"/>
  <c r="AG335" i="8"/>
  <c r="J335" i="8"/>
  <c r="AL316" i="8"/>
  <c r="AB316" i="8"/>
  <c r="H335" i="8"/>
  <c r="AK316" i="8"/>
  <c r="AA316" i="8"/>
  <c r="U316" i="8"/>
  <c r="Q316" i="8"/>
  <c r="M316" i="8"/>
  <c r="I316" i="8"/>
  <c r="E316" i="8"/>
  <c r="T316" i="8"/>
  <c r="P316" i="8"/>
  <c r="L316" i="8"/>
  <c r="H316" i="8"/>
  <c r="O316" i="8"/>
  <c r="G316" i="8"/>
  <c r="V316" i="8"/>
  <c r="N316" i="8"/>
  <c r="F316" i="8"/>
  <c r="K316" i="8"/>
  <c r="B335" i="8" s="1"/>
  <c r="S316" i="8"/>
  <c r="C335" i="8" s="1"/>
  <c r="R316" i="8"/>
  <c r="J316" i="8"/>
  <c r="K302" i="8"/>
  <c r="G302" i="8"/>
  <c r="E302" i="8"/>
  <c r="N302" i="8"/>
  <c r="J302" i="8"/>
  <c r="F302" i="8"/>
  <c r="I302" i="8"/>
  <c r="M302" i="8"/>
  <c r="D302" i="8"/>
  <c r="L302" i="8"/>
  <c r="H302" i="8"/>
  <c r="U310" i="8"/>
  <c r="Q310" i="8"/>
  <c r="M310" i="8"/>
  <c r="I310" i="8"/>
  <c r="E310" i="8"/>
  <c r="T310" i="8"/>
  <c r="P310" i="8"/>
  <c r="L310" i="8"/>
  <c r="H310" i="8"/>
  <c r="D310" i="8"/>
  <c r="AE310" i="8" s="1"/>
  <c r="S310" i="8"/>
  <c r="C329" i="8" s="1"/>
  <c r="K310" i="8"/>
  <c r="B329" i="8" s="1"/>
  <c r="R310" i="8"/>
  <c r="J310" i="8"/>
  <c r="G310" i="8"/>
  <c r="O310" i="8"/>
  <c r="F310" i="8"/>
  <c r="V310" i="8"/>
  <c r="N310" i="8"/>
  <c r="AG333" i="8"/>
  <c r="S333" i="8"/>
  <c r="Y333" i="8" s="1"/>
  <c r="O333" i="8"/>
  <c r="U333" i="8" s="1"/>
  <c r="K333" i="8"/>
  <c r="G333" i="8"/>
  <c r="P333" i="8"/>
  <c r="V333" i="8" s="1"/>
  <c r="J333" i="8"/>
  <c r="E333" i="8"/>
  <c r="N333" i="8"/>
  <c r="AC333" i="8" s="1"/>
  <c r="I333" i="8"/>
  <c r="D333" i="8"/>
  <c r="M333" i="8"/>
  <c r="AJ314" i="8"/>
  <c r="AD314" i="8"/>
  <c r="Z314" i="8"/>
  <c r="L333" i="8"/>
  <c r="AM314" i="8"/>
  <c r="AI314" i="8"/>
  <c r="Y314" i="8"/>
  <c r="R333" i="8"/>
  <c r="X333" i="8" s="1"/>
  <c r="AL314" i="8"/>
  <c r="AB314" i="8"/>
  <c r="Q333" i="8"/>
  <c r="W333" i="8" s="1"/>
  <c r="AK314" i="8"/>
  <c r="AA314" i="8"/>
  <c r="AE333" i="8"/>
  <c r="H333" i="8"/>
  <c r="AG314" i="8"/>
  <c r="X314" i="8"/>
  <c r="AD333" i="8"/>
  <c r="F333" i="8"/>
  <c r="S311" i="8"/>
  <c r="C330" i="8" s="1"/>
  <c r="O311" i="8"/>
  <c r="K311" i="8"/>
  <c r="B330" i="8" s="1"/>
  <c r="G311" i="8"/>
  <c r="V311" i="8"/>
  <c r="R311" i="8"/>
  <c r="N311" i="8"/>
  <c r="J311" i="8"/>
  <c r="F311" i="8"/>
  <c r="Q311" i="8"/>
  <c r="I311" i="8"/>
  <c r="P311" i="8"/>
  <c r="H311" i="8"/>
  <c r="U311" i="8"/>
  <c r="M311" i="8"/>
  <c r="E311" i="8"/>
  <c r="L311" i="8"/>
  <c r="T311" i="8"/>
  <c r="D311" i="8"/>
  <c r="AC311" i="8" s="1"/>
  <c r="S319" i="8"/>
  <c r="O319" i="8"/>
  <c r="K319" i="8"/>
  <c r="G319" i="8"/>
  <c r="V319" i="8"/>
  <c r="R319" i="8"/>
  <c r="N319" i="8"/>
  <c r="J319" i="8"/>
  <c r="F319" i="8"/>
  <c r="Q319" i="8"/>
  <c r="I319" i="8"/>
  <c r="T319" i="8"/>
  <c r="P319" i="8"/>
  <c r="H319" i="8"/>
  <c r="U319" i="8"/>
  <c r="M319" i="8"/>
  <c r="E319" i="8"/>
  <c r="L319" i="8"/>
  <c r="AD330" i="8"/>
  <c r="P330" i="8"/>
  <c r="V330" i="8" s="1"/>
  <c r="L330" i="8"/>
  <c r="H330" i="8"/>
  <c r="D330" i="8"/>
  <c r="AE330" i="8"/>
  <c r="R330" i="8"/>
  <c r="X330" i="8" s="1"/>
  <c r="M330" i="8"/>
  <c r="G330" i="8"/>
  <c r="Q330" i="8"/>
  <c r="W330" i="8" s="1"/>
  <c r="K330" i="8"/>
  <c r="F330" i="8"/>
  <c r="AG330" i="8"/>
  <c r="J330" i="8"/>
  <c r="AL311" i="8"/>
  <c r="AG311" i="8"/>
  <c r="AB311" i="8"/>
  <c r="X311" i="8"/>
  <c r="S330" i="8"/>
  <c r="Y330" i="8" s="1"/>
  <c r="I330" i="8"/>
  <c r="AK311" i="8"/>
  <c r="AE311" i="8"/>
  <c r="AA311" i="8"/>
  <c r="E330" i="8"/>
  <c r="AJ311" i="8"/>
  <c r="Z311" i="8"/>
  <c r="AI311" i="8"/>
  <c r="Y311" i="8"/>
  <c r="O330" i="8"/>
  <c r="U330" i="8" s="1"/>
  <c r="AD311" i="8"/>
  <c r="N330" i="8"/>
  <c r="AC330" i="8" s="1"/>
  <c r="AM311" i="8"/>
  <c r="AG328" i="8"/>
  <c r="S328" i="8"/>
  <c r="Y328" i="8" s="1"/>
  <c r="O328" i="8"/>
  <c r="U328" i="8" s="1"/>
  <c r="K328" i="8"/>
  <c r="G328" i="8"/>
  <c r="AD328" i="8"/>
  <c r="Q328" i="8"/>
  <c r="W328" i="8" s="1"/>
  <c r="L328" i="8"/>
  <c r="F328" i="8"/>
  <c r="P328" i="8"/>
  <c r="V328" i="8" s="1"/>
  <c r="J328" i="8"/>
  <c r="E328" i="8"/>
  <c r="I328" i="8"/>
  <c r="AL309" i="8"/>
  <c r="AG309" i="8"/>
  <c r="AB309" i="8"/>
  <c r="X309" i="8"/>
  <c r="AE328" i="8"/>
  <c r="R328" i="8"/>
  <c r="X328" i="8" s="1"/>
  <c r="H328" i="8"/>
  <c r="AK309" i="8"/>
  <c r="AA309" i="8"/>
  <c r="D328" i="8"/>
  <c r="AD309" i="8"/>
  <c r="Z309" i="8"/>
  <c r="M328" i="8"/>
  <c r="AM309" i="8"/>
  <c r="N328" i="8"/>
  <c r="AC328" i="8" s="1"/>
  <c r="AJ309" i="8"/>
  <c r="AI309" i="8"/>
  <c r="Y309" i="8"/>
  <c r="U258" i="8"/>
  <c r="Q258" i="8"/>
  <c r="M258" i="8"/>
  <c r="I258" i="8"/>
  <c r="E258" i="8"/>
  <c r="V258" i="8"/>
  <c r="J258" i="8"/>
  <c r="T258" i="8"/>
  <c r="P258" i="8"/>
  <c r="L258" i="8"/>
  <c r="H258" i="8"/>
  <c r="D258" i="8"/>
  <c r="AE258" i="8" s="1"/>
  <c r="R258" i="8"/>
  <c r="F258" i="8"/>
  <c r="S258" i="8"/>
  <c r="C277" i="8" s="1"/>
  <c r="O258" i="8"/>
  <c r="K258" i="8"/>
  <c r="B277" i="8" s="1"/>
  <c r="G258" i="8"/>
  <c r="N258" i="8"/>
  <c r="S270" i="8"/>
  <c r="C289" i="8" s="1"/>
  <c r="O270" i="8"/>
  <c r="K270" i="8"/>
  <c r="B289" i="8" s="1"/>
  <c r="G270" i="8"/>
  <c r="V270" i="8"/>
  <c r="R270" i="8"/>
  <c r="N270" i="8"/>
  <c r="J270" i="8"/>
  <c r="F270" i="8"/>
  <c r="U270" i="8"/>
  <c r="Q270" i="8"/>
  <c r="M270" i="8"/>
  <c r="I270" i="8"/>
  <c r="E270" i="8"/>
  <c r="T270" i="8"/>
  <c r="P270" i="8"/>
  <c r="L270" i="8"/>
  <c r="H270" i="8"/>
  <c r="R285" i="8"/>
  <c r="X285" i="8" s="1"/>
  <c r="N285" i="8"/>
  <c r="AC285" i="8" s="1"/>
  <c r="J285" i="8"/>
  <c r="F285" i="8"/>
  <c r="AG285" i="8"/>
  <c r="O285" i="8"/>
  <c r="U285" i="8" s="1"/>
  <c r="I285" i="8"/>
  <c r="D285" i="8"/>
  <c r="AE285" i="8"/>
  <c r="S285" i="8"/>
  <c r="Y285" i="8" s="1"/>
  <c r="M285" i="8"/>
  <c r="H285" i="8"/>
  <c r="AD285" i="8"/>
  <c r="Q285" i="8"/>
  <c r="W285" i="8" s="1"/>
  <c r="L285" i="8"/>
  <c r="G285" i="8"/>
  <c r="K285" i="8"/>
  <c r="AL266" i="8"/>
  <c r="AG266" i="8"/>
  <c r="AB266" i="8"/>
  <c r="X266" i="8"/>
  <c r="E285" i="8"/>
  <c r="AK266" i="8"/>
  <c r="AA266" i="8"/>
  <c r="AJ266" i="8"/>
  <c r="AD266" i="8"/>
  <c r="Z266" i="8"/>
  <c r="AI266" i="8"/>
  <c r="Y266" i="8"/>
  <c r="P285" i="8"/>
  <c r="V285" i="8" s="1"/>
  <c r="AM266" i="8"/>
  <c r="R289" i="8"/>
  <c r="X289" i="8" s="1"/>
  <c r="N289" i="8"/>
  <c r="AC289" i="8" s="1"/>
  <c r="J289" i="8"/>
  <c r="F289" i="8"/>
  <c r="AE289" i="8"/>
  <c r="S289" i="8"/>
  <c r="Y289" i="8" s="1"/>
  <c r="M289" i="8"/>
  <c r="H289" i="8"/>
  <c r="AD289" i="8"/>
  <c r="Q289" i="8"/>
  <c r="W289" i="8" s="1"/>
  <c r="L289" i="8"/>
  <c r="G289" i="8"/>
  <c r="P289" i="8"/>
  <c r="V289" i="8" s="1"/>
  <c r="K289" i="8"/>
  <c r="E289" i="8"/>
  <c r="O289" i="8"/>
  <c r="U289" i="8" s="1"/>
  <c r="AL270" i="8"/>
  <c r="AG270" i="8"/>
  <c r="AB270" i="8"/>
  <c r="X270" i="8"/>
  <c r="AG289" i="8"/>
  <c r="I289" i="8"/>
  <c r="AK270" i="8"/>
  <c r="AA270" i="8"/>
  <c r="D289" i="8"/>
  <c r="AJ270" i="8"/>
  <c r="AD270" i="8"/>
  <c r="Z270" i="8"/>
  <c r="AM270" i="8"/>
  <c r="Y270" i="8"/>
  <c r="AI270" i="8"/>
  <c r="AD287" i="8"/>
  <c r="P287" i="8"/>
  <c r="V287" i="8" s="1"/>
  <c r="L287" i="8"/>
  <c r="H287" i="8"/>
  <c r="D287" i="8"/>
  <c r="Q287" i="8"/>
  <c r="W287" i="8" s="1"/>
  <c r="K287" i="8"/>
  <c r="F287" i="8"/>
  <c r="AG287" i="8"/>
  <c r="O287" i="8"/>
  <c r="U287" i="8" s="1"/>
  <c r="J287" i="8"/>
  <c r="E287" i="8"/>
  <c r="S287" i="8"/>
  <c r="Y287" i="8" s="1"/>
  <c r="N287" i="8"/>
  <c r="AC287" i="8" s="1"/>
  <c r="I287" i="8"/>
  <c r="M287" i="8"/>
  <c r="AL268" i="8"/>
  <c r="AG268" i="8"/>
  <c r="AB268" i="8"/>
  <c r="X268" i="8"/>
  <c r="AE287" i="8"/>
  <c r="G287" i="8"/>
  <c r="AK268" i="8"/>
  <c r="AA268" i="8"/>
  <c r="AJ268" i="8"/>
  <c r="AD268" i="8"/>
  <c r="Z268" i="8"/>
  <c r="R287" i="8"/>
  <c r="X287" i="8" s="1"/>
  <c r="Y268" i="8"/>
  <c r="AM268" i="8"/>
  <c r="AI268" i="8"/>
  <c r="M255" i="8"/>
  <c r="I255" i="8"/>
  <c r="E255" i="8"/>
  <c r="J255" i="8"/>
  <c r="L255" i="8"/>
  <c r="H255" i="8"/>
  <c r="D255" i="8"/>
  <c r="N255" i="8"/>
  <c r="F255" i="8"/>
  <c r="K255" i="8"/>
  <c r="G255" i="8"/>
  <c r="U260" i="8"/>
  <c r="Q260" i="8"/>
  <c r="M260" i="8"/>
  <c r="I260" i="8"/>
  <c r="E260" i="8"/>
  <c r="V260" i="8"/>
  <c r="J260" i="8"/>
  <c r="T260" i="8"/>
  <c r="P260" i="8"/>
  <c r="L260" i="8"/>
  <c r="H260" i="8"/>
  <c r="D260" i="8"/>
  <c r="AC260" i="8" s="1"/>
  <c r="N260" i="8"/>
  <c r="F260" i="8"/>
  <c r="S260" i="8"/>
  <c r="C279" i="8" s="1"/>
  <c r="O260" i="8"/>
  <c r="K260" i="8"/>
  <c r="B279" i="8" s="1"/>
  <c r="G260" i="8"/>
  <c r="R260" i="8"/>
  <c r="N257" i="8"/>
  <c r="J257" i="8"/>
  <c r="F257" i="8"/>
  <c r="K257" i="8"/>
  <c r="M257" i="8"/>
  <c r="I257" i="8"/>
  <c r="E257" i="8"/>
  <c r="G257" i="8"/>
  <c r="L257" i="8"/>
  <c r="H257" i="8"/>
  <c r="D257" i="8"/>
  <c r="S263" i="8"/>
  <c r="C282" i="8" s="1"/>
  <c r="O263" i="8"/>
  <c r="K263" i="8"/>
  <c r="B282" i="8" s="1"/>
  <c r="G263" i="8"/>
  <c r="H263" i="8"/>
  <c r="V263" i="8"/>
  <c r="R263" i="8"/>
  <c r="N263" i="8"/>
  <c r="J263" i="8"/>
  <c r="F263" i="8"/>
  <c r="P263" i="8"/>
  <c r="D263" i="8"/>
  <c r="AC263" i="8" s="1"/>
  <c r="U263" i="8"/>
  <c r="Q263" i="8"/>
  <c r="M263" i="8"/>
  <c r="I263" i="8"/>
  <c r="E263" i="8"/>
  <c r="T263" i="8"/>
  <c r="L263" i="8"/>
  <c r="U271" i="8"/>
  <c r="Q271" i="8"/>
  <c r="M271" i="8"/>
  <c r="I271" i="8"/>
  <c r="E271" i="8"/>
  <c r="T271" i="8"/>
  <c r="P271" i="8"/>
  <c r="L271" i="8"/>
  <c r="H271" i="8"/>
  <c r="S271" i="8"/>
  <c r="C290" i="8" s="1"/>
  <c r="O271" i="8"/>
  <c r="K271" i="8"/>
  <c r="B290" i="8" s="1"/>
  <c r="G271" i="8"/>
  <c r="R271" i="8"/>
  <c r="N271" i="8"/>
  <c r="J271" i="8"/>
  <c r="V271" i="8"/>
  <c r="F271" i="8"/>
  <c r="S272" i="8"/>
  <c r="O272" i="8"/>
  <c r="K272" i="8"/>
  <c r="G272" i="8"/>
  <c r="V272" i="8"/>
  <c r="R272" i="8"/>
  <c r="N272" i="8"/>
  <c r="J272" i="8"/>
  <c r="F272" i="8"/>
  <c r="U272" i="8"/>
  <c r="Q272" i="8"/>
  <c r="M272" i="8"/>
  <c r="I272" i="8"/>
  <c r="E272" i="8"/>
  <c r="P272" i="8"/>
  <c r="L272" i="8"/>
  <c r="H272" i="8"/>
  <c r="T272" i="8"/>
  <c r="AG290" i="8"/>
  <c r="S290" i="8"/>
  <c r="Y290" i="8" s="1"/>
  <c r="O290" i="8"/>
  <c r="U290" i="8" s="1"/>
  <c r="K290" i="8"/>
  <c r="G290" i="8"/>
  <c r="N290" i="8"/>
  <c r="AC290" i="8" s="1"/>
  <c r="I290" i="8"/>
  <c r="D290" i="8"/>
  <c r="AE290" i="8"/>
  <c r="R290" i="8"/>
  <c r="X290" i="8" s="1"/>
  <c r="M290" i="8"/>
  <c r="H290" i="8"/>
  <c r="AD290" i="8"/>
  <c r="Q290" i="8"/>
  <c r="W290" i="8" s="1"/>
  <c r="L290" i="8"/>
  <c r="F290" i="8"/>
  <c r="E290" i="8"/>
  <c r="AJ271" i="8"/>
  <c r="AD271" i="8"/>
  <c r="Z271" i="8"/>
  <c r="AM271" i="8"/>
  <c r="AI271" i="8"/>
  <c r="Y271" i="8"/>
  <c r="P290" i="8"/>
  <c r="V290" i="8" s="1"/>
  <c r="AL271" i="8"/>
  <c r="AG271" i="8"/>
  <c r="AB271" i="8"/>
  <c r="X271" i="8"/>
  <c r="J290" i="8"/>
  <c r="AK271" i="8"/>
  <c r="AA271" i="8"/>
  <c r="AE279" i="8"/>
  <c r="Q279" i="8"/>
  <c r="W279" i="8" s="1"/>
  <c r="M279" i="8"/>
  <c r="I279" i="8"/>
  <c r="E279" i="8"/>
  <c r="AD279" i="8"/>
  <c r="P279" i="8"/>
  <c r="V279" i="8" s="1"/>
  <c r="L279" i="8"/>
  <c r="H279" i="8"/>
  <c r="D279" i="8"/>
  <c r="AG279" i="8"/>
  <c r="S279" i="8"/>
  <c r="Y279" i="8" s="1"/>
  <c r="O279" i="8"/>
  <c r="U279" i="8" s="1"/>
  <c r="K279" i="8"/>
  <c r="G279" i="8"/>
  <c r="N279" i="8"/>
  <c r="AC279" i="8" s="1"/>
  <c r="J279" i="8"/>
  <c r="F279" i="8"/>
  <c r="R279" i="8"/>
  <c r="X279" i="8" s="1"/>
  <c r="AJ260" i="8"/>
  <c r="AD260" i="8"/>
  <c r="Z260" i="8"/>
  <c r="AM260" i="8"/>
  <c r="AI260" i="8"/>
  <c r="Y260" i="8"/>
  <c r="AA260" i="8"/>
  <c r="AL260" i="8"/>
  <c r="AG260" i="8"/>
  <c r="AB260" i="8"/>
  <c r="X260" i="8"/>
  <c r="AK260" i="8"/>
  <c r="AE284" i="8"/>
  <c r="Q284" i="8"/>
  <c r="W284" i="8" s="1"/>
  <c r="M284" i="8"/>
  <c r="I284" i="8"/>
  <c r="E284" i="8"/>
  <c r="S284" i="8"/>
  <c r="Y284" i="8" s="1"/>
  <c r="N284" i="8"/>
  <c r="AC284" i="8" s="1"/>
  <c r="H284" i="8"/>
  <c r="AD284" i="8"/>
  <c r="R284" i="8"/>
  <c r="X284" i="8" s="1"/>
  <c r="L284" i="8"/>
  <c r="G284" i="8"/>
  <c r="P284" i="8"/>
  <c r="V284" i="8" s="1"/>
  <c r="K284" i="8"/>
  <c r="F284" i="8"/>
  <c r="AJ265" i="8"/>
  <c r="AD265" i="8"/>
  <c r="Z265" i="8"/>
  <c r="O284" i="8"/>
  <c r="U284" i="8" s="1"/>
  <c r="AM265" i="8"/>
  <c r="AI265" i="8"/>
  <c r="Y265" i="8"/>
  <c r="AG284" i="8"/>
  <c r="J284" i="8"/>
  <c r="AL265" i="8"/>
  <c r="AG265" i="8"/>
  <c r="AB265" i="8"/>
  <c r="X265" i="8"/>
  <c r="AK265" i="8"/>
  <c r="D284" i="8"/>
  <c r="AA265" i="8"/>
  <c r="AD278" i="8"/>
  <c r="P278" i="8"/>
  <c r="V278" i="8" s="1"/>
  <c r="L278" i="8"/>
  <c r="H278" i="8"/>
  <c r="D278" i="8"/>
  <c r="AG278" i="8"/>
  <c r="S278" i="8"/>
  <c r="Y278" i="8" s="1"/>
  <c r="O278" i="8"/>
  <c r="U278" i="8" s="1"/>
  <c r="K278" i="8"/>
  <c r="G278" i="8"/>
  <c r="R278" i="8"/>
  <c r="X278" i="8" s="1"/>
  <c r="N278" i="8"/>
  <c r="AC278" i="8" s="1"/>
  <c r="J278" i="8"/>
  <c r="F278" i="8"/>
  <c r="AE278" i="8"/>
  <c r="M278" i="8"/>
  <c r="I278" i="8"/>
  <c r="E278" i="8"/>
  <c r="AL259" i="8"/>
  <c r="AG259" i="8"/>
  <c r="AB259" i="8"/>
  <c r="X259" i="8"/>
  <c r="Y259" i="8"/>
  <c r="AK259" i="8"/>
  <c r="AA259" i="8"/>
  <c r="AI259" i="8"/>
  <c r="Q278" i="8"/>
  <c r="W278" i="8" s="1"/>
  <c r="AJ259" i="8"/>
  <c r="AD259" i="8"/>
  <c r="Z259" i="8"/>
  <c r="AM259" i="8"/>
  <c r="U269" i="8"/>
  <c r="Q269" i="8"/>
  <c r="M269" i="8"/>
  <c r="I269" i="8"/>
  <c r="E269" i="8"/>
  <c r="T269" i="8"/>
  <c r="P269" i="8"/>
  <c r="L269" i="8"/>
  <c r="H269" i="8"/>
  <c r="S269" i="8"/>
  <c r="C288" i="8" s="1"/>
  <c r="O269" i="8"/>
  <c r="K269" i="8"/>
  <c r="B288" i="8" s="1"/>
  <c r="G269" i="8"/>
  <c r="V269" i="8"/>
  <c r="F269" i="8"/>
  <c r="J269" i="8"/>
  <c r="R269" i="8"/>
  <c r="N269" i="8"/>
  <c r="M256" i="8"/>
  <c r="I256" i="8"/>
  <c r="E256" i="8"/>
  <c r="F256" i="8"/>
  <c r="L256" i="8"/>
  <c r="H256" i="8"/>
  <c r="D256" i="8"/>
  <c r="N256" i="8"/>
  <c r="J256" i="8"/>
  <c r="K256" i="8"/>
  <c r="G256" i="8"/>
  <c r="U262" i="8"/>
  <c r="Q262" i="8"/>
  <c r="M262" i="8"/>
  <c r="I262" i="8"/>
  <c r="E262" i="8"/>
  <c r="R262" i="8"/>
  <c r="T262" i="8"/>
  <c r="P262" i="8"/>
  <c r="L262" i="8"/>
  <c r="H262" i="8"/>
  <c r="D262" i="8"/>
  <c r="AE262" i="8" s="1"/>
  <c r="J262" i="8"/>
  <c r="S262" i="8"/>
  <c r="C281" i="8" s="1"/>
  <c r="O262" i="8"/>
  <c r="K262" i="8"/>
  <c r="B281" i="8" s="1"/>
  <c r="G262" i="8"/>
  <c r="V262" i="8"/>
  <c r="N262" i="8"/>
  <c r="F262" i="8"/>
  <c r="U265" i="8"/>
  <c r="Q265" i="8"/>
  <c r="T265" i="8"/>
  <c r="P265" i="8"/>
  <c r="S265" i="8"/>
  <c r="C284" i="8" s="1"/>
  <c r="O265" i="8"/>
  <c r="K265" i="8"/>
  <c r="B284" i="8" s="1"/>
  <c r="G265" i="8"/>
  <c r="N265" i="8"/>
  <c r="I265" i="8"/>
  <c r="M265" i="8"/>
  <c r="H265" i="8"/>
  <c r="R265" i="8"/>
  <c r="E265" i="8"/>
  <c r="V265" i="8"/>
  <c r="L265" i="8"/>
  <c r="F265" i="8"/>
  <c r="J265" i="8"/>
  <c r="S266" i="8"/>
  <c r="C285" i="8" s="1"/>
  <c r="O266" i="8"/>
  <c r="K266" i="8"/>
  <c r="B285" i="8" s="1"/>
  <c r="G266" i="8"/>
  <c r="V266" i="8"/>
  <c r="R266" i="8"/>
  <c r="N266" i="8"/>
  <c r="J266" i="8"/>
  <c r="F266" i="8"/>
  <c r="U266" i="8"/>
  <c r="Q266" i="8"/>
  <c r="M266" i="8"/>
  <c r="I266" i="8"/>
  <c r="E266" i="8"/>
  <c r="L266" i="8"/>
  <c r="H266" i="8"/>
  <c r="T266" i="8"/>
  <c r="P266" i="8"/>
  <c r="AD277" i="8"/>
  <c r="S277" i="8"/>
  <c r="Y277" i="8" s="1"/>
  <c r="O277" i="8"/>
  <c r="U277" i="8" s="1"/>
  <c r="K277" i="8"/>
  <c r="G277" i="8"/>
  <c r="AG277" i="8"/>
  <c r="R277" i="8"/>
  <c r="X277" i="8" s="1"/>
  <c r="N277" i="8"/>
  <c r="AC277" i="8" s="1"/>
  <c r="Q277" i="8"/>
  <c r="W277" i="8" s="1"/>
  <c r="M277" i="8"/>
  <c r="AE277" i="8"/>
  <c r="L277" i="8"/>
  <c r="F277" i="8"/>
  <c r="J277" i="8"/>
  <c r="E277" i="8"/>
  <c r="I277" i="8"/>
  <c r="D277" i="8"/>
  <c r="P277" i="8"/>
  <c r="V277" i="8" s="1"/>
  <c r="AJ258" i="8"/>
  <c r="Z258" i="8"/>
  <c r="AK258" i="8"/>
  <c r="H277" i="8"/>
  <c r="AM258" i="8"/>
  <c r="AI258" i="8"/>
  <c r="Y258" i="8"/>
  <c r="AF258" i="8"/>
  <c r="AL258" i="8"/>
  <c r="AG258" i="8"/>
  <c r="AB258" i="8"/>
  <c r="X258" i="8"/>
  <c r="AA258" i="8"/>
  <c r="AD282" i="8"/>
  <c r="P282" i="8"/>
  <c r="V282" i="8" s="1"/>
  <c r="L282" i="8"/>
  <c r="H282" i="8"/>
  <c r="D282" i="8"/>
  <c r="AE282" i="8"/>
  <c r="R282" i="8"/>
  <c r="X282" i="8" s="1"/>
  <c r="M282" i="8"/>
  <c r="G282" i="8"/>
  <c r="Q282" i="8"/>
  <c r="W282" i="8" s="1"/>
  <c r="K282" i="8"/>
  <c r="F282" i="8"/>
  <c r="AG282" i="8"/>
  <c r="O282" i="8"/>
  <c r="U282" i="8" s="1"/>
  <c r="J282" i="8"/>
  <c r="E282" i="8"/>
  <c r="S282" i="8"/>
  <c r="Y282" i="8" s="1"/>
  <c r="N282" i="8"/>
  <c r="AC282" i="8" s="1"/>
  <c r="I282" i="8"/>
  <c r="AL263" i="8"/>
  <c r="AG263" i="8"/>
  <c r="AB263" i="8"/>
  <c r="X263" i="8"/>
  <c r="Y263" i="8"/>
  <c r="AK263" i="8"/>
  <c r="AA263" i="8"/>
  <c r="AM263" i="8"/>
  <c r="AJ263" i="8"/>
  <c r="AD263" i="8"/>
  <c r="Z263" i="8"/>
  <c r="AI263" i="8"/>
  <c r="R280" i="8"/>
  <c r="X280" i="8" s="1"/>
  <c r="N280" i="8"/>
  <c r="AC280" i="8" s="1"/>
  <c r="J280" i="8"/>
  <c r="F280" i="8"/>
  <c r="P280" i="8"/>
  <c r="V280" i="8" s="1"/>
  <c r="K280" i="8"/>
  <c r="E280" i="8"/>
  <c r="AG280" i="8"/>
  <c r="O280" i="8"/>
  <c r="U280" i="8" s="1"/>
  <c r="I280" i="8"/>
  <c r="D280" i="8"/>
  <c r="AE280" i="8"/>
  <c r="S280" i="8"/>
  <c r="Y280" i="8" s="1"/>
  <c r="M280" i="8"/>
  <c r="H280" i="8"/>
  <c r="Q280" i="8"/>
  <c r="W280" i="8" s="1"/>
  <c r="L280" i="8"/>
  <c r="AD280" i="8"/>
  <c r="G280" i="8"/>
  <c r="AL261" i="8"/>
  <c r="AG261" i="8"/>
  <c r="AB261" i="8"/>
  <c r="X261" i="8"/>
  <c r="AK261" i="8"/>
  <c r="AA261" i="8"/>
  <c r="AM261" i="8"/>
  <c r="Y261" i="8"/>
  <c r="AJ261" i="8"/>
  <c r="AD261" i="8"/>
  <c r="Z261" i="8"/>
  <c r="AI261" i="8"/>
  <c r="AE288" i="8"/>
  <c r="Q288" i="8"/>
  <c r="W288" i="8" s="1"/>
  <c r="M288" i="8"/>
  <c r="I288" i="8"/>
  <c r="E288" i="8"/>
  <c r="AD288" i="8"/>
  <c r="R288" i="8"/>
  <c r="X288" i="8" s="1"/>
  <c r="L288" i="8"/>
  <c r="G288" i="8"/>
  <c r="P288" i="8"/>
  <c r="V288" i="8" s="1"/>
  <c r="K288" i="8"/>
  <c r="F288" i="8"/>
  <c r="AG288" i="8"/>
  <c r="O288" i="8"/>
  <c r="U288" i="8" s="1"/>
  <c r="J288" i="8"/>
  <c r="D288" i="8"/>
  <c r="AJ269" i="8"/>
  <c r="AD269" i="8"/>
  <c r="Z269" i="8"/>
  <c r="S288" i="8"/>
  <c r="Y288" i="8" s="1"/>
  <c r="AM269" i="8"/>
  <c r="AI269" i="8"/>
  <c r="Y269" i="8"/>
  <c r="N288" i="8"/>
  <c r="AC288" i="8" s="1"/>
  <c r="AL269" i="8"/>
  <c r="AG269" i="8"/>
  <c r="AB269" i="8"/>
  <c r="X269" i="8"/>
  <c r="AK269" i="8"/>
  <c r="AA269" i="8"/>
  <c r="H288" i="8"/>
  <c r="S261" i="8"/>
  <c r="C280" i="8" s="1"/>
  <c r="O261" i="8"/>
  <c r="K261" i="8"/>
  <c r="B280" i="8" s="1"/>
  <c r="G261" i="8"/>
  <c r="L261" i="8"/>
  <c r="V261" i="8"/>
  <c r="R261" i="8"/>
  <c r="N261" i="8"/>
  <c r="J261" i="8"/>
  <c r="F261" i="8"/>
  <c r="P261" i="8"/>
  <c r="D261" i="8"/>
  <c r="AC261" i="8" s="1"/>
  <c r="U261" i="8"/>
  <c r="Q261" i="8"/>
  <c r="M261" i="8"/>
  <c r="I261" i="8"/>
  <c r="E261" i="8"/>
  <c r="T261" i="8"/>
  <c r="H261" i="8"/>
  <c r="U264" i="8"/>
  <c r="Q264" i="8"/>
  <c r="M264" i="8"/>
  <c r="I264" i="8"/>
  <c r="E264" i="8"/>
  <c r="R264" i="8"/>
  <c r="F264" i="8"/>
  <c r="T264" i="8"/>
  <c r="P264" i="8"/>
  <c r="L264" i="8"/>
  <c r="H264" i="8"/>
  <c r="D264" i="8"/>
  <c r="AC264" i="8" s="1"/>
  <c r="N264" i="8"/>
  <c r="S264" i="8"/>
  <c r="C283" i="8" s="1"/>
  <c r="O264" i="8"/>
  <c r="K264" i="8"/>
  <c r="B283" i="8" s="1"/>
  <c r="G264" i="8"/>
  <c r="V264" i="8"/>
  <c r="J264" i="8"/>
  <c r="S259" i="8"/>
  <c r="C278" i="8" s="1"/>
  <c r="O259" i="8"/>
  <c r="K259" i="8"/>
  <c r="B278" i="8" s="1"/>
  <c r="G259" i="8"/>
  <c r="Q256" i="8" s="1"/>
  <c r="Q257" i="8" s="1"/>
  <c r="L259" i="8"/>
  <c r="V259" i="8"/>
  <c r="R259" i="8"/>
  <c r="N259" i="8"/>
  <c r="J259" i="8"/>
  <c r="F259" i="8"/>
  <c r="T259" i="8"/>
  <c r="H259" i="8"/>
  <c r="U259" i="8"/>
  <c r="Q259" i="8"/>
  <c r="M259" i="8"/>
  <c r="I259" i="8"/>
  <c r="R256" i="8" s="1"/>
  <c r="R257" i="8" s="1"/>
  <c r="E259" i="8"/>
  <c r="P256" i="8" s="1"/>
  <c r="P257" i="8" s="1"/>
  <c r="P259" i="8"/>
  <c r="D259" i="8"/>
  <c r="AE259" i="8" s="1"/>
  <c r="U267" i="8"/>
  <c r="Q267" i="8"/>
  <c r="M267" i="8"/>
  <c r="I267" i="8"/>
  <c r="E267" i="8"/>
  <c r="T267" i="8"/>
  <c r="P267" i="8"/>
  <c r="L267" i="8"/>
  <c r="H267" i="8"/>
  <c r="S267" i="8"/>
  <c r="C286" i="8" s="1"/>
  <c r="O267" i="8"/>
  <c r="K267" i="8"/>
  <c r="B286" i="8" s="1"/>
  <c r="G267" i="8"/>
  <c r="J267" i="8"/>
  <c r="V267" i="8"/>
  <c r="F267" i="8"/>
  <c r="N267" i="8"/>
  <c r="R267" i="8"/>
  <c r="S268" i="8"/>
  <c r="C287" i="8" s="1"/>
  <c r="O268" i="8"/>
  <c r="K268" i="8"/>
  <c r="B287" i="8" s="1"/>
  <c r="G268" i="8"/>
  <c r="V268" i="8"/>
  <c r="R268" i="8"/>
  <c r="N268" i="8"/>
  <c r="J268" i="8"/>
  <c r="F268" i="8"/>
  <c r="U268" i="8"/>
  <c r="Q268" i="8"/>
  <c r="M268" i="8"/>
  <c r="I268" i="8"/>
  <c r="E268" i="8"/>
  <c r="H268" i="8"/>
  <c r="T268" i="8"/>
  <c r="L268" i="8"/>
  <c r="P268" i="8"/>
  <c r="AG286" i="8"/>
  <c r="S286" i="8"/>
  <c r="Y286" i="8" s="1"/>
  <c r="O286" i="8"/>
  <c r="U286" i="8" s="1"/>
  <c r="K286" i="8"/>
  <c r="G286" i="8"/>
  <c r="P286" i="8"/>
  <c r="V286" i="8" s="1"/>
  <c r="J286" i="8"/>
  <c r="E286" i="8"/>
  <c r="N286" i="8"/>
  <c r="AC286" i="8" s="1"/>
  <c r="I286" i="8"/>
  <c r="D286" i="8"/>
  <c r="AE286" i="8"/>
  <c r="R286" i="8"/>
  <c r="X286" i="8" s="1"/>
  <c r="M286" i="8"/>
  <c r="H286" i="8"/>
  <c r="AJ267" i="8"/>
  <c r="AD267" i="8"/>
  <c r="Z267" i="8"/>
  <c r="Q286" i="8"/>
  <c r="W286" i="8" s="1"/>
  <c r="AM267" i="8"/>
  <c r="AI267" i="8"/>
  <c r="Y267" i="8"/>
  <c r="L286" i="8"/>
  <c r="AL267" i="8"/>
  <c r="AG267" i="8"/>
  <c r="AB267" i="8"/>
  <c r="X267" i="8"/>
  <c r="AA267" i="8"/>
  <c r="AD286" i="8"/>
  <c r="F286" i="8"/>
  <c r="AK267" i="8"/>
  <c r="AD283" i="8"/>
  <c r="P283" i="8"/>
  <c r="V283" i="8" s="1"/>
  <c r="L283" i="8"/>
  <c r="H283" i="8"/>
  <c r="D283" i="8"/>
  <c r="AE283" i="8"/>
  <c r="R283" i="8"/>
  <c r="X283" i="8" s="1"/>
  <c r="M283" i="8"/>
  <c r="G283" i="8"/>
  <c r="Q283" i="8"/>
  <c r="W283" i="8" s="1"/>
  <c r="K283" i="8"/>
  <c r="F283" i="8"/>
  <c r="AG283" i="8"/>
  <c r="O283" i="8"/>
  <c r="U283" i="8" s="1"/>
  <c r="J283" i="8"/>
  <c r="E283" i="8"/>
  <c r="I283" i="8"/>
  <c r="S283" i="8"/>
  <c r="Y283" i="8" s="1"/>
  <c r="AJ264" i="8"/>
  <c r="AD264" i="8"/>
  <c r="Z264" i="8"/>
  <c r="AK264" i="8"/>
  <c r="AM264" i="8"/>
  <c r="AI264" i="8"/>
  <c r="Y264" i="8"/>
  <c r="AA264" i="8"/>
  <c r="N283" i="8"/>
  <c r="AC283" i="8" s="1"/>
  <c r="AL264" i="8"/>
  <c r="AG264" i="8"/>
  <c r="AB264" i="8"/>
  <c r="X264" i="8"/>
  <c r="AG281" i="8"/>
  <c r="S281" i="8"/>
  <c r="Y281" i="8" s="1"/>
  <c r="O281" i="8"/>
  <c r="U281" i="8" s="1"/>
  <c r="K281" i="8"/>
  <c r="G281" i="8"/>
  <c r="AD281" i="8"/>
  <c r="Q281" i="8"/>
  <c r="W281" i="8" s="1"/>
  <c r="L281" i="8"/>
  <c r="F281" i="8"/>
  <c r="P281" i="8"/>
  <c r="V281" i="8" s="1"/>
  <c r="J281" i="8"/>
  <c r="E281" i="8"/>
  <c r="N281" i="8"/>
  <c r="AC281" i="8" s="1"/>
  <c r="I281" i="8"/>
  <c r="D281" i="8"/>
  <c r="AE281" i="8"/>
  <c r="H281" i="8"/>
  <c r="R281" i="8"/>
  <c r="X281" i="8" s="1"/>
  <c r="AJ262" i="8"/>
  <c r="AD262" i="8"/>
  <c r="Z262" i="8"/>
  <c r="M281" i="8"/>
  <c r="AM262" i="8"/>
  <c r="AI262" i="8"/>
  <c r="Y262" i="8"/>
  <c r="AA262" i="8"/>
  <c r="AL262" i="8"/>
  <c r="AG262" i="8"/>
  <c r="AB262" i="8"/>
  <c r="X262" i="8"/>
  <c r="AK262" i="8"/>
  <c r="L210" i="8"/>
  <c r="H210" i="8"/>
  <c r="D210" i="8"/>
  <c r="N210" i="8"/>
  <c r="I210" i="8"/>
  <c r="G210" i="8"/>
  <c r="E210" i="8"/>
  <c r="J210" i="8"/>
  <c r="M210" i="8"/>
  <c r="F210" i="8"/>
  <c r="K210" i="8"/>
  <c r="R242" i="8"/>
  <c r="X242" i="8" s="1"/>
  <c r="N242" i="8"/>
  <c r="AC242" i="8" s="1"/>
  <c r="J242" i="8"/>
  <c r="F242" i="8"/>
  <c r="AE242" i="8"/>
  <c r="S242" i="8"/>
  <c r="Y242" i="8" s="1"/>
  <c r="M242" i="8"/>
  <c r="H242" i="8"/>
  <c r="AJ223" i="8"/>
  <c r="AD223" i="8"/>
  <c r="Z223" i="8"/>
  <c r="Q242" i="8"/>
  <c r="W242" i="8" s="1"/>
  <c r="K242" i="8"/>
  <c r="D242" i="8"/>
  <c r="AL223" i="8"/>
  <c r="Y223" i="8"/>
  <c r="AG242" i="8"/>
  <c r="P242" i="8"/>
  <c r="V242" i="8" s="1"/>
  <c r="I242" i="8"/>
  <c r="AK223" i="8"/>
  <c r="X223" i="8"/>
  <c r="AD242" i="8"/>
  <c r="O242" i="8"/>
  <c r="U242" i="8" s="1"/>
  <c r="AI223" i="8"/>
  <c r="L242" i="8"/>
  <c r="AG223" i="8"/>
  <c r="G242" i="8"/>
  <c r="AB223" i="8"/>
  <c r="E242" i="8"/>
  <c r="AM223" i="8"/>
  <c r="AA223" i="8"/>
  <c r="R233" i="8"/>
  <c r="X233" i="8" s="1"/>
  <c r="N233" i="8"/>
  <c r="AC233" i="8" s="1"/>
  <c r="J233" i="8"/>
  <c r="F233" i="8"/>
  <c r="P233" i="8"/>
  <c r="V233" i="8" s="1"/>
  <c r="K233" i="8"/>
  <c r="E233" i="8"/>
  <c r="AD233" i="8"/>
  <c r="M233" i="8"/>
  <c r="G233" i="8"/>
  <c r="AJ214" i="8"/>
  <c r="AD214" i="8"/>
  <c r="Z214" i="8"/>
  <c r="S233" i="8"/>
  <c r="Y233" i="8" s="1"/>
  <c r="L233" i="8"/>
  <c r="D233" i="8"/>
  <c r="AM214" i="8"/>
  <c r="AI214" i="8"/>
  <c r="Y214" i="8"/>
  <c r="I233" i="8"/>
  <c r="AG214" i="8"/>
  <c r="X214" i="8"/>
  <c r="H233" i="8"/>
  <c r="AG233" i="8"/>
  <c r="Q233" i="8"/>
  <c r="W233" i="8" s="1"/>
  <c r="AL214" i="8"/>
  <c r="AB214" i="8"/>
  <c r="AK214" i="8"/>
  <c r="AA214" i="8"/>
  <c r="AE233" i="8"/>
  <c r="O233" i="8"/>
  <c r="U233" i="8" s="1"/>
  <c r="S220" i="8"/>
  <c r="C239" i="8" s="1"/>
  <c r="O220" i="8"/>
  <c r="K220" i="8"/>
  <c r="B239" i="8" s="1"/>
  <c r="G220" i="8"/>
  <c r="T220" i="8"/>
  <c r="N220" i="8"/>
  <c r="I220" i="8"/>
  <c r="R220" i="8"/>
  <c r="M220" i="8"/>
  <c r="H220" i="8"/>
  <c r="Q220" i="8"/>
  <c r="F220" i="8"/>
  <c r="P220" i="8"/>
  <c r="E220" i="8"/>
  <c r="V220" i="8"/>
  <c r="L220" i="8"/>
  <c r="U220" i="8"/>
  <c r="J220" i="8"/>
  <c r="AD230" i="8"/>
  <c r="S230" i="8"/>
  <c r="Y230" i="8" s="1"/>
  <c r="O230" i="8"/>
  <c r="U230" i="8" s="1"/>
  <c r="K230" i="8"/>
  <c r="G230" i="8"/>
  <c r="AG230" i="8"/>
  <c r="N230" i="8"/>
  <c r="AC230" i="8" s="1"/>
  <c r="I230" i="8"/>
  <c r="D230" i="8"/>
  <c r="AL211" i="8"/>
  <c r="AG211" i="8"/>
  <c r="AB211" i="8"/>
  <c r="X211" i="8"/>
  <c r="R230" i="8"/>
  <c r="X230" i="8" s="1"/>
  <c r="M230" i="8"/>
  <c r="H230" i="8"/>
  <c r="AE230" i="8"/>
  <c r="Q230" i="8"/>
  <c r="W230" i="8" s="1"/>
  <c r="F230" i="8"/>
  <c r="AM211" i="8"/>
  <c r="AF211" i="8"/>
  <c r="Z211" i="8"/>
  <c r="P230" i="8"/>
  <c r="V230" i="8" s="1"/>
  <c r="E230" i="8"/>
  <c r="AK211" i="8"/>
  <c r="Y211" i="8"/>
  <c r="L230" i="8"/>
  <c r="AJ211" i="8"/>
  <c r="J230" i="8"/>
  <c r="AI211" i="8"/>
  <c r="AA211" i="8"/>
  <c r="AD236" i="8"/>
  <c r="P236" i="8"/>
  <c r="V236" i="8" s="1"/>
  <c r="L236" i="8"/>
  <c r="H236" i="8"/>
  <c r="D236" i="8"/>
  <c r="AE236" i="8"/>
  <c r="R236" i="8"/>
  <c r="X236" i="8" s="1"/>
  <c r="M236" i="8"/>
  <c r="G236" i="8"/>
  <c r="AJ217" i="8"/>
  <c r="AD217" i="8"/>
  <c r="Z217" i="8"/>
  <c r="S236" i="8"/>
  <c r="Y236" i="8" s="1"/>
  <c r="K236" i="8"/>
  <c r="E236" i="8"/>
  <c r="AM217" i="8"/>
  <c r="AG217" i="8"/>
  <c r="AA217" i="8"/>
  <c r="AG236" i="8"/>
  <c r="Q236" i="8"/>
  <c r="W236" i="8" s="1"/>
  <c r="J236" i="8"/>
  <c r="AL217" i="8"/>
  <c r="Y217" i="8"/>
  <c r="O236" i="8"/>
  <c r="U236" i="8" s="1"/>
  <c r="AK217" i="8"/>
  <c r="X217" i="8"/>
  <c r="N236" i="8"/>
  <c r="AC236" i="8" s="1"/>
  <c r="AI217" i="8"/>
  <c r="I236" i="8"/>
  <c r="F236" i="8"/>
  <c r="AB217" i="8"/>
  <c r="S213" i="8"/>
  <c r="C232" i="8" s="1"/>
  <c r="O213" i="8"/>
  <c r="K213" i="8"/>
  <c r="B232" i="8" s="1"/>
  <c r="G213" i="8"/>
  <c r="V213" i="8"/>
  <c r="R213" i="8"/>
  <c r="N213" i="8"/>
  <c r="J213" i="8"/>
  <c r="F213" i="8"/>
  <c r="Q213" i="8"/>
  <c r="I213" i="8"/>
  <c r="P213" i="8"/>
  <c r="H213" i="8"/>
  <c r="U213" i="8"/>
  <c r="M213" i="8"/>
  <c r="E213" i="8"/>
  <c r="D213" i="8"/>
  <c r="AE213" i="8" s="1"/>
  <c r="T213" i="8"/>
  <c r="L213" i="8"/>
  <c r="AG243" i="8"/>
  <c r="S243" i="8"/>
  <c r="Y243" i="8" s="1"/>
  <c r="O243" i="8"/>
  <c r="U243" i="8" s="1"/>
  <c r="K243" i="8"/>
  <c r="G243" i="8"/>
  <c r="N243" i="8"/>
  <c r="AC243" i="8" s="1"/>
  <c r="I243" i="8"/>
  <c r="D243" i="8"/>
  <c r="AL224" i="8"/>
  <c r="AG224" i="8"/>
  <c r="AB224" i="8"/>
  <c r="X224" i="8"/>
  <c r="AE243" i="8"/>
  <c r="P243" i="8"/>
  <c r="V243" i="8" s="1"/>
  <c r="H243" i="8"/>
  <c r="AJ224" i="8"/>
  <c r="AD243" i="8"/>
  <c r="M243" i="8"/>
  <c r="F243" i="8"/>
  <c r="AI224" i="8"/>
  <c r="AA224" i="8"/>
  <c r="L243" i="8"/>
  <c r="J243" i="8"/>
  <c r="AD224" i="8"/>
  <c r="R243" i="8"/>
  <c r="X243" i="8" s="1"/>
  <c r="E243" i="8"/>
  <c r="AM224" i="8"/>
  <c r="Z224" i="8"/>
  <c r="Q243" i="8"/>
  <c r="W243" i="8" s="1"/>
  <c r="Y224" i="8"/>
  <c r="AK224" i="8"/>
  <c r="AG234" i="8"/>
  <c r="S234" i="8"/>
  <c r="Y234" i="8" s="1"/>
  <c r="O234" i="8"/>
  <c r="U234" i="8" s="1"/>
  <c r="K234" i="8"/>
  <c r="G234" i="8"/>
  <c r="AD234" i="8"/>
  <c r="Q234" i="8"/>
  <c r="W234" i="8" s="1"/>
  <c r="L234" i="8"/>
  <c r="F234" i="8"/>
  <c r="R234" i="8"/>
  <c r="X234" i="8" s="1"/>
  <c r="J234" i="8"/>
  <c r="D234" i="8"/>
  <c r="AL215" i="8"/>
  <c r="AG215" i="8"/>
  <c r="AB215" i="8"/>
  <c r="X215" i="8"/>
  <c r="P234" i="8"/>
  <c r="V234" i="8" s="1"/>
  <c r="I234" i="8"/>
  <c r="AK215" i="8"/>
  <c r="AA215" i="8"/>
  <c r="H234" i="8"/>
  <c r="AD215" i="8"/>
  <c r="E234" i="8"/>
  <c r="AM215" i="8"/>
  <c r="AE234" i="8"/>
  <c r="N234" i="8"/>
  <c r="AC234" i="8" s="1"/>
  <c r="AJ215" i="8"/>
  <c r="Z215" i="8"/>
  <c r="AI215" i="8"/>
  <c r="M234" i="8"/>
  <c r="Y215" i="8"/>
  <c r="R238" i="8"/>
  <c r="X238" i="8" s="1"/>
  <c r="N238" i="8"/>
  <c r="AC238" i="8" s="1"/>
  <c r="J238" i="8"/>
  <c r="F238" i="8"/>
  <c r="AG238" i="8"/>
  <c r="O238" i="8"/>
  <c r="U238" i="8" s="1"/>
  <c r="I238" i="8"/>
  <c r="D238" i="8"/>
  <c r="AJ219" i="8"/>
  <c r="AD219" i="8"/>
  <c r="Z219" i="8"/>
  <c r="AD238" i="8"/>
  <c r="M238" i="8"/>
  <c r="G238" i="8"/>
  <c r="AI219" i="8"/>
  <c r="AB219" i="8"/>
  <c r="S238" i="8"/>
  <c r="Y238" i="8" s="1"/>
  <c r="L238" i="8"/>
  <c r="E238" i="8"/>
  <c r="AM219" i="8"/>
  <c r="AG219" i="8"/>
  <c r="AA219" i="8"/>
  <c r="K238" i="8"/>
  <c r="H238" i="8"/>
  <c r="Q238" i="8"/>
  <c r="W238" i="8" s="1"/>
  <c r="AL219" i="8"/>
  <c r="Y219" i="8"/>
  <c r="AE238" i="8"/>
  <c r="P238" i="8"/>
  <c r="V238" i="8" s="1"/>
  <c r="X219" i="8"/>
  <c r="AK219" i="8"/>
  <c r="AG239" i="8"/>
  <c r="S239" i="8"/>
  <c r="Y239" i="8" s="1"/>
  <c r="O239" i="8"/>
  <c r="U239" i="8" s="1"/>
  <c r="K239" i="8"/>
  <c r="G239" i="8"/>
  <c r="P239" i="8"/>
  <c r="V239" i="8" s="1"/>
  <c r="J239" i="8"/>
  <c r="E239" i="8"/>
  <c r="AL220" i="8"/>
  <c r="AG220" i="8"/>
  <c r="AB220" i="8"/>
  <c r="X220" i="8"/>
  <c r="R239" i="8"/>
  <c r="X239" i="8" s="1"/>
  <c r="L239" i="8"/>
  <c r="D239" i="8"/>
  <c r="AM220" i="8"/>
  <c r="Z220" i="8"/>
  <c r="Q239" i="8"/>
  <c r="W239" i="8" s="1"/>
  <c r="I239" i="8"/>
  <c r="AK220" i="8"/>
  <c r="AD220" i="8"/>
  <c r="Y220" i="8"/>
  <c r="H239" i="8"/>
  <c r="F239" i="8"/>
  <c r="AA220" i="8"/>
  <c r="AE239" i="8"/>
  <c r="N239" i="8"/>
  <c r="AC239" i="8" s="1"/>
  <c r="AJ220" i="8"/>
  <c r="AD239" i="8"/>
  <c r="M239" i="8"/>
  <c r="AI220" i="8"/>
  <c r="U217" i="8"/>
  <c r="Q217" i="8"/>
  <c r="M217" i="8"/>
  <c r="I217" i="8"/>
  <c r="E217" i="8"/>
  <c r="T217" i="8"/>
  <c r="O217" i="8"/>
  <c r="J217" i="8"/>
  <c r="D217" i="8"/>
  <c r="AE217" i="8" s="1"/>
  <c r="S217" i="8"/>
  <c r="C236" i="8" s="1"/>
  <c r="N217" i="8"/>
  <c r="H217" i="8"/>
  <c r="L217" i="8"/>
  <c r="V217" i="8"/>
  <c r="K217" i="8"/>
  <c r="B236" i="8" s="1"/>
  <c r="R217" i="8"/>
  <c r="G217" i="8"/>
  <c r="F217" i="8"/>
  <c r="P217" i="8"/>
  <c r="K209" i="8"/>
  <c r="G209" i="8"/>
  <c r="M209" i="8"/>
  <c r="H209" i="8"/>
  <c r="I209" i="8"/>
  <c r="J209" i="8"/>
  <c r="N209" i="8"/>
  <c r="F209" i="8"/>
  <c r="L209" i="8"/>
  <c r="E209" i="8"/>
  <c r="D209" i="8"/>
  <c r="S215" i="8"/>
  <c r="C234" i="8" s="1"/>
  <c r="O215" i="8"/>
  <c r="K215" i="8"/>
  <c r="B234" i="8" s="1"/>
  <c r="G215" i="8"/>
  <c r="V215" i="8"/>
  <c r="R215" i="8"/>
  <c r="N215" i="8"/>
  <c r="J215" i="8"/>
  <c r="F215" i="8"/>
  <c r="U215" i="8"/>
  <c r="M215" i="8"/>
  <c r="E215" i="8"/>
  <c r="T215" i="8"/>
  <c r="L215" i="8"/>
  <c r="D215" i="8"/>
  <c r="AE215" i="8" s="1"/>
  <c r="Q215" i="8"/>
  <c r="I215" i="8"/>
  <c r="P215" i="8"/>
  <c r="H215" i="8"/>
  <c r="S216" i="8"/>
  <c r="C235" i="8" s="1"/>
  <c r="O216" i="8"/>
  <c r="K216" i="8"/>
  <c r="B235" i="8" s="1"/>
  <c r="G216" i="8"/>
  <c r="V216" i="8"/>
  <c r="Q216" i="8"/>
  <c r="L216" i="8"/>
  <c r="F216" i="8"/>
  <c r="U216" i="8"/>
  <c r="P216" i="8"/>
  <c r="J216" i="8"/>
  <c r="E216" i="8"/>
  <c r="N216" i="8"/>
  <c r="D216" i="8"/>
  <c r="AE216" i="8" s="1"/>
  <c r="M216" i="8"/>
  <c r="T216" i="8"/>
  <c r="I216" i="8"/>
  <c r="R216" i="8"/>
  <c r="H216" i="8"/>
  <c r="S224" i="8"/>
  <c r="C243" i="8" s="1"/>
  <c r="O224" i="8"/>
  <c r="K224" i="8"/>
  <c r="B243" i="8" s="1"/>
  <c r="G224" i="8"/>
  <c r="V224" i="8"/>
  <c r="Q224" i="8"/>
  <c r="L224" i="8"/>
  <c r="F224" i="8"/>
  <c r="U224" i="8"/>
  <c r="P224" i="8"/>
  <c r="J224" i="8"/>
  <c r="E224" i="8"/>
  <c r="T224" i="8"/>
  <c r="I224" i="8"/>
  <c r="R224" i="8"/>
  <c r="H224" i="8"/>
  <c r="N224" i="8"/>
  <c r="M224" i="8"/>
  <c r="AD240" i="8"/>
  <c r="P240" i="8"/>
  <c r="V240" i="8" s="1"/>
  <c r="L240" i="8"/>
  <c r="H240" i="8"/>
  <c r="D240" i="8"/>
  <c r="Q240" i="8"/>
  <c r="W240" i="8" s="1"/>
  <c r="K240" i="8"/>
  <c r="F240" i="8"/>
  <c r="AJ221" i="8"/>
  <c r="AD221" i="8"/>
  <c r="Z221" i="8"/>
  <c r="O240" i="8"/>
  <c r="U240" i="8" s="1"/>
  <c r="I240" i="8"/>
  <c r="AK221" i="8"/>
  <c r="X221" i="8"/>
  <c r="AE240" i="8"/>
  <c r="N240" i="8"/>
  <c r="AC240" i="8" s="1"/>
  <c r="G240" i="8"/>
  <c r="AI221" i="8"/>
  <c r="AB221" i="8"/>
  <c r="S240" i="8"/>
  <c r="Y240" i="8" s="1"/>
  <c r="E240" i="8"/>
  <c r="AM221" i="8"/>
  <c r="AA221" i="8"/>
  <c r="AG240" i="8"/>
  <c r="R240" i="8"/>
  <c r="X240" i="8" s="1"/>
  <c r="AL221" i="8"/>
  <c r="Y221" i="8"/>
  <c r="M240" i="8"/>
  <c r="AG221" i="8"/>
  <c r="J240" i="8"/>
  <c r="U219" i="8"/>
  <c r="Q219" i="8"/>
  <c r="M219" i="8"/>
  <c r="I219" i="8"/>
  <c r="E219" i="8"/>
  <c r="V219" i="8"/>
  <c r="P219" i="8"/>
  <c r="K219" i="8"/>
  <c r="B238" i="8" s="1"/>
  <c r="F219" i="8"/>
  <c r="T219" i="8"/>
  <c r="O219" i="8"/>
  <c r="J219" i="8"/>
  <c r="S219" i="8"/>
  <c r="C238" i="8" s="1"/>
  <c r="H219" i="8"/>
  <c r="R219" i="8"/>
  <c r="G219" i="8"/>
  <c r="N219" i="8"/>
  <c r="L219" i="8"/>
  <c r="S211" i="8"/>
  <c r="C230" i="8" s="1"/>
  <c r="O211" i="8"/>
  <c r="K211" i="8"/>
  <c r="B230" i="8" s="1"/>
  <c r="G211" i="8"/>
  <c r="T211" i="8"/>
  <c r="N211" i="8"/>
  <c r="I211" i="8"/>
  <c r="D211" i="8"/>
  <c r="AE211" i="8" s="1"/>
  <c r="R211" i="8"/>
  <c r="V211" i="8"/>
  <c r="Q211" i="8"/>
  <c r="U211" i="8"/>
  <c r="J211" i="8"/>
  <c r="P211" i="8"/>
  <c r="H211" i="8"/>
  <c r="M211" i="8"/>
  <c r="F211" i="8"/>
  <c r="L211" i="8"/>
  <c r="E211" i="8"/>
  <c r="AD235" i="8"/>
  <c r="P235" i="8"/>
  <c r="V235" i="8" s="1"/>
  <c r="L235" i="8"/>
  <c r="H235" i="8"/>
  <c r="D235" i="8"/>
  <c r="AE235" i="8"/>
  <c r="R235" i="8"/>
  <c r="X235" i="8" s="1"/>
  <c r="M235" i="8"/>
  <c r="G235" i="8"/>
  <c r="AL216" i="8"/>
  <c r="AG216" i="8"/>
  <c r="AB216" i="8"/>
  <c r="X216" i="8"/>
  <c r="O235" i="8"/>
  <c r="U235" i="8" s="1"/>
  <c r="I235" i="8"/>
  <c r="AJ216" i="8"/>
  <c r="AC216" i="8"/>
  <c r="N235" i="8"/>
  <c r="AC235" i="8" s="1"/>
  <c r="F235" i="8"/>
  <c r="AI216" i="8"/>
  <c r="AA216" i="8"/>
  <c r="S235" i="8"/>
  <c r="Y235" i="8" s="1"/>
  <c r="E235" i="8"/>
  <c r="AM216" i="8"/>
  <c r="Z216" i="8"/>
  <c r="AG235" i="8"/>
  <c r="Q235" i="8"/>
  <c r="W235" i="8" s="1"/>
  <c r="AK216" i="8"/>
  <c r="Y216" i="8"/>
  <c r="K235" i="8"/>
  <c r="AD216" i="8"/>
  <c r="J235" i="8"/>
  <c r="AE241" i="8"/>
  <c r="Q241" i="8"/>
  <c r="W241" i="8" s="1"/>
  <c r="M241" i="8"/>
  <c r="I241" i="8"/>
  <c r="E241" i="8"/>
  <c r="AD241" i="8"/>
  <c r="R241" i="8"/>
  <c r="X241" i="8" s="1"/>
  <c r="L241" i="8"/>
  <c r="G241" i="8"/>
  <c r="AL222" i="8"/>
  <c r="AG222" i="8"/>
  <c r="AB222" i="8"/>
  <c r="X222" i="8"/>
  <c r="N241" i="8"/>
  <c r="AC241" i="8" s="1"/>
  <c r="F241" i="8"/>
  <c r="AI222" i="8"/>
  <c r="AA222" i="8"/>
  <c r="S241" i="8"/>
  <c r="Y241" i="8" s="1"/>
  <c r="K241" i="8"/>
  <c r="D241" i="8"/>
  <c r="AM222" i="8"/>
  <c r="Z222" i="8"/>
  <c r="AG241" i="8"/>
  <c r="P241" i="8"/>
  <c r="V241" i="8" s="1"/>
  <c r="AK222" i="8"/>
  <c r="Y222" i="8"/>
  <c r="O241" i="8"/>
  <c r="U241" i="8" s="1"/>
  <c r="AJ222" i="8"/>
  <c r="J241" i="8"/>
  <c r="AD222" i="8"/>
  <c r="H241" i="8"/>
  <c r="U212" i="8"/>
  <c r="Q212" i="8"/>
  <c r="M212" i="8"/>
  <c r="I212" i="8"/>
  <c r="R209" i="8" s="1"/>
  <c r="R210" i="8" s="1"/>
  <c r="E212" i="8"/>
  <c r="P209" i="8" s="1"/>
  <c r="P210" i="8" s="1"/>
  <c r="T212" i="8"/>
  <c r="P212" i="8"/>
  <c r="S212" i="8"/>
  <c r="C231" i="8" s="1"/>
  <c r="L212" i="8"/>
  <c r="G212" i="8"/>
  <c r="Q209" i="8" s="1"/>
  <c r="Q210" i="8" s="1"/>
  <c r="R212" i="8"/>
  <c r="K212" i="8"/>
  <c r="B231" i="8" s="1"/>
  <c r="F212" i="8"/>
  <c r="O212" i="8"/>
  <c r="J212" i="8"/>
  <c r="D212" i="8"/>
  <c r="AE212" i="8" s="1"/>
  <c r="H212" i="8"/>
  <c r="V212" i="8"/>
  <c r="N212" i="8"/>
  <c r="K208" i="8"/>
  <c r="G208" i="8"/>
  <c r="N208" i="8"/>
  <c r="I208" i="8"/>
  <c r="D208" i="8"/>
  <c r="M208" i="8"/>
  <c r="F208" i="8"/>
  <c r="J208" i="8"/>
  <c r="L208" i="8"/>
  <c r="E208" i="8"/>
  <c r="H208" i="8"/>
  <c r="S222" i="8"/>
  <c r="C241" i="8" s="1"/>
  <c r="O222" i="8"/>
  <c r="K222" i="8"/>
  <c r="B241" i="8" s="1"/>
  <c r="G222" i="8"/>
  <c r="U222" i="8"/>
  <c r="P222" i="8"/>
  <c r="J222" i="8"/>
  <c r="E222" i="8"/>
  <c r="T222" i="8"/>
  <c r="N222" i="8"/>
  <c r="I222" i="8"/>
  <c r="M222" i="8"/>
  <c r="V222" i="8"/>
  <c r="L222" i="8"/>
  <c r="R222" i="8"/>
  <c r="H222" i="8"/>
  <c r="F222" i="8"/>
  <c r="Q222" i="8"/>
  <c r="AD231" i="8"/>
  <c r="P231" i="8"/>
  <c r="V231" i="8" s="1"/>
  <c r="L231" i="8"/>
  <c r="H231" i="8"/>
  <c r="D231" i="8"/>
  <c r="AG231" i="8"/>
  <c r="O231" i="8"/>
  <c r="U231" i="8" s="1"/>
  <c r="J231" i="8"/>
  <c r="E231" i="8"/>
  <c r="AJ212" i="8"/>
  <c r="AD212" i="8"/>
  <c r="Z212" i="8"/>
  <c r="S231" i="8"/>
  <c r="Y231" i="8" s="1"/>
  <c r="N231" i="8"/>
  <c r="AC231" i="8" s="1"/>
  <c r="I231" i="8"/>
  <c r="AM212" i="8"/>
  <c r="AI212" i="8"/>
  <c r="Y212" i="8"/>
  <c r="AE231" i="8"/>
  <c r="R231" i="8"/>
  <c r="X231" i="8" s="1"/>
  <c r="G231" i="8"/>
  <c r="AL212" i="8"/>
  <c r="AB212" i="8"/>
  <c r="Q231" i="8"/>
  <c r="W231" i="8" s="1"/>
  <c r="F231" i="8"/>
  <c r="AK212" i="8"/>
  <c r="AA212" i="8"/>
  <c r="M231" i="8"/>
  <c r="AG212" i="8"/>
  <c r="X212" i="8"/>
  <c r="K231" i="8"/>
  <c r="U214" i="8"/>
  <c r="Q214" i="8"/>
  <c r="M214" i="8"/>
  <c r="I214" i="8"/>
  <c r="E214" i="8"/>
  <c r="T214" i="8"/>
  <c r="P214" i="8"/>
  <c r="L214" i="8"/>
  <c r="H214" i="8"/>
  <c r="D214" i="8"/>
  <c r="AE214" i="8" s="1"/>
  <c r="O214" i="8"/>
  <c r="G214" i="8"/>
  <c r="V214" i="8"/>
  <c r="N214" i="8"/>
  <c r="F214" i="8"/>
  <c r="S214" i="8"/>
  <c r="C233" i="8" s="1"/>
  <c r="K214" i="8"/>
  <c r="B233" i="8" s="1"/>
  <c r="R214" i="8"/>
  <c r="J214" i="8"/>
  <c r="U221" i="8"/>
  <c r="Q221" i="8"/>
  <c r="M221" i="8"/>
  <c r="I221" i="8"/>
  <c r="E221" i="8"/>
  <c r="R221" i="8"/>
  <c r="L221" i="8"/>
  <c r="G221" i="8"/>
  <c r="V221" i="8"/>
  <c r="P221" i="8"/>
  <c r="K221" i="8"/>
  <c r="B240" i="8" s="1"/>
  <c r="F221" i="8"/>
  <c r="O221" i="8"/>
  <c r="N221" i="8"/>
  <c r="T221" i="8"/>
  <c r="J221" i="8"/>
  <c r="S221" i="8"/>
  <c r="C240" i="8" s="1"/>
  <c r="H221" i="8"/>
  <c r="U225" i="8"/>
  <c r="Q225" i="8"/>
  <c r="M225" i="8"/>
  <c r="I225" i="8"/>
  <c r="E225" i="8"/>
  <c r="T225" i="8"/>
  <c r="O225" i="8"/>
  <c r="J225" i="8"/>
  <c r="S225" i="8"/>
  <c r="N225" i="8"/>
  <c r="H225" i="8"/>
  <c r="R225" i="8"/>
  <c r="G225" i="8"/>
  <c r="P225" i="8"/>
  <c r="F225" i="8"/>
  <c r="L225" i="8"/>
  <c r="V225" i="8"/>
  <c r="K225" i="8"/>
  <c r="U223" i="8"/>
  <c r="Q223" i="8"/>
  <c r="M223" i="8"/>
  <c r="I223" i="8"/>
  <c r="E223" i="8"/>
  <c r="S223" i="8"/>
  <c r="C242" i="8" s="1"/>
  <c r="N223" i="8"/>
  <c r="H223" i="8"/>
  <c r="R223" i="8"/>
  <c r="L223" i="8"/>
  <c r="G223" i="8"/>
  <c r="V223" i="8"/>
  <c r="K223" i="8"/>
  <c r="B242" i="8" s="1"/>
  <c r="T223" i="8"/>
  <c r="J223" i="8"/>
  <c r="P223" i="8"/>
  <c r="F223" i="8"/>
  <c r="O223" i="8"/>
  <c r="S218" i="8"/>
  <c r="C237" i="8" s="1"/>
  <c r="O218" i="8"/>
  <c r="K218" i="8"/>
  <c r="B237" i="8" s="1"/>
  <c r="G218" i="8"/>
  <c r="R218" i="8"/>
  <c r="M218" i="8"/>
  <c r="H218" i="8"/>
  <c r="V218" i="8"/>
  <c r="Q218" i="8"/>
  <c r="L218" i="8"/>
  <c r="F218" i="8"/>
  <c r="U218" i="8"/>
  <c r="J218" i="8"/>
  <c r="T218" i="8"/>
  <c r="I218" i="8"/>
  <c r="P218" i="8"/>
  <c r="E218" i="8"/>
  <c r="N218" i="8"/>
  <c r="AE232" i="8"/>
  <c r="Q232" i="8"/>
  <c r="W232" i="8" s="1"/>
  <c r="M232" i="8"/>
  <c r="I232" i="8"/>
  <c r="E232" i="8"/>
  <c r="P232" i="8"/>
  <c r="V232" i="8" s="1"/>
  <c r="K232" i="8"/>
  <c r="F232" i="8"/>
  <c r="AL213" i="8"/>
  <c r="AG213" i="8"/>
  <c r="AB213" i="8"/>
  <c r="X213" i="8"/>
  <c r="AG232" i="8"/>
  <c r="O232" i="8"/>
  <c r="U232" i="8" s="1"/>
  <c r="J232" i="8"/>
  <c r="D232" i="8"/>
  <c r="AK213" i="8"/>
  <c r="AA213" i="8"/>
  <c r="S232" i="8"/>
  <c r="Y232" i="8" s="1"/>
  <c r="H232" i="8"/>
  <c r="AJ213" i="8"/>
  <c r="Z213" i="8"/>
  <c r="AD232" i="8"/>
  <c r="R232" i="8"/>
  <c r="X232" i="8" s="1"/>
  <c r="G232" i="8"/>
  <c r="AI213" i="8"/>
  <c r="Y213" i="8"/>
  <c r="N232" i="8"/>
  <c r="AC232" i="8" s="1"/>
  <c r="AD213" i="8"/>
  <c r="AM213" i="8"/>
  <c r="AC213" i="8"/>
  <c r="L232" i="8"/>
  <c r="AE237" i="8"/>
  <c r="Q237" i="8"/>
  <c r="W237" i="8" s="1"/>
  <c r="M237" i="8"/>
  <c r="I237" i="8"/>
  <c r="E237" i="8"/>
  <c r="S237" i="8"/>
  <c r="Y237" i="8" s="1"/>
  <c r="N237" i="8"/>
  <c r="AC237" i="8" s="1"/>
  <c r="H237" i="8"/>
  <c r="AL218" i="8"/>
  <c r="AG218" i="8"/>
  <c r="AB218" i="8"/>
  <c r="X218" i="8"/>
  <c r="AG237" i="8"/>
  <c r="P237" i="8"/>
  <c r="V237" i="8" s="1"/>
  <c r="J237" i="8"/>
  <c r="AK218" i="8"/>
  <c r="AD218" i="8"/>
  <c r="Y218" i="8"/>
  <c r="AD237" i="8"/>
  <c r="O237" i="8"/>
  <c r="U237" i="8" s="1"/>
  <c r="G237" i="8"/>
  <c r="AJ218" i="8"/>
  <c r="L237" i="8"/>
  <c r="AI218" i="8"/>
  <c r="K237" i="8"/>
  <c r="F237" i="8"/>
  <c r="AA218" i="8"/>
  <c r="R237" i="8"/>
  <c r="X237" i="8" s="1"/>
  <c r="D237" i="8"/>
  <c r="AM218" i="8"/>
  <c r="Z218" i="8"/>
  <c r="V165" i="8"/>
  <c r="R165" i="8"/>
  <c r="N165" i="8"/>
  <c r="J165" i="8"/>
  <c r="F165" i="8"/>
  <c r="U165" i="8"/>
  <c r="Q165" i="8"/>
  <c r="M165" i="8"/>
  <c r="I165" i="8"/>
  <c r="R162" i="8" s="1"/>
  <c r="R163" i="8" s="1"/>
  <c r="E165" i="8"/>
  <c r="T165" i="8"/>
  <c r="P165" i="8"/>
  <c r="L165" i="8"/>
  <c r="H165" i="8"/>
  <c r="D165" i="8"/>
  <c r="AC165" i="8" s="1"/>
  <c r="S165" i="8"/>
  <c r="C184" i="8" s="1"/>
  <c r="O165" i="8"/>
  <c r="K165" i="8"/>
  <c r="B184" i="8" s="1"/>
  <c r="G165" i="8"/>
  <c r="Q162" i="8" s="1"/>
  <c r="Q163" i="8" s="1"/>
  <c r="V172" i="8"/>
  <c r="R172" i="8"/>
  <c r="N172" i="8"/>
  <c r="J172" i="8"/>
  <c r="F172" i="8"/>
  <c r="U172" i="8"/>
  <c r="Q172" i="8"/>
  <c r="M172" i="8"/>
  <c r="I172" i="8"/>
  <c r="E172" i="8"/>
  <c r="T172" i="8"/>
  <c r="P172" i="8"/>
  <c r="L172" i="8"/>
  <c r="H172" i="8"/>
  <c r="O172" i="8"/>
  <c r="K172" i="8"/>
  <c r="B191" i="8" s="1"/>
  <c r="G172" i="8"/>
  <c r="S172" i="8"/>
  <c r="C191" i="8" s="1"/>
  <c r="P162" i="8"/>
  <c r="P163" i="8" s="1"/>
  <c r="T170" i="8"/>
  <c r="P170" i="8"/>
  <c r="L170" i="8"/>
  <c r="H170" i="8"/>
  <c r="D170" i="8"/>
  <c r="AC170" i="8" s="1"/>
  <c r="S170" i="8"/>
  <c r="C189" i="8" s="1"/>
  <c r="O170" i="8"/>
  <c r="K170" i="8"/>
  <c r="B189" i="8" s="1"/>
  <c r="G170" i="8"/>
  <c r="V170" i="8"/>
  <c r="R170" i="8"/>
  <c r="N170" i="8"/>
  <c r="J170" i="8"/>
  <c r="F170" i="8"/>
  <c r="U170" i="8"/>
  <c r="Q170" i="8"/>
  <c r="M170" i="8"/>
  <c r="I170" i="8"/>
  <c r="E170" i="8"/>
  <c r="V178" i="8"/>
  <c r="R178" i="8"/>
  <c r="N178" i="8"/>
  <c r="J178" i="8"/>
  <c r="F178" i="8"/>
  <c r="U178" i="8"/>
  <c r="Q178" i="8"/>
  <c r="M178" i="8"/>
  <c r="I178" i="8"/>
  <c r="E178" i="8"/>
  <c r="T178" i="8"/>
  <c r="P178" i="8"/>
  <c r="L178" i="8"/>
  <c r="H178" i="8"/>
  <c r="S178" i="8"/>
  <c r="O178" i="8"/>
  <c r="K178" i="8"/>
  <c r="G178" i="8"/>
  <c r="T175" i="8"/>
  <c r="P175" i="8"/>
  <c r="L175" i="8"/>
  <c r="H175" i="8"/>
  <c r="S175" i="8"/>
  <c r="C194" i="8" s="1"/>
  <c r="O175" i="8"/>
  <c r="K175" i="8"/>
  <c r="B194" i="8" s="1"/>
  <c r="G175" i="8"/>
  <c r="V175" i="8"/>
  <c r="R175" i="8"/>
  <c r="N175" i="8"/>
  <c r="J175" i="8"/>
  <c r="F175" i="8"/>
  <c r="U175" i="8"/>
  <c r="Q175" i="8"/>
  <c r="M175" i="8"/>
  <c r="I175" i="8"/>
  <c r="E175" i="8"/>
  <c r="AG196" i="8"/>
  <c r="S196" i="8"/>
  <c r="Y196" i="8" s="1"/>
  <c r="O196" i="8"/>
  <c r="U196" i="8" s="1"/>
  <c r="K196" i="8"/>
  <c r="G196" i="8"/>
  <c r="N196" i="8"/>
  <c r="AC196" i="8" s="1"/>
  <c r="I196" i="8"/>
  <c r="D196" i="8"/>
  <c r="AE196" i="8"/>
  <c r="R196" i="8"/>
  <c r="X196" i="8" s="1"/>
  <c r="M196" i="8"/>
  <c r="H196" i="8"/>
  <c r="AD196" i="8"/>
  <c r="Q196" i="8"/>
  <c r="W196" i="8" s="1"/>
  <c r="L196" i="8"/>
  <c r="F196" i="8"/>
  <c r="E196" i="8"/>
  <c r="AM177" i="8"/>
  <c r="AI177" i="8"/>
  <c r="Y177" i="8"/>
  <c r="AL177" i="8"/>
  <c r="AG177" i="8"/>
  <c r="AB177" i="8"/>
  <c r="X177" i="8"/>
  <c r="P196" i="8"/>
  <c r="V196" i="8" s="1"/>
  <c r="AK177" i="8"/>
  <c r="AA177" i="8"/>
  <c r="J196" i="8"/>
  <c r="AJ177" i="8"/>
  <c r="AD177" i="8"/>
  <c r="Z177" i="8"/>
  <c r="AE185" i="8"/>
  <c r="Q185" i="8"/>
  <c r="W185" i="8" s="1"/>
  <c r="M185" i="8"/>
  <c r="I185" i="8"/>
  <c r="E185" i="8"/>
  <c r="AD185" i="8"/>
  <c r="P185" i="8"/>
  <c r="V185" i="8" s="1"/>
  <c r="L185" i="8"/>
  <c r="H185" i="8"/>
  <c r="D185" i="8"/>
  <c r="AG185" i="8"/>
  <c r="S185" i="8"/>
  <c r="Y185" i="8" s="1"/>
  <c r="O185" i="8"/>
  <c r="U185" i="8" s="1"/>
  <c r="K185" i="8"/>
  <c r="G185" i="8"/>
  <c r="N185" i="8"/>
  <c r="AC185" i="8" s="1"/>
  <c r="J185" i="8"/>
  <c r="F185" i="8"/>
  <c r="R185" i="8"/>
  <c r="X185" i="8" s="1"/>
  <c r="AM166" i="8"/>
  <c r="AI166" i="8"/>
  <c r="Y166" i="8"/>
  <c r="AL166" i="8"/>
  <c r="AG166" i="8"/>
  <c r="AB166" i="8"/>
  <c r="X166" i="8"/>
  <c r="AK166" i="8"/>
  <c r="AA166" i="8"/>
  <c r="AJ166" i="8"/>
  <c r="AD166" i="8"/>
  <c r="Z166" i="8"/>
  <c r="AE190" i="8"/>
  <c r="Q190" i="8"/>
  <c r="W190" i="8" s="1"/>
  <c r="M190" i="8"/>
  <c r="I190" i="8"/>
  <c r="E190" i="8"/>
  <c r="S190" i="8"/>
  <c r="Y190" i="8" s="1"/>
  <c r="N190" i="8"/>
  <c r="AC190" i="8" s="1"/>
  <c r="H190" i="8"/>
  <c r="AD190" i="8"/>
  <c r="R190" i="8"/>
  <c r="X190" i="8" s="1"/>
  <c r="L190" i="8"/>
  <c r="G190" i="8"/>
  <c r="P190" i="8"/>
  <c r="V190" i="8" s="1"/>
  <c r="K190" i="8"/>
  <c r="F190" i="8"/>
  <c r="AM171" i="8"/>
  <c r="AI171" i="8"/>
  <c r="Y171" i="8"/>
  <c r="O190" i="8"/>
  <c r="U190" i="8" s="1"/>
  <c r="AL171" i="8"/>
  <c r="AG171" i="8"/>
  <c r="AB171" i="8"/>
  <c r="X171" i="8"/>
  <c r="AG190" i="8"/>
  <c r="J190" i="8"/>
  <c r="AK171" i="8"/>
  <c r="AA171" i="8"/>
  <c r="D190" i="8"/>
  <c r="AJ171" i="8"/>
  <c r="AD171" i="8"/>
  <c r="Z171" i="8"/>
  <c r="V167" i="8"/>
  <c r="R167" i="8"/>
  <c r="N167" i="8"/>
  <c r="J167" i="8"/>
  <c r="F167" i="8"/>
  <c r="U167" i="8"/>
  <c r="Q167" i="8"/>
  <c r="M167" i="8"/>
  <c r="I167" i="8"/>
  <c r="E167" i="8"/>
  <c r="T167" i="8"/>
  <c r="P167" i="8"/>
  <c r="L167" i="8"/>
  <c r="H167" i="8"/>
  <c r="D167" i="8"/>
  <c r="AC167" i="8" s="1"/>
  <c r="S167" i="8"/>
  <c r="C186" i="8" s="1"/>
  <c r="O167" i="8"/>
  <c r="K167" i="8"/>
  <c r="B186" i="8" s="1"/>
  <c r="G167" i="8"/>
  <c r="M163" i="8"/>
  <c r="I163" i="8"/>
  <c r="E163" i="8"/>
  <c r="G163" i="8"/>
  <c r="L163" i="8"/>
  <c r="H163" i="8"/>
  <c r="D163" i="8"/>
  <c r="N163" i="8"/>
  <c r="J163" i="8"/>
  <c r="F163" i="8"/>
  <c r="K163" i="8"/>
  <c r="T164" i="8"/>
  <c r="P164" i="8"/>
  <c r="L164" i="8"/>
  <c r="H164" i="8"/>
  <c r="D164" i="8"/>
  <c r="AC164" i="8" s="1"/>
  <c r="S164" i="8"/>
  <c r="C183" i="8" s="1"/>
  <c r="O164" i="8"/>
  <c r="K164" i="8"/>
  <c r="B183" i="8" s="1"/>
  <c r="G164" i="8"/>
  <c r="V164" i="8"/>
  <c r="R164" i="8"/>
  <c r="N164" i="8"/>
  <c r="J164" i="8"/>
  <c r="F164" i="8"/>
  <c r="U164" i="8"/>
  <c r="Q164" i="8"/>
  <c r="M164" i="8"/>
  <c r="I164" i="8"/>
  <c r="E164" i="8"/>
  <c r="AG183" i="8"/>
  <c r="R183" i="8"/>
  <c r="X183" i="8" s="1"/>
  <c r="N183" i="8"/>
  <c r="AC183" i="8" s="1"/>
  <c r="Q183" i="8"/>
  <c r="W183" i="8" s="1"/>
  <c r="M183" i="8"/>
  <c r="AE183" i="8"/>
  <c r="L183" i="8"/>
  <c r="H183" i="8"/>
  <c r="D183" i="8"/>
  <c r="AD183" i="8"/>
  <c r="S183" i="8"/>
  <c r="Y183" i="8" s="1"/>
  <c r="K183" i="8"/>
  <c r="G183" i="8"/>
  <c r="P183" i="8"/>
  <c r="V183" i="8" s="1"/>
  <c r="J183" i="8"/>
  <c r="F183" i="8"/>
  <c r="O183" i="8"/>
  <c r="U183" i="8" s="1"/>
  <c r="I183" i="8"/>
  <c r="E183" i="8"/>
  <c r="AM164" i="8"/>
  <c r="AI164" i="8"/>
  <c r="Y164" i="8"/>
  <c r="AL164" i="8"/>
  <c r="AG164" i="8"/>
  <c r="AB164" i="8"/>
  <c r="X164" i="8"/>
  <c r="AK164" i="8"/>
  <c r="AF164" i="8"/>
  <c r="AA164" i="8"/>
  <c r="AJ164" i="8"/>
  <c r="Z164" i="8"/>
  <c r="T177" i="8"/>
  <c r="P177" i="8"/>
  <c r="L177" i="8"/>
  <c r="H177" i="8"/>
  <c r="S177" i="8"/>
  <c r="C196" i="8" s="1"/>
  <c r="O177" i="8"/>
  <c r="K177" i="8"/>
  <c r="B196" i="8" s="1"/>
  <c r="G177" i="8"/>
  <c r="V177" i="8"/>
  <c r="R177" i="8"/>
  <c r="N177" i="8"/>
  <c r="J177" i="8"/>
  <c r="F177" i="8"/>
  <c r="U177" i="8"/>
  <c r="Q177" i="8"/>
  <c r="M177" i="8"/>
  <c r="I177" i="8"/>
  <c r="E177" i="8"/>
  <c r="AD188" i="8"/>
  <c r="P188" i="8"/>
  <c r="V188" i="8" s="1"/>
  <c r="L188" i="8"/>
  <c r="H188" i="8"/>
  <c r="D188" i="8"/>
  <c r="AE188" i="8"/>
  <c r="R188" i="8"/>
  <c r="X188" i="8" s="1"/>
  <c r="M188" i="8"/>
  <c r="G188" i="8"/>
  <c r="Q188" i="8"/>
  <c r="W188" i="8" s="1"/>
  <c r="K188" i="8"/>
  <c r="F188" i="8"/>
  <c r="AG188" i="8"/>
  <c r="O188" i="8"/>
  <c r="U188" i="8" s="1"/>
  <c r="J188" i="8"/>
  <c r="E188" i="8"/>
  <c r="S188" i="8"/>
  <c r="Y188" i="8" s="1"/>
  <c r="N188" i="8"/>
  <c r="AC188" i="8" s="1"/>
  <c r="I188" i="8"/>
  <c r="AK169" i="8"/>
  <c r="AA169" i="8"/>
  <c r="AJ169" i="8"/>
  <c r="AD169" i="8"/>
  <c r="Z169" i="8"/>
  <c r="AM169" i="8"/>
  <c r="AI169" i="8"/>
  <c r="Y169" i="8"/>
  <c r="AL169" i="8"/>
  <c r="AG169" i="8"/>
  <c r="AB169" i="8"/>
  <c r="X169" i="8"/>
  <c r="R186" i="8"/>
  <c r="X186" i="8" s="1"/>
  <c r="N186" i="8"/>
  <c r="AC186" i="8" s="1"/>
  <c r="J186" i="8"/>
  <c r="F186" i="8"/>
  <c r="P186" i="8"/>
  <c r="V186" i="8" s="1"/>
  <c r="K186" i="8"/>
  <c r="E186" i="8"/>
  <c r="AG186" i="8"/>
  <c r="O186" i="8"/>
  <c r="U186" i="8" s="1"/>
  <c r="I186" i="8"/>
  <c r="D186" i="8"/>
  <c r="AE186" i="8"/>
  <c r="S186" i="8"/>
  <c r="Y186" i="8" s="1"/>
  <c r="M186" i="8"/>
  <c r="H186" i="8"/>
  <c r="Q186" i="8"/>
  <c r="W186" i="8" s="1"/>
  <c r="L186" i="8"/>
  <c r="AD186" i="8"/>
  <c r="G186" i="8"/>
  <c r="AK167" i="8"/>
  <c r="AA167" i="8"/>
  <c r="AJ167" i="8"/>
  <c r="AD167" i="8"/>
  <c r="Z167" i="8"/>
  <c r="AM167" i="8"/>
  <c r="AI167" i="8"/>
  <c r="Y167" i="8"/>
  <c r="AL167" i="8"/>
  <c r="AG167" i="8"/>
  <c r="AB167" i="8"/>
  <c r="X167" i="8"/>
  <c r="AE194" i="8"/>
  <c r="Q194" i="8"/>
  <c r="W194" i="8" s="1"/>
  <c r="M194" i="8"/>
  <c r="I194" i="8"/>
  <c r="E194" i="8"/>
  <c r="AD194" i="8"/>
  <c r="R194" i="8"/>
  <c r="X194" i="8" s="1"/>
  <c r="L194" i="8"/>
  <c r="G194" i="8"/>
  <c r="P194" i="8"/>
  <c r="V194" i="8" s="1"/>
  <c r="K194" i="8"/>
  <c r="F194" i="8"/>
  <c r="AG194" i="8"/>
  <c r="O194" i="8"/>
  <c r="U194" i="8" s="1"/>
  <c r="J194" i="8"/>
  <c r="D194" i="8"/>
  <c r="AM175" i="8"/>
  <c r="AI175" i="8"/>
  <c r="Y175" i="8"/>
  <c r="S194" i="8"/>
  <c r="Y194" i="8" s="1"/>
  <c r="AL175" i="8"/>
  <c r="AG175" i="8"/>
  <c r="AB175" i="8"/>
  <c r="X175" i="8"/>
  <c r="N194" i="8"/>
  <c r="AC194" i="8" s="1"/>
  <c r="AK175" i="8"/>
  <c r="AA175" i="8"/>
  <c r="H194" i="8"/>
  <c r="AJ175" i="8"/>
  <c r="AD175" i="8"/>
  <c r="Z175" i="8"/>
  <c r="V169" i="8"/>
  <c r="R169" i="8"/>
  <c r="N169" i="8"/>
  <c r="J169" i="8"/>
  <c r="F169" i="8"/>
  <c r="U169" i="8"/>
  <c r="Q169" i="8"/>
  <c r="M169" i="8"/>
  <c r="I169" i="8"/>
  <c r="E169" i="8"/>
  <c r="T169" i="8"/>
  <c r="P169" i="8"/>
  <c r="L169" i="8"/>
  <c r="H169" i="8"/>
  <c r="D169" i="8"/>
  <c r="AC169" i="8" s="1"/>
  <c r="S169" i="8"/>
  <c r="C188" i="8" s="1"/>
  <c r="O169" i="8"/>
  <c r="K169" i="8"/>
  <c r="B188" i="8" s="1"/>
  <c r="G169" i="8"/>
  <c r="L161" i="8"/>
  <c r="H161" i="8"/>
  <c r="D161" i="8"/>
  <c r="K161" i="8"/>
  <c r="G161" i="8"/>
  <c r="F161" i="8"/>
  <c r="M161" i="8"/>
  <c r="I161" i="8"/>
  <c r="E161" i="8"/>
  <c r="N161" i="8"/>
  <c r="J161" i="8"/>
  <c r="T166" i="8"/>
  <c r="P166" i="8"/>
  <c r="L166" i="8"/>
  <c r="H166" i="8"/>
  <c r="D166" i="8"/>
  <c r="AC166" i="8" s="1"/>
  <c r="S166" i="8"/>
  <c r="C185" i="8" s="1"/>
  <c r="O166" i="8"/>
  <c r="K166" i="8"/>
  <c r="B185" i="8" s="1"/>
  <c r="G166" i="8"/>
  <c r="V166" i="8"/>
  <c r="R166" i="8"/>
  <c r="N166" i="8"/>
  <c r="J166" i="8"/>
  <c r="F166" i="8"/>
  <c r="U166" i="8"/>
  <c r="Q166" i="8"/>
  <c r="M166" i="8"/>
  <c r="I166" i="8"/>
  <c r="E166" i="8"/>
  <c r="V174" i="8"/>
  <c r="R174" i="8"/>
  <c r="N174" i="8"/>
  <c r="J174" i="8"/>
  <c r="F174" i="8"/>
  <c r="U174" i="8"/>
  <c r="Q174" i="8"/>
  <c r="M174" i="8"/>
  <c r="I174" i="8"/>
  <c r="E174" i="8"/>
  <c r="T174" i="8"/>
  <c r="P174" i="8"/>
  <c r="L174" i="8"/>
  <c r="H174" i="8"/>
  <c r="S174" i="8"/>
  <c r="C193" i="8" s="1"/>
  <c r="O174" i="8"/>
  <c r="K174" i="8"/>
  <c r="B193" i="8" s="1"/>
  <c r="G174" i="8"/>
  <c r="AD184" i="8"/>
  <c r="P184" i="8"/>
  <c r="V184" i="8" s="1"/>
  <c r="L184" i="8"/>
  <c r="H184" i="8"/>
  <c r="D184" i="8"/>
  <c r="AG184" i="8"/>
  <c r="S184" i="8"/>
  <c r="Y184" i="8" s="1"/>
  <c r="O184" i="8"/>
  <c r="U184" i="8" s="1"/>
  <c r="K184" i="8"/>
  <c r="G184" i="8"/>
  <c r="R184" i="8"/>
  <c r="X184" i="8" s="1"/>
  <c r="N184" i="8"/>
  <c r="AC184" i="8" s="1"/>
  <c r="J184" i="8"/>
  <c r="F184" i="8"/>
  <c r="AE184" i="8"/>
  <c r="M184" i="8"/>
  <c r="I184" i="8"/>
  <c r="E184" i="8"/>
  <c r="Q184" i="8"/>
  <c r="W184" i="8" s="1"/>
  <c r="AK165" i="8"/>
  <c r="AA165" i="8"/>
  <c r="AJ165" i="8"/>
  <c r="AD165" i="8"/>
  <c r="Z165" i="8"/>
  <c r="AM165" i="8"/>
  <c r="AI165" i="8"/>
  <c r="Y165" i="8"/>
  <c r="AL165" i="8"/>
  <c r="AG165" i="8"/>
  <c r="AB165" i="8"/>
  <c r="X165" i="8"/>
  <c r="AG192" i="8"/>
  <c r="S192" i="8"/>
  <c r="Y192" i="8" s="1"/>
  <c r="O192" i="8"/>
  <c r="U192" i="8" s="1"/>
  <c r="K192" i="8"/>
  <c r="G192" i="8"/>
  <c r="P192" i="8"/>
  <c r="V192" i="8" s="1"/>
  <c r="J192" i="8"/>
  <c r="E192" i="8"/>
  <c r="N192" i="8"/>
  <c r="AC192" i="8" s="1"/>
  <c r="I192" i="8"/>
  <c r="D192" i="8"/>
  <c r="AE192" i="8"/>
  <c r="R192" i="8"/>
  <c r="X192" i="8" s="1"/>
  <c r="M192" i="8"/>
  <c r="H192" i="8"/>
  <c r="AM173" i="8"/>
  <c r="AI173" i="8"/>
  <c r="Y173" i="8"/>
  <c r="Q192" i="8"/>
  <c r="W192" i="8" s="1"/>
  <c r="AL173" i="8"/>
  <c r="AG173" i="8"/>
  <c r="AB173" i="8"/>
  <c r="X173" i="8"/>
  <c r="L192" i="8"/>
  <c r="AK173" i="8"/>
  <c r="AA173" i="8"/>
  <c r="AD192" i="8"/>
  <c r="F192" i="8"/>
  <c r="AJ173" i="8"/>
  <c r="AD173" i="8"/>
  <c r="Z173" i="8"/>
  <c r="AD189" i="8"/>
  <c r="P189" i="8"/>
  <c r="V189" i="8" s="1"/>
  <c r="L189" i="8"/>
  <c r="H189" i="8"/>
  <c r="D189" i="8"/>
  <c r="AE189" i="8"/>
  <c r="R189" i="8"/>
  <c r="X189" i="8" s="1"/>
  <c r="M189" i="8"/>
  <c r="G189" i="8"/>
  <c r="Q189" i="8"/>
  <c r="W189" i="8" s="1"/>
  <c r="K189" i="8"/>
  <c r="F189" i="8"/>
  <c r="AG189" i="8"/>
  <c r="O189" i="8"/>
  <c r="U189" i="8" s="1"/>
  <c r="J189" i="8"/>
  <c r="E189" i="8"/>
  <c r="I189" i="8"/>
  <c r="S189" i="8"/>
  <c r="Y189" i="8" s="1"/>
  <c r="N189" i="8"/>
  <c r="AC189" i="8" s="1"/>
  <c r="AM170" i="8"/>
  <c r="AI170" i="8"/>
  <c r="Y170" i="8"/>
  <c r="AL170" i="8"/>
  <c r="AG170" i="8"/>
  <c r="AB170" i="8"/>
  <c r="X170" i="8"/>
  <c r="AK170" i="8"/>
  <c r="AA170" i="8"/>
  <c r="AJ170" i="8"/>
  <c r="AD170" i="8"/>
  <c r="Z170" i="8"/>
  <c r="AG187" i="8"/>
  <c r="S187" i="8"/>
  <c r="Y187" i="8" s="1"/>
  <c r="O187" i="8"/>
  <c r="U187" i="8" s="1"/>
  <c r="K187" i="8"/>
  <c r="G187" i="8"/>
  <c r="AD187" i="8"/>
  <c r="Q187" i="8"/>
  <c r="W187" i="8" s="1"/>
  <c r="L187" i="8"/>
  <c r="F187" i="8"/>
  <c r="P187" i="8"/>
  <c r="V187" i="8" s="1"/>
  <c r="J187" i="8"/>
  <c r="E187" i="8"/>
  <c r="N187" i="8"/>
  <c r="AC187" i="8" s="1"/>
  <c r="I187" i="8"/>
  <c r="D187" i="8"/>
  <c r="AE187" i="8"/>
  <c r="H187" i="8"/>
  <c r="R187" i="8"/>
  <c r="X187" i="8" s="1"/>
  <c r="M187" i="8"/>
  <c r="AM168" i="8"/>
  <c r="AI168" i="8"/>
  <c r="Y168" i="8"/>
  <c r="AL168" i="8"/>
  <c r="AG168" i="8"/>
  <c r="AB168" i="8"/>
  <c r="X168" i="8"/>
  <c r="AK168" i="8"/>
  <c r="AA168" i="8"/>
  <c r="AJ168" i="8"/>
  <c r="AD168" i="8"/>
  <c r="Z168" i="8"/>
  <c r="T171" i="8"/>
  <c r="P171" i="8"/>
  <c r="V171" i="8"/>
  <c r="S171" i="8"/>
  <c r="C190" i="8" s="1"/>
  <c r="N171" i="8"/>
  <c r="J171" i="8"/>
  <c r="F171" i="8"/>
  <c r="R171" i="8"/>
  <c r="M171" i="8"/>
  <c r="I171" i="8"/>
  <c r="E171" i="8"/>
  <c r="Q171" i="8"/>
  <c r="L171" i="8"/>
  <c r="H171" i="8"/>
  <c r="U171" i="8"/>
  <c r="O171" i="8"/>
  <c r="K171" i="8"/>
  <c r="B190" i="8" s="1"/>
  <c r="G171" i="8"/>
  <c r="L162" i="8"/>
  <c r="H162" i="8"/>
  <c r="D162" i="8"/>
  <c r="F162" i="8"/>
  <c r="K162" i="8"/>
  <c r="G162" i="8"/>
  <c r="J162" i="8"/>
  <c r="M162" i="8"/>
  <c r="I162" i="8"/>
  <c r="E162" i="8"/>
  <c r="N162" i="8"/>
  <c r="T168" i="8"/>
  <c r="P168" i="8"/>
  <c r="L168" i="8"/>
  <c r="H168" i="8"/>
  <c r="D168" i="8"/>
  <c r="AC168" i="8" s="1"/>
  <c r="S168" i="8"/>
  <c r="C187" i="8" s="1"/>
  <c r="O168" i="8"/>
  <c r="K168" i="8"/>
  <c r="B187" i="8" s="1"/>
  <c r="G168" i="8"/>
  <c r="V168" i="8"/>
  <c r="R168" i="8"/>
  <c r="N168" i="8"/>
  <c r="J168" i="8"/>
  <c r="F168" i="8"/>
  <c r="U168" i="8"/>
  <c r="Q168" i="8"/>
  <c r="M168" i="8"/>
  <c r="I168" i="8"/>
  <c r="E168" i="8"/>
  <c r="V176" i="8"/>
  <c r="R176" i="8"/>
  <c r="N176" i="8"/>
  <c r="J176" i="8"/>
  <c r="F176" i="8"/>
  <c r="U176" i="8"/>
  <c r="Q176" i="8"/>
  <c r="M176" i="8"/>
  <c r="I176" i="8"/>
  <c r="E176" i="8"/>
  <c r="T176" i="8"/>
  <c r="P176" i="8"/>
  <c r="L176" i="8"/>
  <c r="H176" i="8"/>
  <c r="S176" i="8"/>
  <c r="C195" i="8" s="1"/>
  <c r="O176" i="8"/>
  <c r="K176" i="8"/>
  <c r="B195" i="8" s="1"/>
  <c r="G176" i="8"/>
  <c r="T173" i="8"/>
  <c r="P173" i="8"/>
  <c r="L173" i="8"/>
  <c r="H173" i="8"/>
  <c r="S173" i="8"/>
  <c r="C192" i="8" s="1"/>
  <c r="O173" i="8"/>
  <c r="K173" i="8"/>
  <c r="B192" i="8" s="1"/>
  <c r="G173" i="8"/>
  <c r="V173" i="8"/>
  <c r="R173" i="8"/>
  <c r="N173" i="8"/>
  <c r="J173" i="8"/>
  <c r="F173" i="8"/>
  <c r="U173" i="8"/>
  <c r="Q173" i="8"/>
  <c r="M173" i="8"/>
  <c r="I173" i="8"/>
  <c r="E173" i="8"/>
  <c r="R191" i="8"/>
  <c r="X191" i="8" s="1"/>
  <c r="N191" i="8"/>
  <c r="AC191" i="8" s="1"/>
  <c r="J191" i="8"/>
  <c r="F191" i="8"/>
  <c r="AG191" i="8"/>
  <c r="O191" i="8"/>
  <c r="U191" i="8" s="1"/>
  <c r="I191" i="8"/>
  <c r="D191" i="8"/>
  <c r="AE191" i="8"/>
  <c r="S191" i="8"/>
  <c r="Y191" i="8" s="1"/>
  <c r="M191" i="8"/>
  <c r="H191" i="8"/>
  <c r="AD191" i="8"/>
  <c r="Q191" i="8"/>
  <c r="W191" i="8" s="1"/>
  <c r="L191" i="8"/>
  <c r="G191" i="8"/>
  <c r="K191" i="8"/>
  <c r="AK172" i="8"/>
  <c r="AA172" i="8"/>
  <c r="E191" i="8"/>
  <c r="AJ172" i="8"/>
  <c r="AD172" i="8"/>
  <c r="Z172" i="8"/>
  <c r="AM172" i="8"/>
  <c r="AI172" i="8"/>
  <c r="Y172" i="8"/>
  <c r="P191" i="8"/>
  <c r="V191" i="8" s="1"/>
  <c r="AL172" i="8"/>
  <c r="AG172" i="8"/>
  <c r="AB172" i="8"/>
  <c r="X172" i="8"/>
  <c r="R195" i="8"/>
  <c r="X195" i="8" s="1"/>
  <c r="N195" i="8"/>
  <c r="AC195" i="8" s="1"/>
  <c r="J195" i="8"/>
  <c r="F195" i="8"/>
  <c r="AE195" i="8"/>
  <c r="S195" i="8"/>
  <c r="Y195" i="8" s="1"/>
  <c r="M195" i="8"/>
  <c r="H195" i="8"/>
  <c r="AD195" i="8"/>
  <c r="Q195" i="8"/>
  <c r="W195" i="8" s="1"/>
  <c r="L195" i="8"/>
  <c r="G195" i="8"/>
  <c r="P195" i="8"/>
  <c r="V195" i="8" s="1"/>
  <c r="K195" i="8"/>
  <c r="E195" i="8"/>
  <c r="O195" i="8"/>
  <c r="U195" i="8" s="1"/>
  <c r="AK176" i="8"/>
  <c r="AA176" i="8"/>
  <c r="AG195" i="8"/>
  <c r="I195" i="8"/>
  <c r="AJ176" i="8"/>
  <c r="AD176" i="8"/>
  <c r="Z176" i="8"/>
  <c r="D195" i="8"/>
  <c r="AM176" i="8"/>
  <c r="AI176" i="8"/>
  <c r="Y176" i="8"/>
  <c r="AL176" i="8"/>
  <c r="AG176" i="8"/>
  <c r="AB176" i="8"/>
  <c r="X176" i="8"/>
  <c r="AD193" i="8"/>
  <c r="P193" i="8"/>
  <c r="V193" i="8" s="1"/>
  <c r="L193" i="8"/>
  <c r="H193" i="8"/>
  <c r="D193" i="8"/>
  <c r="Q193" i="8"/>
  <c r="W193" i="8" s="1"/>
  <c r="K193" i="8"/>
  <c r="F193" i="8"/>
  <c r="AG193" i="8"/>
  <c r="O193" i="8"/>
  <c r="U193" i="8" s="1"/>
  <c r="J193" i="8"/>
  <c r="E193" i="8"/>
  <c r="S193" i="8"/>
  <c r="Y193" i="8" s="1"/>
  <c r="N193" i="8"/>
  <c r="AC193" i="8" s="1"/>
  <c r="I193" i="8"/>
  <c r="M193" i="8"/>
  <c r="AK174" i="8"/>
  <c r="AA174" i="8"/>
  <c r="AE193" i="8"/>
  <c r="G193" i="8"/>
  <c r="AJ174" i="8"/>
  <c r="AD174" i="8"/>
  <c r="Z174" i="8"/>
  <c r="AM174" i="8"/>
  <c r="AI174" i="8"/>
  <c r="Y174" i="8"/>
  <c r="R193" i="8"/>
  <c r="X193" i="8" s="1"/>
  <c r="AL174" i="8"/>
  <c r="AG174" i="8"/>
  <c r="AB174" i="8"/>
  <c r="X174" i="8"/>
  <c r="V131" i="8"/>
  <c r="R131" i="8"/>
  <c r="N131" i="8"/>
  <c r="J131" i="8"/>
  <c r="F131" i="8"/>
  <c r="U131" i="8"/>
  <c r="Q131" i="8"/>
  <c r="M131" i="8"/>
  <c r="I131" i="8"/>
  <c r="E131" i="8"/>
  <c r="P131" i="8"/>
  <c r="H131" i="8"/>
  <c r="O131" i="8"/>
  <c r="G131" i="8"/>
  <c r="T131" i="8"/>
  <c r="S131" i="8"/>
  <c r="L131" i="8"/>
  <c r="K131" i="8"/>
  <c r="AD142" i="8"/>
  <c r="P142" i="8"/>
  <c r="V142" i="8" s="1"/>
  <c r="L142" i="8"/>
  <c r="H142" i="8"/>
  <c r="D142" i="8"/>
  <c r="AG142" i="8"/>
  <c r="S142" i="8"/>
  <c r="Y142" i="8" s="1"/>
  <c r="O142" i="8"/>
  <c r="U142" i="8" s="1"/>
  <c r="K142" i="8"/>
  <c r="G142" i="8"/>
  <c r="N142" i="8"/>
  <c r="AC142" i="8" s="1"/>
  <c r="F142" i="8"/>
  <c r="AE142" i="8"/>
  <c r="M142" i="8"/>
  <c r="E142" i="8"/>
  <c r="R142" i="8"/>
  <c r="X142" i="8" s="1"/>
  <c r="AL123" i="8"/>
  <c r="AG123" i="8"/>
  <c r="AB123" i="8"/>
  <c r="X123" i="8"/>
  <c r="Q142" i="8"/>
  <c r="W142" i="8" s="1"/>
  <c r="AK123" i="8"/>
  <c r="AA123" i="8"/>
  <c r="J142" i="8"/>
  <c r="AD123" i="8"/>
  <c r="AJ123" i="8"/>
  <c r="AI123" i="8"/>
  <c r="I142" i="8"/>
  <c r="AM123" i="8"/>
  <c r="Z123" i="8"/>
  <c r="Y123" i="8"/>
  <c r="T130" i="8"/>
  <c r="P130" i="8"/>
  <c r="L130" i="8"/>
  <c r="H130" i="8"/>
  <c r="S130" i="8"/>
  <c r="C149" i="8" s="1"/>
  <c r="O130" i="8"/>
  <c r="K130" i="8"/>
  <c r="B149" i="8" s="1"/>
  <c r="G130" i="8"/>
  <c r="R130" i="8"/>
  <c r="J130" i="8"/>
  <c r="Q130" i="8"/>
  <c r="I130" i="8"/>
  <c r="V130" i="8"/>
  <c r="F130" i="8"/>
  <c r="N130" i="8"/>
  <c r="U130" i="8"/>
  <c r="E130" i="8"/>
  <c r="M130" i="8"/>
  <c r="AD146" i="8"/>
  <c r="P146" i="8"/>
  <c r="V146" i="8" s="1"/>
  <c r="L146" i="8"/>
  <c r="H146" i="8"/>
  <c r="D146" i="8"/>
  <c r="AG146" i="8"/>
  <c r="S146" i="8"/>
  <c r="Y146" i="8" s="1"/>
  <c r="O146" i="8"/>
  <c r="U146" i="8" s="1"/>
  <c r="K146" i="8"/>
  <c r="G146" i="8"/>
  <c r="R146" i="8"/>
  <c r="X146" i="8" s="1"/>
  <c r="J146" i="8"/>
  <c r="Q146" i="8"/>
  <c r="W146" i="8" s="1"/>
  <c r="I146" i="8"/>
  <c r="F146" i="8"/>
  <c r="AL127" i="8"/>
  <c r="AG127" i="8"/>
  <c r="AB127" i="8"/>
  <c r="X127" i="8"/>
  <c r="E146" i="8"/>
  <c r="AK127" i="8"/>
  <c r="AA127" i="8"/>
  <c r="N146" i="8"/>
  <c r="AC146" i="8" s="1"/>
  <c r="AD127" i="8"/>
  <c r="Z127" i="8"/>
  <c r="AE146" i="8"/>
  <c r="M146" i="8"/>
  <c r="AM127" i="8"/>
  <c r="AJ127" i="8"/>
  <c r="AI127" i="8"/>
  <c r="Y127" i="8"/>
  <c r="R148" i="8"/>
  <c r="X148" i="8" s="1"/>
  <c r="N148" i="8"/>
  <c r="AC148" i="8" s="1"/>
  <c r="J148" i="8"/>
  <c r="F148" i="8"/>
  <c r="AE148" i="8"/>
  <c r="Q148" i="8"/>
  <c r="W148" i="8" s="1"/>
  <c r="M148" i="8"/>
  <c r="I148" i="8"/>
  <c r="E148" i="8"/>
  <c r="AD148" i="8"/>
  <c r="L148" i="8"/>
  <c r="D148" i="8"/>
  <c r="AK129" i="8"/>
  <c r="S148" i="8"/>
  <c r="Y148" i="8" s="1"/>
  <c r="K148" i="8"/>
  <c r="AJ129" i="8"/>
  <c r="AD129" i="8"/>
  <c r="Z129" i="8"/>
  <c r="H148" i="8"/>
  <c r="AM129" i="8"/>
  <c r="X129" i="8"/>
  <c r="G148" i="8"/>
  <c r="AL129" i="8"/>
  <c r="AB129" i="8"/>
  <c r="P148" i="8"/>
  <c r="V148" i="8" s="1"/>
  <c r="AA129" i="8"/>
  <c r="AG148" i="8"/>
  <c r="AG129" i="8"/>
  <c r="O148" i="8"/>
  <c r="U148" i="8" s="1"/>
  <c r="Y129" i="8"/>
  <c r="AI129" i="8"/>
  <c r="U118" i="8"/>
  <c r="Q118" i="8"/>
  <c r="M118" i="8"/>
  <c r="I118" i="8"/>
  <c r="R115" i="8" s="1"/>
  <c r="R116" i="8" s="1"/>
  <c r="E118" i="8"/>
  <c r="P115" i="8" s="1"/>
  <c r="P116" i="8" s="1"/>
  <c r="T118" i="8"/>
  <c r="P118" i="8"/>
  <c r="L118" i="8"/>
  <c r="H118" i="8"/>
  <c r="D118" i="8"/>
  <c r="AE118" i="8" s="1"/>
  <c r="O118" i="8"/>
  <c r="G118" i="8"/>
  <c r="Q115" i="8" s="1"/>
  <c r="Q116" i="8" s="1"/>
  <c r="K118" i="8"/>
  <c r="B137" i="8" s="1"/>
  <c r="R118" i="8"/>
  <c r="V118" i="8"/>
  <c r="N118" i="8"/>
  <c r="F118" i="8"/>
  <c r="S118" i="8"/>
  <c r="C137" i="8" s="1"/>
  <c r="J118" i="8"/>
  <c r="U128" i="8"/>
  <c r="Q128" i="8"/>
  <c r="M128" i="8"/>
  <c r="I128" i="8"/>
  <c r="E128" i="8"/>
  <c r="T128" i="8"/>
  <c r="P128" i="8"/>
  <c r="L128" i="8"/>
  <c r="H128" i="8"/>
  <c r="S128" i="8"/>
  <c r="C147" i="8" s="1"/>
  <c r="K128" i="8"/>
  <c r="B147" i="8" s="1"/>
  <c r="G128" i="8"/>
  <c r="V128" i="8"/>
  <c r="F128" i="8"/>
  <c r="R128" i="8"/>
  <c r="J128" i="8"/>
  <c r="O128" i="8"/>
  <c r="N128" i="8"/>
  <c r="S117" i="8"/>
  <c r="C136" i="8" s="1"/>
  <c r="O117" i="8"/>
  <c r="K117" i="8"/>
  <c r="B136" i="8" s="1"/>
  <c r="G117" i="8"/>
  <c r="V117" i="8"/>
  <c r="R117" i="8"/>
  <c r="N117" i="8"/>
  <c r="J117" i="8"/>
  <c r="F117" i="8"/>
  <c r="Q117" i="8"/>
  <c r="I117" i="8"/>
  <c r="M117" i="8"/>
  <c r="T117" i="8"/>
  <c r="D117" i="8"/>
  <c r="AE117" i="8" s="1"/>
  <c r="P117" i="8"/>
  <c r="H117" i="8"/>
  <c r="U117" i="8"/>
  <c r="E117" i="8"/>
  <c r="L117" i="8"/>
  <c r="R138" i="8"/>
  <c r="X138" i="8" s="1"/>
  <c r="N138" i="8"/>
  <c r="AC138" i="8" s="1"/>
  <c r="J138" i="8"/>
  <c r="F138" i="8"/>
  <c r="AE138" i="8"/>
  <c r="Q138" i="8"/>
  <c r="W138" i="8" s="1"/>
  <c r="M138" i="8"/>
  <c r="I138" i="8"/>
  <c r="E138" i="8"/>
  <c r="AD138" i="8"/>
  <c r="L138" i="8"/>
  <c r="D138" i="8"/>
  <c r="AL119" i="8"/>
  <c r="AG119" i="8"/>
  <c r="AB119" i="8"/>
  <c r="X119" i="8"/>
  <c r="S138" i="8"/>
  <c r="Y138" i="8" s="1"/>
  <c r="K138" i="8"/>
  <c r="AK119" i="8"/>
  <c r="AA119" i="8"/>
  <c r="P138" i="8"/>
  <c r="V138" i="8" s="1"/>
  <c r="AD119" i="8"/>
  <c r="H138" i="8"/>
  <c r="AI119" i="8"/>
  <c r="AG138" i="8"/>
  <c r="O138" i="8"/>
  <c r="U138" i="8" s="1"/>
  <c r="AM119" i="8"/>
  <c r="AJ119" i="8"/>
  <c r="Z119" i="8"/>
  <c r="G138" i="8"/>
  <c r="Y119" i="8"/>
  <c r="U126" i="8"/>
  <c r="Q126" i="8"/>
  <c r="M126" i="8"/>
  <c r="I126" i="8"/>
  <c r="E126" i="8"/>
  <c r="T126" i="8"/>
  <c r="P126" i="8"/>
  <c r="L126" i="8"/>
  <c r="H126" i="8"/>
  <c r="O126" i="8"/>
  <c r="G126" i="8"/>
  <c r="S126" i="8"/>
  <c r="C145" i="8" s="1"/>
  <c r="K126" i="8"/>
  <c r="B145" i="8" s="1"/>
  <c r="R126" i="8"/>
  <c r="V126" i="8"/>
  <c r="N126" i="8"/>
  <c r="F126" i="8"/>
  <c r="J126" i="8"/>
  <c r="U122" i="8"/>
  <c r="Q122" i="8"/>
  <c r="M122" i="8"/>
  <c r="I122" i="8"/>
  <c r="E122" i="8"/>
  <c r="T122" i="8"/>
  <c r="P122" i="8"/>
  <c r="L122" i="8"/>
  <c r="H122" i="8"/>
  <c r="D122" i="8"/>
  <c r="AC122" i="8" s="1"/>
  <c r="O122" i="8"/>
  <c r="G122" i="8"/>
  <c r="S122" i="8"/>
  <c r="C141" i="8" s="1"/>
  <c r="R122" i="8"/>
  <c r="V122" i="8"/>
  <c r="N122" i="8"/>
  <c r="F122" i="8"/>
  <c r="K122" i="8"/>
  <c r="B141" i="8" s="1"/>
  <c r="J122" i="8"/>
  <c r="AE136" i="8"/>
  <c r="P136" i="8"/>
  <c r="V136" i="8" s="1"/>
  <c r="L136" i="8"/>
  <c r="H136" i="8"/>
  <c r="D136" i="8"/>
  <c r="AD136" i="8"/>
  <c r="S136" i="8"/>
  <c r="Y136" i="8" s="1"/>
  <c r="O136" i="8"/>
  <c r="U136" i="8" s="1"/>
  <c r="K136" i="8"/>
  <c r="G136" i="8"/>
  <c r="R136" i="8"/>
  <c r="X136" i="8" s="1"/>
  <c r="J136" i="8"/>
  <c r="AL117" i="8"/>
  <c r="AG117" i="8"/>
  <c r="AB117" i="8"/>
  <c r="X117" i="8"/>
  <c r="Q136" i="8"/>
  <c r="W136" i="8" s="1"/>
  <c r="I136" i="8"/>
  <c r="AK117" i="8"/>
  <c r="AF117" i="8"/>
  <c r="AA117" i="8"/>
  <c r="AG136" i="8"/>
  <c r="N136" i="8"/>
  <c r="AC136" i="8" s="1"/>
  <c r="AJ117" i="8"/>
  <c r="Z117" i="8"/>
  <c r="F136" i="8"/>
  <c r="E136" i="8"/>
  <c r="AM117" i="8"/>
  <c r="M136" i="8"/>
  <c r="AI117" i="8"/>
  <c r="Y117" i="8"/>
  <c r="K114" i="8"/>
  <c r="G114" i="8"/>
  <c r="N114" i="8"/>
  <c r="J114" i="8"/>
  <c r="E114" i="8"/>
  <c r="M114" i="8"/>
  <c r="H114" i="8"/>
  <c r="L114" i="8"/>
  <c r="I114" i="8"/>
  <c r="D114" i="8"/>
  <c r="F114" i="8"/>
  <c r="S119" i="8"/>
  <c r="C138" i="8" s="1"/>
  <c r="O119" i="8"/>
  <c r="K119" i="8"/>
  <c r="B138" i="8" s="1"/>
  <c r="G119" i="8"/>
  <c r="V119" i="8"/>
  <c r="R119" i="8"/>
  <c r="N119" i="8"/>
  <c r="J119" i="8"/>
  <c r="F119" i="8"/>
  <c r="U119" i="8"/>
  <c r="M119" i="8"/>
  <c r="E119" i="8"/>
  <c r="Q119" i="8"/>
  <c r="I119" i="8"/>
  <c r="P119" i="8"/>
  <c r="T119" i="8"/>
  <c r="L119" i="8"/>
  <c r="D119" i="8"/>
  <c r="AE119" i="8" s="1"/>
  <c r="H119" i="8"/>
  <c r="S127" i="8"/>
  <c r="C146" i="8" s="1"/>
  <c r="O127" i="8"/>
  <c r="K127" i="8"/>
  <c r="B146" i="8" s="1"/>
  <c r="G127" i="8"/>
  <c r="V127" i="8"/>
  <c r="R127" i="8"/>
  <c r="N127" i="8"/>
  <c r="J127" i="8"/>
  <c r="F127" i="8"/>
  <c r="U127" i="8"/>
  <c r="M127" i="8"/>
  <c r="E127" i="8"/>
  <c r="I127" i="8"/>
  <c r="T127" i="8"/>
  <c r="L127" i="8"/>
  <c r="Q127" i="8"/>
  <c r="P127" i="8"/>
  <c r="H127" i="8"/>
  <c r="AE139" i="8"/>
  <c r="Q139" i="8"/>
  <c r="W139" i="8" s="1"/>
  <c r="M139" i="8"/>
  <c r="I139" i="8"/>
  <c r="E139" i="8"/>
  <c r="AD139" i="8"/>
  <c r="R139" i="8"/>
  <c r="X139" i="8" s="1"/>
  <c r="L139" i="8"/>
  <c r="G139" i="8"/>
  <c r="P139" i="8"/>
  <c r="V139" i="8" s="1"/>
  <c r="K139" i="8"/>
  <c r="F139" i="8"/>
  <c r="O139" i="8"/>
  <c r="U139" i="8" s="1"/>
  <c r="D139" i="8"/>
  <c r="AJ120" i="8"/>
  <c r="AD120" i="8"/>
  <c r="Z120" i="8"/>
  <c r="N139" i="8"/>
  <c r="AC139" i="8" s="1"/>
  <c r="AM120" i="8"/>
  <c r="AI120" i="8"/>
  <c r="Y120" i="8"/>
  <c r="AL120" i="8"/>
  <c r="AB120" i="8"/>
  <c r="X120" i="8"/>
  <c r="S139" i="8"/>
  <c r="Y139" i="8" s="1"/>
  <c r="AK120" i="8"/>
  <c r="AA120" i="8"/>
  <c r="AG139" i="8"/>
  <c r="J139" i="8"/>
  <c r="AG120" i="8"/>
  <c r="H139" i="8"/>
  <c r="AG145" i="8"/>
  <c r="S145" i="8"/>
  <c r="Y145" i="8" s="1"/>
  <c r="O145" i="8"/>
  <c r="U145" i="8" s="1"/>
  <c r="K145" i="8"/>
  <c r="G145" i="8"/>
  <c r="R145" i="8"/>
  <c r="X145" i="8" s="1"/>
  <c r="N145" i="8"/>
  <c r="AC145" i="8" s="1"/>
  <c r="J145" i="8"/>
  <c r="F145" i="8"/>
  <c r="Q145" i="8"/>
  <c r="W145" i="8" s="1"/>
  <c r="I145" i="8"/>
  <c r="P145" i="8"/>
  <c r="V145" i="8" s="1"/>
  <c r="H145" i="8"/>
  <c r="E145" i="8"/>
  <c r="AJ126" i="8"/>
  <c r="AD126" i="8"/>
  <c r="Z126" i="8"/>
  <c r="D145" i="8"/>
  <c r="AM126" i="8"/>
  <c r="AI126" i="8"/>
  <c r="Y126" i="8"/>
  <c r="M145" i="8"/>
  <c r="AG126" i="8"/>
  <c r="X126" i="8"/>
  <c r="AK126" i="8"/>
  <c r="L145" i="8"/>
  <c r="AE145" i="8"/>
  <c r="AL126" i="8"/>
  <c r="AB126" i="8"/>
  <c r="AD145" i="8"/>
  <c r="AA126" i="8"/>
  <c r="AE147" i="8"/>
  <c r="Q147" i="8"/>
  <c r="W147" i="8" s="1"/>
  <c r="M147" i="8"/>
  <c r="I147" i="8"/>
  <c r="E147" i="8"/>
  <c r="AD147" i="8"/>
  <c r="P147" i="8"/>
  <c r="V147" i="8" s="1"/>
  <c r="L147" i="8"/>
  <c r="H147" i="8"/>
  <c r="D147" i="8"/>
  <c r="S147" i="8"/>
  <c r="Y147" i="8" s="1"/>
  <c r="K147" i="8"/>
  <c r="R147" i="8"/>
  <c r="X147" i="8" s="1"/>
  <c r="J147" i="8"/>
  <c r="G147" i="8"/>
  <c r="AJ128" i="8"/>
  <c r="AD128" i="8"/>
  <c r="Z128" i="8"/>
  <c r="F147" i="8"/>
  <c r="AM128" i="8"/>
  <c r="AI128" i="8"/>
  <c r="Y128" i="8"/>
  <c r="O147" i="8"/>
  <c r="U147" i="8" s="1"/>
  <c r="AL128" i="8"/>
  <c r="AB128" i="8"/>
  <c r="AG147" i="8"/>
  <c r="X128" i="8"/>
  <c r="N147" i="8"/>
  <c r="AC147" i="8" s="1"/>
  <c r="AK128" i="8"/>
  <c r="AA128" i="8"/>
  <c r="AG128" i="8"/>
  <c r="U124" i="8"/>
  <c r="Q124" i="8"/>
  <c r="M124" i="8"/>
  <c r="I124" i="8"/>
  <c r="E124" i="8"/>
  <c r="T124" i="8"/>
  <c r="P124" i="8"/>
  <c r="L124" i="8"/>
  <c r="H124" i="8"/>
  <c r="S124" i="8"/>
  <c r="C143" i="8" s="1"/>
  <c r="K124" i="8"/>
  <c r="B143" i="8" s="1"/>
  <c r="O124" i="8"/>
  <c r="N124" i="8"/>
  <c r="R124" i="8"/>
  <c r="J124" i="8"/>
  <c r="G124" i="8"/>
  <c r="V124" i="8"/>
  <c r="F124" i="8"/>
  <c r="S123" i="8"/>
  <c r="C142" i="8" s="1"/>
  <c r="O123" i="8"/>
  <c r="K123" i="8"/>
  <c r="B142" i="8" s="1"/>
  <c r="G123" i="8"/>
  <c r="V123" i="8"/>
  <c r="R123" i="8"/>
  <c r="N123" i="8"/>
  <c r="J123" i="8"/>
  <c r="F123" i="8"/>
  <c r="U123" i="8"/>
  <c r="M123" i="8"/>
  <c r="E123" i="8"/>
  <c r="Q123" i="8"/>
  <c r="P123" i="8"/>
  <c r="T123" i="8"/>
  <c r="L123" i="8"/>
  <c r="D123" i="8"/>
  <c r="AE123" i="8" s="1"/>
  <c r="I123" i="8"/>
  <c r="H123" i="8"/>
  <c r="L116" i="8"/>
  <c r="H116" i="8"/>
  <c r="D116" i="8"/>
  <c r="K116" i="8"/>
  <c r="G116" i="8"/>
  <c r="N116" i="8"/>
  <c r="F116" i="8"/>
  <c r="I116" i="8"/>
  <c r="M116" i="8"/>
  <c r="E116" i="8"/>
  <c r="J116" i="8"/>
  <c r="S125" i="8"/>
  <c r="C144" i="8" s="1"/>
  <c r="O125" i="8"/>
  <c r="K125" i="8"/>
  <c r="B144" i="8" s="1"/>
  <c r="G125" i="8"/>
  <c r="V125" i="8"/>
  <c r="R125" i="8"/>
  <c r="N125" i="8"/>
  <c r="J125" i="8"/>
  <c r="F125" i="8"/>
  <c r="Q125" i="8"/>
  <c r="I125" i="8"/>
  <c r="M125" i="8"/>
  <c r="T125" i="8"/>
  <c r="P125" i="8"/>
  <c r="H125" i="8"/>
  <c r="U125" i="8"/>
  <c r="E125" i="8"/>
  <c r="L125" i="8"/>
  <c r="AE137" i="8"/>
  <c r="Q137" i="8"/>
  <c r="W137" i="8" s="1"/>
  <c r="M137" i="8"/>
  <c r="I137" i="8"/>
  <c r="E137" i="8"/>
  <c r="AD137" i="8"/>
  <c r="P137" i="8"/>
  <c r="V137" i="8" s="1"/>
  <c r="L137" i="8"/>
  <c r="H137" i="8"/>
  <c r="D137" i="8"/>
  <c r="S137" i="8"/>
  <c r="Y137" i="8" s="1"/>
  <c r="K137" i="8"/>
  <c r="AJ118" i="8"/>
  <c r="AD118" i="8"/>
  <c r="Z118" i="8"/>
  <c r="R137" i="8"/>
  <c r="X137" i="8" s="1"/>
  <c r="J137" i="8"/>
  <c r="AM118" i="8"/>
  <c r="AI118" i="8"/>
  <c r="AC118" i="8"/>
  <c r="Y118" i="8"/>
  <c r="AG137" i="8"/>
  <c r="O137" i="8"/>
  <c r="U137" i="8" s="1"/>
  <c r="AG118" i="8"/>
  <c r="X118" i="8"/>
  <c r="G137" i="8"/>
  <c r="AB118" i="8"/>
  <c r="AK118" i="8"/>
  <c r="N137" i="8"/>
  <c r="AC137" i="8" s="1"/>
  <c r="AL118" i="8"/>
  <c r="F137" i="8"/>
  <c r="AA118" i="8"/>
  <c r="AE143" i="8"/>
  <c r="Q143" i="8"/>
  <c r="W143" i="8" s="1"/>
  <c r="M143" i="8"/>
  <c r="I143" i="8"/>
  <c r="E143" i="8"/>
  <c r="AD143" i="8"/>
  <c r="P143" i="8"/>
  <c r="V143" i="8" s="1"/>
  <c r="L143" i="8"/>
  <c r="H143" i="8"/>
  <c r="D143" i="8"/>
  <c r="AG143" i="8"/>
  <c r="O143" i="8"/>
  <c r="U143" i="8" s="1"/>
  <c r="G143" i="8"/>
  <c r="N143" i="8"/>
  <c r="AC143" i="8" s="1"/>
  <c r="F143" i="8"/>
  <c r="S143" i="8"/>
  <c r="Y143" i="8" s="1"/>
  <c r="AJ124" i="8"/>
  <c r="AD124" i="8"/>
  <c r="Z124" i="8"/>
  <c r="R143" i="8"/>
  <c r="X143" i="8" s="1"/>
  <c r="AM124" i="8"/>
  <c r="AI124" i="8"/>
  <c r="Y124" i="8"/>
  <c r="K143" i="8"/>
  <c r="AL124" i="8"/>
  <c r="AB124" i="8"/>
  <c r="AG124" i="8"/>
  <c r="J143" i="8"/>
  <c r="AK124" i="8"/>
  <c r="AA124" i="8"/>
  <c r="X124" i="8"/>
  <c r="D296" i="8"/>
  <c r="D390" i="8"/>
  <c r="AG149" i="8"/>
  <c r="S149" i="8"/>
  <c r="Y149" i="8" s="1"/>
  <c r="O149" i="8"/>
  <c r="U149" i="8" s="1"/>
  <c r="K149" i="8"/>
  <c r="G149" i="8"/>
  <c r="R149" i="8"/>
  <c r="X149" i="8" s="1"/>
  <c r="N149" i="8"/>
  <c r="AC149" i="8" s="1"/>
  <c r="J149" i="8"/>
  <c r="F149" i="8"/>
  <c r="AE149" i="8"/>
  <c r="M149" i="8"/>
  <c r="E149" i="8"/>
  <c r="AM130" i="8"/>
  <c r="AI130" i="8"/>
  <c r="Y130" i="8"/>
  <c r="AD149" i="8"/>
  <c r="L149" i="8"/>
  <c r="D149" i="8"/>
  <c r="AL130" i="8"/>
  <c r="AG130" i="8"/>
  <c r="AB130" i="8"/>
  <c r="X130" i="8"/>
  <c r="I149" i="8"/>
  <c r="AK130" i="8"/>
  <c r="AA130" i="8"/>
  <c r="H149" i="8"/>
  <c r="AJ130" i="8"/>
  <c r="Z130" i="8"/>
  <c r="Q149" i="8"/>
  <c r="W149" i="8" s="1"/>
  <c r="AD130" i="8"/>
  <c r="P149" i="8"/>
  <c r="V149" i="8" s="1"/>
  <c r="U120" i="8"/>
  <c r="Q120" i="8"/>
  <c r="M120" i="8"/>
  <c r="I120" i="8"/>
  <c r="E120" i="8"/>
  <c r="T120" i="8"/>
  <c r="P120" i="8"/>
  <c r="L120" i="8"/>
  <c r="H120" i="8"/>
  <c r="D120" i="8"/>
  <c r="AC120" i="8" s="1"/>
  <c r="S120" i="8"/>
  <c r="C139" i="8" s="1"/>
  <c r="K120" i="8"/>
  <c r="B139" i="8" s="1"/>
  <c r="G120" i="8"/>
  <c r="V120" i="8"/>
  <c r="R120" i="8"/>
  <c r="J120" i="8"/>
  <c r="O120" i="8"/>
  <c r="N120" i="8"/>
  <c r="F120" i="8"/>
  <c r="AD141" i="8"/>
  <c r="P141" i="8"/>
  <c r="V141" i="8" s="1"/>
  <c r="L141" i="8"/>
  <c r="H141" i="8"/>
  <c r="D141" i="8"/>
  <c r="AG141" i="8"/>
  <c r="S141" i="8"/>
  <c r="Y141" i="8" s="1"/>
  <c r="O141" i="8"/>
  <c r="U141" i="8" s="1"/>
  <c r="K141" i="8"/>
  <c r="G141" i="8"/>
  <c r="N141" i="8"/>
  <c r="AC141" i="8" s="1"/>
  <c r="F141" i="8"/>
  <c r="AE141" i="8"/>
  <c r="M141" i="8"/>
  <c r="E141" i="8"/>
  <c r="R141" i="8"/>
  <c r="X141" i="8" s="1"/>
  <c r="AJ122" i="8"/>
  <c r="AD122" i="8"/>
  <c r="Z122" i="8"/>
  <c r="Q141" i="8"/>
  <c r="W141" i="8" s="1"/>
  <c r="AM122" i="8"/>
  <c r="AI122" i="8"/>
  <c r="Y122" i="8"/>
  <c r="J141" i="8"/>
  <c r="AG122" i="8"/>
  <c r="X122" i="8"/>
  <c r="AL122" i="8"/>
  <c r="AK122" i="8"/>
  <c r="I141" i="8"/>
  <c r="AB122" i="8"/>
  <c r="AA122" i="8"/>
  <c r="K115" i="8"/>
  <c r="G115" i="8"/>
  <c r="N115" i="8"/>
  <c r="F115" i="8"/>
  <c r="J115" i="8"/>
  <c r="M115" i="8"/>
  <c r="E115" i="8"/>
  <c r="H115" i="8"/>
  <c r="L115" i="8"/>
  <c r="D115" i="8"/>
  <c r="I115" i="8"/>
  <c r="S121" i="8"/>
  <c r="C140" i="8" s="1"/>
  <c r="O121" i="8"/>
  <c r="K121" i="8"/>
  <c r="B140" i="8" s="1"/>
  <c r="G121" i="8"/>
  <c r="V121" i="8"/>
  <c r="R121" i="8"/>
  <c r="N121" i="8"/>
  <c r="J121" i="8"/>
  <c r="F121" i="8"/>
  <c r="Q121" i="8"/>
  <c r="I121" i="8"/>
  <c r="U121" i="8"/>
  <c r="E121" i="8"/>
  <c r="T121" i="8"/>
  <c r="D121" i="8"/>
  <c r="AC121" i="8" s="1"/>
  <c r="P121" i="8"/>
  <c r="H121" i="8"/>
  <c r="M121" i="8"/>
  <c r="L121" i="8"/>
  <c r="S129" i="8"/>
  <c r="C148" i="8" s="1"/>
  <c r="O129" i="8"/>
  <c r="K129" i="8"/>
  <c r="B148" i="8" s="1"/>
  <c r="G129" i="8"/>
  <c r="V129" i="8"/>
  <c r="R129" i="8"/>
  <c r="N129" i="8"/>
  <c r="J129" i="8"/>
  <c r="F129" i="8"/>
  <c r="Q129" i="8"/>
  <c r="I129" i="8"/>
  <c r="U129" i="8"/>
  <c r="E129" i="8"/>
  <c r="L129" i="8"/>
  <c r="P129" i="8"/>
  <c r="H129" i="8"/>
  <c r="M129" i="8"/>
  <c r="T129" i="8"/>
  <c r="AG140" i="8"/>
  <c r="S140" i="8"/>
  <c r="Y140" i="8" s="1"/>
  <c r="O140" i="8"/>
  <c r="U140" i="8" s="1"/>
  <c r="R140" i="8"/>
  <c r="X140" i="8" s="1"/>
  <c r="N140" i="8"/>
  <c r="AC140" i="8" s="1"/>
  <c r="J140" i="8"/>
  <c r="F140" i="8"/>
  <c r="AE140" i="8"/>
  <c r="M140" i="8"/>
  <c r="H140" i="8"/>
  <c r="AD140" i="8"/>
  <c r="L140" i="8"/>
  <c r="G140" i="8"/>
  <c r="Q140" i="8"/>
  <c r="W140" i="8" s="1"/>
  <c r="E140" i="8"/>
  <c r="AL121" i="8"/>
  <c r="AG121" i="8"/>
  <c r="AB121" i="8"/>
  <c r="X121" i="8"/>
  <c r="P140" i="8"/>
  <c r="V140" i="8" s="1"/>
  <c r="D140" i="8"/>
  <c r="AK121" i="8"/>
  <c r="AA121" i="8"/>
  <c r="K140" i="8"/>
  <c r="AJ121" i="8"/>
  <c r="Z121" i="8"/>
  <c r="AM121" i="8"/>
  <c r="I140" i="8"/>
  <c r="AI121" i="8"/>
  <c r="Y121" i="8"/>
  <c r="AD121" i="8"/>
  <c r="R144" i="8"/>
  <c r="X144" i="8" s="1"/>
  <c r="N144" i="8"/>
  <c r="AC144" i="8" s="1"/>
  <c r="J144" i="8"/>
  <c r="F144" i="8"/>
  <c r="AE144" i="8"/>
  <c r="Q144" i="8"/>
  <c r="W144" i="8" s="1"/>
  <c r="M144" i="8"/>
  <c r="I144" i="8"/>
  <c r="E144" i="8"/>
  <c r="P144" i="8"/>
  <c r="V144" i="8" s="1"/>
  <c r="H144" i="8"/>
  <c r="AG144" i="8"/>
  <c r="O144" i="8"/>
  <c r="U144" i="8" s="1"/>
  <c r="G144" i="8"/>
  <c r="D144" i="8"/>
  <c r="AL125" i="8"/>
  <c r="AG125" i="8"/>
  <c r="AB125" i="8"/>
  <c r="X125" i="8"/>
  <c r="S144" i="8"/>
  <c r="Y144" i="8" s="1"/>
  <c r="AK125" i="8"/>
  <c r="AA125" i="8"/>
  <c r="L144" i="8"/>
  <c r="AJ125" i="8"/>
  <c r="Z125" i="8"/>
  <c r="AD125" i="8"/>
  <c r="AM125" i="8"/>
  <c r="K144" i="8"/>
  <c r="AI125" i="8"/>
  <c r="Y125" i="8"/>
  <c r="AD144" i="8"/>
  <c r="N67" i="8"/>
  <c r="J67" i="8"/>
  <c r="F67" i="8"/>
  <c r="G67" i="8"/>
  <c r="M67" i="8"/>
  <c r="I67" i="8"/>
  <c r="E67" i="8"/>
  <c r="D67" i="8"/>
  <c r="K67" i="8"/>
  <c r="L67" i="8"/>
  <c r="H67" i="8"/>
  <c r="V77" i="8"/>
  <c r="R77" i="8"/>
  <c r="N77" i="8"/>
  <c r="J77" i="8"/>
  <c r="F77" i="8"/>
  <c r="U77" i="8"/>
  <c r="Q77" i="8"/>
  <c r="M77" i="8"/>
  <c r="I77" i="8"/>
  <c r="E77" i="8"/>
  <c r="T77" i="8"/>
  <c r="P77" i="8"/>
  <c r="L77" i="8"/>
  <c r="H77" i="8"/>
  <c r="O77" i="8"/>
  <c r="K77" i="8"/>
  <c r="B96" i="8" s="1"/>
  <c r="G77" i="8"/>
  <c r="S77" i="8"/>
  <c r="C96" i="8" s="1"/>
  <c r="T80" i="8"/>
  <c r="P80" i="8"/>
  <c r="L80" i="8"/>
  <c r="H80" i="8"/>
  <c r="S80" i="8"/>
  <c r="C99" i="8" s="1"/>
  <c r="O80" i="8"/>
  <c r="K80" i="8"/>
  <c r="B99" i="8" s="1"/>
  <c r="G80" i="8"/>
  <c r="V80" i="8"/>
  <c r="R80" i="8"/>
  <c r="N80" i="8"/>
  <c r="J80" i="8"/>
  <c r="F80" i="8"/>
  <c r="I80" i="8"/>
  <c r="U80" i="8"/>
  <c r="E80" i="8"/>
  <c r="Q80" i="8"/>
  <c r="M80" i="8"/>
  <c r="AD94" i="8"/>
  <c r="P94" i="8"/>
  <c r="V94" i="8" s="1"/>
  <c r="L94" i="8"/>
  <c r="H94" i="8"/>
  <c r="D94" i="8"/>
  <c r="R94" i="8"/>
  <c r="X94" i="8" s="1"/>
  <c r="N94" i="8"/>
  <c r="AC94" i="8" s="1"/>
  <c r="J94" i="8"/>
  <c r="F94" i="8"/>
  <c r="AE94" i="8"/>
  <c r="M94" i="8"/>
  <c r="E94" i="8"/>
  <c r="S94" i="8"/>
  <c r="Y94" i="8" s="1"/>
  <c r="K94" i="8"/>
  <c r="Q94" i="8"/>
  <c r="W94" i="8" s="1"/>
  <c r="I94" i="8"/>
  <c r="O94" i="8"/>
  <c r="U94" i="8" s="1"/>
  <c r="AK75" i="8"/>
  <c r="AA75" i="8"/>
  <c r="G94" i="8"/>
  <c r="AJ75" i="8"/>
  <c r="AD75" i="8"/>
  <c r="Z75" i="8"/>
  <c r="AG94" i="8"/>
  <c r="AM75" i="8"/>
  <c r="AI75" i="8"/>
  <c r="Y75" i="8"/>
  <c r="AL75" i="8"/>
  <c r="AG75" i="8"/>
  <c r="X75" i="8"/>
  <c r="AB75" i="8"/>
  <c r="R101" i="8"/>
  <c r="X101" i="8" s="1"/>
  <c r="N101" i="8"/>
  <c r="AC101" i="8" s="1"/>
  <c r="J101" i="8"/>
  <c r="F101" i="8"/>
  <c r="AD101" i="8"/>
  <c r="P101" i="8"/>
  <c r="V101" i="8" s="1"/>
  <c r="L101" i="8"/>
  <c r="H101" i="8"/>
  <c r="D101" i="8"/>
  <c r="S101" i="8"/>
  <c r="Y101" i="8" s="1"/>
  <c r="K101" i="8"/>
  <c r="AM82" i="8"/>
  <c r="AI82" i="8"/>
  <c r="Y82" i="8"/>
  <c r="Q101" i="8"/>
  <c r="W101" i="8" s="1"/>
  <c r="I101" i="8"/>
  <c r="AL82" i="8"/>
  <c r="AG82" i="8"/>
  <c r="AB82" i="8"/>
  <c r="X82" i="8"/>
  <c r="AG101" i="8"/>
  <c r="O101" i="8"/>
  <c r="U101" i="8" s="1"/>
  <c r="G101" i="8"/>
  <c r="AK82" i="8"/>
  <c r="AA82" i="8"/>
  <c r="M101" i="8"/>
  <c r="AJ82" i="8"/>
  <c r="E101" i="8"/>
  <c r="AD82" i="8"/>
  <c r="AE101" i="8"/>
  <c r="Z82" i="8"/>
  <c r="AG102" i="8"/>
  <c r="S102" i="8"/>
  <c r="Y102" i="8" s="1"/>
  <c r="O102" i="8"/>
  <c r="U102" i="8" s="1"/>
  <c r="K102" i="8"/>
  <c r="G102" i="8"/>
  <c r="AE102" i="8"/>
  <c r="Q102" i="8"/>
  <c r="W102" i="8" s="1"/>
  <c r="M102" i="8"/>
  <c r="I102" i="8"/>
  <c r="E102" i="8"/>
  <c r="AD102" i="8"/>
  <c r="L102" i="8"/>
  <c r="D102" i="8"/>
  <c r="AK83" i="8"/>
  <c r="AA83" i="8"/>
  <c r="R102" i="8"/>
  <c r="X102" i="8" s="1"/>
  <c r="J102" i="8"/>
  <c r="AJ83" i="8"/>
  <c r="AD83" i="8"/>
  <c r="Z83" i="8"/>
  <c r="P102" i="8"/>
  <c r="V102" i="8" s="1"/>
  <c r="H102" i="8"/>
  <c r="AM83" i="8"/>
  <c r="AI83" i="8"/>
  <c r="Y83" i="8"/>
  <c r="AL83" i="8"/>
  <c r="N102" i="8"/>
  <c r="AC102" i="8" s="1"/>
  <c r="AG83" i="8"/>
  <c r="F102" i="8"/>
  <c r="AB83" i="8"/>
  <c r="X83" i="8"/>
  <c r="N68" i="8"/>
  <c r="J68" i="8"/>
  <c r="F68" i="8"/>
  <c r="M68" i="8"/>
  <c r="I68" i="8"/>
  <c r="E68" i="8"/>
  <c r="G68" i="8"/>
  <c r="L68" i="8"/>
  <c r="H68" i="8"/>
  <c r="D68" i="8"/>
  <c r="K68" i="8"/>
  <c r="V79" i="8"/>
  <c r="R79" i="8"/>
  <c r="N79" i="8"/>
  <c r="J79" i="8"/>
  <c r="F79" i="8"/>
  <c r="U79" i="8"/>
  <c r="Q79" i="8"/>
  <c r="M79" i="8"/>
  <c r="I79" i="8"/>
  <c r="E79" i="8"/>
  <c r="T79" i="8"/>
  <c r="P79" i="8"/>
  <c r="L79" i="8"/>
  <c r="H79" i="8"/>
  <c r="K79" i="8"/>
  <c r="B98" i="8" s="1"/>
  <c r="G79" i="8"/>
  <c r="S79" i="8"/>
  <c r="C98" i="8" s="1"/>
  <c r="O79" i="8"/>
  <c r="R97" i="8"/>
  <c r="X97" i="8" s="1"/>
  <c r="N97" i="8"/>
  <c r="AC97" i="8" s="1"/>
  <c r="J97" i="8"/>
  <c r="F97" i="8"/>
  <c r="AD97" i="8"/>
  <c r="P97" i="8"/>
  <c r="V97" i="8" s="1"/>
  <c r="L97" i="8"/>
  <c r="H97" i="8"/>
  <c r="D97" i="8"/>
  <c r="AG97" i="8"/>
  <c r="O97" i="8"/>
  <c r="U97" i="8" s="1"/>
  <c r="G97" i="8"/>
  <c r="AE97" i="8"/>
  <c r="M97" i="8"/>
  <c r="E97" i="8"/>
  <c r="S97" i="8"/>
  <c r="Y97" i="8" s="1"/>
  <c r="K97" i="8"/>
  <c r="Q97" i="8"/>
  <c r="W97" i="8" s="1"/>
  <c r="AM78" i="8"/>
  <c r="AI78" i="8"/>
  <c r="Y78" i="8"/>
  <c r="I97" i="8"/>
  <c r="AL78" i="8"/>
  <c r="AG78" i="8"/>
  <c r="AB78" i="8"/>
  <c r="X78" i="8"/>
  <c r="AK78" i="8"/>
  <c r="AA78" i="8"/>
  <c r="AD78" i="8"/>
  <c r="Z78" i="8"/>
  <c r="AJ78" i="8"/>
  <c r="V82" i="8"/>
  <c r="R82" i="8"/>
  <c r="U82" i="8"/>
  <c r="P82" i="8"/>
  <c r="L82" i="8"/>
  <c r="H82" i="8"/>
  <c r="T82" i="8"/>
  <c r="O82" i="8"/>
  <c r="K82" i="8"/>
  <c r="B101" i="8" s="1"/>
  <c r="G82" i="8"/>
  <c r="S82" i="8"/>
  <c r="C101" i="8" s="1"/>
  <c r="N82" i="8"/>
  <c r="J82" i="8"/>
  <c r="F82" i="8"/>
  <c r="E82" i="8"/>
  <c r="Q82" i="8"/>
  <c r="M82" i="8"/>
  <c r="I82" i="8"/>
  <c r="AD95" i="8"/>
  <c r="P95" i="8"/>
  <c r="V95" i="8" s="1"/>
  <c r="L95" i="8"/>
  <c r="H95" i="8"/>
  <c r="D95" i="8"/>
  <c r="R95" i="8"/>
  <c r="X95" i="8" s="1"/>
  <c r="N95" i="8"/>
  <c r="AC95" i="8" s="1"/>
  <c r="J95" i="8"/>
  <c r="F95" i="8"/>
  <c r="AE95" i="8"/>
  <c r="M95" i="8"/>
  <c r="E95" i="8"/>
  <c r="S95" i="8"/>
  <c r="Y95" i="8" s="1"/>
  <c r="K95" i="8"/>
  <c r="Q95" i="8"/>
  <c r="W95" i="8" s="1"/>
  <c r="I95" i="8"/>
  <c r="O95" i="8"/>
  <c r="U95" i="8" s="1"/>
  <c r="AM76" i="8"/>
  <c r="AI76" i="8"/>
  <c r="Y76" i="8"/>
  <c r="G95" i="8"/>
  <c r="AL76" i="8"/>
  <c r="AG76" i="8"/>
  <c r="AB76" i="8"/>
  <c r="X76" i="8"/>
  <c r="AG95" i="8"/>
  <c r="AK76" i="8"/>
  <c r="AA76" i="8"/>
  <c r="AJ76" i="8"/>
  <c r="AD76" i="8"/>
  <c r="Z76" i="8"/>
  <c r="AD99" i="8"/>
  <c r="P99" i="8"/>
  <c r="V99" i="8" s="1"/>
  <c r="L99" i="8"/>
  <c r="H99" i="8"/>
  <c r="D99" i="8"/>
  <c r="R99" i="8"/>
  <c r="X99" i="8" s="1"/>
  <c r="N99" i="8"/>
  <c r="AC99" i="8" s="1"/>
  <c r="J99" i="8"/>
  <c r="F99" i="8"/>
  <c r="Q99" i="8"/>
  <c r="W99" i="8" s="1"/>
  <c r="I99" i="8"/>
  <c r="AG99" i="8"/>
  <c r="O99" i="8"/>
  <c r="U99" i="8" s="1"/>
  <c r="G99" i="8"/>
  <c r="AE99" i="8"/>
  <c r="M99" i="8"/>
  <c r="E99" i="8"/>
  <c r="S99" i="8"/>
  <c r="Y99" i="8" s="1"/>
  <c r="AM80" i="8"/>
  <c r="AI80" i="8"/>
  <c r="Y80" i="8"/>
  <c r="K99" i="8"/>
  <c r="AL80" i="8"/>
  <c r="AG80" i="8"/>
  <c r="AB80" i="8"/>
  <c r="X80" i="8"/>
  <c r="AK80" i="8"/>
  <c r="AA80" i="8"/>
  <c r="Z80" i="8"/>
  <c r="AD80" i="8"/>
  <c r="AJ80" i="8"/>
  <c r="AE96" i="8"/>
  <c r="Q96" i="8"/>
  <c r="W96" i="8" s="1"/>
  <c r="M96" i="8"/>
  <c r="I96" i="8"/>
  <c r="E96" i="8"/>
  <c r="AG96" i="8"/>
  <c r="S96" i="8"/>
  <c r="Y96" i="8" s="1"/>
  <c r="O96" i="8"/>
  <c r="U96" i="8" s="1"/>
  <c r="K96" i="8"/>
  <c r="G96" i="8"/>
  <c r="N96" i="8"/>
  <c r="AC96" i="8" s="1"/>
  <c r="F96" i="8"/>
  <c r="AD96" i="8"/>
  <c r="L96" i="8"/>
  <c r="D96" i="8"/>
  <c r="R96" i="8"/>
  <c r="X96" i="8" s="1"/>
  <c r="J96" i="8"/>
  <c r="P96" i="8"/>
  <c r="V96" i="8" s="1"/>
  <c r="AK77" i="8"/>
  <c r="AA77" i="8"/>
  <c r="H96" i="8"/>
  <c r="AJ77" i="8"/>
  <c r="AD77" i="8"/>
  <c r="Z77" i="8"/>
  <c r="AM77" i="8"/>
  <c r="AI77" i="8"/>
  <c r="Y77" i="8"/>
  <c r="AG77" i="8"/>
  <c r="AB77" i="8"/>
  <c r="AL77" i="8"/>
  <c r="X77" i="8"/>
  <c r="V81" i="8"/>
  <c r="R81" i="8"/>
  <c r="N81" i="8"/>
  <c r="J81" i="8"/>
  <c r="F81" i="8"/>
  <c r="U81" i="8"/>
  <c r="Q81" i="8"/>
  <c r="M81" i="8"/>
  <c r="I81" i="8"/>
  <c r="E81" i="8"/>
  <c r="T81" i="8"/>
  <c r="P81" i="8"/>
  <c r="L81" i="8"/>
  <c r="H81" i="8"/>
  <c r="G81" i="8"/>
  <c r="S81" i="8"/>
  <c r="C100" i="8" s="1"/>
  <c r="O81" i="8"/>
  <c r="K81" i="8"/>
  <c r="B100" i="8" s="1"/>
  <c r="V72" i="8"/>
  <c r="R72" i="8"/>
  <c r="N72" i="8"/>
  <c r="J72" i="8"/>
  <c r="F72" i="8"/>
  <c r="K72" i="8"/>
  <c r="B91" i="8" s="1"/>
  <c r="U72" i="8"/>
  <c r="Q72" i="8"/>
  <c r="M72" i="8"/>
  <c r="I72" i="8"/>
  <c r="E72" i="8"/>
  <c r="S72" i="8"/>
  <c r="C91" i="8" s="1"/>
  <c r="G72" i="8"/>
  <c r="T72" i="8"/>
  <c r="P72" i="8"/>
  <c r="L72" i="8"/>
  <c r="H72" i="8"/>
  <c r="D72" i="8"/>
  <c r="AC72" i="8" s="1"/>
  <c r="O72" i="8"/>
  <c r="AD92" i="8"/>
  <c r="P92" i="8"/>
  <c r="V92" i="8" s="1"/>
  <c r="L92" i="8"/>
  <c r="H92" i="8"/>
  <c r="D92" i="8"/>
  <c r="O92" i="8"/>
  <c r="U92" i="8" s="1"/>
  <c r="J92" i="8"/>
  <c r="E92" i="8"/>
  <c r="S92" i="8"/>
  <c r="Y92" i="8" s="1"/>
  <c r="N92" i="8"/>
  <c r="AC92" i="8" s="1"/>
  <c r="I92" i="8"/>
  <c r="AG92" i="8"/>
  <c r="R92" i="8"/>
  <c r="X92" i="8" s="1"/>
  <c r="M92" i="8"/>
  <c r="G92" i="8"/>
  <c r="Q92" i="8"/>
  <c r="W92" i="8" s="1"/>
  <c r="K92" i="8"/>
  <c r="AE92" i="8"/>
  <c r="F92" i="8"/>
  <c r="AM73" i="8"/>
  <c r="AI73" i="8"/>
  <c r="Y73" i="8"/>
  <c r="AL73" i="8"/>
  <c r="AG73" i="8"/>
  <c r="AB73" i="8"/>
  <c r="X73" i="8"/>
  <c r="AJ73" i="8"/>
  <c r="AD73" i="8"/>
  <c r="AK73" i="8"/>
  <c r="AA73" i="8"/>
  <c r="Z73" i="8"/>
  <c r="T71" i="8"/>
  <c r="P71" i="8"/>
  <c r="L71" i="8"/>
  <c r="H71" i="8"/>
  <c r="D71" i="8"/>
  <c r="AE71" i="8" s="1"/>
  <c r="M71" i="8"/>
  <c r="S71" i="8"/>
  <c r="C90" i="8" s="1"/>
  <c r="O71" i="8"/>
  <c r="K71" i="8"/>
  <c r="B90" i="8" s="1"/>
  <c r="G71" i="8"/>
  <c r="Q68" i="8" s="1"/>
  <c r="Q69" i="8" s="1"/>
  <c r="U71" i="8"/>
  <c r="I71" i="8"/>
  <c r="R68" i="8" s="1"/>
  <c r="R69" i="8" s="1"/>
  <c r="V71" i="8"/>
  <c r="R71" i="8"/>
  <c r="N71" i="8"/>
  <c r="J71" i="8"/>
  <c r="F71" i="8"/>
  <c r="Q71" i="8"/>
  <c r="E71" i="8"/>
  <c r="P68" i="8" s="1"/>
  <c r="P69" i="8" s="1"/>
  <c r="K69" i="8"/>
  <c r="G69" i="8"/>
  <c r="L69" i="8"/>
  <c r="N69" i="8"/>
  <c r="J69" i="8"/>
  <c r="F69" i="8"/>
  <c r="H69" i="8"/>
  <c r="M69" i="8"/>
  <c r="I69" i="8"/>
  <c r="E69" i="8"/>
  <c r="D69" i="8"/>
  <c r="T76" i="8"/>
  <c r="P76" i="8"/>
  <c r="L76" i="8"/>
  <c r="H76" i="8"/>
  <c r="D76" i="8"/>
  <c r="AE76" i="8" s="1"/>
  <c r="S76" i="8"/>
  <c r="C95" i="8" s="1"/>
  <c r="O76" i="8"/>
  <c r="K76" i="8"/>
  <c r="B95" i="8" s="1"/>
  <c r="G76" i="8"/>
  <c r="V76" i="8"/>
  <c r="R76" i="8"/>
  <c r="N76" i="8"/>
  <c r="J76" i="8"/>
  <c r="F76" i="8"/>
  <c r="Q76" i="8"/>
  <c r="M76" i="8"/>
  <c r="I76" i="8"/>
  <c r="U76" i="8"/>
  <c r="E76" i="8"/>
  <c r="V83" i="8"/>
  <c r="R83" i="8"/>
  <c r="N83" i="8"/>
  <c r="J83" i="8"/>
  <c r="F83" i="8"/>
  <c r="U83" i="8"/>
  <c r="Q83" i="8"/>
  <c r="M83" i="8"/>
  <c r="I83" i="8"/>
  <c r="E83" i="8"/>
  <c r="T83" i="8"/>
  <c r="P83" i="8"/>
  <c r="L83" i="8"/>
  <c r="H83" i="8"/>
  <c r="S83" i="8"/>
  <c r="C102" i="8" s="1"/>
  <c r="O83" i="8"/>
  <c r="K83" i="8"/>
  <c r="B102" i="8" s="1"/>
  <c r="G83" i="8"/>
  <c r="T84" i="8"/>
  <c r="P84" i="8"/>
  <c r="L84" i="8"/>
  <c r="H84" i="8"/>
  <c r="S84" i="8"/>
  <c r="O84" i="8"/>
  <c r="K84" i="8"/>
  <c r="G84" i="8"/>
  <c r="V84" i="8"/>
  <c r="R84" i="8"/>
  <c r="N84" i="8"/>
  <c r="J84" i="8"/>
  <c r="F84" i="8"/>
  <c r="Q84" i="8"/>
  <c r="M84" i="8"/>
  <c r="I84" i="8"/>
  <c r="U84" i="8"/>
  <c r="E84" i="8"/>
  <c r="AG93" i="8"/>
  <c r="S93" i="8"/>
  <c r="Y93" i="8" s="1"/>
  <c r="O93" i="8"/>
  <c r="U93" i="8" s="1"/>
  <c r="K93" i="8"/>
  <c r="G93" i="8"/>
  <c r="AE93" i="8"/>
  <c r="Q93" i="8"/>
  <c r="W93" i="8" s="1"/>
  <c r="M93" i="8"/>
  <c r="I93" i="8"/>
  <c r="E93" i="8"/>
  <c r="AD93" i="8"/>
  <c r="L93" i="8"/>
  <c r="D93" i="8"/>
  <c r="R93" i="8"/>
  <c r="X93" i="8" s="1"/>
  <c r="J93" i="8"/>
  <c r="P93" i="8"/>
  <c r="V93" i="8" s="1"/>
  <c r="H93" i="8"/>
  <c r="N93" i="8"/>
  <c r="AC93" i="8" s="1"/>
  <c r="F93" i="8"/>
  <c r="AL74" i="8"/>
  <c r="AG74" i="8"/>
  <c r="AK74" i="8"/>
  <c r="AA74" i="8"/>
  <c r="AM74" i="8"/>
  <c r="AD74" i="8"/>
  <c r="Z74" i="8"/>
  <c r="AI74" i="8"/>
  <c r="X74" i="8"/>
  <c r="AJ74" i="8"/>
  <c r="Y74" i="8"/>
  <c r="AB74" i="8"/>
  <c r="AE100" i="8"/>
  <c r="Q100" i="8"/>
  <c r="W100" i="8" s="1"/>
  <c r="M100" i="8"/>
  <c r="I100" i="8"/>
  <c r="E100" i="8"/>
  <c r="AG100" i="8"/>
  <c r="S100" i="8"/>
  <c r="Y100" i="8" s="1"/>
  <c r="O100" i="8"/>
  <c r="U100" i="8" s="1"/>
  <c r="K100" i="8"/>
  <c r="G100" i="8"/>
  <c r="R100" i="8"/>
  <c r="X100" i="8" s="1"/>
  <c r="J100" i="8"/>
  <c r="P100" i="8"/>
  <c r="V100" i="8" s="1"/>
  <c r="H100" i="8"/>
  <c r="N100" i="8"/>
  <c r="AC100" i="8" s="1"/>
  <c r="F100" i="8"/>
  <c r="AK81" i="8"/>
  <c r="AA81" i="8"/>
  <c r="L100" i="8"/>
  <c r="AJ81" i="8"/>
  <c r="AD81" i="8"/>
  <c r="Z81" i="8"/>
  <c r="D100" i="8"/>
  <c r="AM81" i="8"/>
  <c r="AI81" i="8"/>
  <c r="Y81" i="8"/>
  <c r="X81" i="8"/>
  <c r="AD100" i="8"/>
  <c r="AL81" i="8"/>
  <c r="AB81" i="8"/>
  <c r="AG81" i="8"/>
  <c r="AD91" i="8"/>
  <c r="P91" i="8"/>
  <c r="V91" i="8" s="1"/>
  <c r="L91" i="8"/>
  <c r="H91" i="8"/>
  <c r="D91" i="8"/>
  <c r="AG91" i="8"/>
  <c r="S91" i="8"/>
  <c r="Y91" i="8" s="1"/>
  <c r="O91" i="8"/>
  <c r="U91" i="8" s="1"/>
  <c r="K91" i="8"/>
  <c r="G91" i="8"/>
  <c r="R91" i="8"/>
  <c r="X91" i="8" s="1"/>
  <c r="N91" i="8"/>
  <c r="AC91" i="8" s="1"/>
  <c r="J91" i="8"/>
  <c r="F91" i="8"/>
  <c r="AE91" i="8"/>
  <c r="M91" i="8"/>
  <c r="I91" i="8"/>
  <c r="E91" i="8"/>
  <c r="AK72" i="8"/>
  <c r="AA72" i="8"/>
  <c r="AL72" i="8"/>
  <c r="X72" i="8"/>
  <c r="AJ72" i="8"/>
  <c r="AD72" i="8"/>
  <c r="Z72" i="8"/>
  <c r="AG72" i="8"/>
  <c r="AM72" i="8"/>
  <c r="AI72" i="8"/>
  <c r="Y72" i="8"/>
  <c r="Q91" i="8"/>
  <c r="W91" i="8" s="1"/>
  <c r="AB72" i="8"/>
  <c r="V74" i="8"/>
  <c r="R74" i="8"/>
  <c r="N74" i="8"/>
  <c r="J74" i="8"/>
  <c r="F74" i="8"/>
  <c r="O74" i="8"/>
  <c r="U74" i="8"/>
  <c r="Q74" i="8"/>
  <c r="M74" i="8"/>
  <c r="I74" i="8"/>
  <c r="E74" i="8"/>
  <c r="G74" i="8"/>
  <c r="T74" i="8"/>
  <c r="P74" i="8"/>
  <c r="L74" i="8"/>
  <c r="H74" i="8"/>
  <c r="D74" i="8"/>
  <c r="AE74" i="8" s="1"/>
  <c r="S74" i="8"/>
  <c r="C93" i="8" s="1"/>
  <c r="K74" i="8"/>
  <c r="B93" i="8" s="1"/>
  <c r="V70" i="8"/>
  <c r="R70" i="8"/>
  <c r="N70" i="8"/>
  <c r="J70" i="8"/>
  <c r="F70" i="8"/>
  <c r="O70" i="8"/>
  <c r="U70" i="8"/>
  <c r="Q70" i="8"/>
  <c r="M70" i="8"/>
  <c r="I70" i="8"/>
  <c r="E70" i="8"/>
  <c r="K70" i="8"/>
  <c r="B89" i="8" s="1"/>
  <c r="T70" i="8"/>
  <c r="P70" i="8"/>
  <c r="L70" i="8"/>
  <c r="H70" i="8"/>
  <c r="D70" i="8"/>
  <c r="AE70" i="8" s="1"/>
  <c r="S70" i="8"/>
  <c r="C89" i="8" s="1"/>
  <c r="G70" i="8"/>
  <c r="T73" i="8"/>
  <c r="P73" i="8"/>
  <c r="L73" i="8"/>
  <c r="H73" i="8"/>
  <c r="D73" i="8"/>
  <c r="AC73" i="8" s="1"/>
  <c r="Q73" i="8"/>
  <c r="S73" i="8"/>
  <c r="C92" i="8" s="1"/>
  <c r="O73" i="8"/>
  <c r="K73" i="8"/>
  <c r="B92" i="8" s="1"/>
  <c r="G73" i="8"/>
  <c r="U73" i="8"/>
  <c r="I73" i="8"/>
  <c r="V73" i="8"/>
  <c r="R73" i="8"/>
  <c r="N73" i="8"/>
  <c r="J73" i="8"/>
  <c r="F73" i="8"/>
  <c r="M73" i="8"/>
  <c r="E73" i="8"/>
  <c r="V75" i="8"/>
  <c r="R75" i="8"/>
  <c r="N75" i="8"/>
  <c r="J75" i="8"/>
  <c r="F75" i="8"/>
  <c r="U75" i="8"/>
  <c r="Q75" i="8"/>
  <c r="M75" i="8"/>
  <c r="I75" i="8"/>
  <c r="E75" i="8"/>
  <c r="T75" i="8"/>
  <c r="P75" i="8"/>
  <c r="L75" i="8"/>
  <c r="H75" i="8"/>
  <c r="D75" i="8"/>
  <c r="AE75" i="8" s="1"/>
  <c r="S75" i="8"/>
  <c r="C94" i="8" s="1"/>
  <c r="O75" i="8"/>
  <c r="K75" i="8"/>
  <c r="B94" i="8" s="1"/>
  <c r="G75" i="8"/>
  <c r="T78" i="8"/>
  <c r="P78" i="8"/>
  <c r="L78" i="8"/>
  <c r="H78" i="8"/>
  <c r="S78" i="8"/>
  <c r="C97" i="8" s="1"/>
  <c r="O78" i="8"/>
  <c r="K78" i="8"/>
  <c r="B97" i="8" s="1"/>
  <c r="G78" i="8"/>
  <c r="V78" i="8"/>
  <c r="R78" i="8"/>
  <c r="N78" i="8"/>
  <c r="J78" i="8"/>
  <c r="F78" i="8"/>
  <c r="M78" i="8"/>
  <c r="I78" i="8"/>
  <c r="U78" i="8"/>
  <c r="E78" i="8"/>
  <c r="Q78" i="8"/>
  <c r="AG90" i="8"/>
  <c r="S90" i="8"/>
  <c r="Y90" i="8" s="1"/>
  <c r="O90" i="8"/>
  <c r="U90" i="8" s="1"/>
  <c r="K90" i="8"/>
  <c r="G90" i="8"/>
  <c r="R90" i="8"/>
  <c r="X90" i="8" s="1"/>
  <c r="N90" i="8"/>
  <c r="AC90" i="8" s="1"/>
  <c r="J90" i="8"/>
  <c r="F90" i="8"/>
  <c r="AE90" i="8"/>
  <c r="Q90" i="8"/>
  <c r="W90" i="8" s="1"/>
  <c r="M90" i="8"/>
  <c r="I90" i="8"/>
  <c r="E90" i="8"/>
  <c r="AD90" i="8"/>
  <c r="L90" i="8"/>
  <c r="H90" i="8"/>
  <c r="D90" i="8"/>
  <c r="AM71" i="8"/>
  <c r="AI71" i="8"/>
  <c r="AC71" i="8"/>
  <c r="Y71" i="8"/>
  <c r="AJ71" i="8"/>
  <c r="P90" i="8"/>
  <c r="V90" i="8" s="1"/>
  <c r="AL71" i="8"/>
  <c r="AG71" i="8"/>
  <c r="AB71" i="8"/>
  <c r="X71" i="8"/>
  <c r="AD71" i="8"/>
  <c r="AK71" i="8"/>
  <c r="AA71" i="8"/>
  <c r="Z71" i="8"/>
  <c r="AG89" i="8"/>
  <c r="R89" i="8"/>
  <c r="X89" i="8" s="1"/>
  <c r="N89" i="8"/>
  <c r="AC89" i="8" s="1"/>
  <c r="J89" i="8"/>
  <c r="F89" i="8"/>
  <c r="Q89" i="8"/>
  <c r="W89" i="8" s="1"/>
  <c r="M89" i="8"/>
  <c r="I89" i="8"/>
  <c r="E89" i="8"/>
  <c r="AE89" i="8"/>
  <c r="P89" i="8"/>
  <c r="V89" i="8" s="1"/>
  <c r="L89" i="8"/>
  <c r="H89" i="8"/>
  <c r="D89" i="8"/>
  <c r="AD89" i="8"/>
  <c r="K89" i="8"/>
  <c r="G89" i="8"/>
  <c r="S89" i="8"/>
  <c r="Y89" i="8" s="1"/>
  <c r="AK70" i="8"/>
  <c r="AF70" i="8"/>
  <c r="AA70" i="8"/>
  <c r="AG70" i="8"/>
  <c r="AJ70" i="8"/>
  <c r="Z70" i="8"/>
  <c r="O89" i="8"/>
  <c r="U89" i="8" s="1"/>
  <c r="AL70" i="8"/>
  <c r="X70" i="8"/>
  <c r="AM70" i="8"/>
  <c r="AI70" i="8"/>
  <c r="AC70" i="8"/>
  <c r="Y70" i="8"/>
  <c r="AB70" i="8"/>
  <c r="AG98" i="8"/>
  <c r="S98" i="8"/>
  <c r="Y98" i="8" s="1"/>
  <c r="O98" i="8"/>
  <c r="U98" i="8" s="1"/>
  <c r="K98" i="8"/>
  <c r="G98" i="8"/>
  <c r="AE98" i="8"/>
  <c r="Q98" i="8"/>
  <c r="W98" i="8" s="1"/>
  <c r="M98" i="8"/>
  <c r="I98" i="8"/>
  <c r="E98" i="8"/>
  <c r="P98" i="8"/>
  <c r="V98" i="8" s="1"/>
  <c r="H98" i="8"/>
  <c r="N98" i="8"/>
  <c r="AC98" i="8" s="1"/>
  <c r="F98" i="8"/>
  <c r="AD98" i="8"/>
  <c r="L98" i="8"/>
  <c r="D98" i="8"/>
  <c r="R98" i="8"/>
  <c r="X98" i="8" s="1"/>
  <c r="AK79" i="8"/>
  <c r="AA79" i="8"/>
  <c r="J98" i="8"/>
  <c r="AJ79" i="8"/>
  <c r="AD79" i="8"/>
  <c r="Z79" i="8"/>
  <c r="AM79" i="8"/>
  <c r="AI79" i="8"/>
  <c r="Y79" i="8"/>
  <c r="AB79" i="8"/>
  <c r="X79" i="8"/>
  <c r="AG79" i="8"/>
  <c r="AL79" i="8"/>
  <c r="D437" i="8"/>
  <c r="D249" i="8"/>
  <c r="D202" i="8"/>
  <c r="D155" i="8"/>
  <c r="D108" i="8"/>
  <c r="J12" i="8"/>
  <c r="V8" i="32" l="1"/>
  <c r="V230" i="32" s="1"/>
  <c r="AD8" i="32"/>
  <c r="AD230" i="32" s="1"/>
  <c r="P8" i="32"/>
  <c r="P230" i="32" s="1"/>
  <c r="J8" i="32"/>
  <c r="J230" i="32" s="1"/>
  <c r="B8" i="32"/>
  <c r="B230" i="32" s="1"/>
  <c r="AC307" i="8"/>
  <c r="AF466" i="8"/>
  <c r="AE446" i="8"/>
  <c r="Z421" i="8"/>
  <c r="AA421" i="8" s="1"/>
  <c r="Z280" i="8"/>
  <c r="AA280" i="8" s="1"/>
  <c r="Z327" i="8"/>
  <c r="AA327" i="8" s="1"/>
  <c r="Z92" i="8"/>
  <c r="AA92" i="8" s="1"/>
  <c r="Z139" i="8"/>
  <c r="AA139" i="8" s="1"/>
  <c r="Z186" i="8"/>
  <c r="AA186" i="8" s="1"/>
  <c r="Z233" i="8"/>
  <c r="AA233" i="8" s="1"/>
  <c r="AC447" i="8"/>
  <c r="AC451" i="8"/>
  <c r="AF101" i="8"/>
  <c r="AF92" i="8"/>
  <c r="AC401" i="8"/>
  <c r="AC308" i="8"/>
  <c r="AE405" i="8"/>
  <c r="AC258" i="8"/>
  <c r="AE122" i="8"/>
  <c r="AF472" i="8"/>
  <c r="AF99" i="8"/>
  <c r="AE170" i="8"/>
  <c r="AE309" i="8"/>
  <c r="AE165" i="8"/>
  <c r="AF426" i="8"/>
  <c r="AF470" i="8"/>
  <c r="AE167" i="8"/>
  <c r="AF422" i="8"/>
  <c r="AE404" i="8"/>
  <c r="AF475" i="8"/>
  <c r="AF333" i="8"/>
  <c r="AF478" i="8"/>
  <c r="AF465" i="8"/>
  <c r="AA468" i="8"/>
  <c r="AA475" i="8"/>
  <c r="AH465" i="8"/>
  <c r="AH467" i="8" s="1"/>
  <c r="AC449" i="8"/>
  <c r="AA469" i="8"/>
  <c r="AC448" i="8"/>
  <c r="AA471" i="8"/>
  <c r="AF285" i="8"/>
  <c r="AF419" i="8"/>
  <c r="AF473" i="8"/>
  <c r="AA470" i="8"/>
  <c r="AA476" i="8"/>
  <c r="AM445" i="8"/>
  <c r="AA472" i="8"/>
  <c r="AC450" i="8"/>
  <c r="AF477" i="8"/>
  <c r="AC452" i="8"/>
  <c r="AF471" i="8"/>
  <c r="AF474" i="8"/>
  <c r="AF428" i="8"/>
  <c r="AE402" i="8"/>
  <c r="AA466" i="8"/>
  <c r="AF476" i="8"/>
  <c r="AA478" i="8"/>
  <c r="AA477" i="8"/>
  <c r="AF467" i="8"/>
  <c r="AA474" i="8"/>
  <c r="AF429" i="8"/>
  <c r="AA473" i="8"/>
  <c r="AF468" i="8"/>
  <c r="AF469" i="8"/>
  <c r="AA467" i="8"/>
  <c r="AE400" i="8"/>
  <c r="AC399" i="8"/>
  <c r="AH418" i="8"/>
  <c r="AH420" i="8" s="1"/>
  <c r="AF425" i="8"/>
  <c r="AF430" i="8"/>
  <c r="AF427" i="8"/>
  <c r="AF423" i="8"/>
  <c r="AA419" i="8"/>
  <c r="AF421" i="8"/>
  <c r="AF431" i="8"/>
  <c r="AF418" i="8"/>
  <c r="AF424" i="8"/>
  <c r="AA420" i="8"/>
  <c r="AF420" i="8"/>
  <c r="AM398" i="8"/>
  <c r="AC262" i="8"/>
  <c r="AF289" i="8"/>
  <c r="AF332" i="8"/>
  <c r="AE305" i="8"/>
  <c r="AC117" i="8"/>
  <c r="AE72" i="8"/>
  <c r="AE260" i="8"/>
  <c r="AF283" i="8"/>
  <c r="AF278" i="8"/>
  <c r="U337" i="8"/>
  <c r="AF325" i="8"/>
  <c r="AF336" i="8"/>
  <c r="AE264" i="8"/>
  <c r="AF286" i="8"/>
  <c r="AF334" i="8"/>
  <c r="AF328" i="8"/>
  <c r="AA326" i="8"/>
  <c r="AE306" i="8"/>
  <c r="AF330" i="8"/>
  <c r="AF335" i="8"/>
  <c r="AF337" i="8"/>
  <c r="AA325" i="8"/>
  <c r="AM304" i="8"/>
  <c r="AH324" i="8"/>
  <c r="AH326" i="8" s="1"/>
  <c r="AF231" i="8"/>
  <c r="AA231" i="8"/>
  <c r="AC310" i="8"/>
  <c r="AF329" i="8"/>
  <c r="AF331" i="8"/>
  <c r="AF185" i="8"/>
  <c r="AF236" i="8"/>
  <c r="AC214" i="8"/>
  <c r="AA279" i="8"/>
  <c r="AF279" i="8"/>
  <c r="AF327" i="8"/>
  <c r="AF326" i="8"/>
  <c r="AF94" i="8"/>
  <c r="AF241" i="8"/>
  <c r="AF242" i="8"/>
  <c r="AF288" i="8"/>
  <c r="AE261" i="8"/>
  <c r="AM257" i="8"/>
  <c r="AF290" i="8"/>
  <c r="AE121" i="8"/>
  <c r="AC215" i="8"/>
  <c r="AF281" i="8"/>
  <c r="AE263" i="8"/>
  <c r="AF282" i="8"/>
  <c r="AF277" i="8"/>
  <c r="AC259" i="8"/>
  <c r="AF287" i="8"/>
  <c r="AF238" i="8"/>
  <c r="AC217" i="8"/>
  <c r="AF280" i="8"/>
  <c r="AH277" i="8"/>
  <c r="AH279" i="8" s="1"/>
  <c r="AA278" i="8"/>
  <c r="AF284" i="8"/>
  <c r="AF235" i="8"/>
  <c r="AM210" i="8"/>
  <c r="AF189" i="8"/>
  <c r="AA185" i="8"/>
  <c r="AA138" i="8"/>
  <c r="AF148" i="8"/>
  <c r="AF195" i="8"/>
  <c r="AE168" i="8"/>
  <c r="AF186" i="8"/>
  <c r="AF237" i="8"/>
  <c r="AA232" i="8"/>
  <c r="AC212" i="8"/>
  <c r="AF243" i="8"/>
  <c r="AC211" i="8"/>
  <c r="AH230" i="8"/>
  <c r="AH232" i="8" s="1"/>
  <c r="AF136" i="8"/>
  <c r="AA184" i="8"/>
  <c r="AF232" i="8"/>
  <c r="AF240" i="8"/>
  <c r="AF239" i="8"/>
  <c r="AF234" i="8"/>
  <c r="AF230" i="8"/>
  <c r="AF233" i="8"/>
  <c r="AF98" i="8"/>
  <c r="AC123" i="8"/>
  <c r="AF188" i="8"/>
  <c r="AH183" i="8"/>
  <c r="AH185" i="8" s="1"/>
  <c r="AE166" i="8"/>
  <c r="AE120" i="8"/>
  <c r="AF139" i="8"/>
  <c r="AF187" i="8"/>
  <c r="AF184" i="8"/>
  <c r="AE169" i="8"/>
  <c r="AE164" i="8"/>
  <c r="AM163" i="8"/>
  <c r="AF196" i="8"/>
  <c r="AC74" i="8"/>
  <c r="AF142" i="8"/>
  <c r="AF193" i="8"/>
  <c r="AF191" i="8"/>
  <c r="AF192" i="8"/>
  <c r="AF194" i="8"/>
  <c r="AF183" i="8"/>
  <c r="AF190" i="8"/>
  <c r="AH136" i="8"/>
  <c r="AH138" i="8" s="1"/>
  <c r="AF144" i="8"/>
  <c r="AA137" i="8"/>
  <c r="AF90" i="8"/>
  <c r="AF140" i="8"/>
  <c r="AF141" i="8"/>
  <c r="AF137" i="8"/>
  <c r="AF145" i="8"/>
  <c r="AC119" i="8"/>
  <c r="AF138" i="8"/>
  <c r="AF146" i="8"/>
  <c r="AM116" i="8"/>
  <c r="AF100" i="8"/>
  <c r="AF102" i="8"/>
  <c r="AF149" i="8"/>
  <c r="AF143" i="8"/>
  <c r="AF147" i="8"/>
  <c r="AA91" i="8"/>
  <c r="AF93" i="8"/>
  <c r="AC76" i="8"/>
  <c r="AF91" i="8"/>
  <c r="AE73" i="8"/>
  <c r="AF96" i="8"/>
  <c r="AC75" i="8"/>
  <c r="AF89" i="8"/>
  <c r="AA90" i="8"/>
  <c r="AF95" i="8"/>
  <c r="AF97" i="8"/>
  <c r="AM69" i="8"/>
  <c r="AH89" i="8"/>
  <c r="AH91" i="8" s="1"/>
  <c r="E155" i="8"/>
  <c r="K485" i="8"/>
  <c r="L485" i="8" s="1"/>
  <c r="E437" i="8"/>
  <c r="K491" i="8"/>
  <c r="L491" i="8" s="1"/>
  <c r="N491" i="8" s="1"/>
  <c r="E296" i="8"/>
  <c r="K488" i="8"/>
  <c r="L488" i="8" s="1"/>
  <c r="N488" i="8" s="1"/>
  <c r="E390" i="8"/>
  <c r="K490" i="8"/>
  <c r="L490" i="8" s="1"/>
  <c r="N490" i="8" s="1"/>
  <c r="E249" i="8"/>
  <c r="K487" i="8"/>
  <c r="L487" i="8" s="1"/>
  <c r="N487" i="8" s="1"/>
  <c r="E108" i="8"/>
  <c r="K484" i="8"/>
  <c r="L484" i="8" s="1"/>
  <c r="E202" i="8"/>
  <c r="K486" i="8"/>
  <c r="L486" i="8" s="1"/>
  <c r="E61" i="8"/>
  <c r="K483" i="8"/>
  <c r="L483" i="8" s="1"/>
  <c r="E5" i="37"/>
  <c r="A4" i="46"/>
  <c r="Z422" i="8" l="1"/>
  <c r="Z328" i="8"/>
  <c r="Z281" i="8"/>
  <c r="Z234" i="8"/>
  <c r="Z140" i="8"/>
  <c r="Z187" i="8"/>
  <c r="Z93" i="8"/>
  <c r="AH470" i="8"/>
  <c r="Z445" i="8"/>
  <c r="Y445" i="8"/>
  <c r="Z398" i="8"/>
  <c r="Y398" i="8"/>
  <c r="AH423" i="8"/>
  <c r="AH329" i="8"/>
  <c r="Z304" i="8"/>
  <c r="Y304" i="8"/>
  <c r="Y257" i="8"/>
  <c r="Z257" i="8"/>
  <c r="AH282" i="8"/>
  <c r="Z210" i="8"/>
  <c r="Y210" i="8"/>
  <c r="AH235" i="8"/>
  <c r="AH188" i="8"/>
  <c r="Z163" i="8"/>
  <c r="Y163" i="8"/>
  <c r="AH141" i="8"/>
  <c r="Z116" i="8"/>
  <c r="Y116" i="8"/>
  <c r="AH94" i="8"/>
  <c r="Z69" i="8"/>
  <c r="Y69" i="8"/>
  <c r="F155" i="8"/>
  <c r="F249" i="8"/>
  <c r="F437" i="8"/>
  <c r="F61" i="8"/>
  <c r="F296" i="8"/>
  <c r="F108" i="8"/>
  <c r="F390" i="8"/>
  <c r="F202" i="8"/>
  <c r="N486" i="8"/>
  <c r="O486" i="8" s="1"/>
  <c r="N483" i="8"/>
  <c r="O483" i="8" s="1"/>
  <c r="N484" i="8"/>
  <c r="O484" i="8" s="1"/>
  <c r="N485" i="8"/>
  <c r="O485" i="8"/>
  <c r="C9" i="46"/>
  <c r="C10" i="46"/>
  <c r="C11" i="46"/>
  <c r="Z423" i="8" l="1"/>
  <c r="AA422" i="8"/>
  <c r="Z282" i="8"/>
  <c r="AA281" i="8"/>
  <c r="Z329" i="8"/>
  <c r="AA328" i="8"/>
  <c r="Z94" i="8"/>
  <c r="AA93" i="8"/>
  <c r="Z141" i="8"/>
  <c r="AA140" i="8"/>
  <c r="Z188" i="8"/>
  <c r="AA187" i="8"/>
  <c r="Z235" i="8"/>
  <c r="AA234" i="8"/>
  <c r="AA445" i="8"/>
  <c r="AI445" i="8"/>
  <c r="AA398" i="8"/>
  <c r="AI398" i="8"/>
  <c r="K489" i="8"/>
  <c r="L489" i="8" s="1"/>
  <c r="N489" i="8" s="1"/>
  <c r="AA304" i="8"/>
  <c r="AI304" i="8"/>
  <c r="AI257" i="8"/>
  <c r="AA257" i="8"/>
  <c r="AA210" i="8"/>
  <c r="AI210" i="8"/>
  <c r="AA163" i="8"/>
  <c r="AI163" i="8"/>
  <c r="AA116" i="8"/>
  <c r="AI116" i="8"/>
  <c r="AA69" i="8"/>
  <c r="AI69" i="8"/>
  <c r="G437" i="8"/>
  <c r="J437" i="8" s="1"/>
  <c r="G390" i="8"/>
  <c r="J390" i="8" s="1"/>
  <c r="G296" i="8"/>
  <c r="J296" i="8" s="1"/>
  <c r="G249" i="8"/>
  <c r="J249" i="8" s="1"/>
  <c r="G202" i="8"/>
  <c r="J202" i="8" s="1"/>
  <c r="G155" i="8"/>
  <c r="J155" i="8" s="1"/>
  <c r="G108" i="8"/>
  <c r="J108" i="8" s="1"/>
  <c r="K107" i="8" s="1"/>
  <c r="G61" i="8"/>
  <c r="J61" i="8" s="1"/>
  <c r="T14" i="8"/>
  <c r="AL13" i="32" s="1"/>
  <c r="S14" i="8"/>
  <c r="AL12" i="32" s="1"/>
  <c r="R14" i="8"/>
  <c r="P14" i="8"/>
  <c r="O14" i="8"/>
  <c r="Z42" i="8" s="1"/>
  <c r="T12" i="8"/>
  <c r="AA13" i="32" s="1"/>
  <c r="S12" i="8"/>
  <c r="AA12" i="32" s="1"/>
  <c r="R12" i="8"/>
  <c r="AA11" i="32" s="1"/>
  <c r="P12" i="8"/>
  <c r="N12" i="8"/>
  <c r="B10" i="32" s="1"/>
  <c r="M12" i="8"/>
  <c r="M14" i="8" s="1"/>
  <c r="I12" i="8"/>
  <c r="H12" i="8"/>
  <c r="G12" i="8"/>
  <c r="F12" i="8"/>
  <c r="U4" i="32" s="1"/>
  <c r="E12" i="8"/>
  <c r="D12" i="8"/>
  <c r="G4" i="32" s="1"/>
  <c r="C12" i="8"/>
  <c r="A3" i="8"/>
  <c r="B343" i="8" s="1"/>
  <c r="A10" i="8"/>
  <c r="AD445" i="8" l="1"/>
  <c r="Z424" i="8"/>
  <c r="AA423" i="8"/>
  <c r="AD257" i="8"/>
  <c r="Z330" i="8"/>
  <c r="AA329" i="8"/>
  <c r="AD398" i="8"/>
  <c r="AD304" i="8"/>
  <c r="Z283" i="8"/>
  <c r="AA282" i="8"/>
  <c r="AD69" i="8"/>
  <c r="AD163" i="8"/>
  <c r="Z142" i="8"/>
  <c r="AA141" i="8"/>
  <c r="Z189" i="8"/>
  <c r="AA188" i="8"/>
  <c r="AD116" i="8"/>
  <c r="AD210" i="8"/>
  <c r="Z236" i="8"/>
  <c r="AA235" i="8"/>
  <c r="Z95" i="8"/>
  <c r="AA94" i="8"/>
  <c r="AL11" i="32"/>
  <c r="B36" i="8"/>
  <c r="A55" i="8" s="1"/>
  <c r="B32" i="8"/>
  <c r="A51" i="8" s="1"/>
  <c r="B28" i="8"/>
  <c r="A47" i="8" s="1"/>
  <c r="B24" i="8"/>
  <c r="A43" i="8" s="1"/>
  <c r="B20" i="8"/>
  <c r="J20" i="8" s="1"/>
  <c r="B23" i="8"/>
  <c r="A42" i="8" s="1"/>
  <c r="B34" i="8"/>
  <c r="A53" i="8" s="1"/>
  <c r="B26" i="8"/>
  <c r="A45" i="8" s="1"/>
  <c r="B33" i="8"/>
  <c r="A52" i="8" s="1"/>
  <c r="B29" i="8"/>
  <c r="A48" i="8" s="1"/>
  <c r="B21" i="8"/>
  <c r="B35" i="8"/>
  <c r="A54" i="8" s="1"/>
  <c r="B31" i="8"/>
  <c r="A50" i="8" s="1"/>
  <c r="B27" i="8"/>
  <c r="A46" i="8" s="1"/>
  <c r="B30" i="8"/>
  <c r="A49" i="8" s="1"/>
  <c r="B22" i="8"/>
  <c r="B37" i="8"/>
  <c r="D460" i="8" s="1"/>
  <c r="B25" i="8"/>
  <c r="A44" i="8" s="1"/>
  <c r="H108" i="8"/>
  <c r="H202" i="8"/>
  <c r="K201" i="8"/>
  <c r="K436" i="8"/>
  <c r="H437" i="8"/>
  <c r="K154" i="8"/>
  <c r="K248" i="8"/>
  <c r="H249" i="8"/>
  <c r="H155" i="8"/>
  <c r="H390" i="8"/>
  <c r="K295" i="8"/>
  <c r="H296" i="8"/>
  <c r="K389" i="8"/>
  <c r="H61" i="8"/>
  <c r="K60" i="8"/>
  <c r="K108" i="8"/>
  <c r="N14" i="8"/>
  <c r="C6" i="47"/>
  <c r="E6" i="43"/>
  <c r="B61" i="8"/>
  <c r="B437" i="8"/>
  <c r="B390" i="8"/>
  <c r="B296" i="8"/>
  <c r="B155" i="8"/>
  <c r="B108" i="8"/>
  <c r="B249" i="8"/>
  <c r="B202" i="8"/>
  <c r="A14" i="8"/>
  <c r="D14" i="8" s="1"/>
  <c r="AK4" i="32"/>
  <c r="Q161" i="32"/>
  <c r="B12" i="32"/>
  <c r="Q174" i="32"/>
  <c r="M12" i="32"/>
  <c r="Z43" i="8"/>
  <c r="B14" i="8"/>
  <c r="C6" i="46"/>
  <c r="D19" i="8"/>
  <c r="C14" i="8"/>
  <c r="I14" i="8"/>
  <c r="Z425" i="8" l="1"/>
  <c r="AA424" i="8"/>
  <c r="Z331" i="8"/>
  <c r="AA330" i="8"/>
  <c r="Z284" i="8"/>
  <c r="AA283" i="8"/>
  <c r="Z190" i="8"/>
  <c r="AA189" i="8"/>
  <c r="Z237" i="8"/>
  <c r="AA236" i="8"/>
  <c r="Z96" i="8"/>
  <c r="AA95" i="8"/>
  <c r="Z143" i="8"/>
  <c r="AA142" i="8"/>
  <c r="D459" i="8"/>
  <c r="AC459" i="8" s="1"/>
  <c r="D455" i="8"/>
  <c r="AE455" i="8" s="1"/>
  <c r="D458" i="8"/>
  <c r="AC458" i="8" s="1"/>
  <c r="D453" i="8"/>
  <c r="AC453" i="8" s="1"/>
  <c r="D457" i="8"/>
  <c r="AE457" i="8" s="1"/>
  <c r="D454" i="8"/>
  <c r="AC454" i="8" s="1"/>
  <c r="AJ31" i="8"/>
  <c r="D456" i="8"/>
  <c r="AC456" i="8" s="1"/>
  <c r="D359" i="8"/>
  <c r="AE359" i="8" s="1"/>
  <c r="D406" i="8"/>
  <c r="D365" i="8"/>
  <c r="AC365" i="8" s="1"/>
  <c r="D412" i="8"/>
  <c r="D364" i="8"/>
  <c r="AE364" i="8" s="1"/>
  <c r="D411" i="8"/>
  <c r="D366" i="8"/>
  <c r="D413" i="8"/>
  <c r="D361" i="8"/>
  <c r="AC361" i="8" s="1"/>
  <c r="D408" i="8"/>
  <c r="D362" i="8"/>
  <c r="AE362" i="8" s="1"/>
  <c r="D409" i="8"/>
  <c r="D360" i="8"/>
  <c r="AE360" i="8" s="1"/>
  <c r="D407" i="8"/>
  <c r="D363" i="8"/>
  <c r="AE363" i="8" s="1"/>
  <c r="D410" i="8"/>
  <c r="D267" i="8"/>
  <c r="AC267" i="8" s="1"/>
  <c r="D314" i="8"/>
  <c r="D268" i="8"/>
  <c r="AC268" i="8" s="1"/>
  <c r="D315" i="8"/>
  <c r="D265" i="8"/>
  <c r="AE265" i="8" s="1"/>
  <c r="D312" i="8"/>
  <c r="D271" i="8"/>
  <c r="AE271" i="8" s="1"/>
  <c r="D318" i="8"/>
  <c r="D270" i="8"/>
  <c r="AE270" i="8" s="1"/>
  <c r="D317" i="8"/>
  <c r="D272" i="8"/>
  <c r="D319" i="8"/>
  <c r="D266" i="8"/>
  <c r="AC266" i="8" s="1"/>
  <c r="D313" i="8"/>
  <c r="D269" i="8"/>
  <c r="AE269" i="8" s="1"/>
  <c r="D316" i="8"/>
  <c r="AE267" i="8"/>
  <c r="D173" i="8"/>
  <c r="AE173" i="8" s="1"/>
  <c r="D220" i="8"/>
  <c r="D174" i="8"/>
  <c r="AE174" i="8" s="1"/>
  <c r="D221" i="8"/>
  <c r="D171" i="8"/>
  <c r="AE171" i="8" s="1"/>
  <c r="D218" i="8"/>
  <c r="D177" i="8"/>
  <c r="AE177" i="8" s="1"/>
  <c r="D224" i="8"/>
  <c r="D176" i="8"/>
  <c r="AE176" i="8" s="1"/>
  <c r="D223" i="8"/>
  <c r="D178" i="8"/>
  <c r="D225" i="8"/>
  <c r="D172" i="8"/>
  <c r="AE172" i="8" s="1"/>
  <c r="D219" i="8"/>
  <c r="D175" i="8"/>
  <c r="AC175" i="8" s="1"/>
  <c r="D222" i="8"/>
  <c r="D79" i="8"/>
  <c r="AC79" i="8" s="1"/>
  <c r="D126" i="8"/>
  <c r="D80" i="8"/>
  <c r="AE80" i="8" s="1"/>
  <c r="D127" i="8"/>
  <c r="D77" i="8"/>
  <c r="AC77" i="8" s="1"/>
  <c r="D124" i="8"/>
  <c r="D83" i="8"/>
  <c r="AE83" i="8" s="1"/>
  <c r="D130" i="8"/>
  <c r="D82" i="8"/>
  <c r="AE82" i="8" s="1"/>
  <c r="D129" i="8"/>
  <c r="D84" i="8"/>
  <c r="D131" i="8"/>
  <c r="D78" i="8"/>
  <c r="AC78" i="8" s="1"/>
  <c r="D125" i="8"/>
  <c r="D81" i="8"/>
  <c r="AE81" i="8" s="1"/>
  <c r="D128" i="8"/>
  <c r="AJ33" i="8"/>
  <c r="AK33" i="8"/>
  <c r="AJ23" i="8"/>
  <c r="AK23" i="8"/>
  <c r="AJ24" i="8"/>
  <c r="AK24" i="8"/>
  <c r="AJ26" i="8"/>
  <c r="AK26" i="8"/>
  <c r="AJ27" i="8"/>
  <c r="AK27" i="8"/>
  <c r="AJ28" i="8"/>
  <c r="AK28" i="8"/>
  <c r="AJ25" i="8"/>
  <c r="AK25" i="8"/>
  <c r="AJ30" i="8"/>
  <c r="AK30" i="8"/>
  <c r="AK31" i="8"/>
  <c r="AJ32" i="8"/>
  <c r="AK32" i="8"/>
  <c r="AJ29" i="8"/>
  <c r="AK29" i="8"/>
  <c r="AJ34" i="8"/>
  <c r="AK34" i="8"/>
  <c r="AJ35" i="8"/>
  <c r="AK35" i="8"/>
  <c r="AJ36" i="8"/>
  <c r="AK36" i="8"/>
  <c r="AL33" i="8"/>
  <c r="H25" i="48" s="1"/>
  <c r="AI33" i="8"/>
  <c r="AL23" i="8"/>
  <c r="H15" i="48" s="1"/>
  <c r="AI23" i="8"/>
  <c r="AL24" i="8"/>
  <c r="H16" i="48" s="1"/>
  <c r="AI24" i="8"/>
  <c r="AL26" i="8"/>
  <c r="H18" i="48" s="1"/>
  <c r="AI26" i="8"/>
  <c r="AL27" i="8"/>
  <c r="H19" i="48" s="1"/>
  <c r="AI27" i="8"/>
  <c r="AL28" i="8"/>
  <c r="H20" i="48" s="1"/>
  <c r="AI28" i="8"/>
  <c r="AL25" i="8"/>
  <c r="H17" i="48" s="1"/>
  <c r="AI25" i="8"/>
  <c r="AL30" i="8"/>
  <c r="H22" i="48" s="1"/>
  <c r="AI30" i="8"/>
  <c r="AI31" i="8"/>
  <c r="AL32" i="8"/>
  <c r="H24" i="48" s="1"/>
  <c r="AI32" i="8"/>
  <c r="AL29" i="8"/>
  <c r="H21" i="48" s="1"/>
  <c r="AI29" i="8"/>
  <c r="AL34" i="8"/>
  <c r="H26" i="48" s="1"/>
  <c r="AI34" i="8"/>
  <c r="AL35" i="8"/>
  <c r="H27" i="48" s="1"/>
  <c r="AI35" i="8"/>
  <c r="AL36" i="8"/>
  <c r="H28" i="48" s="1"/>
  <c r="AI36" i="8"/>
  <c r="AM33" i="8"/>
  <c r="AM24" i="8"/>
  <c r="AM26" i="8"/>
  <c r="AM27" i="8"/>
  <c r="AM28" i="8"/>
  <c r="AM25" i="8"/>
  <c r="AM30" i="8"/>
  <c r="AM31" i="8"/>
  <c r="AM32" i="8"/>
  <c r="AM29" i="8"/>
  <c r="AM34" i="8"/>
  <c r="AM35" i="8"/>
  <c r="AM36" i="8"/>
  <c r="AM23" i="8"/>
  <c r="AG33" i="8"/>
  <c r="AA33" i="8"/>
  <c r="X33" i="8"/>
  <c r="AD33" i="8"/>
  <c r="Q25" i="48" s="1"/>
  <c r="Z33" i="8"/>
  <c r="Y33" i="8"/>
  <c r="F25" i="48" s="1"/>
  <c r="AB33" i="8"/>
  <c r="AG23" i="8"/>
  <c r="Z23" i="8"/>
  <c r="AB23" i="8"/>
  <c r="Y23" i="8"/>
  <c r="F15" i="48" s="1"/>
  <c r="X23" i="8"/>
  <c r="AA23" i="8"/>
  <c r="AG24" i="8"/>
  <c r="AA24" i="8"/>
  <c r="X24" i="8"/>
  <c r="AD24" i="8"/>
  <c r="Q16" i="48" s="1"/>
  <c r="Z24" i="8"/>
  <c r="Y24" i="8"/>
  <c r="F16" i="48" s="1"/>
  <c r="AB24" i="8"/>
  <c r="AG26" i="8"/>
  <c r="AA26" i="8"/>
  <c r="AB26" i="8"/>
  <c r="AD26" i="8"/>
  <c r="Q18" i="48" s="1"/>
  <c r="Z26" i="8"/>
  <c r="Y26" i="8"/>
  <c r="F18" i="48" s="1"/>
  <c r="X26" i="8"/>
  <c r="AG27" i="8"/>
  <c r="AA27" i="8"/>
  <c r="AD27" i="8"/>
  <c r="Q19" i="48" s="1"/>
  <c r="Z27" i="8"/>
  <c r="Y27" i="8"/>
  <c r="F19" i="48" s="1"/>
  <c r="AB27" i="8"/>
  <c r="X27" i="8"/>
  <c r="AG28" i="8"/>
  <c r="AA28" i="8"/>
  <c r="AB28" i="8"/>
  <c r="X28" i="8"/>
  <c r="AD28" i="8"/>
  <c r="Q20" i="48" s="1"/>
  <c r="Z28" i="8"/>
  <c r="Y28" i="8"/>
  <c r="F20" i="48" s="1"/>
  <c r="AG25" i="8"/>
  <c r="AA25" i="8"/>
  <c r="AB25" i="8"/>
  <c r="X25" i="8"/>
  <c r="AD25" i="8"/>
  <c r="Q17" i="48" s="1"/>
  <c r="Z25" i="8"/>
  <c r="Y25" i="8"/>
  <c r="F17" i="48" s="1"/>
  <c r="AG30" i="8"/>
  <c r="AA30" i="8"/>
  <c r="AB30" i="8"/>
  <c r="AD30" i="8"/>
  <c r="Q22" i="48" s="1"/>
  <c r="Z30" i="8"/>
  <c r="Y30" i="8"/>
  <c r="F22" i="48" s="1"/>
  <c r="X30" i="8"/>
  <c r="AG31" i="8"/>
  <c r="AA31" i="8"/>
  <c r="Y31" i="8"/>
  <c r="F23" i="48" s="1"/>
  <c r="AD31" i="8"/>
  <c r="Q23" i="48" s="1"/>
  <c r="Z31" i="8"/>
  <c r="AB31" i="8"/>
  <c r="X31" i="8"/>
  <c r="AG32" i="8"/>
  <c r="AA32" i="8"/>
  <c r="Y32" i="8"/>
  <c r="F24" i="48" s="1"/>
  <c r="X32" i="8"/>
  <c r="AD32" i="8"/>
  <c r="Q24" i="48" s="1"/>
  <c r="Z32" i="8"/>
  <c r="AB32" i="8"/>
  <c r="AG29" i="8"/>
  <c r="AA29" i="8"/>
  <c r="AB29" i="8"/>
  <c r="AD29" i="8"/>
  <c r="Q21" i="48" s="1"/>
  <c r="Z29" i="8"/>
  <c r="Y29" i="8"/>
  <c r="F21" i="48" s="1"/>
  <c r="X29" i="8"/>
  <c r="AG34" i="8"/>
  <c r="AA34" i="8"/>
  <c r="Y34" i="8"/>
  <c r="F26" i="48" s="1"/>
  <c r="X34" i="8"/>
  <c r="AD34" i="8"/>
  <c r="Q26" i="48" s="1"/>
  <c r="Z34" i="8"/>
  <c r="AB34" i="8"/>
  <c r="AG35" i="8"/>
  <c r="AA35" i="8"/>
  <c r="AB35" i="8"/>
  <c r="X35" i="8"/>
  <c r="AD35" i="8"/>
  <c r="Q27" i="48" s="1"/>
  <c r="Z35" i="8"/>
  <c r="Y35" i="8"/>
  <c r="F27" i="48" s="1"/>
  <c r="AG36" i="8"/>
  <c r="AA36" i="8"/>
  <c r="Y36" i="8"/>
  <c r="F28" i="48" s="1"/>
  <c r="AB36" i="8"/>
  <c r="AD36" i="8"/>
  <c r="Q28" i="48" s="1"/>
  <c r="Z36" i="8"/>
  <c r="X36" i="8"/>
  <c r="AF23" i="8"/>
  <c r="I23" i="8"/>
  <c r="AF28" i="32" s="1"/>
  <c r="J23" i="8"/>
  <c r="AL28" i="32" s="1"/>
  <c r="I26" i="8"/>
  <c r="AF31" i="32" s="1"/>
  <c r="J26" i="8"/>
  <c r="AL31" i="32" s="1"/>
  <c r="I25" i="8"/>
  <c r="AF30" i="32" s="1"/>
  <c r="J25" i="8"/>
  <c r="AL30" i="32" s="1"/>
  <c r="I31" i="8"/>
  <c r="AF36" i="32" s="1"/>
  <c r="J31" i="8"/>
  <c r="AL36" i="32" s="1"/>
  <c r="I34" i="8"/>
  <c r="AF39" i="32" s="1"/>
  <c r="J34" i="8"/>
  <c r="AL39" i="32" s="1"/>
  <c r="I28" i="8"/>
  <c r="AF33" i="32" s="1"/>
  <c r="J28" i="8"/>
  <c r="AL33" i="32" s="1"/>
  <c r="I29" i="8"/>
  <c r="AF34" i="32" s="1"/>
  <c r="J29" i="8"/>
  <c r="AL34" i="32" s="1"/>
  <c r="I22" i="8"/>
  <c r="AF22" i="32" s="1"/>
  <c r="J22" i="8"/>
  <c r="AL22" i="32" s="1"/>
  <c r="I24" i="8"/>
  <c r="AF29" i="32" s="1"/>
  <c r="J24" i="8"/>
  <c r="AL29" i="32" s="1"/>
  <c r="I27" i="8"/>
  <c r="AF32" i="32" s="1"/>
  <c r="J27" i="8"/>
  <c r="AL32" i="32" s="1"/>
  <c r="I32" i="8"/>
  <c r="AF37" i="32" s="1"/>
  <c r="J32" i="8"/>
  <c r="AL37" i="32" s="1"/>
  <c r="I33" i="8"/>
  <c r="AF38" i="32" s="1"/>
  <c r="J33" i="8"/>
  <c r="AL38" i="32" s="1"/>
  <c r="I30" i="8"/>
  <c r="AF35" i="32" s="1"/>
  <c r="J30" i="8"/>
  <c r="AL35" i="32" s="1"/>
  <c r="I36" i="8"/>
  <c r="AF41" i="32" s="1"/>
  <c r="J36" i="8"/>
  <c r="AL41" i="32" s="1"/>
  <c r="I35" i="8"/>
  <c r="AF40" i="32" s="1"/>
  <c r="J35" i="8"/>
  <c r="AL40" i="32" s="1"/>
  <c r="I21" i="8"/>
  <c r="AF21" i="32" s="1"/>
  <c r="J21" i="8"/>
  <c r="AL21" i="32" s="1"/>
  <c r="I37" i="8"/>
  <c r="AF42" i="32" s="1"/>
  <c r="J37" i="8"/>
  <c r="AL42" i="32" s="1"/>
  <c r="H20" i="8"/>
  <c r="Z20" i="32" s="1"/>
  <c r="I20" i="8"/>
  <c r="AF20" i="32" s="1"/>
  <c r="G23" i="8"/>
  <c r="T28" i="32" s="1"/>
  <c r="H23" i="8"/>
  <c r="Z28" i="32" s="1"/>
  <c r="G26" i="8"/>
  <c r="T31" i="32" s="1"/>
  <c r="H26" i="8"/>
  <c r="Z31" i="32" s="1"/>
  <c r="G25" i="8"/>
  <c r="T30" i="32" s="1"/>
  <c r="H25" i="8"/>
  <c r="Z30" i="32" s="1"/>
  <c r="G31" i="8"/>
  <c r="T36" i="32" s="1"/>
  <c r="H31" i="8"/>
  <c r="Z36" i="32" s="1"/>
  <c r="G34" i="8"/>
  <c r="T39" i="32" s="1"/>
  <c r="H34" i="8"/>
  <c r="Z39" i="32" s="1"/>
  <c r="G28" i="8"/>
  <c r="T33" i="32" s="1"/>
  <c r="H28" i="8"/>
  <c r="Z33" i="32" s="1"/>
  <c r="G29" i="8"/>
  <c r="T34" i="32" s="1"/>
  <c r="H29" i="8"/>
  <c r="Z34" i="32" s="1"/>
  <c r="G22" i="8"/>
  <c r="T22" i="32" s="1"/>
  <c r="H22" i="8"/>
  <c r="Z22" i="32" s="1"/>
  <c r="G24" i="8"/>
  <c r="Q21" i="8" s="1"/>
  <c r="H65" i="32" s="1"/>
  <c r="H24" i="8"/>
  <c r="Z29" i="32" s="1"/>
  <c r="G27" i="8"/>
  <c r="T32" i="32" s="1"/>
  <c r="H27" i="8"/>
  <c r="Z32" i="32" s="1"/>
  <c r="G32" i="8"/>
  <c r="T37" i="32" s="1"/>
  <c r="H32" i="8"/>
  <c r="Z37" i="32" s="1"/>
  <c r="G33" i="8"/>
  <c r="T38" i="32" s="1"/>
  <c r="H33" i="8"/>
  <c r="Z38" i="32" s="1"/>
  <c r="G30" i="8"/>
  <c r="T35" i="32" s="1"/>
  <c r="H30" i="8"/>
  <c r="Z35" i="32" s="1"/>
  <c r="G36" i="8"/>
  <c r="T41" i="32" s="1"/>
  <c r="H36" i="8"/>
  <c r="Z41" i="32" s="1"/>
  <c r="G35" i="8"/>
  <c r="T40" i="32" s="1"/>
  <c r="H35" i="8"/>
  <c r="Z40" i="32" s="1"/>
  <c r="G21" i="8"/>
  <c r="T21" i="32" s="1"/>
  <c r="H21" i="8"/>
  <c r="Z21" i="32" s="1"/>
  <c r="G37" i="8"/>
  <c r="T42" i="32" s="1"/>
  <c r="H37" i="8"/>
  <c r="Z42" i="32" s="1"/>
  <c r="F20" i="8"/>
  <c r="N20" i="32" s="1"/>
  <c r="G20" i="8"/>
  <c r="T20" i="32" s="1"/>
  <c r="E23" i="8"/>
  <c r="H28" i="32" s="1"/>
  <c r="F23" i="8"/>
  <c r="N28" i="32" s="1"/>
  <c r="E26" i="8"/>
  <c r="H31" i="32" s="1"/>
  <c r="F26" i="8"/>
  <c r="N31" i="32" s="1"/>
  <c r="E25" i="8"/>
  <c r="H30" i="32" s="1"/>
  <c r="F25" i="8"/>
  <c r="N30" i="32" s="1"/>
  <c r="E31" i="8"/>
  <c r="H36" i="32" s="1"/>
  <c r="F31" i="8"/>
  <c r="N36" i="32" s="1"/>
  <c r="E34" i="8"/>
  <c r="H39" i="32" s="1"/>
  <c r="F34" i="8"/>
  <c r="N39" i="32" s="1"/>
  <c r="E28" i="8"/>
  <c r="H33" i="32" s="1"/>
  <c r="F28" i="8"/>
  <c r="N33" i="32" s="1"/>
  <c r="E29" i="8"/>
  <c r="H34" i="32" s="1"/>
  <c r="F29" i="8"/>
  <c r="N34" i="32" s="1"/>
  <c r="E22" i="8"/>
  <c r="H22" i="32" s="1"/>
  <c r="F22" i="8"/>
  <c r="N22" i="32" s="1"/>
  <c r="E24" i="8"/>
  <c r="P21" i="8" s="1"/>
  <c r="B65" i="32" s="1"/>
  <c r="F24" i="8"/>
  <c r="N29" i="32" s="1"/>
  <c r="E27" i="8"/>
  <c r="H32" i="32" s="1"/>
  <c r="F27" i="8"/>
  <c r="N32" i="32" s="1"/>
  <c r="E32" i="8"/>
  <c r="H37" i="32" s="1"/>
  <c r="F32" i="8"/>
  <c r="N37" i="32" s="1"/>
  <c r="E33" i="8"/>
  <c r="H38" i="32" s="1"/>
  <c r="F33" i="8"/>
  <c r="N38" i="32" s="1"/>
  <c r="E30" i="8"/>
  <c r="H35" i="32" s="1"/>
  <c r="F30" i="8"/>
  <c r="N35" i="32" s="1"/>
  <c r="E36" i="8"/>
  <c r="H41" i="32" s="1"/>
  <c r="F36" i="8"/>
  <c r="N41" i="32" s="1"/>
  <c r="E35" i="8"/>
  <c r="H40" i="32" s="1"/>
  <c r="F35" i="8"/>
  <c r="N40" i="32" s="1"/>
  <c r="E21" i="8"/>
  <c r="H21" i="32" s="1"/>
  <c r="F21" i="8"/>
  <c r="N21" i="32" s="1"/>
  <c r="E37" i="8"/>
  <c r="H42" i="32" s="1"/>
  <c r="F37" i="8"/>
  <c r="N42" i="32" s="1"/>
  <c r="E20" i="8"/>
  <c r="H20" i="32" s="1"/>
  <c r="K20" i="8"/>
  <c r="L20" i="8"/>
  <c r="D20" i="8"/>
  <c r="B20" i="32" s="1"/>
  <c r="N20" i="8"/>
  <c r="AL20" i="32"/>
  <c r="M20" i="8"/>
  <c r="D23" i="8"/>
  <c r="B28" i="32" s="1"/>
  <c r="P23" i="8"/>
  <c r="H71" i="32" s="1"/>
  <c r="N23" i="8"/>
  <c r="T47" i="32" s="1"/>
  <c r="Q23" i="8"/>
  <c r="N71" i="32" s="1"/>
  <c r="K23" i="8"/>
  <c r="T23" i="8"/>
  <c r="R23" i="8"/>
  <c r="T71" i="32" s="1"/>
  <c r="U23" i="8"/>
  <c r="L23" i="8"/>
  <c r="H47" i="32" s="1"/>
  <c r="V23" i="8"/>
  <c r="S23" i="8"/>
  <c r="O23" i="8"/>
  <c r="Z47" i="32" s="1"/>
  <c r="M23" i="8"/>
  <c r="N47" i="32" s="1"/>
  <c r="D22" i="8"/>
  <c r="B22" i="32" s="1"/>
  <c r="M22" i="8"/>
  <c r="L22" i="8"/>
  <c r="N22" i="8"/>
  <c r="K22" i="8"/>
  <c r="D32" i="8"/>
  <c r="B37" i="32" s="1"/>
  <c r="L32" i="8"/>
  <c r="H56" i="32" s="1"/>
  <c r="O32" i="8"/>
  <c r="Z56" i="32" s="1"/>
  <c r="V32" i="8"/>
  <c r="T32" i="8"/>
  <c r="S32" i="8"/>
  <c r="U32" i="8"/>
  <c r="K32" i="8"/>
  <c r="R32" i="8"/>
  <c r="T80" i="32" s="1"/>
  <c r="M32" i="8"/>
  <c r="N56" i="32" s="1"/>
  <c r="P32" i="8"/>
  <c r="H80" i="32" s="1"/>
  <c r="Q32" i="8"/>
  <c r="N80" i="32" s="1"/>
  <c r="N32" i="8"/>
  <c r="T56" i="32" s="1"/>
  <c r="D29" i="8"/>
  <c r="B34" i="32" s="1"/>
  <c r="T29" i="8"/>
  <c r="O29" i="8"/>
  <c r="Z53" i="32" s="1"/>
  <c r="S29" i="8"/>
  <c r="L29" i="8"/>
  <c r="H53" i="32" s="1"/>
  <c r="Q29" i="8"/>
  <c r="N29" i="8"/>
  <c r="T53" i="32" s="1"/>
  <c r="R29" i="8"/>
  <c r="T77" i="32" s="1"/>
  <c r="M29" i="8"/>
  <c r="N53" i="32" s="1"/>
  <c r="U29" i="8"/>
  <c r="V29" i="8"/>
  <c r="P29" i="8"/>
  <c r="H77" i="32" s="1"/>
  <c r="K29" i="8"/>
  <c r="D27" i="8"/>
  <c r="B32" i="32" s="1"/>
  <c r="V27" i="8"/>
  <c r="Q27" i="8"/>
  <c r="N75" i="32" s="1"/>
  <c r="P27" i="8"/>
  <c r="H75" i="32" s="1"/>
  <c r="M27" i="8"/>
  <c r="N51" i="32" s="1"/>
  <c r="U27" i="8"/>
  <c r="R27" i="8"/>
  <c r="T75" i="32" s="1"/>
  <c r="O27" i="8"/>
  <c r="Z51" i="32" s="1"/>
  <c r="N27" i="8"/>
  <c r="T51" i="32" s="1"/>
  <c r="K27" i="8"/>
  <c r="S27" i="8"/>
  <c r="L27" i="8"/>
  <c r="H51" i="32" s="1"/>
  <c r="T27" i="8"/>
  <c r="D30" i="8"/>
  <c r="B35" i="32" s="1"/>
  <c r="P30" i="8"/>
  <c r="H78" i="32" s="1"/>
  <c r="U30" i="8"/>
  <c r="S30" i="8"/>
  <c r="R30" i="8"/>
  <c r="T78" i="32" s="1"/>
  <c r="L30" i="8"/>
  <c r="H54" i="32" s="1"/>
  <c r="M30" i="8"/>
  <c r="N54" i="32" s="1"/>
  <c r="K30" i="8"/>
  <c r="T30" i="8"/>
  <c r="N30" i="8"/>
  <c r="T54" i="32" s="1"/>
  <c r="Q30" i="8"/>
  <c r="N78" i="32" s="1"/>
  <c r="O30" i="8"/>
  <c r="Z54" i="32" s="1"/>
  <c r="V30" i="8"/>
  <c r="D36" i="8"/>
  <c r="B41" i="32" s="1"/>
  <c r="S36" i="8"/>
  <c r="V36" i="8"/>
  <c r="N36" i="8"/>
  <c r="T60" i="32" s="1"/>
  <c r="L36" i="8"/>
  <c r="H60" i="32" s="1"/>
  <c r="P36" i="8"/>
  <c r="H84" i="32" s="1"/>
  <c r="M36" i="8"/>
  <c r="N60" i="32" s="1"/>
  <c r="O36" i="8"/>
  <c r="Z60" i="32" s="1"/>
  <c r="R36" i="8"/>
  <c r="T84" i="32" s="1"/>
  <c r="K36" i="8"/>
  <c r="T36" i="8"/>
  <c r="Q36" i="8"/>
  <c r="N84" i="32" s="1"/>
  <c r="U36" i="8"/>
  <c r="D33" i="8"/>
  <c r="B38" i="32" s="1"/>
  <c r="V33" i="8"/>
  <c r="Q33" i="8"/>
  <c r="N81" i="32" s="1"/>
  <c r="K33" i="8"/>
  <c r="L33" i="8"/>
  <c r="H57" i="32" s="1"/>
  <c r="R33" i="8"/>
  <c r="T81" i="32" s="1"/>
  <c r="N33" i="8"/>
  <c r="T57" i="32" s="1"/>
  <c r="P33" i="8"/>
  <c r="H81" i="32" s="1"/>
  <c r="T33" i="8"/>
  <c r="S33" i="8"/>
  <c r="O33" i="8"/>
  <c r="Z57" i="32" s="1"/>
  <c r="U33" i="8"/>
  <c r="M33" i="8"/>
  <c r="N57" i="32" s="1"/>
  <c r="D26" i="8"/>
  <c r="B31" i="32" s="1"/>
  <c r="U26" i="8"/>
  <c r="R26" i="8"/>
  <c r="T74" i="32" s="1"/>
  <c r="N26" i="8"/>
  <c r="T50" i="32" s="1"/>
  <c r="O26" i="8"/>
  <c r="Z50" i="32" s="1"/>
  <c r="T26" i="8"/>
  <c r="M26" i="8"/>
  <c r="N50" i="32" s="1"/>
  <c r="K26" i="8"/>
  <c r="L26" i="8"/>
  <c r="H50" i="32" s="1"/>
  <c r="V26" i="8"/>
  <c r="P26" i="8"/>
  <c r="H74" i="32" s="1"/>
  <c r="S26" i="8"/>
  <c r="Q26" i="8"/>
  <c r="N74" i="32" s="1"/>
  <c r="D31" i="8"/>
  <c r="B36" i="32" s="1"/>
  <c r="Q31" i="8"/>
  <c r="N79" i="32" s="1"/>
  <c r="V31" i="8"/>
  <c r="S31" i="8"/>
  <c r="N31" i="8"/>
  <c r="T55" i="32" s="1"/>
  <c r="M31" i="8"/>
  <c r="N55" i="32" s="1"/>
  <c r="T31" i="8"/>
  <c r="K31" i="8"/>
  <c r="P31" i="8"/>
  <c r="H79" i="32" s="1"/>
  <c r="L31" i="8"/>
  <c r="H55" i="32" s="1"/>
  <c r="O31" i="8"/>
  <c r="Z55" i="32" s="1"/>
  <c r="U31" i="8"/>
  <c r="R31" i="8"/>
  <c r="T79" i="32" s="1"/>
  <c r="D24" i="8"/>
  <c r="B29" i="32" s="1"/>
  <c r="R24" i="8"/>
  <c r="T72" i="32" s="1"/>
  <c r="M24" i="8"/>
  <c r="N48" i="32" s="1"/>
  <c r="T24" i="8"/>
  <c r="O24" i="8"/>
  <c r="Z48" i="32" s="1"/>
  <c r="U24" i="8"/>
  <c r="K24" i="8"/>
  <c r="L24" i="8"/>
  <c r="H48" i="32" s="1"/>
  <c r="S24" i="8"/>
  <c r="N24" i="8"/>
  <c r="T48" i="32" s="1"/>
  <c r="V24" i="8"/>
  <c r="Q24" i="8"/>
  <c r="P24" i="8"/>
  <c r="H72" i="32" s="1"/>
  <c r="D21" i="8"/>
  <c r="B21" i="32" s="1"/>
  <c r="L21" i="8"/>
  <c r="N21" i="8"/>
  <c r="M21" i="8"/>
  <c r="K21" i="8"/>
  <c r="D37" i="8"/>
  <c r="B42" i="32" s="1"/>
  <c r="V37" i="8"/>
  <c r="M37" i="8"/>
  <c r="N61" i="32" s="1"/>
  <c r="U37" i="8"/>
  <c r="L37" i="8"/>
  <c r="H61" i="32" s="1"/>
  <c r="K37" i="8"/>
  <c r="R37" i="8"/>
  <c r="T85" i="32" s="1"/>
  <c r="P37" i="8"/>
  <c r="H85" i="32" s="1"/>
  <c r="O37" i="8"/>
  <c r="Z61" i="32" s="1"/>
  <c r="Q37" i="8"/>
  <c r="N85" i="32" s="1"/>
  <c r="S37" i="8"/>
  <c r="Z85" i="32" s="1"/>
  <c r="N37" i="8"/>
  <c r="T61" i="32" s="1"/>
  <c r="T37" i="8"/>
  <c r="D34" i="8"/>
  <c r="B39" i="32" s="1"/>
  <c r="V34" i="8"/>
  <c r="K34" i="8"/>
  <c r="P34" i="8"/>
  <c r="H82" i="32" s="1"/>
  <c r="Q34" i="8"/>
  <c r="N82" i="32" s="1"/>
  <c r="U34" i="8"/>
  <c r="O34" i="8"/>
  <c r="Z58" i="32" s="1"/>
  <c r="S34" i="8"/>
  <c r="N34" i="8"/>
  <c r="T58" i="32" s="1"/>
  <c r="M34" i="8"/>
  <c r="N58" i="32" s="1"/>
  <c r="T34" i="8"/>
  <c r="L34" i="8"/>
  <c r="H58" i="32" s="1"/>
  <c r="R34" i="8"/>
  <c r="T82" i="32" s="1"/>
  <c r="D35" i="8"/>
  <c r="B40" i="32" s="1"/>
  <c r="Q35" i="8"/>
  <c r="N83" i="32" s="1"/>
  <c r="R35" i="8"/>
  <c r="T83" i="32" s="1"/>
  <c r="V35" i="8"/>
  <c r="S35" i="8"/>
  <c r="M35" i="8"/>
  <c r="N59" i="32" s="1"/>
  <c r="O35" i="8"/>
  <c r="Z59" i="32" s="1"/>
  <c r="K35" i="8"/>
  <c r="N35" i="8"/>
  <c r="T59" i="32" s="1"/>
  <c r="L35" i="8"/>
  <c r="H59" i="32" s="1"/>
  <c r="P35" i="8"/>
  <c r="H83" i="32" s="1"/>
  <c r="U35" i="8"/>
  <c r="T35" i="8"/>
  <c r="D28" i="8"/>
  <c r="B33" i="32" s="1"/>
  <c r="Q28" i="8"/>
  <c r="N76" i="32" s="1"/>
  <c r="N28" i="8"/>
  <c r="T52" i="32" s="1"/>
  <c r="S28" i="8"/>
  <c r="O28" i="8"/>
  <c r="Z52" i="32" s="1"/>
  <c r="V28" i="8"/>
  <c r="K28" i="8"/>
  <c r="M28" i="8"/>
  <c r="N52" i="32" s="1"/>
  <c r="P28" i="8"/>
  <c r="H76" i="32" s="1"/>
  <c r="L28" i="8"/>
  <c r="H52" i="32" s="1"/>
  <c r="T28" i="8"/>
  <c r="U28" i="8"/>
  <c r="R28" i="8"/>
  <c r="T76" i="32" s="1"/>
  <c r="D25" i="8"/>
  <c r="B30" i="32" s="1"/>
  <c r="V25" i="8"/>
  <c r="Q25" i="8"/>
  <c r="K25" i="8"/>
  <c r="U25" i="8"/>
  <c r="L25" i="8"/>
  <c r="H49" i="32" s="1"/>
  <c r="R25" i="8"/>
  <c r="T73" i="32" s="1"/>
  <c r="N25" i="8"/>
  <c r="T49" i="32" s="1"/>
  <c r="P25" i="8"/>
  <c r="H73" i="32" s="1"/>
  <c r="S25" i="8"/>
  <c r="O25" i="8"/>
  <c r="Z49" i="32" s="1"/>
  <c r="T25" i="8"/>
  <c r="M25" i="8"/>
  <c r="N49" i="32" s="1"/>
  <c r="K202" i="8"/>
  <c r="K437" i="8"/>
  <c r="K155" i="8"/>
  <c r="K249" i="8"/>
  <c r="K296" i="8"/>
  <c r="K390" i="8"/>
  <c r="Z44" i="8"/>
  <c r="Y184" i="32"/>
  <c r="K61" i="8"/>
  <c r="G19" i="8"/>
  <c r="B27" i="32"/>
  <c r="B19" i="32"/>
  <c r="I19" i="8"/>
  <c r="E19" i="8"/>
  <c r="AE79" i="8" l="1"/>
  <c r="AC173" i="8"/>
  <c r="AC455" i="8"/>
  <c r="Z426" i="8"/>
  <c r="AA425" i="8"/>
  <c r="Z285" i="8"/>
  <c r="AA284" i="8"/>
  <c r="Z332" i="8"/>
  <c r="AA331" i="8"/>
  <c r="AC457" i="8"/>
  <c r="Z238" i="8"/>
  <c r="AA237" i="8"/>
  <c r="Z97" i="8"/>
  <c r="AA96" i="8"/>
  <c r="Z144" i="8"/>
  <c r="AA143" i="8"/>
  <c r="Z191" i="8"/>
  <c r="AA190" i="8"/>
  <c r="AE459" i="8"/>
  <c r="AE458" i="8"/>
  <c r="AE456" i="8"/>
  <c r="AE453" i="8"/>
  <c r="AE454" i="8"/>
  <c r="AL31" i="8"/>
  <c r="H23" i="48" s="1"/>
  <c r="AE361" i="8"/>
  <c r="AC364" i="8"/>
  <c r="AE365" i="8"/>
  <c r="AC271" i="8"/>
  <c r="AC362" i="8"/>
  <c r="AC359" i="8"/>
  <c r="AC269" i="8"/>
  <c r="AC177" i="8"/>
  <c r="AE268" i="8"/>
  <c r="AC176" i="8"/>
  <c r="AC82" i="8"/>
  <c r="AC270" i="8"/>
  <c r="AC360" i="8"/>
  <c r="AE77" i="8"/>
  <c r="AC171" i="8"/>
  <c r="AC410" i="8"/>
  <c r="AE410" i="8"/>
  <c r="AE409" i="8"/>
  <c r="AC409" i="8"/>
  <c r="AC80" i="8"/>
  <c r="AC174" i="8"/>
  <c r="AC363" i="8"/>
  <c r="AE407" i="8"/>
  <c r="AC407" i="8"/>
  <c r="AE408" i="8"/>
  <c r="AC408" i="8"/>
  <c r="AC411" i="8"/>
  <c r="AE411" i="8"/>
  <c r="AE406" i="8"/>
  <c r="AC406" i="8"/>
  <c r="AC412" i="8"/>
  <c r="AE412" i="8"/>
  <c r="AC83" i="8"/>
  <c r="AC265" i="8"/>
  <c r="AE266" i="8"/>
  <c r="AC316" i="8"/>
  <c r="AE316" i="8"/>
  <c r="AC318" i="8"/>
  <c r="AE318" i="8"/>
  <c r="AE315" i="8"/>
  <c r="AC315" i="8"/>
  <c r="AE313" i="8"/>
  <c r="AC313" i="8"/>
  <c r="AC317" i="8"/>
  <c r="AE317" i="8"/>
  <c r="AE312" i="8"/>
  <c r="AC312" i="8"/>
  <c r="AC314" i="8"/>
  <c r="AE314" i="8"/>
  <c r="AC172" i="8"/>
  <c r="AE222" i="8"/>
  <c r="AC222" i="8"/>
  <c r="AE224" i="8"/>
  <c r="AC224" i="8"/>
  <c r="AE221" i="8"/>
  <c r="AC221" i="8"/>
  <c r="AE78" i="8"/>
  <c r="AE175" i="8"/>
  <c r="AC219" i="8"/>
  <c r="AE219" i="8"/>
  <c r="AC223" i="8"/>
  <c r="AE223" i="8"/>
  <c r="AC218" i="8"/>
  <c r="AE218" i="8"/>
  <c r="AE220" i="8"/>
  <c r="AC220" i="8"/>
  <c r="AE128" i="8"/>
  <c r="AC128" i="8"/>
  <c r="AC130" i="8"/>
  <c r="AE130" i="8"/>
  <c r="AC127" i="8"/>
  <c r="AE127" i="8"/>
  <c r="AC81" i="8"/>
  <c r="AC125" i="8"/>
  <c r="AE125" i="8"/>
  <c r="AE129" i="8"/>
  <c r="AC129" i="8"/>
  <c r="AE124" i="8"/>
  <c r="AC124" i="8"/>
  <c r="AC126" i="8"/>
  <c r="AE126" i="8"/>
  <c r="T29" i="32"/>
  <c r="AC32" i="8"/>
  <c r="AC25" i="8"/>
  <c r="AC28" i="8"/>
  <c r="AE31" i="8"/>
  <c r="AC30" i="8"/>
  <c r="AE27" i="8"/>
  <c r="AE26" i="8"/>
  <c r="AC29" i="8"/>
  <c r="AE35" i="8"/>
  <c r="AC24" i="8"/>
  <c r="AC36" i="8"/>
  <c r="AC35" i="8"/>
  <c r="AE29" i="8"/>
  <c r="AE25" i="8"/>
  <c r="AC27" i="8"/>
  <c r="AE24" i="8"/>
  <c r="AE23" i="8"/>
  <c r="AC33" i="8"/>
  <c r="AE34" i="8"/>
  <c r="AE30" i="8"/>
  <c r="AE36" i="8"/>
  <c r="AC34" i="8"/>
  <c r="AE32" i="8"/>
  <c r="AC31" i="8"/>
  <c r="AE28" i="8"/>
  <c r="AC26" i="8"/>
  <c r="AC23" i="8"/>
  <c r="AE33" i="8"/>
  <c r="H29" i="32"/>
  <c r="R21" i="8"/>
  <c r="N65" i="32" s="1"/>
  <c r="Z45" i="8"/>
  <c r="E14" i="8"/>
  <c r="K482" i="8"/>
  <c r="L482" i="8" s="1"/>
  <c r="B73" i="32"/>
  <c r="B49" i="32"/>
  <c r="B51" i="32"/>
  <c r="B75" i="32"/>
  <c r="B77" i="32"/>
  <c r="B53" i="32"/>
  <c r="B81" i="32"/>
  <c r="B57" i="32"/>
  <c r="B85" i="32"/>
  <c r="B61" i="32"/>
  <c r="B72" i="32"/>
  <c r="B48" i="32"/>
  <c r="B50" i="32"/>
  <c r="B74" i="32"/>
  <c r="C53" i="8"/>
  <c r="Z82" i="32"/>
  <c r="C51" i="8"/>
  <c r="Z80" i="32"/>
  <c r="AF27" i="32"/>
  <c r="AF19" i="32"/>
  <c r="T19" i="32"/>
  <c r="T27" i="32"/>
  <c r="H27" i="32"/>
  <c r="H19" i="32"/>
  <c r="C50" i="8"/>
  <c r="Z79" i="32"/>
  <c r="C54" i="8"/>
  <c r="Z83" i="32"/>
  <c r="B58" i="32"/>
  <c r="B82" i="32"/>
  <c r="B80" i="32"/>
  <c r="B56" i="32"/>
  <c r="B47" i="32"/>
  <c r="B71" i="32"/>
  <c r="C52" i="8"/>
  <c r="Z81" i="32"/>
  <c r="B54" i="32"/>
  <c r="B78" i="32"/>
  <c r="B84" i="32"/>
  <c r="B60" i="32"/>
  <c r="B55" i="32"/>
  <c r="B79" i="32"/>
  <c r="B59" i="32"/>
  <c r="B83" i="32"/>
  <c r="C49" i="8"/>
  <c r="Z78" i="32"/>
  <c r="B76" i="32"/>
  <c r="B52" i="32"/>
  <c r="C55" i="8"/>
  <c r="Z84" i="32"/>
  <c r="B42" i="8"/>
  <c r="B48" i="8"/>
  <c r="B52" i="8"/>
  <c r="B46" i="8"/>
  <c r="B50" i="8"/>
  <c r="B54" i="8"/>
  <c r="B43" i="8"/>
  <c r="B45" i="8"/>
  <c r="B51" i="8"/>
  <c r="B55" i="8"/>
  <c r="B49" i="8"/>
  <c r="B44" i="8"/>
  <c r="B53" i="8"/>
  <c r="B47" i="8"/>
  <c r="P22" i="8"/>
  <c r="N73" i="32"/>
  <c r="N77" i="32"/>
  <c r="G18" i="37"/>
  <c r="E18" i="37"/>
  <c r="C18" i="37"/>
  <c r="G10" i="37"/>
  <c r="E10" i="37"/>
  <c r="C10" i="37"/>
  <c r="A5" i="37"/>
  <c r="C15" i="46" l="1"/>
  <c r="D15" i="46"/>
  <c r="C16" i="47"/>
  <c r="D16" i="47"/>
  <c r="Z427" i="8"/>
  <c r="AA426" i="8"/>
  <c r="Z333" i="8"/>
  <c r="AA332" i="8"/>
  <c r="Z286" i="8"/>
  <c r="AA285" i="8"/>
  <c r="Z98" i="8"/>
  <c r="AA97" i="8"/>
  <c r="Z145" i="8"/>
  <c r="AA144" i="8"/>
  <c r="Z192" i="8"/>
  <c r="AA191" i="8"/>
  <c r="Z239" i="8"/>
  <c r="AA238" i="8"/>
  <c r="R22" i="8"/>
  <c r="Z46" i="8"/>
  <c r="G15" i="48"/>
  <c r="G16" i="48"/>
  <c r="G20" i="48"/>
  <c r="G24" i="48"/>
  <c r="G28" i="48"/>
  <c r="G22" i="48"/>
  <c r="G23" i="48"/>
  <c r="G17" i="48"/>
  <c r="G21" i="48"/>
  <c r="G25" i="48"/>
  <c r="G18" i="48"/>
  <c r="G26" i="48"/>
  <c r="G19" i="48"/>
  <c r="G27" i="48"/>
  <c r="F15" i="43"/>
  <c r="G15" i="43" s="1"/>
  <c r="E15" i="43"/>
  <c r="Z22" i="8"/>
  <c r="F14" i="8"/>
  <c r="Y22" i="8"/>
  <c r="N482" i="8"/>
  <c r="O482" i="8" s="1"/>
  <c r="P482" i="8" s="1"/>
  <c r="A48" i="40" s="1"/>
  <c r="C44" i="8"/>
  <c r="Z73" i="32"/>
  <c r="C47" i="8"/>
  <c r="Z76" i="32"/>
  <c r="C42" i="8"/>
  <c r="Z71" i="32"/>
  <c r="C46" i="8"/>
  <c r="Z75" i="32"/>
  <c r="C45" i="8"/>
  <c r="Z74" i="32"/>
  <c r="N72" i="32"/>
  <c r="C48" i="8"/>
  <c r="Z77" i="32"/>
  <c r="Q22" i="8"/>
  <c r="B5" i="37"/>
  <c r="Z428" i="8" l="1"/>
  <c r="AA427" i="8"/>
  <c r="Z287" i="8"/>
  <c r="AA286" i="8"/>
  <c r="Z334" i="8"/>
  <c r="AA333" i="8"/>
  <c r="Z146" i="8"/>
  <c r="AA145" i="8"/>
  <c r="Z193" i="8"/>
  <c r="AA192" i="8"/>
  <c r="Z240" i="8"/>
  <c r="AA239" i="8"/>
  <c r="Z99" i="8"/>
  <c r="AA98" i="8"/>
  <c r="A15" i="48"/>
  <c r="A29" i="48" s="1"/>
  <c r="G14" i="8"/>
  <c r="J14" i="8" s="1"/>
  <c r="AA22" i="8"/>
  <c r="AD22" i="8" s="1"/>
  <c r="AI22" i="8"/>
  <c r="A17" i="48"/>
  <c r="A27" i="48"/>
  <c r="A24" i="48"/>
  <c r="A23" i="48"/>
  <c r="A28" i="48"/>
  <c r="A19" i="48"/>
  <c r="A26" i="48"/>
  <c r="A22" i="48"/>
  <c r="A20" i="48"/>
  <c r="A18" i="48"/>
  <c r="A16" i="48"/>
  <c r="A21" i="48"/>
  <c r="A25" i="48"/>
  <c r="Z47" i="8"/>
  <c r="G51" i="8"/>
  <c r="A22" i="47"/>
  <c r="A20" i="47"/>
  <c r="F18" i="47"/>
  <c r="G23" i="47"/>
  <c r="A27" i="47"/>
  <c r="Q50" i="8"/>
  <c r="W50" i="8" s="1"/>
  <c r="S55" i="8"/>
  <c r="Y55" i="8" s="1"/>
  <c r="E28" i="47"/>
  <c r="I23" i="46"/>
  <c r="D44" i="8"/>
  <c r="A16" i="46"/>
  <c r="J54" i="8"/>
  <c r="E52" i="8"/>
  <c r="K52" i="8"/>
  <c r="P52" i="8"/>
  <c r="V52" i="8" s="1"/>
  <c r="S45" i="8"/>
  <c r="Y45" i="8" s="1"/>
  <c r="F52" i="8"/>
  <c r="J52" i="8"/>
  <c r="D45" i="8"/>
  <c r="D52" i="8"/>
  <c r="Q45" i="8"/>
  <c r="W45" i="8" s="1"/>
  <c r="F27" i="47"/>
  <c r="N48" i="8"/>
  <c r="AC48" i="8" s="1"/>
  <c r="G48" i="8"/>
  <c r="A22" i="43"/>
  <c r="S48" i="8"/>
  <c r="Y48" i="8" s="1"/>
  <c r="R48" i="8"/>
  <c r="X48" i="8" s="1"/>
  <c r="J48" i="8"/>
  <c r="E48" i="8"/>
  <c r="P48" i="8"/>
  <c r="V48" i="8" s="1"/>
  <c r="I45" i="8"/>
  <c r="E43" i="8"/>
  <c r="R43" i="8"/>
  <c r="X43" i="8" s="1"/>
  <c r="A19" i="46"/>
  <c r="F48" i="8"/>
  <c r="D48" i="8"/>
  <c r="H45" i="8"/>
  <c r="M52" i="8"/>
  <c r="O52" i="8"/>
  <c r="U52" i="8" s="1"/>
  <c r="H43" i="8"/>
  <c r="V161" i="32" s="1"/>
  <c r="Q52" i="8"/>
  <c r="W52" i="8" s="1"/>
  <c r="M48" i="8"/>
  <c r="O48" i="8"/>
  <c r="U48" i="8" s="1"/>
  <c r="O45" i="8"/>
  <c r="U45" i="8" s="1"/>
  <c r="P45" i="8"/>
  <c r="V45" i="8" s="1"/>
  <c r="G52" i="8"/>
  <c r="H52" i="8"/>
  <c r="O43" i="8"/>
  <c r="U43" i="8" s="1"/>
  <c r="Q48" i="8"/>
  <c r="W48" i="8" s="1"/>
  <c r="R52" i="8"/>
  <c r="X52" i="8" s="1"/>
  <c r="A22" i="46"/>
  <c r="A17" i="46"/>
  <c r="I26" i="46"/>
  <c r="A26" i="43"/>
  <c r="D43" i="8"/>
  <c r="F43" i="8" s="1"/>
  <c r="P43" i="8"/>
  <c r="G43" i="8" s="1"/>
  <c r="R45" i="8"/>
  <c r="X45" i="8" s="1"/>
  <c r="A26" i="46"/>
  <c r="G27" i="47"/>
  <c r="E53" i="8"/>
  <c r="A23" i="46"/>
  <c r="G47" i="8"/>
  <c r="N53" i="8"/>
  <c r="AC53" i="8" s="1"/>
  <c r="E20" i="47"/>
  <c r="H47" i="8"/>
  <c r="F49" i="8"/>
  <c r="M47" i="8"/>
  <c r="K53" i="8"/>
  <c r="J45" i="8"/>
  <c r="A17" i="43"/>
  <c r="E23" i="47"/>
  <c r="E18" i="47"/>
  <c r="A23" i="47"/>
  <c r="K50" i="8"/>
  <c r="H50" i="8"/>
  <c r="E30" i="47"/>
  <c r="P55" i="8"/>
  <c r="V55" i="8" s="1"/>
  <c r="I50" i="8"/>
  <c r="P51" i="8"/>
  <c r="V51" i="8" s="1"/>
  <c r="F55" i="8"/>
  <c r="F50" i="8"/>
  <c r="O50" i="8"/>
  <c r="U50" i="8" s="1"/>
  <c r="P50" i="8"/>
  <c r="V50" i="8" s="1"/>
  <c r="F51" i="8"/>
  <c r="I25" i="47"/>
  <c r="E50" i="8"/>
  <c r="N50" i="8"/>
  <c r="AC50" i="8" s="1"/>
  <c r="S50" i="8"/>
  <c r="Y50" i="8" s="1"/>
  <c r="M50" i="8"/>
  <c r="G50" i="8"/>
  <c r="D50" i="8"/>
  <c r="I48" i="8"/>
  <c r="K48" i="8"/>
  <c r="H48" i="8"/>
  <c r="H46" i="8"/>
  <c r="G45" i="8"/>
  <c r="E45" i="8"/>
  <c r="F45" i="8" s="1"/>
  <c r="K45" i="8" s="1"/>
  <c r="K47" i="8"/>
  <c r="D47" i="8"/>
  <c r="I47" i="8"/>
  <c r="I52" i="8"/>
  <c r="N52" i="8"/>
  <c r="AC52" i="8" s="1"/>
  <c r="S52" i="8"/>
  <c r="Y52" i="8" s="1"/>
  <c r="I43" i="8"/>
  <c r="V174" i="32" s="1"/>
  <c r="P49" i="8"/>
  <c r="V49" i="8" s="1"/>
  <c r="G53" i="8"/>
  <c r="P53" i="8"/>
  <c r="V53" i="8" s="1"/>
  <c r="F53" i="8"/>
  <c r="Q53" i="8"/>
  <c r="W53" i="8" s="1"/>
  <c r="Q43" i="8"/>
  <c r="W43" i="8" s="1"/>
  <c r="R47" i="8"/>
  <c r="X47" i="8" s="1"/>
  <c r="J47" i="8"/>
  <c r="J43" i="8"/>
  <c r="AD184" i="32" s="1"/>
  <c r="A27" i="46"/>
  <c r="E22" i="47"/>
  <c r="E27" i="47"/>
  <c r="H27" i="47"/>
  <c r="O47" i="8"/>
  <c r="U47" i="8" s="1"/>
  <c r="P47" i="8"/>
  <c r="V47" i="8" s="1"/>
  <c r="F47" i="8"/>
  <c r="O53" i="8"/>
  <c r="U53" i="8" s="1"/>
  <c r="D53" i="8"/>
  <c r="I53" i="8"/>
  <c r="Q47" i="8"/>
  <c r="W47" i="8" s="1"/>
  <c r="R53" i="8"/>
  <c r="X53" i="8" s="1"/>
  <c r="I46" i="8"/>
  <c r="K46" i="8"/>
  <c r="S47" i="8"/>
  <c r="Y47" i="8" s="1"/>
  <c r="E47" i="8"/>
  <c r="N47" i="8"/>
  <c r="K49" i="8"/>
  <c r="S53" i="8"/>
  <c r="Y53" i="8" s="1"/>
  <c r="H53" i="8"/>
  <c r="M53" i="8"/>
  <c r="A21" i="46"/>
  <c r="J53" i="8"/>
  <c r="G28" i="47"/>
  <c r="I27" i="46"/>
  <c r="N54" i="8"/>
  <c r="AC54" i="8" s="1"/>
  <c r="J42" i="8"/>
  <c r="A29" i="47"/>
  <c r="A19" i="43"/>
  <c r="S54" i="8"/>
  <c r="Y54" i="8" s="1"/>
  <c r="E29" i="47"/>
  <c r="E42" i="8"/>
  <c r="E54" i="8"/>
  <c r="H42" i="8"/>
  <c r="A25" i="47"/>
  <c r="J55" i="8"/>
  <c r="A27" i="43"/>
  <c r="R50" i="8"/>
  <c r="X50" i="8" s="1"/>
  <c r="E25" i="47"/>
  <c r="I29" i="47"/>
  <c r="A24" i="46"/>
  <c r="G30" i="47"/>
  <c r="G25" i="47"/>
  <c r="F25" i="47"/>
  <c r="J50" i="8"/>
  <c r="H25" i="47"/>
  <c r="H26" i="47"/>
  <c r="A24" i="43"/>
  <c r="I54" i="8"/>
  <c r="D54" i="8"/>
  <c r="I44" i="8"/>
  <c r="H44" i="8"/>
  <c r="P42" i="8"/>
  <c r="V42" i="8" s="1"/>
  <c r="R44" i="8"/>
  <c r="X44" i="8" s="1"/>
  <c r="R54" i="8"/>
  <c r="X54" i="8" s="1"/>
  <c r="A17" i="47"/>
  <c r="L51" i="8"/>
  <c r="L50" i="8"/>
  <c r="L55" i="8"/>
  <c r="L54" i="8"/>
  <c r="G54" i="8"/>
  <c r="M54" i="8"/>
  <c r="K54" i="8"/>
  <c r="H54" i="8"/>
  <c r="O44" i="8"/>
  <c r="U44" i="8" s="1"/>
  <c r="P44" i="8"/>
  <c r="V44" i="8" s="1"/>
  <c r="Q44" i="8"/>
  <c r="W44" i="8" s="1"/>
  <c r="Q54" i="8"/>
  <c r="W54" i="8" s="1"/>
  <c r="Q42" i="8"/>
  <c r="W42" i="8" s="1"/>
  <c r="D42" i="8"/>
  <c r="I42" i="8"/>
  <c r="G42" i="8"/>
  <c r="L42" i="8" s="1"/>
  <c r="M42" i="8" s="1"/>
  <c r="A18" i="46"/>
  <c r="G29" i="47"/>
  <c r="F29" i="47"/>
  <c r="E19" i="47"/>
  <c r="A19" i="47"/>
  <c r="L46" i="8"/>
  <c r="L53" i="8"/>
  <c r="L49" i="8"/>
  <c r="L47" i="8"/>
  <c r="F54" i="8"/>
  <c r="O54" i="8"/>
  <c r="U54" i="8" s="1"/>
  <c r="P54" i="8"/>
  <c r="V54" i="8" s="1"/>
  <c r="E44" i="8"/>
  <c r="F44" i="8" s="1"/>
  <c r="K44" i="8" s="1"/>
  <c r="S44" i="8"/>
  <c r="Y44" i="8" s="1"/>
  <c r="O42" i="8"/>
  <c r="U42" i="8" s="1"/>
  <c r="S42" i="8"/>
  <c r="Y42" i="8" s="1"/>
  <c r="R42" i="8"/>
  <c r="X42" i="8" s="1"/>
  <c r="A28" i="46"/>
  <c r="J44" i="8"/>
  <c r="H29" i="47"/>
  <c r="L45" i="8"/>
  <c r="M45" i="8" s="1"/>
  <c r="L48" i="8"/>
  <c r="L52" i="8"/>
  <c r="A18" i="47"/>
  <c r="A16" i="43"/>
  <c r="M46" i="8"/>
  <c r="O46" i="8"/>
  <c r="U46" i="8" s="1"/>
  <c r="P46" i="8"/>
  <c r="V46" i="8" s="1"/>
  <c r="G55" i="8"/>
  <c r="E55" i="8"/>
  <c r="N55" i="8"/>
  <c r="AC55" i="8" s="1"/>
  <c r="O51" i="8"/>
  <c r="U51" i="8" s="1"/>
  <c r="E51" i="8"/>
  <c r="N51" i="8"/>
  <c r="AC51" i="8" s="1"/>
  <c r="D49" i="8"/>
  <c r="E49" i="8"/>
  <c r="N49" i="8"/>
  <c r="AC49" i="8" s="1"/>
  <c r="R46" i="8"/>
  <c r="X46" i="8" s="1"/>
  <c r="R51" i="8"/>
  <c r="X51" i="8" s="1"/>
  <c r="R55" i="8"/>
  <c r="X55" i="8" s="1"/>
  <c r="R49" i="8"/>
  <c r="X49" i="8" s="1"/>
  <c r="J49" i="8"/>
  <c r="I29" i="46"/>
  <c r="G24" i="47"/>
  <c r="E26" i="47"/>
  <c r="G26" i="47"/>
  <c r="A21" i="47"/>
  <c r="E46" i="8"/>
  <c r="F46" i="8"/>
  <c r="S46" i="8"/>
  <c r="Y46" i="8" s="1"/>
  <c r="K55" i="8"/>
  <c r="D55" i="8"/>
  <c r="I55" i="8"/>
  <c r="K51" i="8"/>
  <c r="D51" i="8"/>
  <c r="I51" i="8"/>
  <c r="O49" i="8"/>
  <c r="U49" i="8" s="1"/>
  <c r="S49" i="8"/>
  <c r="Y49" i="8" s="1"/>
  <c r="I49" i="8"/>
  <c r="Q46" i="8"/>
  <c r="W46" i="8" s="1"/>
  <c r="Q51" i="8"/>
  <c r="W51" i="8" s="1"/>
  <c r="Q55" i="8"/>
  <c r="W55" i="8" s="1"/>
  <c r="Q49" i="8"/>
  <c r="W49" i="8" s="1"/>
  <c r="A20" i="46"/>
  <c r="A25" i="46"/>
  <c r="F30" i="47"/>
  <c r="I25" i="46"/>
  <c r="A29" i="43"/>
  <c r="A25" i="43"/>
  <c r="N46" i="8"/>
  <c r="G46" i="8"/>
  <c r="D46" i="8"/>
  <c r="O55" i="8"/>
  <c r="U55" i="8" s="1"/>
  <c r="H55" i="8"/>
  <c r="M55" i="8"/>
  <c r="S51" i="8"/>
  <c r="Y51" i="8" s="1"/>
  <c r="H51" i="8"/>
  <c r="M51" i="8"/>
  <c r="G49" i="8"/>
  <c r="H49" i="8"/>
  <c r="M49" i="8"/>
  <c r="J46" i="8"/>
  <c r="J51" i="8"/>
  <c r="A29" i="46"/>
  <c r="H30" i="47"/>
  <c r="E24" i="47"/>
  <c r="F26" i="47"/>
  <c r="A30" i="47"/>
  <c r="A24" i="47"/>
  <c r="A26" i="47"/>
  <c r="E21" i="47"/>
  <c r="E17" i="47"/>
  <c r="A6" i="46"/>
  <c r="A7" i="46" s="1"/>
  <c r="A8" i="46" s="1"/>
  <c r="A28" i="47"/>
  <c r="A6" i="43"/>
  <c r="A7" i="43" s="1"/>
  <c r="A8" i="43" s="1"/>
  <c r="A9" i="43" s="1"/>
  <c r="A10" i="43" s="1"/>
  <c r="A11" i="43" s="1"/>
  <c r="A12" i="43" s="1"/>
  <c r="A13" i="43" s="1"/>
  <c r="A14" i="43" s="1"/>
  <c r="A15" i="43" s="1"/>
  <c r="F24" i="47"/>
  <c r="H24" i="47"/>
  <c r="F28" i="47"/>
  <c r="H28" i="47"/>
  <c r="A6" i="47"/>
  <c r="A7" i="47" s="1"/>
  <c r="A8" i="47" s="1"/>
  <c r="A9" i="47" s="1"/>
  <c r="A10" i="47" s="1"/>
  <c r="A11" i="47" s="1"/>
  <c r="A12" i="47" s="1"/>
  <c r="A13" i="47" s="1"/>
  <c r="A14" i="47" s="1"/>
  <c r="A28" i="43"/>
  <c r="A21" i="43"/>
  <c r="A23" i="43"/>
  <c r="A20" i="43"/>
  <c r="A18" i="43"/>
  <c r="C43" i="8"/>
  <c r="S43" i="8" s="1"/>
  <c r="Y43" i="8" s="1"/>
  <c r="Z72" i="32"/>
  <c r="AD55" i="8"/>
  <c r="AE52" i="8"/>
  <c r="AD52" i="8"/>
  <c r="AD45" i="8"/>
  <c r="AD51" i="8"/>
  <c r="AG52" i="8"/>
  <c r="AG51" i="8"/>
  <c r="AD47" i="8"/>
  <c r="AD50" i="8"/>
  <c r="AD43" i="8"/>
  <c r="AE48" i="8"/>
  <c r="AG48" i="8"/>
  <c r="AD48" i="8"/>
  <c r="AD44" i="8"/>
  <c r="AE55" i="8"/>
  <c r="AD53" i="8"/>
  <c r="AG55" i="8"/>
  <c r="AG53" i="8"/>
  <c r="AE53" i="8"/>
  <c r="AE51" i="8"/>
  <c r="AD46" i="8"/>
  <c r="AE50" i="8"/>
  <c r="AD54" i="8"/>
  <c r="AE54" i="8"/>
  <c r="AG50" i="8"/>
  <c r="AD49" i="8"/>
  <c r="AE49" i="8"/>
  <c r="AG54" i="8"/>
  <c r="AG49" i="8"/>
  <c r="AD42" i="8"/>
  <c r="C5" i="37"/>
  <c r="D5" i="37"/>
  <c r="C33" i="37"/>
  <c r="G33" i="37"/>
  <c r="E33" i="37"/>
  <c r="E11" i="37"/>
  <c r="E19" i="37"/>
  <c r="C21" i="37"/>
  <c r="G21" i="37"/>
  <c r="E23" i="37"/>
  <c r="C25" i="37"/>
  <c r="G25" i="37"/>
  <c r="E27" i="37"/>
  <c r="C29" i="37"/>
  <c r="G29" i="37"/>
  <c r="E31" i="37"/>
  <c r="E12" i="37"/>
  <c r="C13" i="37"/>
  <c r="G13" i="37"/>
  <c r="E20" i="37"/>
  <c r="C22" i="37"/>
  <c r="G22" i="37"/>
  <c r="E24" i="37"/>
  <c r="C26" i="37"/>
  <c r="G26" i="37"/>
  <c r="E28" i="37"/>
  <c r="C30" i="37"/>
  <c r="G30" i="37"/>
  <c r="E32" i="37"/>
  <c r="C11" i="37"/>
  <c r="G11" i="37"/>
  <c r="C19" i="37"/>
  <c r="G19" i="37"/>
  <c r="E21" i="37"/>
  <c r="C23" i="37"/>
  <c r="G23" i="37"/>
  <c r="E25" i="37"/>
  <c r="C27" i="37"/>
  <c r="G27" i="37"/>
  <c r="E29" i="37"/>
  <c r="C31" i="37"/>
  <c r="G31" i="37"/>
  <c r="C12" i="37"/>
  <c r="G12" i="37"/>
  <c r="E13" i="37"/>
  <c r="C20" i="37"/>
  <c r="G20" i="37"/>
  <c r="E22" i="37"/>
  <c r="C24" i="37"/>
  <c r="G24" i="37"/>
  <c r="E26" i="37"/>
  <c r="C28" i="37"/>
  <c r="G28" i="37"/>
  <c r="E30" i="37"/>
  <c r="C32" i="37"/>
  <c r="G32" i="37"/>
  <c r="Z429" i="8" l="1"/>
  <c r="AA428" i="8"/>
  <c r="Z335" i="8"/>
  <c r="AA334" i="8"/>
  <c r="Z288" i="8"/>
  <c r="AA287" i="8"/>
  <c r="Z194" i="8"/>
  <c r="AA193" i="8"/>
  <c r="Z241" i="8"/>
  <c r="AA240" i="8"/>
  <c r="Z100" i="8"/>
  <c r="AA99" i="8"/>
  <c r="Z147" i="8"/>
  <c r="AA146" i="8"/>
  <c r="G44" i="8"/>
  <c r="L44" i="8" s="1"/>
  <c r="M44" i="8" s="1"/>
  <c r="F42" i="8"/>
  <c r="K42" i="8" s="1"/>
  <c r="N42" i="8" s="1"/>
  <c r="AC42" i="8" s="1"/>
  <c r="AE42" i="8" s="1"/>
  <c r="K150" i="32"/>
  <c r="L43" i="8"/>
  <c r="M43" i="8" s="1"/>
  <c r="N44" i="8" s="1"/>
  <c r="Z129" i="32"/>
  <c r="K43" i="8"/>
  <c r="N43" i="8" s="1"/>
  <c r="K27" i="48"/>
  <c r="K17" i="48"/>
  <c r="K26" i="48"/>
  <c r="K23" i="48"/>
  <c r="K21" i="48"/>
  <c r="K18" i="48"/>
  <c r="K19" i="48"/>
  <c r="K22" i="48"/>
  <c r="K28" i="48"/>
  <c r="K25" i="48"/>
  <c r="K16" i="48"/>
  <c r="K20" i="48"/>
  <c r="K24" i="48"/>
  <c r="K15" i="48"/>
  <c r="I24" i="47"/>
  <c r="K13" i="8"/>
  <c r="H14" i="8"/>
  <c r="C34" i="46" s="1"/>
  <c r="Z48" i="8"/>
  <c r="D23" i="47"/>
  <c r="J21" i="48"/>
  <c r="D20" i="47"/>
  <c r="J18" i="48"/>
  <c r="D24" i="47"/>
  <c r="J22" i="48"/>
  <c r="D21" i="47"/>
  <c r="J19" i="48"/>
  <c r="D26" i="47"/>
  <c r="J24" i="48"/>
  <c r="F26" i="43"/>
  <c r="J25" i="48"/>
  <c r="D18" i="47"/>
  <c r="J16" i="48"/>
  <c r="D22" i="47"/>
  <c r="J20" i="48"/>
  <c r="F27" i="43"/>
  <c r="J26" i="48"/>
  <c r="D25" i="47"/>
  <c r="J23" i="48"/>
  <c r="D30" i="47"/>
  <c r="J28" i="48"/>
  <c r="D29" i="47"/>
  <c r="J27" i="48"/>
  <c r="D19" i="47"/>
  <c r="J17" i="48"/>
  <c r="F16" i="43"/>
  <c r="J15" i="48"/>
  <c r="C21" i="47"/>
  <c r="C26" i="47"/>
  <c r="C27" i="47"/>
  <c r="C18" i="47"/>
  <c r="C22" i="47"/>
  <c r="C28" i="47"/>
  <c r="C25" i="47"/>
  <c r="C30" i="47"/>
  <c r="E28" i="43"/>
  <c r="C19" i="47"/>
  <c r="E22" i="43"/>
  <c r="C20" i="47"/>
  <c r="C24" i="47"/>
  <c r="C17" i="47"/>
  <c r="F21" i="47"/>
  <c r="I17" i="47"/>
  <c r="I21" i="47"/>
  <c r="H19" i="47"/>
  <c r="I19" i="47"/>
  <c r="G22" i="47"/>
  <c r="F22" i="47"/>
  <c r="H23" i="47"/>
  <c r="I22" i="46"/>
  <c r="G17" i="47"/>
  <c r="F19" i="47"/>
  <c r="H22" i="47"/>
  <c r="H20" i="47"/>
  <c r="I18" i="47"/>
  <c r="F23" i="47"/>
  <c r="G19" i="47"/>
  <c r="G20" i="47"/>
  <c r="I20" i="47"/>
  <c r="I22" i="47"/>
  <c r="H18" i="47"/>
  <c r="G21" i="47"/>
  <c r="H21" i="47"/>
  <c r="F17" i="47"/>
  <c r="H17" i="47"/>
  <c r="G18" i="47"/>
  <c r="F20" i="47"/>
  <c r="AA97" i="32"/>
  <c r="V43" i="8"/>
  <c r="AA43" i="8" s="1"/>
  <c r="I27" i="47"/>
  <c r="I23" i="47"/>
  <c r="E26" i="43"/>
  <c r="AA45" i="8"/>
  <c r="F24" i="43"/>
  <c r="D27" i="47"/>
  <c r="F21" i="43"/>
  <c r="I28" i="47"/>
  <c r="D24" i="46"/>
  <c r="I28" i="46"/>
  <c r="E18" i="43"/>
  <c r="C29" i="47"/>
  <c r="D28" i="47"/>
  <c r="F17" i="43"/>
  <c r="I24" i="46"/>
  <c r="D17" i="47"/>
  <c r="AA47" i="8"/>
  <c r="F29" i="43"/>
  <c r="E23" i="43"/>
  <c r="C23" i="47"/>
  <c r="E19" i="43"/>
  <c r="F18" i="43"/>
  <c r="A30" i="46"/>
  <c r="A31" i="46" s="1"/>
  <c r="A32" i="46" s="1"/>
  <c r="E17" i="43"/>
  <c r="E24" i="43"/>
  <c r="F25" i="43"/>
  <c r="E20" i="43"/>
  <c r="E21" i="43"/>
  <c r="E27" i="43"/>
  <c r="F20" i="43"/>
  <c r="AA44" i="8"/>
  <c r="F19" i="43"/>
  <c r="E16" i="43"/>
  <c r="F22" i="43"/>
  <c r="F23" i="43"/>
  <c r="AA46" i="8"/>
  <c r="I16" i="46"/>
  <c r="I30" i="47"/>
  <c r="I26" i="47"/>
  <c r="A31" i="47"/>
  <c r="A32" i="47" s="1"/>
  <c r="A33" i="47" s="1"/>
  <c r="A34" i="47" s="1"/>
  <c r="E25" i="43"/>
  <c r="F28" i="43"/>
  <c r="E29" i="43"/>
  <c r="A15" i="47"/>
  <c r="A16" i="47" s="1"/>
  <c r="A9" i="46"/>
  <c r="AF50" i="8"/>
  <c r="D21" i="46"/>
  <c r="C20" i="46"/>
  <c r="C21" i="46"/>
  <c r="D16" i="46"/>
  <c r="E23" i="46"/>
  <c r="E28" i="46"/>
  <c r="G23" i="46"/>
  <c r="G24" i="46"/>
  <c r="E29" i="46"/>
  <c r="H29" i="46"/>
  <c r="D29" i="46"/>
  <c r="D22" i="46"/>
  <c r="G29" i="46"/>
  <c r="F26" i="46"/>
  <c r="D25" i="46"/>
  <c r="F25" i="46"/>
  <c r="E26" i="46"/>
  <c r="D19" i="46"/>
  <c r="C19" i="46"/>
  <c r="C18" i="46"/>
  <c r="F23" i="46"/>
  <c r="D28" i="46"/>
  <c r="E24" i="46"/>
  <c r="C28" i="46"/>
  <c r="H28" i="46"/>
  <c r="G28" i="46"/>
  <c r="G27" i="46"/>
  <c r="F29" i="46"/>
  <c r="G22" i="46"/>
  <c r="E22" i="46"/>
  <c r="D20" i="46"/>
  <c r="H25" i="46"/>
  <c r="C26" i="46"/>
  <c r="G25" i="46"/>
  <c r="H26" i="46"/>
  <c r="G26" i="46"/>
  <c r="D18" i="46"/>
  <c r="C17" i="46"/>
  <c r="H24" i="46"/>
  <c r="F24" i="46"/>
  <c r="C23" i="46"/>
  <c r="D23" i="46"/>
  <c r="F27" i="46"/>
  <c r="C29" i="46"/>
  <c r="H22" i="46"/>
  <c r="F22" i="46"/>
  <c r="E25" i="46"/>
  <c r="D26" i="46"/>
  <c r="D17" i="46"/>
  <c r="C24" i="46"/>
  <c r="F28" i="46"/>
  <c r="H23" i="46"/>
  <c r="C27" i="46"/>
  <c r="E27" i="46"/>
  <c r="D27" i="46"/>
  <c r="C22" i="46"/>
  <c r="C25" i="46"/>
  <c r="H27" i="46"/>
  <c r="C16" i="46"/>
  <c r="AF55" i="8"/>
  <c r="AF54" i="8"/>
  <c r="AF51" i="8"/>
  <c r="AF53" i="8"/>
  <c r="AF52" i="8"/>
  <c r="AF49" i="8"/>
  <c r="AF48" i="8"/>
  <c r="I20" i="46"/>
  <c r="B31" i="37"/>
  <c r="A22" i="37"/>
  <c r="B30" i="37"/>
  <c r="F19" i="37"/>
  <c r="D32" i="37"/>
  <c r="A26" i="37"/>
  <c r="F23" i="37"/>
  <c r="D21" i="37"/>
  <c r="B19" i="37"/>
  <c r="A25" i="37"/>
  <c r="F18" i="37"/>
  <c r="F13" i="37"/>
  <c r="A21" i="37"/>
  <c r="F22" i="37"/>
  <c r="D20" i="37"/>
  <c r="B13" i="37"/>
  <c r="A28" i="37"/>
  <c r="F25" i="37"/>
  <c r="D23" i="37"/>
  <c r="B21" i="37"/>
  <c r="D11" i="37"/>
  <c r="A31" i="37"/>
  <c r="F28" i="37"/>
  <c r="D26" i="37"/>
  <c r="B24" i="37"/>
  <c r="B12" i="37"/>
  <c r="B33" i="37"/>
  <c r="A24" i="37"/>
  <c r="D19" i="37"/>
  <c r="F21" i="37"/>
  <c r="F33" i="37"/>
  <c r="F31" i="37"/>
  <c r="D29" i="37"/>
  <c r="B27" i="37"/>
  <c r="A13" i="37"/>
  <c r="B11" i="37"/>
  <c r="F30" i="37"/>
  <c r="D28" i="37"/>
  <c r="B26" i="37"/>
  <c r="D31" i="37"/>
  <c r="B29" i="37"/>
  <c r="A20" i="37"/>
  <c r="B32" i="37"/>
  <c r="A23" i="37"/>
  <c r="F20" i="37"/>
  <c r="D13" i="37"/>
  <c r="A33" i="37"/>
  <c r="A12" i="37"/>
  <c r="A27" i="37"/>
  <c r="F24" i="37"/>
  <c r="D22" i="37"/>
  <c r="F12" i="37"/>
  <c r="D33" i="37"/>
  <c r="A30" i="37"/>
  <c r="F27" i="37"/>
  <c r="D25" i="37"/>
  <c r="B23" i="37"/>
  <c r="F11" i="37"/>
  <c r="A29" i="37"/>
  <c r="F26" i="37"/>
  <c r="D24" i="37"/>
  <c r="B22" i="37"/>
  <c r="D12" i="37"/>
  <c r="A32" i="37"/>
  <c r="F29" i="37"/>
  <c r="D27" i="37"/>
  <c r="B25" i="37"/>
  <c r="F32" i="37"/>
  <c r="D30" i="37"/>
  <c r="B28" i="37"/>
  <c r="A19" i="37"/>
  <c r="B20" i="37"/>
  <c r="A11" i="37"/>
  <c r="A18" i="37"/>
  <c r="A10" i="37"/>
  <c r="D18" i="37"/>
  <c r="D10" i="37"/>
  <c r="A35" i="47" l="1"/>
  <c r="A36" i="47" s="1"/>
  <c r="A33" i="46"/>
  <c r="A34" i="46" s="1"/>
  <c r="Z430" i="8"/>
  <c r="AA429" i="8"/>
  <c r="Z289" i="8"/>
  <c r="AA288" i="8"/>
  <c r="Z336" i="8"/>
  <c r="AA335" i="8"/>
  <c r="AA48" i="8"/>
  <c r="Z242" i="8"/>
  <c r="AA241" i="8"/>
  <c r="Z101" i="8"/>
  <c r="AA100" i="8"/>
  <c r="Z148" i="8"/>
  <c r="AA147" i="8"/>
  <c r="Z195" i="8"/>
  <c r="AA194" i="8"/>
  <c r="I34" i="47"/>
  <c r="N45" i="8"/>
  <c r="H29" i="48"/>
  <c r="AG42" i="8"/>
  <c r="AF42" i="8"/>
  <c r="G29" i="43"/>
  <c r="G25" i="43"/>
  <c r="G27" i="43"/>
  <c r="G21" i="43"/>
  <c r="G28" i="43"/>
  <c r="G23" i="43"/>
  <c r="G18" i="43"/>
  <c r="G22" i="43"/>
  <c r="G20" i="43"/>
  <c r="C36" i="47"/>
  <c r="G24" i="43"/>
  <c r="G26" i="43"/>
  <c r="K14" i="8"/>
  <c r="P91" i="32" s="1"/>
  <c r="G19" i="43"/>
  <c r="Z49" i="8"/>
  <c r="A10" i="46"/>
  <c r="AE47" i="8"/>
  <c r="AC47" i="8"/>
  <c r="I17" i="46"/>
  <c r="H32" i="46"/>
  <c r="I18" i="46"/>
  <c r="I21" i="46"/>
  <c r="AG47" i="8"/>
  <c r="I19" i="46"/>
  <c r="F10" i="37"/>
  <c r="B18" i="37"/>
  <c r="B10" i="37"/>
  <c r="Z431" i="8" l="1"/>
  <c r="AA430" i="8"/>
  <c r="Z337" i="8"/>
  <c r="AA336" i="8"/>
  <c r="Z290" i="8"/>
  <c r="AA289" i="8"/>
  <c r="Z196" i="8"/>
  <c r="AA195" i="8"/>
  <c r="Z243" i="8"/>
  <c r="AA242" i="8"/>
  <c r="Z102" i="8"/>
  <c r="AA101" i="8"/>
  <c r="Z149" i="8"/>
  <c r="AA148" i="8"/>
  <c r="L19" i="48"/>
  <c r="L17" i="48"/>
  <c r="L26" i="48"/>
  <c r="L24" i="48"/>
  <c r="L16" i="48"/>
  <c r="L25" i="48"/>
  <c r="L22" i="48"/>
  <c r="L23" i="48"/>
  <c r="L21" i="48"/>
  <c r="L20" i="48"/>
  <c r="L28" i="48"/>
  <c r="L18" i="48"/>
  <c r="L27" i="48"/>
  <c r="L15" i="48"/>
  <c r="U93" i="32"/>
  <c r="U91" i="32"/>
  <c r="U95" i="32"/>
  <c r="P93" i="32"/>
  <c r="P95" i="32"/>
  <c r="Z50" i="8"/>
  <c r="AA49" i="8"/>
  <c r="H20" i="43"/>
  <c r="H24" i="43"/>
  <c r="H29" i="43"/>
  <c r="H26" i="43"/>
  <c r="H21" i="43"/>
  <c r="H19" i="43"/>
  <c r="H28" i="43"/>
  <c r="H27" i="43"/>
  <c r="H23" i="43"/>
  <c r="H22" i="43"/>
  <c r="H25" i="43"/>
  <c r="H18" i="43"/>
  <c r="AM22" i="8"/>
  <c r="B6" i="8" s="1"/>
  <c r="A50" i="40" s="1"/>
  <c r="H17" i="43"/>
  <c r="G16" i="43"/>
  <c r="H16" i="43"/>
  <c r="A11" i="46"/>
  <c r="AE46" i="8"/>
  <c r="AC46" i="8"/>
  <c r="AC45" i="8"/>
  <c r="AE45" i="8" s="1"/>
  <c r="AG45" i="8" s="1"/>
  <c r="AC44" i="8"/>
  <c r="AE44" i="8" s="1"/>
  <c r="AG44" i="8" s="1"/>
  <c r="AC43" i="8"/>
  <c r="AE43" i="8" s="1"/>
  <c r="AG43" i="8" s="1"/>
  <c r="AF47" i="8"/>
  <c r="AG46" i="8"/>
  <c r="AA431" i="8" l="1"/>
  <c r="AA290" i="8"/>
  <c r="AA337" i="8"/>
  <c r="AA102" i="8"/>
  <c r="AA149" i="8"/>
  <c r="AA243" i="8"/>
  <c r="AA196" i="8"/>
  <c r="G17" i="43"/>
  <c r="Z51" i="8"/>
  <c r="AA50" i="8"/>
  <c r="A12" i="46"/>
  <c r="AF43" i="8"/>
  <c r="AF45" i="8"/>
  <c r="AF44" i="8"/>
  <c r="AF46" i="8"/>
  <c r="AH42" i="8"/>
  <c r="Z52" i="8" l="1"/>
  <c r="AA51" i="8"/>
  <c r="A13" i="46"/>
  <c r="A14" i="46" s="1"/>
  <c r="A15" i="46" s="1"/>
  <c r="AH47" i="8"/>
  <c r="AH44" i="8"/>
  <c r="Z53" i="8" l="1"/>
  <c r="AA52" i="8"/>
  <c r="F17" i="46"/>
  <c r="F16" i="46"/>
  <c r="F19" i="46"/>
  <c r="F18" i="46"/>
  <c r="F20" i="46"/>
  <c r="F21" i="46"/>
  <c r="A6" i="8"/>
  <c r="C43" i="40" s="1"/>
  <c r="Z54" i="8" l="1"/>
  <c r="AA53" i="8"/>
  <c r="E18" i="46"/>
  <c r="E20" i="46"/>
  <c r="H20" i="46"/>
  <c r="H18" i="46"/>
  <c r="G19" i="46"/>
  <c r="E19" i="46"/>
  <c r="G18" i="46"/>
  <c r="H21" i="46"/>
  <c r="G21" i="46"/>
  <c r="E16" i="46"/>
  <c r="E21" i="46"/>
  <c r="G20" i="46"/>
  <c r="H19" i="46"/>
  <c r="H17" i="46"/>
  <c r="E17" i="46"/>
  <c r="H16" i="46"/>
  <c r="G16" i="46"/>
  <c r="G17" i="46"/>
  <c r="Z55" i="8" l="1"/>
  <c r="AA54" i="8"/>
  <c r="O131" i="32"/>
  <c r="AA55" i="8" l="1"/>
  <c r="AC131" i="32"/>
  <c r="O132" i="32"/>
  <c r="AC132" i="32" s="1"/>
  <c r="AI131" i="32" l="1"/>
  <c r="S129" i="32"/>
  <c r="U131" i="32"/>
  <c r="N129" i="32" s="1"/>
  <c r="J121" i="32" l="1"/>
  <c r="L190" i="32"/>
  <c r="R190" i="32" s="1"/>
  <c r="AC196" i="32" l="1"/>
  <c r="AA121" i="32"/>
  <c r="P96" i="32"/>
  <c r="P92" i="32"/>
  <c r="P94" i="32"/>
  <c r="L165" i="32" l="1"/>
  <c r="Q165" i="32" s="1"/>
  <c r="J119" i="32"/>
  <c r="AB95" i="32"/>
  <c r="AB93" i="32"/>
  <c r="L179" i="32"/>
  <c r="R179" i="32" s="1"/>
  <c r="J120" i="32"/>
  <c r="AB91" i="32"/>
  <c r="S148" i="32"/>
  <c r="AC148" i="32" s="1"/>
  <c r="AM148" i="32" s="1"/>
  <c r="J117" i="32" l="1"/>
  <c r="L141" i="32"/>
  <c r="R141" i="32" s="1"/>
  <c r="Y148" i="32"/>
  <c r="N97" i="32"/>
  <c r="T97" i="32"/>
  <c r="AI148" i="32"/>
  <c r="H97" i="32"/>
  <c r="O148" i="32"/>
  <c r="AA120" i="32"/>
  <c r="W196" i="32"/>
  <c r="AA119" i="32"/>
  <c r="Q196" i="32"/>
  <c r="L156" i="32" l="1"/>
  <c r="R156" i="32" s="1"/>
  <c r="J118" i="32"/>
  <c r="E196" i="32"/>
  <c r="AA117" i="32"/>
  <c r="K196" i="32" l="1"/>
  <c r="E197" i="32" s="1"/>
  <c r="AA118" i="32"/>
  <c r="G201" i="32" s="1"/>
  <c r="N205" i="32" l="1"/>
  <c r="G200" i="32"/>
  <c r="M200" i="32" s="1"/>
  <c r="J205" i="32" s="1"/>
  <c r="AA122" i="32"/>
  <c r="AI122" i="32" s="1"/>
  <c r="T205" i="32" l="1"/>
  <c r="Z205" i="32" s="1"/>
</calcChain>
</file>

<file path=xl/sharedStrings.xml><?xml version="1.0" encoding="utf-8"?>
<sst xmlns="http://schemas.openxmlformats.org/spreadsheetml/2006/main" count="4120" uniqueCount="585">
  <si>
    <t>-</t>
    <phoneticPr fontId="3" type="noConversion"/>
  </si>
  <si>
    <t>측정방향</t>
  </si>
  <si>
    <t>단수</t>
  </si>
  <si>
    <t>CMC</t>
    <phoneticPr fontId="3" type="noConversion"/>
  </si>
  <si>
    <t>단위</t>
    <phoneticPr fontId="3" type="noConversion"/>
  </si>
  <si>
    <r>
      <rPr>
        <sz val="8"/>
        <rFont val="맑은 고딕"/>
        <family val="3"/>
        <charset val="129"/>
      </rPr>
      <t>기기번호</t>
    </r>
    <phoneticPr fontId="3" type="noConversion"/>
  </si>
  <si>
    <r>
      <rPr>
        <sz val="8"/>
        <rFont val="맑은 고딕"/>
        <family val="3"/>
        <charset val="129"/>
      </rPr>
      <t>등록번호</t>
    </r>
    <phoneticPr fontId="3" type="noConversion"/>
  </si>
  <si>
    <t>확인전</t>
  </si>
  <si>
    <t>[Force Calibration]</t>
    <phoneticPr fontId="3" type="noConversion"/>
  </si>
  <si>
    <t>MEASURED VALUE</t>
    <phoneticPr fontId="3" type="noConversion"/>
  </si>
  <si>
    <t>STANDARD CALIBRATION DATA</t>
    <phoneticPr fontId="3" type="noConversion"/>
  </si>
  <si>
    <t>C2_VAL</t>
  </si>
  <si>
    <t>C3_VAL</t>
  </si>
  <si>
    <t>C4_VAL</t>
  </si>
  <si>
    <t>C5_VAL</t>
  </si>
  <si>
    <t>C6_VAL</t>
  </si>
  <si>
    <t>C7_VAL</t>
  </si>
  <si>
    <t>C8_VAL</t>
  </si>
  <si>
    <t>C9_VAL</t>
  </si>
  <si>
    <t>C10_VAL</t>
  </si>
  <si>
    <t>CONDITION</t>
    <phoneticPr fontId="3" type="noConversion"/>
  </si>
  <si>
    <t>RESOLUTION</t>
    <phoneticPr fontId="3" type="noConversion"/>
  </si>
  <si>
    <t>단수</t>
    <phoneticPr fontId="3" type="noConversion"/>
  </si>
  <si>
    <t>명목값</t>
    <phoneticPr fontId="3" type="noConversion"/>
  </si>
  <si>
    <t>지시하중
1차</t>
    <phoneticPr fontId="3" type="noConversion"/>
  </si>
  <si>
    <t>기준기
지시값 1차</t>
    <phoneticPr fontId="3" type="noConversion"/>
  </si>
  <si>
    <t>지시하중
2차</t>
    <phoneticPr fontId="3" type="noConversion"/>
  </si>
  <si>
    <t>기준기
지시값 2차</t>
    <phoneticPr fontId="3" type="noConversion"/>
  </si>
  <si>
    <t>지시하중
3차</t>
    <phoneticPr fontId="3" type="noConversion"/>
  </si>
  <si>
    <t>기준기
지시값 3차</t>
    <phoneticPr fontId="3" type="noConversion"/>
  </si>
  <si>
    <t>번호</t>
    <phoneticPr fontId="26" type="noConversion"/>
  </si>
  <si>
    <t>Standard</t>
    <phoneticPr fontId="26" type="noConversion"/>
  </si>
  <si>
    <t>보정값 단위</t>
    <phoneticPr fontId="26" type="noConversion"/>
  </si>
  <si>
    <t>kgf</t>
    <phoneticPr fontId="3" type="noConversion"/>
  </si>
  <si>
    <t>N</t>
    <phoneticPr fontId="3" type="noConversion"/>
  </si>
  <si>
    <t>오차 (%)</t>
  </si>
  <si>
    <t>최대용량</t>
    <phoneticPr fontId="3" type="noConversion"/>
  </si>
  <si>
    <t>1. 사전부하</t>
    <phoneticPr fontId="3" type="noConversion"/>
  </si>
  <si>
    <t>교정하중</t>
    <phoneticPr fontId="3" type="noConversion"/>
  </si>
  <si>
    <t>분해능</t>
    <phoneticPr fontId="3" type="noConversion"/>
  </si>
  <si>
    <t>a</t>
    <phoneticPr fontId="3" type="noConversion"/>
  </si>
  <si>
    <t>a'</t>
    <phoneticPr fontId="3" type="noConversion"/>
  </si>
  <si>
    <t>b</t>
    <phoneticPr fontId="3" type="noConversion"/>
  </si>
  <si>
    <t>b'</t>
    <phoneticPr fontId="3" type="noConversion"/>
  </si>
  <si>
    <t>k</t>
    <phoneticPr fontId="3" type="noConversion"/>
  </si>
  <si>
    <t>○ 교정결과</t>
    <phoneticPr fontId="3" type="noConversion"/>
  </si>
  <si>
    <t>지시하중</t>
    <phoneticPr fontId="3" type="noConversion"/>
  </si>
  <si>
    <t>지시하중</t>
    <phoneticPr fontId="3" type="noConversion"/>
  </si>
  <si>
    <t xml:space="preserve">    상대반복도오차, 상대영점오차를 계산하였다.</t>
    <phoneticPr fontId="3" type="noConversion"/>
  </si>
  <si>
    <t>0.000 00</t>
    <phoneticPr fontId="3" type="noConversion"/>
  </si>
  <si>
    <r>
      <rPr>
        <b/>
        <sz val="10"/>
        <rFont val="맑은 고딕"/>
        <family val="3"/>
        <charset val="129"/>
      </rPr>
      <t>교정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방향</t>
    </r>
    <phoneticPr fontId="3" type="noConversion"/>
  </si>
  <si>
    <t>N.F</t>
    <phoneticPr fontId="3" type="noConversion"/>
  </si>
  <si>
    <r>
      <rPr>
        <b/>
        <sz val="10"/>
        <rFont val="맑은 고딕"/>
        <family val="3"/>
        <charset val="129"/>
      </rPr>
      <t>규격</t>
    </r>
    <phoneticPr fontId="3" type="noConversion"/>
  </si>
  <si>
    <r>
      <rPr>
        <b/>
        <sz val="10"/>
        <rFont val="맑은 고딕"/>
        <family val="3"/>
        <charset val="129"/>
      </rPr>
      <t>온도편차</t>
    </r>
    <phoneticPr fontId="3" type="noConversion"/>
  </si>
  <si>
    <r>
      <rPr>
        <b/>
        <sz val="9"/>
        <rFont val="맑은 고딕"/>
        <family val="3"/>
        <charset val="129"/>
      </rPr>
      <t>측정</t>
    </r>
    <r>
      <rPr>
        <b/>
        <sz val="9"/>
        <rFont val="Tahoma"/>
        <family val="2"/>
      </rPr>
      <t xml:space="preserve">Data </t>
    </r>
    <r>
      <rPr>
        <b/>
        <sz val="9"/>
        <rFont val="맑은 고딕"/>
        <family val="3"/>
        <charset val="129"/>
      </rPr>
      <t>순지시값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계산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및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힘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측정기의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지시값을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중심으로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선형변환</t>
    </r>
  </si>
  <si>
    <r>
      <rPr>
        <b/>
        <sz val="9"/>
        <rFont val="맑은 고딕"/>
        <family val="3"/>
        <charset val="129"/>
      </rPr>
      <t>힘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측정기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지시값을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힘단위로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환산</t>
    </r>
  </si>
  <si>
    <r>
      <rPr>
        <sz val="9"/>
        <rFont val="맑은 고딕"/>
        <family val="3"/>
        <charset val="129"/>
      </rPr>
      <t>상대반복도</t>
    </r>
  </si>
  <si>
    <r>
      <rPr>
        <sz val="9"/>
        <rFont val="맑은 고딕"/>
        <family val="3"/>
        <charset val="129"/>
      </rPr>
      <t>상대영점</t>
    </r>
  </si>
  <si>
    <r>
      <rPr>
        <sz val="9"/>
        <rFont val="맑은 고딕"/>
        <family val="3"/>
        <charset val="129"/>
      </rPr>
      <t>상대측정</t>
    </r>
  </si>
  <si>
    <r>
      <rPr>
        <sz val="9"/>
        <rFont val="맑은 고딕"/>
        <family val="3"/>
        <charset val="129"/>
      </rPr>
      <t>오차</t>
    </r>
    <r>
      <rPr>
        <sz val="9"/>
        <rFont val="Tahoma"/>
        <family val="2"/>
      </rPr>
      <t xml:space="preserve"> (%)</t>
    </r>
  </si>
  <si>
    <r>
      <rPr>
        <sz val="9"/>
        <rFont val="맑은 고딕"/>
        <family val="3"/>
        <charset val="129"/>
      </rPr>
      <t>불확도</t>
    </r>
    <r>
      <rPr>
        <sz val="9"/>
        <rFont val="Tahoma"/>
        <family val="2"/>
      </rPr>
      <t xml:space="preserve"> (%)</t>
    </r>
  </si>
  <si>
    <t>w c,i</t>
    <phoneticPr fontId="3" type="noConversion"/>
  </si>
  <si>
    <t>■ 피교정기기 명세</t>
    <phoneticPr fontId="3" type="noConversion"/>
  </si>
  <si>
    <t>최소눈금</t>
    <phoneticPr fontId="3" type="noConversion"/>
  </si>
  <si>
    <t>2. 측정결과</t>
    <phoneticPr fontId="3" type="noConversion"/>
  </si>
  <si>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3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</si>
  <si>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3" type="noConversion"/>
  </si>
  <si>
    <t>등록번호</t>
    <phoneticPr fontId="3" type="noConversion"/>
  </si>
  <si>
    <r>
      <rPr>
        <sz val="8"/>
        <rFont val="맑은 고딕"/>
        <family val="3"/>
        <charset val="129"/>
      </rPr>
      <t>접수번호</t>
    </r>
    <phoneticPr fontId="3" type="noConversion"/>
  </si>
  <si>
    <r>
      <rPr>
        <sz val="8"/>
        <rFont val="맑은 고딕"/>
        <family val="3"/>
        <charset val="129"/>
      </rPr>
      <t>의뢰기관</t>
    </r>
    <phoneticPr fontId="3" type="noConversion"/>
  </si>
  <si>
    <r>
      <rPr>
        <sz val="8"/>
        <rFont val="맑은 고딕"/>
        <family val="3"/>
        <charset val="129"/>
      </rPr>
      <t>교정일자</t>
    </r>
    <phoneticPr fontId="3" type="noConversion"/>
  </si>
  <si>
    <r>
      <rPr>
        <sz val="8"/>
        <rFont val="맑은 고딕"/>
        <family val="3"/>
        <charset val="129"/>
      </rPr>
      <t>기기명</t>
    </r>
    <phoneticPr fontId="3" type="noConversion"/>
  </si>
  <si>
    <t>교정절차서1</t>
    <phoneticPr fontId="3" type="noConversion"/>
  </si>
  <si>
    <r>
      <rPr>
        <sz val="8"/>
        <rFont val="맑은 고딕"/>
        <family val="3"/>
        <charset val="129"/>
      </rPr>
      <t>제작회사</t>
    </r>
    <phoneticPr fontId="3" type="noConversion"/>
  </si>
  <si>
    <t>교정절차서2</t>
    <phoneticPr fontId="3" type="noConversion"/>
  </si>
  <si>
    <r>
      <rPr>
        <sz val="8"/>
        <rFont val="맑은 고딕"/>
        <family val="3"/>
        <charset val="129"/>
      </rPr>
      <t>형식</t>
    </r>
    <phoneticPr fontId="3" type="noConversion"/>
  </si>
  <si>
    <t>접수확인자</t>
    <phoneticPr fontId="3" type="noConversion"/>
  </si>
  <si>
    <t>인증교정자</t>
    <phoneticPr fontId="3" type="noConversion"/>
  </si>
  <si>
    <t>세부분류코드</t>
    <phoneticPr fontId="3" type="noConversion"/>
  </si>
  <si>
    <t>기술책임자</t>
    <phoneticPr fontId="3" type="noConversion"/>
  </si>
  <si>
    <r>
      <rPr>
        <sz val="8"/>
        <rFont val="맑은 고딕"/>
        <family val="3"/>
        <charset val="129"/>
      </rPr>
      <t>교정주기</t>
    </r>
    <phoneticPr fontId="3" type="noConversion"/>
  </si>
  <si>
    <r>
      <t>KOLAS</t>
    </r>
    <r>
      <rPr>
        <sz val="8"/>
        <rFont val="맑은 고딕"/>
        <family val="3"/>
        <charset val="129"/>
      </rPr>
      <t>유무</t>
    </r>
    <phoneticPr fontId="3" type="noConversion"/>
  </si>
  <si>
    <t>1: KOLAS 성적서
0: 비공인성적서</t>
    <phoneticPr fontId="3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</si>
  <si>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3" type="noConversion"/>
  </si>
  <si>
    <r>
      <rPr>
        <sz val="8"/>
        <rFont val="맑은 고딕"/>
        <family val="3"/>
        <charset val="129"/>
      </rPr>
      <t>최저온도</t>
    </r>
    <phoneticPr fontId="3" type="noConversion"/>
  </si>
  <si>
    <t>최저습도</t>
    <phoneticPr fontId="3" type="noConversion"/>
  </si>
  <si>
    <t>최저기압</t>
    <phoneticPr fontId="3" type="noConversion"/>
  </si>
  <si>
    <t>교정장소</t>
    <phoneticPr fontId="3" type="noConversion"/>
  </si>
  <si>
    <t>0: KC00-011 고정표준실
1: 현장교정
4: KC10-244 고정표준실</t>
    <phoneticPr fontId="3" type="noConversion"/>
  </si>
  <si>
    <r>
      <rPr>
        <sz val="8"/>
        <rFont val="맑은 고딕"/>
        <family val="3"/>
        <charset val="129"/>
      </rPr>
      <t>최고온도</t>
    </r>
    <phoneticPr fontId="3" type="noConversion"/>
  </si>
  <si>
    <r>
      <rPr>
        <sz val="8"/>
        <rFont val="맑은 고딕"/>
        <family val="3"/>
        <charset val="129"/>
      </rPr>
      <t>최고습도</t>
    </r>
    <phoneticPr fontId="3" type="noConversion"/>
  </si>
  <si>
    <t>최고기압</t>
    <phoneticPr fontId="3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</si>
  <si>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3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</si>
  <si>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3" type="noConversion"/>
  </si>
  <si>
    <t>기기명</t>
    <phoneticPr fontId="3" type="noConversion"/>
  </si>
  <si>
    <t>제작회사</t>
    <phoneticPr fontId="3" type="noConversion"/>
  </si>
  <si>
    <r>
      <rPr>
        <sz val="8"/>
        <rFont val="맑은 고딕"/>
        <family val="3"/>
        <charset val="129"/>
      </rPr>
      <t>형식</t>
    </r>
    <phoneticPr fontId="3" type="noConversion"/>
  </si>
  <si>
    <t>기기번호</t>
    <phoneticPr fontId="3" type="noConversion"/>
  </si>
  <si>
    <t>차기교정예정일자</t>
    <phoneticPr fontId="3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</si>
  <si>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3" type="noConversion"/>
  </si>
  <si>
    <t>전체</t>
    <phoneticPr fontId="3" type="noConversion"/>
  </si>
  <si>
    <t>특이사항</t>
    <phoneticPr fontId="3" type="noConversion"/>
  </si>
  <si>
    <t>PASS</t>
    <phoneticPr fontId="3" type="noConversion"/>
  </si>
  <si>
    <t>FIAL</t>
    <phoneticPr fontId="3" type="noConversion"/>
  </si>
  <si>
    <t>교정자 확인</t>
    <phoneticPr fontId="3" type="noConversion"/>
  </si>
  <si>
    <t>CMC 검토</t>
    <phoneticPr fontId="3" type="noConversion"/>
  </si>
  <si>
    <t>판정결과</t>
  </si>
  <si>
    <t>부록</t>
    <phoneticPr fontId="3" type="noConversion"/>
  </si>
  <si>
    <t>Display</t>
    <phoneticPr fontId="3" type="noConversion"/>
  </si>
  <si>
    <t>최소눈금</t>
    <phoneticPr fontId="3" type="noConversion"/>
  </si>
  <si>
    <t>분해능</t>
    <phoneticPr fontId="3" type="noConversion"/>
  </si>
  <si>
    <t>분해능단위</t>
    <phoneticPr fontId="3" type="noConversion"/>
  </si>
  <si>
    <t>SPEC</t>
    <phoneticPr fontId="3" type="noConversion"/>
  </si>
  <si>
    <t>MIN</t>
    <phoneticPr fontId="3" type="noConversion"/>
  </si>
  <si>
    <t>MAX</t>
    <phoneticPr fontId="3" type="noConversion"/>
  </si>
  <si>
    <t>UNIT</t>
    <phoneticPr fontId="3" type="noConversion"/>
  </si>
  <si>
    <t>번호</t>
  </si>
  <si>
    <t>등록번호</t>
  </si>
  <si>
    <t>기준기명(종류)</t>
  </si>
  <si>
    <t>단위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</si>
  <si>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</si>
  <si>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</si>
  <si>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</si>
  <si>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</si>
  <si>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</si>
  <si>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</si>
  <si>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</si>
  <si>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교정일자</t>
  </si>
  <si>
    <t>측정방향</t>
    <phoneticPr fontId="3" type="noConversion"/>
  </si>
  <si>
    <t>측정방향</t>
    <phoneticPr fontId="26" type="noConversion"/>
  </si>
  <si>
    <t>최대용량</t>
    <phoneticPr fontId="26" type="noConversion"/>
  </si>
  <si>
    <t>최소눈금</t>
    <phoneticPr fontId="26" type="noConversion"/>
  </si>
  <si>
    <t>분해능</t>
    <phoneticPr fontId="26" type="noConversion"/>
  </si>
  <si>
    <t>단위</t>
    <phoneticPr fontId="26" type="noConversion"/>
  </si>
  <si>
    <t>측정점 수</t>
    <phoneticPr fontId="26" type="noConversion"/>
  </si>
  <si>
    <t>사용기준기</t>
    <phoneticPr fontId="26" type="noConversion"/>
  </si>
  <si>
    <t>교정범위</t>
    <phoneticPr fontId="26" type="noConversion"/>
  </si>
  <si>
    <t>단수</t>
    <phoneticPr fontId="26" type="noConversion"/>
  </si>
  <si>
    <t>교정 대상 기기 정보</t>
    <phoneticPr fontId="3" type="noConversion"/>
  </si>
  <si>
    <t>불확도 단위</t>
    <phoneticPr fontId="26" type="noConversion"/>
  </si>
  <si>
    <t>비고</t>
    <phoneticPr fontId="3" type="noConversion"/>
  </si>
  <si>
    <t>등록번호</t>
    <phoneticPr fontId="26" type="noConversion"/>
  </si>
  <si>
    <t>FUNC</t>
    <phoneticPr fontId="26" type="noConversion"/>
  </si>
  <si>
    <t>C1_VAL</t>
    <phoneticPr fontId="26" type="noConversion"/>
  </si>
  <si>
    <t>Nominal</t>
    <phoneticPr fontId="26" type="noConversion"/>
  </si>
  <si>
    <t>Measured</t>
    <phoneticPr fontId="26" type="noConversion"/>
  </si>
  <si>
    <t>단위</t>
    <phoneticPr fontId="26" type="noConversion"/>
  </si>
  <si>
    <t>보정값</t>
    <phoneticPr fontId="26" type="noConversion"/>
  </si>
  <si>
    <t>불확도_1</t>
    <phoneticPr fontId="26" type="noConversion"/>
  </si>
  <si>
    <t>불확도_2</t>
    <phoneticPr fontId="26" type="noConversion"/>
  </si>
  <si>
    <t>k</t>
    <phoneticPr fontId="3" type="noConversion"/>
  </si>
  <si>
    <t>교정시 온도</t>
    <phoneticPr fontId="26" type="noConversion"/>
  </si>
  <si>
    <t>a</t>
    <phoneticPr fontId="3" type="noConversion"/>
  </si>
  <si>
    <t>b</t>
    <phoneticPr fontId="3" type="noConversion"/>
  </si>
  <si>
    <t>c</t>
    <phoneticPr fontId="3" type="noConversion"/>
  </si>
  <si>
    <t>a'</t>
    <phoneticPr fontId="3" type="noConversion"/>
  </si>
  <si>
    <t>b'</t>
    <phoneticPr fontId="3" type="noConversion"/>
  </si>
  <si>
    <t>c'</t>
    <phoneticPr fontId="3" type="noConversion"/>
  </si>
  <si>
    <t>교정단위</t>
    <phoneticPr fontId="3" type="noConversion"/>
  </si>
  <si>
    <t>등급</t>
    <phoneticPr fontId="3" type="noConversion"/>
  </si>
  <si>
    <t>감도드리프트</t>
    <phoneticPr fontId="3" type="noConversion"/>
  </si>
  <si>
    <t>기준기교정일</t>
    <phoneticPr fontId="26" type="noConversion"/>
  </si>
  <si>
    <t>측정방향</t>
    <phoneticPr fontId="3" type="noConversion"/>
  </si>
  <si>
    <t>최대용량</t>
    <phoneticPr fontId="3" type="noConversion"/>
  </si>
  <si>
    <t>단위</t>
    <phoneticPr fontId="3" type="noConversion"/>
  </si>
  <si>
    <t>성적서 온도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</si>
  <si>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</si>
  <si>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</si>
  <si>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</si>
  <si>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a´</t>
    <phoneticPr fontId="3" type="noConversion"/>
  </si>
  <si>
    <t>b´</t>
    <phoneticPr fontId="3" type="noConversion"/>
  </si>
  <si>
    <t>c´</t>
    <phoneticPr fontId="3" type="noConversion"/>
  </si>
  <si>
    <t>성적서 단위</t>
    <phoneticPr fontId="3" type="noConversion"/>
  </si>
  <si>
    <t>등급</t>
    <phoneticPr fontId="3" type="noConversion"/>
  </si>
  <si>
    <t>감도드리프트</t>
    <phoneticPr fontId="3" type="noConversion"/>
  </si>
  <si>
    <t>0.0</t>
    <phoneticPr fontId="3" type="noConversion"/>
  </si>
  <si>
    <t>kN</t>
    <phoneticPr fontId="3" type="noConversion"/>
  </si>
  <si>
    <t>ton.f</t>
    <phoneticPr fontId="3" type="noConversion"/>
  </si>
  <si>
    <t>lbf</t>
    <phoneticPr fontId="3" type="noConversion"/>
  </si>
  <si>
    <t>NumberFormat</t>
    <phoneticPr fontId="3" type="noConversion"/>
  </si>
  <si>
    <t>CMC</t>
    <phoneticPr fontId="3" type="noConversion"/>
  </si>
  <si>
    <t>0.00</t>
    <phoneticPr fontId="3" type="noConversion"/>
  </si>
  <si>
    <t>0.000 0</t>
    <phoneticPr fontId="3" type="noConversion"/>
  </si>
  <si>
    <r>
      <rPr>
        <b/>
        <sz val="10"/>
        <rFont val="맑은 고딕"/>
        <family val="3"/>
        <charset val="129"/>
      </rPr>
      <t>최소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눈금</t>
    </r>
    <phoneticPr fontId="3" type="noConversion"/>
  </si>
  <si>
    <t>c</t>
    <phoneticPr fontId="3" type="noConversion"/>
  </si>
  <si>
    <t>a'</t>
    <phoneticPr fontId="3" type="noConversion"/>
  </si>
  <si>
    <t>-</t>
    <phoneticPr fontId="3" type="noConversion"/>
  </si>
  <si>
    <t>kN</t>
    <phoneticPr fontId="3" type="noConversion"/>
  </si>
  <si>
    <t>CMC</t>
    <phoneticPr fontId="3" type="noConversion"/>
  </si>
  <si>
    <t>N.F</t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</si>
  <si>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</si>
  <si>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</si>
  <si>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sz val="9"/>
        <rFont val="맑은 고딕"/>
        <family val="3"/>
        <charset val="129"/>
      </rPr>
      <t>지시하중</t>
    </r>
    <phoneticPr fontId="3" type="noConversion"/>
  </si>
  <si>
    <r>
      <rPr>
        <sz val="9"/>
        <rFont val="맑은 고딕"/>
        <family val="3"/>
        <charset val="129"/>
      </rPr>
      <t>등급</t>
    </r>
    <phoneticPr fontId="3" type="noConversion"/>
  </si>
  <si>
    <r>
      <t xml:space="preserve">2. </t>
    </r>
    <r>
      <rPr>
        <b/>
        <sz val="9"/>
        <rFont val="맑은 고딕"/>
        <family val="3"/>
        <charset val="129"/>
      </rPr>
      <t>불확도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계산</t>
    </r>
    <phoneticPr fontId="3" type="noConversion"/>
  </si>
  <si>
    <r>
      <rPr>
        <sz val="9"/>
        <rFont val="맑은 고딕"/>
        <family val="3"/>
        <charset val="129"/>
      </rPr>
      <t>상대영점오차</t>
    </r>
    <phoneticPr fontId="3" type="noConversion"/>
  </si>
  <si>
    <t>지시형태</t>
    <phoneticPr fontId="26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</si>
  <si>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3" type="noConversion"/>
  </si>
  <si>
    <t xml:space="preserve"> 성적서발급번호(Certificate No) :</t>
    <phoneticPr fontId="3" type="noConversion"/>
  </si>
  <si>
    <t>r ×</t>
    <phoneticPr fontId="3" type="noConversion"/>
  </si>
  <si>
    <t>q</t>
    <phoneticPr fontId="3" type="noConversion"/>
  </si>
  <si>
    <t>b</t>
    <phoneticPr fontId="3" type="noConversion"/>
  </si>
  <si>
    <t>f0</t>
    <phoneticPr fontId="3" type="noConversion"/>
  </si>
  <si>
    <t>a</t>
    <phoneticPr fontId="3" type="noConversion"/>
  </si>
  <si>
    <t>힘 측정기 지시값</t>
  </si>
  <si>
    <t>※ 측정Data 순힘 측정기 지시값 계산 및 힘 측정기의 힘 측정기 지시값을 중심으로 선형변환</t>
  </si>
  <si>
    <t>※ 힘 측정기 힘 측정기 지시값을 힘단위로 환산</t>
  </si>
  <si>
    <t>0</t>
    <phoneticPr fontId="3" type="noConversion"/>
  </si>
  <si>
    <t>0.000</t>
    <phoneticPr fontId="3" type="noConversion"/>
  </si>
  <si>
    <t>1차 (0˚)</t>
  </si>
  <si>
    <t>2차 (120˚)</t>
  </si>
  <si>
    <t>3차 (240˚)</t>
  </si>
  <si>
    <t>q1</t>
    <phoneticPr fontId="3" type="noConversion"/>
  </si>
  <si>
    <t>q2</t>
    <phoneticPr fontId="3" type="noConversion"/>
  </si>
  <si>
    <t>q3</t>
    <phoneticPr fontId="3" type="noConversion"/>
  </si>
  <si>
    <t>%</t>
    <phoneticPr fontId="3" type="noConversion"/>
  </si>
  <si>
    <t>%</t>
    <phoneticPr fontId="3" type="noConversion"/>
  </si>
  <si>
    <r>
      <rPr>
        <b/>
        <sz val="10"/>
        <rFont val="맑은 고딕"/>
        <family val="3"/>
        <charset val="129"/>
      </rPr>
      <t>※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환경</t>
    </r>
    <phoneticPr fontId="3" type="noConversion"/>
  </si>
  <si>
    <r>
      <rPr>
        <b/>
        <sz val="10"/>
        <rFont val="맑은 고딕"/>
        <family val="3"/>
        <charset val="129"/>
      </rPr>
      <t>※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단위환산표</t>
    </r>
    <phoneticPr fontId="3" type="noConversion"/>
  </si>
  <si>
    <r>
      <rPr>
        <b/>
        <sz val="10"/>
        <rFont val="맑은 고딕"/>
        <family val="3"/>
        <charset val="129"/>
      </rPr>
      <t>※</t>
    </r>
    <r>
      <rPr>
        <b/>
        <sz val="10"/>
        <rFont val="Tahoma"/>
        <family val="2"/>
      </rPr>
      <t xml:space="preserve"> Number Format</t>
    </r>
    <phoneticPr fontId="3" type="noConversion"/>
  </si>
  <si>
    <r>
      <rPr>
        <b/>
        <sz val="9"/>
        <rFont val="맑은 고딕"/>
        <family val="3"/>
        <charset val="129"/>
      </rPr>
      <t>※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등급판정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기준</t>
    </r>
    <phoneticPr fontId="3" type="noConversion"/>
  </si>
  <si>
    <r>
      <rPr>
        <b/>
        <sz val="10"/>
        <rFont val="맑은 고딕"/>
        <family val="3"/>
        <charset val="129"/>
      </rPr>
      <t>평균온도</t>
    </r>
    <r>
      <rPr>
        <b/>
        <sz val="10"/>
        <rFont val="Tahoma"/>
        <family val="2"/>
      </rPr>
      <t>(</t>
    </r>
    <r>
      <rPr>
        <b/>
        <sz val="10"/>
        <rFont val="맑은 고딕"/>
        <family val="3"/>
        <charset val="129"/>
      </rPr>
      <t>℃</t>
    </r>
    <r>
      <rPr>
        <b/>
        <sz val="10"/>
        <rFont val="Tahoma"/>
        <family val="2"/>
      </rPr>
      <t>)</t>
    </r>
    <phoneticPr fontId="3" type="noConversion"/>
  </si>
  <si>
    <r>
      <rPr>
        <b/>
        <sz val="10"/>
        <rFont val="맑은 고딕"/>
        <family val="3"/>
        <charset val="129"/>
      </rPr>
      <t>중력가속도</t>
    </r>
    <phoneticPr fontId="3" type="noConversion"/>
  </si>
  <si>
    <r>
      <rPr>
        <sz val="10"/>
        <rFont val="맑은 고딕"/>
        <family val="3"/>
        <charset val="129"/>
      </rPr>
      <t>단위환산표</t>
    </r>
    <phoneticPr fontId="3" type="noConversion"/>
  </si>
  <si>
    <r>
      <rPr>
        <sz val="10"/>
        <rFont val="맑은 고딕"/>
        <family val="3"/>
        <charset val="129"/>
      </rPr>
      <t>분해능</t>
    </r>
    <phoneticPr fontId="3" type="noConversion"/>
  </si>
  <si>
    <r>
      <rPr>
        <sz val="10"/>
        <rFont val="맑은 고딕"/>
        <family val="3"/>
        <charset val="129"/>
      </rPr>
      <t>소수점자리수</t>
    </r>
    <phoneticPr fontId="3" type="noConversion"/>
  </si>
  <si>
    <r>
      <rPr>
        <sz val="9"/>
        <rFont val="맑은 고딕"/>
        <family val="3"/>
        <charset val="129"/>
      </rPr>
      <t>등급</t>
    </r>
    <phoneticPr fontId="3" type="noConversion"/>
  </si>
  <si>
    <r>
      <rPr>
        <sz val="9"/>
        <rFont val="맑은 고딕"/>
        <family val="3"/>
        <charset val="129"/>
      </rPr>
      <t>교정범위하한</t>
    </r>
    <phoneticPr fontId="3" type="noConversion"/>
  </si>
  <si>
    <r>
      <rPr>
        <sz val="9"/>
        <rFont val="맑은 고딕"/>
        <family val="3"/>
        <charset val="129"/>
      </rPr>
      <t>상대지시오차</t>
    </r>
    <phoneticPr fontId="3" type="noConversion"/>
  </si>
  <si>
    <r>
      <rPr>
        <sz val="9"/>
        <rFont val="맑은 고딕"/>
        <family val="3"/>
        <charset val="129"/>
      </rPr>
      <t>상대반복도오차</t>
    </r>
    <phoneticPr fontId="3" type="noConversion"/>
  </si>
  <si>
    <r>
      <rPr>
        <sz val="9"/>
        <rFont val="맑은 고딕"/>
        <family val="3"/>
        <charset val="129"/>
      </rPr>
      <t>상대왕복오차</t>
    </r>
    <phoneticPr fontId="3" type="noConversion"/>
  </si>
  <si>
    <r>
      <rPr>
        <sz val="9"/>
        <rFont val="맑은 고딕"/>
        <family val="3"/>
        <charset val="129"/>
      </rPr>
      <t>상대영점오차</t>
    </r>
    <phoneticPr fontId="3" type="noConversion"/>
  </si>
  <si>
    <r>
      <rPr>
        <sz val="9"/>
        <rFont val="맑은 고딕"/>
        <family val="3"/>
        <charset val="129"/>
      </rPr>
      <t>상대분해능</t>
    </r>
    <phoneticPr fontId="3" type="noConversion"/>
  </si>
  <si>
    <r>
      <rPr>
        <sz val="9"/>
        <rFont val="맑은 고딕"/>
        <family val="3"/>
        <charset val="129"/>
      </rPr>
      <t>초과</t>
    </r>
    <r>
      <rPr>
        <sz val="9"/>
        <rFont val="Tahoma"/>
        <family val="2"/>
      </rPr>
      <t>?</t>
    </r>
    <phoneticPr fontId="3" type="noConversion"/>
  </si>
  <si>
    <r>
      <rPr>
        <b/>
        <sz val="10"/>
        <rFont val="맑은 고딕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표준장비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명세</t>
    </r>
    <phoneticPr fontId="3" type="noConversion"/>
  </si>
  <si>
    <r>
      <rPr>
        <b/>
        <sz val="10"/>
        <rFont val="맑은 고딕"/>
        <family val="3"/>
        <charset val="129"/>
      </rPr>
      <t>교정곡선계수</t>
    </r>
    <phoneticPr fontId="3" type="noConversion"/>
  </si>
  <si>
    <r>
      <rPr>
        <b/>
        <sz val="10"/>
        <rFont val="맑은 고딕"/>
        <family val="3"/>
        <charset val="129"/>
      </rPr>
      <t>단수</t>
    </r>
    <phoneticPr fontId="3" type="noConversion"/>
  </si>
  <si>
    <r>
      <t>(</t>
    </r>
    <r>
      <rPr>
        <b/>
        <sz val="10"/>
        <rFont val="맑은 고딕"/>
        <family val="3"/>
        <charset val="129"/>
      </rPr>
      <t>행번호</t>
    </r>
    <r>
      <rPr>
        <b/>
        <sz val="10"/>
        <rFont val="Tahoma"/>
        <family val="2"/>
      </rPr>
      <t>)</t>
    </r>
    <phoneticPr fontId="3" type="noConversion"/>
  </si>
  <si>
    <r>
      <rPr>
        <b/>
        <sz val="10"/>
        <rFont val="맑은 고딕"/>
        <family val="3"/>
        <charset val="129"/>
      </rPr>
      <t>교정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방향</t>
    </r>
    <phoneticPr fontId="3" type="noConversion"/>
  </si>
  <si>
    <r>
      <rPr>
        <b/>
        <sz val="10"/>
        <rFont val="맑은 고딕"/>
        <family val="3"/>
        <charset val="129"/>
      </rPr>
      <t>최대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용량</t>
    </r>
    <phoneticPr fontId="3" type="noConversion"/>
  </si>
  <si>
    <r>
      <rPr>
        <b/>
        <sz val="10"/>
        <rFont val="맑은 고딕"/>
        <family val="3"/>
        <charset val="129"/>
      </rPr>
      <t>최소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눈금</t>
    </r>
    <phoneticPr fontId="3" type="noConversion"/>
  </si>
  <si>
    <r>
      <rPr>
        <b/>
        <sz val="10"/>
        <rFont val="맑은 고딕"/>
        <family val="3"/>
        <charset val="129"/>
      </rPr>
      <t>단위</t>
    </r>
    <phoneticPr fontId="3" type="noConversion"/>
  </si>
  <si>
    <r>
      <rPr>
        <b/>
        <sz val="10"/>
        <rFont val="맑은 고딕"/>
        <family val="3"/>
        <charset val="129"/>
      </rPr>
      <t>측정점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수</t>
    </r>
    <phoneticPr fontId="3" type="noConversion"/>
  </si>
  <si>
    <r>
      <rPr>
        <b/>
        <sz val="10"/>
        <rFont val="맑은 고딕"/>
        <family val="3"/>
        <charset val="129"/>
      </rPr>
      <t>사용기준기</t>
    </r>
    <phoneticPr fontId="3" type="noConversion"/>
  </si>
  <si>
    <r>
      <rPr>
        <b/>
        <sz val="10"/>
        <rFont val="맑은 고딕"/>
        <family val="3"/>
        <charset val="129"/>
      </rPr>
      <t>기준기번호</t>
    </r>
    <phoneticPr fontId="3" type="noConversion"/>
  </si>
  <si>
    <r>
      <rPr>
        <b/>
        <sz val="10"/>
        <rFont val="맑은 고딕"/>
        <family val="3"/>
        <charset val="129"/>
      </rPr>
      <t>규격</t>
    </r>
    <phoneticPr fontId="3" type="noConversion"/>
  </si>
  <si>
    <r>
      <rPr>
        <b/>
        <sz val="10"/>
        <rFont val="맑은 고딕"/>
        <family val="3"/>
        <charset val="129"/>
      </rPr>
      <t>교정시온도</t>
    </r>
    <phoneticPr fontId="3" type="noConversion"/>
  </si>
  <si>
    <r>
      <rPr>
        <b/>
        <sz val="10"/>
        <rFont val="맑은 고딕"/>
        <family val="3"/>
        <charset val="129"/>
      </rPr>
      <t>온도감도</t>
    </r>
    <phoneticPr fontId="3" type="noConversion"/>
  </si>
  <si>
    <r>
      <rPr>
        <b/>
        <sz val="10"/>
        <rFont val="맑은 고딕"/>
        <family val="3"/>
        <charset val="129"/>
      </rPr>
      <t>상대확장불확도</t>
    </r>
    <phoneticPr fontId="3" type="noConversion"/>
  </si>
  <si>
    <r>
      <rPr>
        <b/>
        <sz val="10"/>
        <rFont val="맑은 고딕"/>
        <family val="3"/>
        <charset val="129"/>
      </rPr>
      <t>힘기준</t>
    </r>
    <phoneticPr fontId="3" type="noConversion"/>
  </si>
  <si>
    <r>
      <rPr>
        <b/>
        <sz val="10"/>
        <rFont val="맑은 고딕"/>
        <family val="3"/>
        <charset val="129"/>
      </rPr>
      <t>변환계수</t>
    </r>
    <r>
      <rPr>
        <b/>
        <sz val="10"/>
        <rFont val="Tahoma"/>
        <family val="2"/>
      </rPr>
      <t>(kN)</t>
    </r>
    <phoneticPr fontId="3" type="noConversion"/>
  </si>
  <si>
    <r>
      <rPr>
        <b/>
        <sz val="10"/>
        <rFont val="맑은 고딕"/>
        <family val="3"/>
        <charset val="129"/>
      </rPr>
      <t>온도편차</t>
    </r>
    <phoneticPr fontId="3" type="noConversion"/>
  </si>
  <si>
    <r>
      <rPr>
        <b/>
        <sz val="10"/>
        <rFont val="맑은 고딕"/>
        <family val="3"/>
        <charset val="129"/>
      </rPr>
      <t>분해능</t>
    </r>
    <r>
      <rPr>
        <b/>
        <sz val="10"/>
        <rFont val="Tahoma"/>
        <family val="2"/>
      </rPr>
      <t>(kN)</t>
    </r>
    <phoneticPr fontId="3" type="noConversion"/>
  </si>
  <si>
    <r>
      <rPr>
        <b/>
        <sz val="10"/>
        <rFont val="맑은 고딕"/>
        <family val="3"/>
        <charset val="129"/>
      </rPr>
      <t>성적서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작성단위</t>
    </r>
    <phoneticPr fontId="3" type="noConversion"/>
  </si>
  <si>
    <r>
      <rPr>
        <b/>
        <sz val="10"/>
        <rFont val="맑은 고딕"/>
        <family val="3"/>
        <charset val="129"/>
      </rPr>
      <t>성적서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변환계수</t>
    </r>
    <phoneticPr fontId="3" type="noConversion"/>
  </si>
  <si>
    <r>
      <rPr>
        <b/>
        <sz val="10"/>
        <rFont val="맑은 고딕"/>
        <family val="3"/>
        <charset val="129"/>
      </rPr>
      <t>성적서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분해능</t>
    </r>
    <phoneticPr fontId="3" type="noConversion"/>
  </si>
  <si>
    <r>
      <rPr>
        <b/>
        <sz val="10"/>
        <rFont val="맑은 고딕"/>
        <family val="3"/>
        <charset val="129"/>
      </rPr>
      <t>표기용</t>
    </r>
    <phoneticPr fontId="3" type="noConversion"/>
  </si>
  <si>
    <r>
      <t>R.D</t>
    </r>
    <r>
      <rPr>
        <b/>
        <sz val="10"/>
        <rFont val="맑은 고딕"/>
        <family val="3"/>
        <charset val="129"/>
      </rPr>
      <t>용</t>
    </r>
    <r>
      <rPr>
        <b/>
        <sz val="10"/>
        <rFont val="Tahoma"/>
        <family val="2"/>
      </rPr>
      <t xml:space="preserve"> N.F</t>
    </r>
    <phoneticPr fontId="3" type="noConversion"/>
  </si>
  <si>
    <r>
      <rPr>
        <b/>
        <sz val="10"/>
        <rFont val="맑은 고딕"/>
        <family val="3"/>
        <charset val="129"/>
      </rPr>
      <t>사용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단위</t>
    </r>
    <phoneticPr fontId="3" type="noConversion"/>
  </si>
  <si>
    <r>
      <rPr>
        <b/>
        <sz val="10"/>
        <rFont val="맑은 고딕"/>
        <family val="3"/>
        <charset val="129"/>
      </rPr>
      <t>변환계수</t>
    </r>
    <phoneticPr fontId="3" type="noConversion"/>
  </si>
  <si>
    <r>
      <rPr>
        <b/>
        <sz val="10"/>
        <rFont val="맑은 고딕"/>
        <family val="3"/>
        <charset val="129"/>
      </rPr>
      <t>등급</t>
    </r>
    <phoneticPr fontId="3" type="noConversion"/>
  </si>
  <si>
    <r>
      <rPr>
        <b/>
        <sz val="10"/>
        <rFont val="맑은 고딕"/>
        <family val="3"/>
        <charset val="129"/>
      </rPr>
      <t>감도드리프트</t>
    </r>
    <phoneticPr fontId="3" type="noConversion"/>
  </si>
  <si>
    <r>
      <rPr>
        <b/>
        <sz val="10"/>
        <rFont val="맑은 고딕"/>
        <family val="3"/>
        <charset val="129"/>
      </rPr>
      <t>눈금기준</t>
    </r>
    <phoneticPr fontId="3" type="noConversion"/>
  </si>
  <si>
    <r>
      <t xml:space="preserve">1. </t>
    </r>
    <r>
      <rPr>
        <b/>
        <sz val="10"/>
        <rFont val="맑은 고딕"/>
        <family val="3"/>
        <charset val="129"/>
      </rPr>
      <t>교정결과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3" type="noConversion"/>
  </si>
  <si>
    <r>
      <rPr>
        <sz val="9"/>
        <rFont val="맑은 고딕"/>
        <family val="3"/>
        <charset val="129"/>
      </rPr>
      <t>번호</t>
    </r>
    <phoneticPr fontId="3" type="noConversion"/>
  </si>
  <si>
    <r>
      <rPr>
        <sz val="9"/>
        <rFont val="맑은 고딕"/>
        <family val="3"/>
        <charset val="129"/>
      </rPr>
      <t>측정항목</t>
    </r>
    <phoneticPr fontId="3" type="noConversion"/>
  </si>
  <si>
    <r>
      <rPr>
        <sz val="9"/>
        <rFont val="맑은 고딕"/>
        <family val="3"/>
        <charset val="129"/>
      </rPr>
      <t>교정하중</t>
    </r>
    <phoneticPr fontId="3" type="noConversion"/>
  </si>
  <si>
    <r>
      <t>1</t>
    </r>
    <r>
      <rPr>
        <sz val="9"/>
        <rFont val="맑은 고딕"/>
        <family val="3"/>
        <charset val="129"/>
      </rPr>
      <t>차</t>
    </r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</si>
  <si>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</si>
  <si>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</si>
  <si>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sz val="9"/>
        <rFont val="맑은 고딕"/>
        <family val="3"/>
        <charset val="129"/>
      </rPr>
      <t>지시하중</t>
    </r>
    <phoneticPr fontId="3" type="noConversion"/>
  </si>
  <si>
    <r>
      <rPr>
        <sz val="9"/>
        <rFont val="맑은 고딕"/>
        <family val="3"/>
        <charset val="129"/>
      </rPr>
      <t>힘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측정기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지시값</t>
    </r>
  </si>
  <si>
    <r>
      <rPr>
        <sz val="9"/>
        <rFont val="맑은 고딕"/>
        <family val="3"/>
        <charset val="129"/>
      </rPr>
      <t>기준하중</t>
    </r>
  </si>
  <si>
    <r>
      <rPr>
        <sz val="9"/>
        <rFont val="맑은 고딕"/>
        <family val="3"/>
        <charset val="129"/>
      </rPr>
      <t>지시하중</t>
    </r>
    <phoneticPr fontId="3" type="noConversion"/>
  </si>
  <si>
    <r>
      <t>1</t>
    </r>
    <r>
      <rPr>
        <sz val="9"/>
        <rFont val="맑은 고딕"/>
        <family val="3"/>
        <charset val="129"/>
      </rPr>
      <t>차</t>
    </r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</si>
  <si>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</si>
  <si>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</si>
  <si>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sz val="9"/>
        <rFont val="맑은 고딕"/>
        <family val="3"/>
        <charset val="129"/>
      </rPr>
      <t>평균</t>
    </r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</si>
  <si>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</si>
  <si>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</si>
  <si>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b/>
        <sz val="9"/>
        <rFont val="맑은 고딕"/>
        <family val="3"/>
        <charset val="129"/>
      </rPr>
      <t>사전부하</t>
    </r>
    <phoneticPr fontId="3" type="noConversion"/>
  </si>
  <si>
    <r>
      <rPr>
        <sz val="9"/>
        <color rgb="FFFF0000"/>
        <rFont val="맑은 고딕"/>
        <family val="3"/>
        <charset val="129"/>
      </rPr>
      <t>※</t>
    </r>
    <r>
      <rPr>
        <sz val="9"/>
        <color rgb="FFFF0000"/>
        <rFont val="Tahoma"/>
        <family val="2"/>
      </rPr>
      <t xml:space="preserve"> 0</t>
    </r>
    <r>
      <rPr>
        <sz val="9"/>
        <color rgb="FFFF0000"/>
        <rFont val="맑은 고딕"/>
        <family val="3"/>
        <charset val="129"/>
      </rPr>
      <t>점</t>
    </r>
    <r>
      <rPr>
        <sz val="9"/>
        <color rgb="FFFF0000"/>
        <rFont val="Tahoma"/>
        <family val="2"/>
      </rPr>
      <t xml:space="preserve"> </t>
    </r>
    <r>
      <rPr>
        <sz val="9"/>
        <color rgb="FFFF0000"/>
        <rFont val="맑은 고딕"/>
        <family val="3"/>
        <charset val="129"/>
      </rPr>
      <t>미복귀</t>
    </r>
    <phoneticPr fontId="3" type="noConversion"/>
  </si>
  <si>
    <r>
      <t xml:space="preserve">5. </t>
    </r>
    <r>
      <rPr>
        <b/>
        <sz val="9"/>
        <rFont val="맑은 고딕"/>
        <family val="3"/>
        <charset val="129"/>
      </rPr>
      <t>성적서용</t>
    </r>
    <phoneticPr fontId="3" type="noConversion"/>
  </si>
  <si>
    <r>
      <rPr>
        <sz val="9"/>
        <rFont val="맑은 고딕"/>
        <family val="3"/>
        <charset val="129"/>
      </rPr>
      <t>상대지시</t>
    </r>
  </si>
  <si>
    <r>
      <rPr>
        <sz val="9"/>
        <rFont val="맑은 고딕"/>
        <family val="3"/>
        <charset val="129"/>
      </rPr>
      <t>등급</t>
    </r>
    <phoneticPr fontId="3" type="noConversion"/>
  </si>
  <si>
    <r>
      <rPr>
        <b/>
        <sz val="9"/>
        <rFont val="맑은 고딕"/>
        <family val="3"/>
        <charset val="129"/>
      </rPr>
      <t>하중측정</t>
    </r>
    <phoneticPr fontId="3" type="noConversion"/>
  </si>
  <si>
    <r>
      <t xml:space="preserve">3. </t>
    </r>
    <r>
      <rPr>
        <b/>
        <sz val="9"/>
        <rFont val="맑은 고딕"/>
        <family val="3"/>
        <charset val="129"/>
      </rPr>
      <t>등급판정</t>
    </r>
    <phoneticPr fontId="3" type="noConversion"/>
  </si>
  <si>
    <r>
      <t xml:space="preserve">4. CMC </t>
    </r>
    <r>
      <rPr>
        <b/>
        <sz val="9"/>
        <rFont val="맑은 고딕"/>
        <family val="3"/>
        <charset val="129"/>
      </rPr>
      <t>초과건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판정</t>
    </r>
    <phoneticPr fontId="3" type="noConversion"/>
  </si>
  <si>
    <r>
      <rPr>
        <sz val="9"/>
        <rFont val="맑은 고딕"/>
        <family val="3"/>
        <charset val="129"/>
      </rPr>
      <t>상대지시오차</t>
    </r>
  </si>
  <si>
    <r>
      <rPr>
        <sz val="9"/>
        <rFont val="맑은 고딕"/>
        <family val="3"/>
        <charset val="129"/>
      </rPr>
      <t>기준기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등급</t>
    </r>
    <phoneticPr fontId="3" type="noConversion"/>
  </si>
  <si>
    <r>
      <rPr>
        <sz val="9"/>
        <rFont val="맑은 고딕"/>
        <family val="3"/>
        <charset val="129"/>
      </rPr>
      <t>상대측정불확도</t>
    </r>
    <phoneticPr fontId="3" type="noConversion"/>
  </si>
  <si>
    <r>
      <t xml:space="preserve">CMC </t>
    </r>
    <r>
      <rPr>
        <sz val="9"/>
        <rFont val="맑은 고딕"/>
        <family val="3"/>
        <charset val="129"/>
      </rPr>
      <t>검토</t>
    </r>
    <phoneticPr fontId="3" type="noConversion"/>
  </si>
  <si>
    <r>
      <rPr>
        <sz val="9"/>
        <rFont val="맑은 고딕"/>
        <family val="3"/>
        <charset val="129"/>
      </rPr>
      <t>계산</t>
    </r>
    <phoneticPr fontId="3" type="noConversion"/>
  </si>
  <si>
    <r>
      <rPr>
        <sz val="9"/>
        <rFont val="맑은 고딕"/>
        <family val="3"/>
        <charset val="129"/>
      </rPr>
      <t>결정</t>
    </r>
    <phoneticPr fontId="3" type="noConversion"/>
  </si>
  <si>
    <r>
      <rPr>
        <sz val="9"/>
        <rFont val="맑은 고딕"/>
        <family val="3"/>
        <charset val="129"/>
      </rPr>
      <t>자리수</t>
    </r>
    <phoneticPr fontId="3" type="noConversion"/>
  </si>
  <si>
    <r>
      <rPr>
        <sz val="9"/>
        <rFont val="맑은 고딕"/>
        <family val="3"/>
        <charset val="129"/>
      </rPr>
      <t>자리수</t>
    </r>
    <r>
      <rPr>
        <sz val="9"/>
        <rFont val="Tahoma"/>
        <family val="2"/>
      </rPr>
      <t xml:space="preserve"> (</t>
    </r>
    <r>
      <rPr>
        <sz val="9"/>
        <rFont val="맑은 고딕"/>
        <family val="3"/>
        <charset val="129"/>
      </rPr>
      <t>최종</t>
    </r>
    <r>
      <rPr>
        <sz val="9"/>
        <rFont val="Tahoma"/>
        <family val="2"/>
      </rPr>
      <t>)</t>
    </r>
    <phoneticPr fontId="3" type="noConversion"/>
  </si>
  <si>
    <t>w tsd</t>
    <phoneticPr fontId="3" type="noConversion"/>
  </si>
  <si>
    <t>r F,i</t>
    <phoneticPr fontId="3" type="noConversion"/>
  </si>
  <si>
    <t>w t</t>
    <phoneticPr fontId="3" type="noConversion"/>
  </si>
  <si>
    <t>분해능</t>
    <phoneticPr fontId="3" type="noConversion"/>
  </si>
  <si>
    <r>
      <rPr>
        <sz val="9"/>
        <rFont val="맑은 고딕"/>
        <family val="3"/>
        <charset val="129"/>
      </rPr>
      <t>판정</t>
    </r>
    <r>
      <rPr>
        <sz val="9"/>
        <rFont val="Tahoma"/>
        <family val="2"/>
      </rPr>
      <t>?</t>
    </r>
    <phoneticPr fontId="3" type="noConversion"/>
  </si>
  <si>
    <r>
      <rPr>
        <sz val="9"/>
        <rFont val="맑은 고딕"/>
        <family val="3"/>
        <charset val="129"/>
      </rPr>
      <t>표준불확도</t>
    </r>
    <phoneticPr fontId="3" type="noConversion"/>
  </si>
  <si>
    <r>
      <rPr>
        <sz val="9"/>
        <rFont val="맑은 고딕"/>
        <family val="3"/>
        <charset val="129"/>
      </rPr>
      <t>유효자유도</t>
    </r>
    <phoneticPr fontId="3" type="noConversion"/>
  </si>
  <si>
    <t>k</t>
    <phoneticPr fontId="3" type="noConversion"/>
  </si>
  <si>
    <r>
      <rPr>
        <sz val="9"/>
        <rFont val="맑은 고딕"/>
        <family val="3"/>
        <charset val="129"/>
      </rPr>
      <t>상대측정불확도</t>
    </r>
    <phoneticPr fontId="3" type="noConversion"/>
  </si>
  <si>
    <r>
      <rPr>
        <sz val="9"/>
        <rFont val="맑은 고딕"/>
        <family val="3"/>
        <charset val="129"/>
      </rPr>
      <t>교정범위하한</t>
    </r>
    <phoneticPr fontId="3" type="noConversion"/>
  </si>
  <si>
    <r>
      <rPr>
        <sz val="9"/>
        <rFont val="맑은 고딕"/>
        <family val="3"/>
        <charset val="129"/>
      </rPr>
      <t>상대반복도오차</t>
    </r>
    <phoneticPr fontId="3" type="noConversion"/>
  </si>
  <si>
    <r>
      <rPr>
        <sz val="9"/>
        <rFont val="맑은 고딕"/>
        <family val="3"/>
        <charset val="129"/>
      </rPr>
      <t>상대분해능</t>
    </r>
    <phoneticPr fontId="3" type="noConversion"/>
  </si>
  <si>
    <r>
      <rPr>
        <sz val="9"/>
        <rFont val="맑은 고딕"/>
        <family val="3"/>
        <charset val="129"/>
      </rPr>
      <t>상대분해능</t>
    </r>
    <phoneticPr fontId="3" type="noConversion"/>
  </si>
  <si>
    <r>
      <rPr>
        <sz val="9"/>
        <rFont val="맑은 고딕"/>
        <family val="3"/>
        <charset val="129"/>
      </rPr>
      <t>기준기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등급</t>
    </r>
    <phoneticPr fontId="3" type="noConversion"/>
  </si>
  <si>
    <r>
      <rPr>
        <sz val="9"/>
        <rFont val="맑은 고딕"/>
        <family val="3"/>
        <charset val="129"/>
      </rPr>
      <t>등급판정</t>
    </r>
    <phoneticPr fontId="3" type="noConversion"/>
  </si>
  <si>
    <t>kN</t>
    <phoneticPr fontId="3" type="noConversion"/>
  </si>
  <si>
    <t>kN</t>
    <phoneticPr fontId="3" type="noConversion"/>
  </si>
  <si>
    <t>r Z,i</t>
    <phoneticPr fontId="3" type="noConversion"/>
  </si>
  <si>
    <t>w a,i</t>
    <phoneticPr fontId="3" type="noConversion"/>
  </si>
  <si>
    <t>w b,i</t>
    <phoneticPr fontId="3" type="noConversion"/>
  </si>
  <si>
    <t>w s</t>
    <phoneticPr fontId="3" type="noConversion"/>
  </si>
  <si>
    <t>w c,i</t>
    <phoneticPr fontId="3" type="noConversion"/>
  </si>
  <si>
    <t>1. 기본정보</t>
    <phoneticPr fontId="3" type="noConversion"/>
  </si>
  <si>
    <t>형식</t>
    <phoneticPr fontId="3" type="noConversion"/>
  </si>
  <si>
    <t>제작회사</t>
    <phoneticPr fontId="3" type="noConversion"/>
  </si>
  <si>
    <t>최대용량</t>
    <phoneticPr fontId="3" type="noConversion"/>
  </si>
  <si>
    <t>분해능</t>
    <phoneticPr fontId="3" type="noConversion"/>
  </si>
  <si>
    <t>단위</t>
    <phoneticPr fontId="3" type="noConversion"/>
  </si>
  <si>
    <t>측정기명</t>
    <phoneticPr fontId="3" type="noConversion"/>
  </si>
  <si>
    <t>기기번호</t>
    <phoneticPr fontId="3" type="noConversion"/>
  </si>
  <si>
    <t>교정유효일자</t>
    <phoneticPr fontId="3" type="noConversion"/>
  </si>
  <si>
    <t>교정기관</t>
    <phoneticPr fontId="3" type="noConversion"/>
  </si>
  <si>
    <t>측정온도</t>
    <phoneticPr fontId="3" type="noConversion"/>
  </si>
  <si>
    <t>온도감도</t>
    <phoneticPr fontId="3" type="noConversion"/>
  </si>
  <si>
    <t>교정곡선계수</t>
    <phoneticPr fontId="3" type="noConversion"/>
  </si>
  <si>
    <t>힘기준</t>
    <phoneticPr fontId="3" type="noConversion"/>
  </si>
  <si>
    <t>눈금기준</t>
    <phoneticPr fontId="3" type="noConversion"/>
  </si>
  <si>
    <t>등급</t>
    <phoneticPr fontId="3" type="noConversion"/>
  </si>
  <si>
    <t>a</t>
    <phoneticPr fontId="3" type="noConversion"/>
  </si>
  <si>
    <t>a'</t>
    <phoneticPr fontId="3" type="noConversion"/>
  </si>
  <si>
    <t>b</t>
    <phoneticPr fontId="3" type="noConversion"/>
  </si>
  <si>
    <t>b'</t>
    <phoneticPr fontId="3" type="noConversion"/>
  </si>
  <si>
    <t>c</t>
    <phoneticPr fontId="3" type="noConversion"/>
  </si>
  <si>
    <t>c'</t>
    <phoneticPr fontId="3" type="noConversion"/>
  </si>
  <si>
    <t>4. 측정 결과</t>
    <phoneticPr fontId="3" type="noConversion"/>
  </si>
  <si>
    <t>(1) 사전부하 측정결과</t>
    <phoneticPr fontId="3" type="noConversion"/>
  </si>
  <si>
    <t>교정하중</t>
    <phoneticPr fontId="3" type="noConversion"/>
  </si>
  <si>
    <t>지시하중</t>
    <phoneticPr fontId="3" type="noConversion"/>
  </si>
  <si>
    <t>(2) 측정Data</t>
    <phoneticPr fontId="3" type="noConversion"/>
  </si>
  <si>
    <t>교정하중</t>
    <phoneticPr fontId="3" type="noConversion"/>
  </si>
  <si>
    <t>지시하중</t>
    <phoneticPr fontId="3" type="noConversion"/>
  </si>
  <si>
    <t>지시하중</t>
    <phoneticPr fontId="3" type="noConversion"/>
  </si>
  <si>
    <t>평균값</t>
    <phoneticPr fontId="3" type="noConversion"/>
  </si>
  <si>
    <t>시험기 영점 미복귀값 (kN)</t>
    <phoneticPr fontId="3" type="noConversion"/>
  </si>
  <si>
    <t>실하중</t>
    <phoneticPr fontId="3" type="noConversion"/>
  </si>
  <si>
    <t>■ 수학적 모델</t>
    <phoneticPr fontId="3" type="noConversion"/>
  </si>
  <si>
    <t>여기서</t>
    <phoneticPr fontId="3" type="noConversion"/>
  </si>
  <si>
    <t>-</t>
    <phoneticPr fontId="3" type="noConversion"/>
  </si>
  <si>
    <t>×100=</t>
    <phoneticPr fontId="3" type="noConversion"/>
  </si>
  <si>
    <t>+</t>
    <phoneticPr fontId="3" type="noConversion"/>
  </si>
  <si>
    <t>q</t>
    <phoneticPr fontId="3" type="noConversion"/>
  </si>
  <si>
    <t>: 상대지시오차</t>
    <phoneticPr fontId="3" type="noConversion"/>
  </si>
  <si>
    <r>
      <t>q</t>
    </r>
    <r>
      <rPr>
        <vertAlign val="subscript"/>
        <sz val="10"/>
        <rFont val="Times New Roman"/>
        <family val="1"/>
      </rPr>
      <t>i</t>
    </r>
    <phoneticPr fontId="3" type="noConversion"/>
  </si>
  <si>
    <t>: 교정시리즈 i단계에서의 상대지시오차</t>
    <phoneticPr fontId="3" type="noConversion"/>
  </si>
  <si>
    <r>
      <t>F</t>
    </r>
    <r>
      <rPr>
        <vertAlign val="subscript"/>
        <sz val="10"/>
        <rFont val="Times New Roman"/>
        <family val="1"/>
      </rPr>
      <t>m,i</t>
    </r>
    <phoneticPr fontId="3" type="noConversion"/>
  </si>
  <si>
    <t>: 교정하중점 i단계에서의 인장 및 압축 시험기의 지시하중</t>
    <phoneticPr fontId="3" type="noConversion"/>
  </si>
  <si>
    <r>
      <t>F</t>
    </r>
    <r>
      <rPr>
        <vertAlign val="subscript"/>
        <sz val="10"/>
        <rFont val="Times New Roman"/>
        <family val="1"/>
      </rPr>
      <t>i</t>
    </r>
    <phoneticPr fontId="3" type="noConversion"/>
  </si>
  <si>
    <t>: 교정하중점 i단계에서 교정하중점에 맞춰 선형보간된 힘 측정기 지시하중</t>
    <phoneticPr fontId="3" type="noConversion"/>
  </si>
  <si>
    <t>■ 합성표준불확도 관계식</t>
    <phoneticPr fontId="3" type="noConversion"/>
  </si>
  <si>
    <r>
      <t>w</t>
    </r>
    <r>
      <rPr>
        <vertAlign val="subscript"/>
        <sz val="10"/>
        <rFont val="Times New Roman"/>
        <family val="1"/>
      </rPr>
      <t>c,i</t>
    </r>
    <phoneticPr fontId="3" type="noConversion"/>
  </si>
  <si>
    <t>: 인장 및 압축 시험기 상대합성표준불확도(%)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</si>
  <si>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a,i</t>
    </r>
    <phoneticPr fontId="3" type="noConversion"/>
  </si>
  <si>
    <t>: 인장 및 압축 시험기 지시계 분해능에 의한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</si>
  <si>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b,i</t>
    </r>
    <phoneticPr fontId="3" type="noConversion"/>
  </si>
  <si>
    <t>: 인장 및 압축 시험기 반복도에 의한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</si>
  <si>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tsd</t>
    </r>
    <phoneticPr fontId="3" type="noConversion"/>
  </si>
  <si>
    <t>: 힘 측정기가 교정될 때 얻어진 힘 측정기의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</si>
  <si>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s</t>
    </r>
    <phoneticPr fontId="3" type="noConversion"/>
  </si>
  <si>
    <t>: 힘 측정기의 감도 드리프트에 의한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</si>
  <si>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t</t>
    </r>
    <phoneticPr fontId="3" type="noConversion"/>
  </si>
  <si>
    <t>: 힘 측정기를 이용하여 인장 및 압축 시험기를 교정할 때 온도차에 의한 상대표준불확도(%)</t>
    <phoneticPr fontId="3" type="noConversion"/>
  </si>
  <si>
    <t>■ 불확도 총괄표</t>
    <phoneticPr fontId="3" type="noConversion"/>
  </si>
  <si>
    <t>불확도 성분</t>
    <phoneticPr fontId="3" type="noConversion"/>
  </si>
  <si>
    <t>상대표준불확도</t>
    <phoneticPr fontId="3" type="noConversion"/>
  </si>
  <si>
    <t>확률분포</t>
    <phoneticPr fontId="3" type="noConversion"/>
  </si>
  <si>
    <t>감도계수</t>
    <phoneticPr fontId="3" type="noConversion"/>
  </si>
  <si>
    <t>불확도 기여량</t>
    <phoneticPr fontId="3" type="noConversion"/>
  </si>
  <si>
    <t>자유도</t>
    <phoneticPr fontId="3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</si>
  <si>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</si>
  <si>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</si>
  <si>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t>(</t>
    </r>
    <r>
      <rPr>
        <i/>
        <sz val="10"/>
        <rFont val="Times New Roman"/>
        <family val="1"/>
      </rPr>
      <t>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</si>
  <si>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|u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3" type="noConversion"/>
  </si>
  <si>
    <t>ν</t>
    <phoneticPr fontId="3" type="noConversion"/>
  </si>
  <si>
    <t>A</t>
    <phoneticPr fontId="3" type="noConversion"/>
  </si>
  <si>
    <r>
      <t>w</t>
    </r>
    <r>
      <rPr>
        <vertAlign val="subscript"/>
        <sz val="10"/>
        <rFont val="Times New Roman"/>
        <family val="1"/>
      </rPr>
      <t>a,1</t>
    </r>
    <phoneticPr fontId="3" type="noConversion"/>
  </si>
  <si>
    <t>∞</t>
    <phoneticPr fontId="3" type="noConversion"/>
  </si>
  <si>
    <t>B</t>
    <phoneticPr fontId="3" type="noConversion"/>
  </si>
  <si>
    <r>
      <t>w</t>
    </r>
    <r>
      <rPr>
        <vertAlign val="subscript"/>
        <sz val="10"/>
        <rFont val="Times New Roman"/>
        <family val="1"/>
      </rPr>
      <t>b,1</t>
    </r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</si>
  <si>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</si>
  <si>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</si>
  <si>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</si>
  <si>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</si>
  <si>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r>
      <t>w</t>
    </r>
    <r>
      <rPr>
        <vertAlign val="subscript"/>
        <sz val="10"/>
        <rFont val="Times New Roman"/>
        <family val="1"/>
      </rPr>
      <t>c,1</t>
    </r>
    <phoneticPr fontId="3" type="noConversion"/>
  </si>
  <si>
    <t>-</t>
    <phoneticPr fontId="3" type="noConversion"/>
  </si>
  <si>
    <t>■ 표준불확도 성분의 계산</t>
    <phoneticPr fontId="3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</si>
  <si>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인장 및 압축 시험기 지시계의 분해능에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a,i</t>
    </r>
    <phoneticPr fontId="3" type="noConversion"/>
  </si>
  <si>
    <t>A1. 상대표준불확도 :</t>
    <phoneticPr fontId="3" type="noConversion"/>
  </si>
  <si>
    <t>※ 부하 상태에서의 지시분해능과 무부하 상태에서의 지시분해능 불확도 요소의 합성</t>
    <phoneticPr fontId="3" type="noConversion"/>
  </si>
  <si>
    <r>
      <rPr>
        <i/>
        <sz val="10"/>
        <rFont val="Times New Roman"/>
        <family val="1"/>
      </rPr>
      <t>r</t>
    </r>
    <r>
      <rPr>
        <vertAlign val="subscript"/>
        <sz val="10"/>
        <rFont val="Times New Roman"/>
        <family val="1"/>
      </rPr>
      <t>F,i</t>
    </r>
    <phoneticPr fontId="3" type="noConversion"/>
  </si>
  <si>
    <t>=</t>
    <phoneticPr fontId="3" type="noConversion"/>
  </si>
  <si>
    <t>,</t>
    <phoneticPr fontId="3" type="noConversion"/>
  </si>
  <si>
    <t>: 교정하중점 i단계의 인장 및 압축 시험기 지시계의 부하시 상대분해능(%)</t>
    <phoneticPr fontId="3" type="noConversion"/>
  </si>
  <si>
    <t>i단에서 인장 및 압축 시험기의 부하시 분해능</t>
    <phoneticPr fontId="3" type="noConversion"/>
  </si>
  <si>
    <t>×</t>
    <phoneticPr fontId="3" type="noConversion"/>
  </si>
  <si>
    <t>100 (%)</t>
    <phoneticPr fontId="3" type="noConversion"/>
  </si>
  <si>
    <t>i단에서 인장 및 압축 시험기의 지시하중</t>
    <phoneticPr fontId="3" type="noConversion"/>
  </si>
  <si>
    <r>
      <rPr>
        <i/>
        <sz val="10"/>
        <rFont val="Times New Roman"/>
        <family val="1"/>
      </rPr>
      <t>r</t>
    </r>
    <r>
      <rPr>
        <vertAlign val="subscript"/>
        <sz val="10"/>
        <rFont val="Times New Roman"/>
        <family val="1"/>
      </rPr>
      <t>Z,i</t>
    </r>
    <phoneticPr fontId="3" type="noConversion"/>
  </si>
  <si>
    <t>: 교정하중점 i단계의 인장 및 압축 시험기 지시계의 무부하시 상대분해능(%)</t>
    <phoneticPr fontId="3" type="noConversion"/>
  </si>
  <si>
    <t>i단에서 인장 및 압축 시험기의 무부하시 분해능</t>
    <phoneticPr fontId="3" type="noConversion"/>
  </si>
  <si>
    <t>A2. 확률분포 :</t>
    <phoneticPr fontId="3" type="noConversion"/>
  </si>
  <si>
    <t>삼각형</t>
    <phoneticPr fontId="3" type="noConversion"/>
  </si>
  <si>
    <t>A3. 감도계수 :</t>
    <phoneticPr fontId="3" type="noConversion"/>
  </si>
  <si>
    <t>A4. 불확도 기여량 :</t>
    <phoneticPr fontId="3" type="noConversion"/>
  </si>
  <si>
    <t>=</t>
    <phoneticPr fontId="3" type="noConversion"/>
  </si>
  <si>
    <t>※ 불확도 기여량 = 감도계수 × 상대표준불확도</t>
    <phoneticPr fontId="3" type="noConversion"/>
  </si>
  <si>
    <t>A5. 자유도 :</t>
    <phoneticPr fontId="3" type="noConversion"/>
  </si>
  <si>
    <r>
      <t xml:space="preserve">2. 반복성에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b,i</t>
    </r>
    <phoneticPr fontId="3" type="noConversion"/>
  </si>
  <si>
    <t>B1. 상대표준불확도 :</t>
    <phoneticPr fontId="3" type="noConversion"/>
  </si>
  <si>
    <r>
      <rPr>
        <i/>
        <sz val="10"/>
        <rFont val="Times New Roman"/>
        <family val="1"/>
      </rPr>
      <t>q</t>
    </r>
    <r>
      <rPr>
        <vertAlign val="subscript"/>
        <sz val="10"/>
        <rFont val="Times New Roman"/>
        <family val="1"/>
      </rPr>
      <t>k</t>
    </r>
    <phoneticPr fontId="3" type="noConversion"/>
  </si>
  <si>
    <t>: k번째 교정시리즈에서의 상대지시오차(%)</t>
    <phoneticPr fontId="3" type="noConversion"/>
  </si>
  <si>
    <t>q</t>
    <phoneticPr fontId="3" type="noConversion"/>
  </si>
  <si>
    <t>: 상대지시오차의 평균값(%)</t>
    <phoneticPr fontId="3" type="noConversion"/>
  </si>
  <si>
    <t>n</t>
    <phoneticPr fontId="3" type="noConversion"/>
  </si>
  <si>
    <t>: 증가순 시리즈의 총 횟수</t>
    <phoneticPr fontId="3" type="noConversion"/>
  </si>
  <si>
    <t>B2. 확률분포 :</t>
    <phoneticPr fontId="3" type="noConversion"/>
  </si>
  <si>
    <t>t</t>
    <phoneticPr fontId="3" type="noConversion"/>
  </si>
  <si>
    <t>B3. 감도계수 :</t>
    <phoneticPr fontId="3" type="noConversion"/>
  </si>
  <si>
    <t>B4. 불확도 기여량 :</t>
    <phoneticPr fontId="3" type="noConversion"/>
  </si>
  <si>
    <t>B5. 자유도 :</t>
    <phoneticPr fontId="3" type="noConversion"/>
  </si>
  <si>
    <r>
      <rPr>
        <i/>
        <sz val="10"/>
        <rFont val="Times New Roman"/>
        <family val="1"/>
      </rPr>
      <t>ν</t>
    </r>
    <r>
      <rPr>
        <b/>
        <vertAlign val="subscript"/>
        <sz val="10"/>
        <rFont val="Times New Roman"/>
        <family val="1"/>
      </rPr>
      <t>b,1</t>
    </r>
    <r>
      <rPr>
        <sz val="10"/>
        <rFont val="맑은 고딕"/>
        <family val="3"/>
        <charset val="129"/>
        <scheme val="major"/>
      </rPr>
      <t>=n-1=3-1=2</t>
    </r>
    <phoneticPr fontId="3" type="noConversion"/>
  </si>
  <si>
    <r>
      <rPr>
        <b/>
        <sz val="10"/>
        <rFont val="맑은 고딕"/>
        <family val="1"/>
        <scheme val="major"/>
      </rPr>
      <t>3</t>
    </r>
    <r>
      <rPr>
        <b/>
        <sz val="10"/>
        <rFont val="맑은 고딕"/>
        <family val="3"/>
        <charset val="129"/>
        <scheme val="major"/>
      </rPr>
      <t xml:space="preserve">. 힘 측정기의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tsd</t>
    </r>
    <phoneticPr fontId="3" type="noConversion"/>
  </si>
  <si>
    <t>C1. 상대표준불확도 :</t>
    <phoneticPr fontId="3" type="noConversion"/>
  </si>
  <si>
    <t>C2. 확률분포 :</t>
    <phoneticPr fontId="3" type="noConversion"/>
  </si>
  <si>
    <t>정규</t>
    <phoneticPr fontId="3" type="noConversion"/>
  </si>
  <si>
    <r>
      <t xml:space="preserve">※ 힘 측정기의 교정성적서에 (신뢰수준 약 95 %, </t>
    </r>
    <r>
      <rPr>
        <i/>
        <sz val="10"/>
        <rFont val="맑은 고딕"/>
        <family val="3"/>
        <charset val="129"/>
        <scheme val="major"/>
      </rPr>
      <t xml:space="preserve">k </t>
    </r>
    <r>
      <rPr>
        <sz val="10"/>
        <rFont val="맑은 고딕"/>
        <family val="3"/>
        <charset val="129"/>
        <scheme val="major"/>
      </rPr>
      <t>= 2) 이므로, 정규분포로 추정.</t>
    </r>
    <phoneticPr fontId="3" type="noConversion"/>
  </si>
  <si>
    <t>C3. 감도계수 :</t>
    <phoneticPr fontId="3" type="noConversion"/>
  </si>
  <si>
    <t>C4. 불확도 기여량 :</t>
    <phoneticPr fontId="3" type="noConversion"/>
  </si>
  <si>
    <t>C5. 자유도 :</t>
    <phoneticPr fontId="3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</si>
  <si>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힘 측정기의 감도 드리프트에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s</t>
    </r>
    <phoneticPr fontId="3" type="noConversion"/>
  </si>
  <si>
    <t>D1. 상대표준불확도 :</t>
    <phoneticPr fontId="3" type="noConversion"/>
  </si>
  <si>
    <t>※ 감도 드리프트는 전번 교정한 결과와 이번 교정한 결과의 차를 구하고 이 값을</t>
    <phoneticPr fontId="3" type="noConversion"/>
  </si>
  <si>
    <t>교정하중에서의 출력으로 나눈 값의 절대 값이다.</t>
    <phoneticPr fontId="3" type="noConversion"/>
  </si>
  <si>
    <t xml:space="preserve">허나, 믿을 수 있는 충분한 데이터가 없을 경우 장기적인 안정도를 </t>
    <phoneticPr fontId="3" type="noConversion"/>
  </si>
  <si>
    <t xml:space="preserve">제조사 자료를 인용하여 감도드리프트를 0.1 %를 적용하여 산출함. </t>
    <phoneticPr fontId="3" type="noConversion"/>
  </si>
  <si>
    <r>
      <rPr>
        <i/>
        <sz val="10"/>
        <rFont val="Times New Roman"/>
        <family val="1"/>
      </rPr>
      <t>a</t>
    </r>
    <r>
      <rPr>
        <vertAlign val="subscript"/>
        <sz val="10"/>
        <rFont val="Times New Roman"/>
        <family val="1"/>
      </rPr>
      <t>drift</t>
    </r>
    <phoneticPr fontId="3" type="noConversion"/>
  </si>
  <si>
    <r>
      <rPr>
        <i/>
        <sz val="10"/>
        <rFont val="Times New Roman"/>
        <family val="1"/>
      </rPr>
      <t xml:space="preserve">: </t>
    </r>
    <r>
      <rPr>
        <sz val="10"/>
        <rFont val="맑은 고딕"/>
        <family val="3"/>
        <charset val="129"/>
        <scheme val="major"/>
      </rPr>
      <t>힘 측정기 감도드리프트 오차</t>
    </r>
    <phoneticPr fontId="3" type="noConversion"/>
  </si>
  <si>
    <t>D2. 확률분포 :</t>
    <phoneticPr fontId="3" type="noConversion"/>
  </si>
  <si>
    <t>직사각형</t>
    <phoneticPr fontId="3" type="noConversion"/>
  </si>
  <si>
    <t>D3. 감도계수 :</t>
    <phoneticPr fontId="3" type="noConversion"/>
  </si>
  <si>
    <t>D4. 불확도 기여량 :</t>
    <phoneticPr fontId="3" type="noConversion"/>
  </si>
  <si>
    <t>D5. 자유도 :</t>
    <phoneticPr fontId="3" type="noConversion"/>
  </si>
  <si>
    <r>
      <t xml:space="preserve">5. 힘 측정기를 이용하여 인장 및 압축 시험기를 교정할 때 온도차에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t</t>
    </r>
    <phoneticPr fontId="3" type="noConversion"/>
  </si>
  <si>
    <t>E1. 상대표준불확도 :</t>
    <phoneticPr fontId="3" type="noConversion"/>
  </si>
  <si>
    <r>
      <rPr>
        <i/>
        <sz val="10"/>
        <rFont val="Times New Roman"/>
        <family val="1"/>
      </rPr>
      <t>a</t>
    </r>
    <r>
      <rPr>
        <sz val="10"/>
        <rFont val="맑은 고딕"/>
        <family val="3"/>
        <charset val="129"/>
        <scheme val="major"/>
      </rPr>
      <t/>
    </r>
    <phoneticPr fontId="3" type="noConversion"/>
  </si>
  <si>
    <t>: 힘 측정기의 온도변화에 따른 감도변화 (%/℃)</t>
    <phoneticPr fontId="3" type="noConversion"/>
  </si>
  <si>
    <r>
      <rPr>
        <i/>
        <sz val="10"/>
        <rFont val="Times New Roman"/>
        <family val="1"/>
      </rPr>
      <t>Δ</t>
    </r>
    <r>
      <rPr>
        <vertAlign val="subscript"/>
        <sz val="10"/>
        <rFont val="Times New Roman"/>
        <family val="1"/>
      </rPr>
      <t>temp</t>
    </r>
    <r>
      <rPr>
        <sz val="10"/>
        <rFont val="맑은 고딕"/>
        <family val="3"/>
        <charset val="129"/>
        <scheme val="major"/>
      </rPr>
      <t/>
    </r>
    <phoneticPr fontId="3" type="noConversion"/>
  </si>
  <si>
    <t>: 힘 측정기의 교정완도와 사용온도와의 편차(℃)</t>
    <phoneticPr fontId="3" type="noConversion"/>
  </si>
  <si>
    <t>E2. 확률분포 :</t>
    <phoneticPr fontId="3" type="noConversion"/>
  </si>
  <si>
    <t>E3. 감도계수 :</t>
    <phoneticPr fontId="3" type="noConversion"/>
  </si>
  <si>
    <t>E4. 불확도 기여량 :</t>
    <phoneticPr fontId="3" type="noConversion"/>
  </si>
  <si>
    <t>E5. 자유도 :</t>
    <phoneticPr fontId="3" type="noConversion"/>
  </si>
  <si>
    <t>■ 상대합성표준불확도 계산</t>
    <phoneticPr fontId="3" type="noConversion"/>
  </si>
  <si>
    <t>+</t>
    <phoneticPr fontId="3" type="noConversion"/>
  </si>
  <si>
    <t>■ 유효자유도</t>
    <phoneticPr fontId="3" type="noConversion"/>
  </si>
  <si>
    <t>■ 상대측정불확도</t>
    <phoneticPr fontId="3" type="noConversion"/>
  </si>
  <si>
    <r>
      <t>W</t>
    </r>
    <r>
      <rPr>
        <vertAlign val="subscript"/>
        <sz val="10"/>
        <rFont val="Times New Roman"/>
        <family val="1"/>
      </rPr>
      <t>1</t>
    </r>
    <r>
      <rPr>
        <i/>
        <sz val="10"/>
        <rFont val="Times New Roman"/>
        <family val="1"/>
      </rPr>
      <t xml:space="preserve"> = k × w</t>
    </r>
    <r>
      <rPr>
        <vertAlign val="subscript"/>
        <sz val="10"/>
        <rFont val="Times New Roman"/>
        <family val="1"/>
      </rPr>
      <t>c,1</t>
    </r>
    <r>
      <rPr>
        <i/>
        <sz val="10"/>
        <rFont val="Times New Roman"/>
        <family val="1"/>
      </rPr>
      <t xml:space="preserve"> =</t>
    </r>
    <phoneticPr fontId="3" type="noConversion"/>
  </si>
  <si>
    <t>≒</t>
    <phoneticPr fontId="3" type="noConversion"/>
  </si>
  <si>
    <r>
      <t xml:space="preserve">(신뢰수준 약 95 %, </t>
    </r>
    <r>
      <rPr>
        <i/>
        <sz val="10"/>
        <rFont val="맑은 고딕"/>
        <family val="3"/>
        <charset val="129"/>
        <scheme val="major"/>
      </rPr>
      <t xml:space="preserve">k </t>
    </r>
    <r>
      <rPr>
        <sz val="10"/>
        <rFont val="맑은 고딕"/>
        <family val="3"/>
        <charset val="129"/>
        <scheme val="major"/>
      </rPr>
      <t>= 2)</t>
    </r>
    <phoneticPr fontId="3" type="noConversion"/>
  </si>
  <si>
    <t>■ t 분포표</t>
    <phoneticPr fontId="3" type="noConversion"/>
  </si>
  <si>
    <t>자유도</t>
  </si>
  <si>
    <t>신뢰수준(%)</t>
    <phoneticPr fontId="3" type="noConversion"/>
  </si>
  <si>
    <t>∞</t>
  </si>
  <si>
    <t>기준하중</t>
    <phoneticPr fontId="3" type="noConversion"/>
  </si>
  <si>
    <t>상대지시</t>
    <phoneticPr fontId="3" type="noConversion"/>
  </si>
  <si>
    <t>상대측정</t>
    <phoneticPr fontId="3" type="noConversion"/>
  </si>
  <si>
    <t>불확도 (%)</t>
    <phoneticPr fontId="3" type="noConversion"/>
  </si>
  <si>
    <t>상대반복도</t>
    <phoneticPr fontId="3" type="noConversion"/>
  </si>
  <si>
    <t>상대영점</t>
    <phoneticPr fontId="3" type="noConversion"/>
  </si>
  <si>
    <t>오차 (%)</t>
    <phoneticPr fontId="3" type="noConversion"/>
  </si>
  <si>
    <t>기준하중</t>
    <phoneticPr fontId="3" type="noConversion"/>
  </si>
  <si>
    <t>등급</t>
    <phoneticPr fontId="3" type="noConversion"/>
  </si>
  <si>
    <t>1) 인장 및 압축시험기의 교정절차 (HCT-CS-236-20203)에 따라 상대지시오차, 상대측정불확도,</t>
    <phoneticPr fontId="3" type="noConversion"/>
  </si>
  <si>
    <t>CALIBRATION RESULT</t>
    <phoneticPr fontId="3" type="noConversion"/>
  </si>
  <si>
    <t>○ Calibration Result</t>
  </si>
  <si>
    <t>Indication load</t>
    <phoneticPr fontId="3" type="noConversion"/>
  </si>
  <si>
    <t>Reference load</t>
    <phoneticPr fontId="3" type="noConversion"/>
  </si>
  <si>
    <t>Relative measurement uncertainty (%)</t>
    <phoneticPr fontId="3" type="noConversion"/>
  </si>
  <si>
    <t>Relative indication error (%)</t>
    <phoneticPr fontId="3" type="noConversion"/>
  </si>
  <si>
    <t>Relative repeatability error (%)</t>
    <phoneticPr fontId="3" type="noConversion"/>
  </si>
  <si>
    <t>Relative zero point error (%)</t>
    <phoneticPr fontId="3" type="noConversion"/>
  </si>
  <si>
    <t>Class</t>
    <phoneticPr fontId="3" type="noConversion"/>
  </si>
  <si>
    <t xml:space="preserve">1) Relative indication error, relative measurement uncertainty, relative repeatability error </t>
    <phoneticPr fontId="3" type="noConversion"/>
  </si>
  <si>
    <t xml:space="preserve">   and compression tester (HCT-CS-236-20203).</t>
    <phoneticPr fontId="3" type="noConversion"/>
  </si>
  <si>
    <t xml:space="preserve">   and relative zero error were calculated according to the calibration procedure of tension </t>
  </si>
  <si>
    <t>소수점자리수</t>
    <phoneticPr fontId="3" type="noConversion"/>
  </si>
  <si>
    <r>
      <t xml:space="preserve">6. </t>
    </r>
    <r>
      <rPr>
        <b/>
        <sz val="9"/>
        <rFont val="돋움"/>
        <family val="3"/>
        <charset val="129"/>
      </rPr>
      <t>판정</t>
    </r>
    <phoneticPr fontId="3" type="noConversion"/>
  </si>
  <si>
    <t>기준하중</t>
    <phoneticPr fontId="3" type="noConversion"/>
  </si>
  <si>
    <t>SPEC</t>
    <phoneticPr fontId="3" type="noConversion"/>
  </si>
  <si>
    <t>판정</t>
    <phoneticPr fontId="3" type="noConversion"/>
  </si>
  <si>
    <t>하한</t>
    <phoneticPr fontId="3" type="noConversion"/>
  </si>
  <si>
    <t>범위</t>
    <phoneticPr fontId="3" type="noConversion"/>
  </si>
  <si>
    <t>Spec</t>
    <phoneticPr fontId="3" type="noConversion"/>
  </si>
  <si>
    <t>Decision</t>
    <phoneticPr fontId="3" type="noConversion"/>
  </si>
  <si>
    <t>단수</t>
    <phoneticPr fontId="26" type="noConversion"/>
  </si>
  <si>
    <t>사용 분동 세트</t>
    <phoneticPr fontId="3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</si>
  <si>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3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</si>
  <si>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1</t>
    </r>
    <phoneticPr fontId="3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</si>
  <si>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2</t>
    </r>
    <phoneticPr fontId="3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</si>
  <si>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3</t>
    </r>
    <phoneticPr fontId="3" type="noConversion"/>
  </si>
  <si>
    <r>
      <rPr>
        <sz val="10"/>
        <rFont val="돋움"/>
        <family val="3"/>
        <charset val="129"/>
      </rPr>
      <t>기본수수료</t>
    </r>
    <phoneticPr fontId="3" type="noConversion"/>
  </si>
  <si>
    <r>
      <rPr>
        <sz val="10"/>
        <rFont val="돋움"/>
        <family val="3"/>
        <charset val="129"/>
      </rPr>
      <t>추가수수료</t>
    </r>
    <phoneticPr fontId="3" type="noConversion"/>
  </si>
  <si>
    <t>교정점</t>
    <phoneticPr fontId="3" type="noConversion"/>
  </si>
  <si>
    <t>용량 (kN)</t>
    <phoneticPr fontId="3" type="noConversion"/>
  </si>
  <si>
    <t>추가교정점수</t>
    <phoneticPr fontId="3" type="noConversion"/>
  </si>
  <si>
    <t>교정점 추가분</t>
    <phoneticPr fontId="3" type="noConversion"/>
  </si>
  <si>
    <r>
      <rPr>
        <sz val="10"/>
        <rFont val="돋움"/>
        <family val="3"/>
        <charset val="129"/>
      </rPr>
      <t>소계</t>
    </r>
    <phoneticPr fontId="3" type="noConversion"/>
  </si>
  <si>
    <r>
      <rPr>
        <sz val="10"/>
        <rFont val="돋움"/>
        <family val="3"/>
        <charset val="129"/>
      </rPr>
      <t>합계</t>
    </r>
    <phoneticPr fontId="3" type="noConversion"/>
  </si>
  <si>
    <r>
      <t xml:space="preserve">kN </t>
    </r>
    <r>
      <rPr>
        <sz val="10"/>
        <rFont val="돋움"/>
        <family val="3"/>
        <charset val="129"/>
      </rPr>
      <t>이하</t>
    </r>
    <phoneticPr fontId="3" type="noConversion"/>
  </si>
  <si>
    <t>압축</t>
    <phoneticPr fontId="3" type="noConversion"/>
  </si>
  <si>
    <r>
      <t xml:space="preserve">kN </t>
    </r>
    <r>
      <rPr>
        <sz val="10"/>
        <rFont val="돋움"/>
        <family val="3"/>
        <charset val="129"/>
      </rPr>
      <t>이하</t>
    </r>
    <phoneticPr fontId="3" type="noConversion"/>
  </si>
  <si>
    <t>인장</t>
    <phoneticPr fontId="3" type="noConversion"/>
  </si>
  <si>
    <t>압축 및 인장</t>
    <phoneticPr fontId="3" type="noConversion"/>
  </si>
  <si>
    <t>압축</t>
    <phoneticPr fontId="3" type="noConversion"/>
  </si>
  <si>
    <r>
      <rPr>
        <b/>
        <sz val="10"/>
        <color rgb="FFFF0000"/>
        <rFont val="돋움"/>
        <family val="3"/>
        <charset val="129"/>
      </rPr>
      <t>※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교정점</t>
    </r>
    <r>
      <rPr>
        <b/>
        <sz val="10"/>
        <color rgb="FFFF0000"/>
        <rFont val="Tahoma"/>
        <family val="2"/>
      </rPr>
      <t xml:space="preserve"> 5 Point 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로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간주하였음</t>
    </r>
    <r>
      <rPr>
        <b/>
        <sz val="10"/>
        <color rgb="FFFF0000"/>
        <rFont val="Tahoma"/>
        <family val="2"/>
      </rPr>
      <t>.</t>
    </r>
    <phoneticPr fontId="3" type="noConversion"/>
  </si>
  <si>
    <t>교정포인트를 늘려달라는 업체 요구가 증가 함에 따라, 교정점 추가분을 적용하였음.</t>
    <phoneticPr fontId="3" type="noConversion"/>
  </si>
  <si>
    <r>
      <rPr>
        <b/>
        <sz val="10"/>
        <color rgb="FFFF0000"/>
        <rFont val="돋움"/>
        <family val="3"/>
        <charset val="129"/>
      </rPr>
      <t>기본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당</t>
    </r>
    <r>
      <rPr>
        <b/>
        <sz val="10"/>
        <color rgb="FFFF0000"/>
        <rFont val="Tahoma"/>
        <family val="2"/>
      </rPr>
      <t xml:space="preserve"> 0</t>
    </r>
    <r>
      <rPr>
        <b/>
        <sz val="10"/>
        <color rgb="FFFF0000"/>
        <rFont val="돋움"/>
        <family val="3"/>
        <charset val="129"/>
      </rPr>
      <t>점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제외하고</t>
    </r>
    <r>
      <rPr>
        <b/>
        <sz val="10"/>
        <color rgb="FFFF0000"/>
        <rFont val="Tahoma"/>
        <family val="2"/>
      </rPr>
      <t xml:space="preserve"> 5 Point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측정하므로</t>
    </r>
    <r>
      <rPr>
        <b/>
        <sz val="10"/>
        <color rgb="FFFF0000"/>
        <rFont val="Tahoma"/>
        <family val="2"/>
      </rPr>
      <t xml:space="preserve"> 1 Point </t>
    </r>
    <r>
      <rPr>
        <b/>
        <sz val="10"/>
        <color rgb="FFFF0000"/>
        <rFont val="돋움"/>
        <family val="3"/>
        <charset val="129"/>
      </rPr>
      <t>추가시</t>
    </r>
    <r>
      <rPr>
        <b/>
        <sz val="10"/>
        <color rgb="FFFF0000"/>
        <rFont val="Tahoma"/>
        <family val="2"/>
      </rPr>
      <t xml:space="preserve"> 20% </t>
    </r>
    <r>
      <rPr>
        <b/>
        <sz val="10"/>
        <color rgb="FFFF0000"/>
        <rFont val="돋움"/>
        <family val="3"/>
        <charset val="129"/>
      </rPr>
      <t>추가함</t>
    </r>
    <r>
      <rPr>
        <b/>
        <sz val="10"/>
        <color rgb="FFFF0000"/>
        <rFont val="Tahoma"/>
        <family val="2"/>
      </rPr>
      <t>.</t>
    </r>
    <phoneticPr fontId="3" type="noConversion"/>
  </si>
  <si>
    <t>Number</t>
    <phoneticPr fontId="3" type="noConversion"/>
  </si>
  <si>
    <t>Format</t>
    <phoneticPr fontId="3" type="noConversion"/>
  </si>
  <si>
    <t>상대측정불확도</t>
    <phoneticPr fontId="3" type="noConversion"/>
  </si>
  <si>
    <r>
      <t>※ 교정에 사용된 힘 측정기의 상대측정불확도(</t>
    </r>
    <r>
      <rPr>
        <i/>
        <sz val="10"/>
        <rFont val="맑은 고딕"/>
        <family val="3"/>
        <charset val="129"/>
        <scheme val="major"/>
      </rPr>
      <t>W</t>
    </r>
    <r>
      <rPr>
        <sz val="10"/>
        <rFont val="맑은 고딕"/>
        <family val="3"/>
        <charset val="129"/>
        <scheme val="major"/>
      </rPr>
      <t xml:space="preserve">)중 가장 큰 값을 </t>
    </r>
    <r>
      <rPr>
        <i/>
        <sz val="10"/>
        <rFont val="맑은 고딕"/>
        <family val="3"/>
        <charset val="129"/>
        <scheme val="major"/>
      </rPr>
      <t xml:space="preserve">k </t>
    </r>
    <r>
      <rPr>
        <sz val="10"/>
        <rFont val="맑은 고딕"/>
        <family val="3"/>
        <charset val="129"/>
        <scheme val="major"/>
      </rPr>
      <t>= 2로 나눈값임.</t>
    </r>
    <phoneticPr fontId="3" type="noConversion"/>
  </si>
  <si>
    <t>사용중지?</t>
  </si>
  <si>
    <t>COID</t>
    <phoneticPr fontId="3" type="noConversion"/>
  </si>
  <si>
    <r>
      <t>U+</t>
    </r>
    <r>
      <rPr>
        <sz val="9"/>
        <rFont val="돋움"/>
        <family val="3"/>
        <charset val="129"/>
      </rPr>
      <t>α</t>
    </r>
    <phoneticPr fontId="3" type="noConversion"/>
  </si>
  <si>
    <t>fees</t>
    <phoneticPr fontId="3" type="noConversion"/>
  </si>
  <si>
    <t>P/F</t>
    <phoneticPr fontId="3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</si>
  <si>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3" type="noConversion"/>
  </si>
  <si>
    <t xml:space="preserve"> 성적서발급번호(Certificate No) :</t>
    <phoneticPr fontId="3" type="noConversion"/>
  </si>
  <si>
    <t>● 교정결과</t>
    <phoneticPr fontId="3" type="noConversion"/>
  </si>
  <si>
    <t>Indication Value</t>
    <phoneticPr fontId="3" type="noConversion"/>
  </si>
  <si>
    <t>Unit</t>
    <phoneticPr fontId="3" type="noConversion"/>
  </si>
  <si>
    <t>Spec</t>
    <phoneticPr fontId="3" type="noConversion"/>
  </si>
  <si>
    <t>조정 전</t>
    <phoneticPr fontId="3" type="noConversion"/>
  </si>
  <si>
    <t>조정 후</t>
    <phoneticPr fontId="3" type="noConversion"/>
  </si>
  <si>
    <t>Measurement Uncertainty</t>
    <phoneticPr fontId="3" type="noConversion"/>
  </si>
  <si>
    <t>보정값</t>
    <phoneticPr fontId="3" type="noConversion"/>
  </si>
  <si>
    <t>측정불확도</t>
    <phoneticPr fontId="3" type="noConversion"/>
  </si>
  <si>
    <t>※ 신뢰수준 약 95 %,</t>
  </si>
  <si>
    <t>Measured
Value</t>
    <phoneticPr fontId="3" type="noConversion"/>
  </si>
  <si>
    <t>Correction
Value</t>
    <phoneticPr fontId="3" type="noConversion"/>
  </si>
  <si>
    <t>Pass
/Fail</t>
    <phoneticPr fontId="3" type="noConversion"/>
  </si>
  <si>
    <t>Measured
Value</t>
    <phoneticPr fontId="3" type="noConversion"/>
  </si>
  <si>
    <t>Pass
/Fail</t>
    <phoneticPr fontId="3" type="noConversion"/>
  </si>
  <si>
    <t>상한</t>
    <phoneticPr fontId="3" type="noConversion"/>
  </si>
  <si>
    <t>MEASURED VALUE(조정후)</t>
    <phoneticPr fontId="3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</si>
  <si>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3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</si>
  <si>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(</t>
    </r>
    <r>
      <rPr>
        <b/>
        <sz val="20"/>
        <rFont val="돋움"/>
        <family val="3"/>
        <charset val="129"/>
      </rPr>
      <t>조정후</t>
    </r>
    <r>
      <rPr>
        <b/>
        <sz val="20"/>
        <rFont val="Tahoma"/>
        <family val="2"/>
      </rPr>
      <t xml:space="preserve">) </t>
    </r>
    <r>
      <rPr>
        <b/>
        <sz val="20"/>
        <rFont val="돋움"/>
        <family val="3"/>
        <charset val="129"/>
      </rPr>
      <t>◆</t>
    </r>
    <phoneticPr fontId="3" type="noConversion"/>
  </si>
  <si>
    <t>◆ 측정불확도 추정보고서 ◆</t>
    <phoneticPr fontId="3" type="noConversion"/>
  </si>
  <si>
    <t>1. 기본정보</t>
    <phoneticPr fontId="3" type="noConversion"/>
  </si>
  <si>
    <t>2. 표준장비 명세</t>
    <phoneticPr fontId="3" type="noConversion"/>
  </si>
  <si>
    <t>지시하중</t>
    <phoneticPr fontId="3" type="noConversion"/>
  </si>
  <si>
    <t>■ 피교정기기 명세</t>
    <phoneticPr fontId="3" type="noConversion"/>
  </si>
  <si>
    <t>최대용량</t>
    <phoneticPr fontId="3" type="noConversion"/>
  </si>
  <si>
    <t>단위</t>
    <phoneticPr fontId="3" type="noConversion"/>
  </si>
  <si>
    <t>1. 사전부하</t>
    <phoneticPr fontId="3" type="noConversion"/>
  </si>
  <si>
    <t>교정하중</t>
    <phoneticPr fontId="3" type="noConversion"/>
  </si>
  <si>
    <t>지시하중</t>
    <phoneticPr fontId="3" type="noConversion"/>
  </si>
  <si>
    <t>삼각형</t>
  </si>
  <si>
    <t>t</t>
  </si>
  <si>
    <t>정규</t>
  </si>
  <si>
    <t>직사각형</t>
  </si>
  <si>
    <t>사용?</t>
    <phoneticPr fontId="3" type="noConversion"/>
  </si>
  <si>
    <t>-</t>
    <phoneticPr fontId="3" type="noConversion"/>
  </si>
  <si>
    <t>-</t>
    <phoneticPr fontId="3" type="noConversion"/>
  </si>
  <si>
    <t>U &amp; r</t>
  </si>
  <si>
    <t>(신뢰수준 약 95 %,</t>
    <phoneticPr fontId="3" type="noConversion"/>
  </si>
  <si>
    <t>(Confidence level about 95 %,</t>
    <phoneticPr fontId="3" type="noConversion"/>
  </si>
  <si>
    <r>
      <t xml:space="preserve">CMC </t>
    </r>
    <r>
      <rPr>
        <sz val="9"/>
        <rFont val="돋움"/>
        <family val="3"/>
        <charset val="129"/>
      </rPr>
      <t>초과</t>
    </r>
    <r>
      <rPr>
        <sz val="9"/>
        <rFont val="Tahoma"/>
        <family val="2"/>
      </rPr>
      <t>?</t>
    </r>
    <phoneticPr fontId="3" type="noConversion"/>
  </si>
  <si>
    <t>gf</t>
    <phoneticPr fontId="3" type="noConversion"/>
  </si>
  <si>
    <t>FAIL?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</si>
</sst>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3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_ "/>
    <numFmt numFmtId="178" formatCode="0.0_ "/>
    <numFmt numFmtId="179" formatCode="0.0\ &quot;℃&quot;"/>
    <numFmt numFmtId="180" formatCode="0.000"/>
    <numFmt numFmtId="181" formatCode="_ * #,##0_ ;_ * \-#,##0_ ;_ * &quot;-&quot;_ ;_ @_ "/>
    <numFmt numFmtId="182" formatCode="_ * #,##0.00_ ;_ * \-#,##0.00_ ;_ * &quot;-&quot;??_ ;_ @_ "/>
    <numFmt numFmtId="183" formatCode="0.00\ &quot;mg&quot;"/>
    <numFmt numFmtId="184" formatCode="0.000\ 000"/>
    <numFmt numFmtId="185" formatCode="0.000\ &quot;mg&quot;"/>
    <numFmt numFmtId="186" formatCode="_ &quot;₩&quot;* #,##0.00_ ;_ &quot;₩&quot;* &quot;₩&quot;&quot;₩&quot;&quot;₩&quot;&quot;₩&quot;&quot;₩&quot;&quot;₩&quot;&quot;₩&quot;\-#,##0.00_ ;_ &quot;₩&quot;* &quot;-&quot;??_ ;_ @_ "/>
    <numFmt numFmtId="187" formatCode="&quot;₩&quot;#,##0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\-#,##0.00_ ;_ * &quot;-&quot;??_ ;_ @_ "/>
    <numFmt numFmtId="189" formatCode="&quot;₩&quot;#,##0;[Red]&quot;₩&quot;&quot;₩&quot;&quot;₩&quot;&quot;₩&quot;&quot;₩&quot;&quot;₩&quot;&quot;₩&quot;&quot;₩&quot;&quot;₩&quot;\-#,##0"/>
    <numFmt numFmtId="190" formatCode="&quot;₩&quot;#,##0;&quot;₩&quot;&quot;₩&quot;&quot;₩&quot;&quot;₩&quot;&quot;₩&quot;&quot;₩&quot;&quot;₩&quot;&quot;₩&quot;\-#,##0"/>
    <numFmt numFmtId="191" formatCode="&quot;₩&quot;#,##0.00;&quot;₩&quot;&quot;₩&quot;&quot;₩&quot;&quot;₩&quot;&quot;₩&quot;&quot;₩&quot;&quot;₩&quot;&quot;₩&quot;\-#,##0.00"/>
    <numFmt numFmtId="192" formatCode="0.000\ &quot;kg&quot;"/>
    <numFmt numFmtId="193" formatCode="0.0\ &quot;kg&quot;"/>
    <numFmt numFmtId="194" formatCode="0_ "/>
    <numFmt numFmtId="195" formatCode="#\ ##0"/>
    <numFmt numFmtId="196" formatCode="0.000\ 000\ E+00"/>
    <numFmt numFmtId="197" formatCode="0.0\ \℃"/>
    <numFmt numFmtId="198" formatCode="0.000\ 0\ &quot;kN&quot;"/>
    <numFmt numFmtId="199" formatCode="0.000\ 0\ &quot;%&quot;"/>
    <numFmt numFmtId="200" formatCode="0.00\ &quot;%&quot;"/>
    <numFmt numFmtId="201" formatCode="0.000\ &quot;%&quot;"/>
    <numFmt numFmtId="202" formatCode="#\ ##0.0"/>
    <numFmt numFmtId="203" formatCode="#\ ##0.000"/>
    <numFmt numFmtId="204" formatCode="0.00\ \℃"/>
    <numFmt numFmtId="205" formatCode="################################"/>
    <numFmt numFmtId="206" formatCode="0\ &quot;％ R.H.&quot;"/>
    <numFmt numFmtId="207" formatCode="0.0\ &quot;hPa&quot;"/>
    <numFmt numFmtId="208" formatCode="0.00&quot;%&quot;"/>
    <numFmt numFmtId="209" formatCode="yyyy&quot;/&quot;mm&quot;/&quot;dd;@"/>
    <numFmt numFmtId="210" formatCode="##\ ##0.0"/>
    <numFmt numFmtId="211" formatCode="#\ ##0.00"/>
    <numFmt numFmtId="212" formatCode="0.0000\ &quot;%&quot;"/>
    <numFmt numFmtId="213" formatCode="####&quot;.&quot;\ ##&quot;.&quot;\ ##&quot;.&quot;"/>
    <numFmt numFmtId="214" formatCode="0.000&quot;%&quot;"/>
    <numFmt numFmtId="215" formatCode="0.00\ &quot;%/℃&quot;"/>
    <numFmt numFmtId="216" formatCode="_-* #,##0_-;\-* #,##0_-;_-* &quot;-&quot;??_-;_-@_-"/>
  </numFmts>
  <fonts count="9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9"/>
      <name val="Arial"/>
      <family val="2"/>
    </font>
    <font>
      <b/>
      <sz val="20"/>
      <name val="돋움"/>
      <family val="3"/>
      <charset val="129"/>
    </font>
    <font>
      <sz val="12"/>
      <name val="뼻뮝"/>
      <family val="1"/>
      <charset val="129"/>
    </font>
    <font>
      <b/>
      <sz val="20"/>
      <name val="Tahoma"/>
      <family val="2"/>
    </font>
    <font>
      <sz val="12"/>
      <name val="바탕체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2"/>
      <name val="¹ÙÅÁÃ¼"/>
      <family val="1"/>
      <charset val="129"/>
    </font>
    <font>
      <sz val="10"/>
      <name val="±¼¸²Ã¼"/>
      <family val="3"/>
      <charset val="129"/>
    </font>
    <font>
      <sz val="10"/>
      <name val="Arial"/>
      <family val="2"/>
    </font>
    <font>
      <sz val="8"/>
      <name val="Arial"/>
      <family val="2"/>
    </font>
    <font>
      <sz val="10"/>
      <name val="Helv"/>
      <family val="2"/>
    </font>
    <font>
      <sz val="9"/>
      <name val="Tahoma"/>
      <family val="2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sz val="20"/>
      <name val="맑은 고딕"/>
      <family val="3"/>
      <charset val="129"/>
      <scheme val="major"/>
    </font>
    <font>
      <sz val="8"/>
      <name val="Tahoma"/>
      <family val="2"/>
    </font>
    <font>
      <sz val="8"/>
      <name val="맑은 고딕"/>
      <family val="3"/>
      <charset val="129"/>
    </font>
    <font>
      <sz val="10"/>
      <name val="Tahoma"/>
      <family val="2"/>
    </font>
    <font>
      <vertAlign val="subscript"/>
      <sz val="10"/>
      <name val="Times New Roman"/>
      <family val="1"/>
    </font>
    <font>
      <sz val="9"/>
      <name val="맑은 고딕"/>
      <family val="3"/>
      <charset val="129"/>
      <scheme val="major"/>
    </font>
    <font>
      <b/>
      <sz val="8"/>
      <name val="Tahoma"/>
      <family val="2"/>
    </font>
    <font>
      <u/>
      <sz val="10"/>
      <color indexed="36"/>
      <name val="Arial"/>
      <family val="2"/>
    </font>
    <font>
      <sz val="1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10"/>
      <name val="Arial Unicode MS"/>
      <family val="3"/>
      <charset val="129"/>
    </font>
    <font>
      <sz val="11"/>
      <name val="Tahoma"/>
      <family val="2"/>
    </font>
    <font>
      <b/>
      <sz val="8"/>
      <name val="맑은 고딕"/>
      <family val="3"/>
      <charset val="129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ajor"/>
    </font>
    <font>
      <b/>
      <sz val="10"/>
      <name val="Tahoma"/>
      <family val="2"/>
    </font>
    <font>
      <b/>
      <sz val="10"/>
      <name val="맑은 고딕"/>
      <family val="3"/>
      <charset val="129"/>
    </font>
    <font>
      <b/>
      <sz val="9"/>
      <name val="Tahoma"/>
      <family val="2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sz val="9"/>
      <color rgb="FFFF0000"/>
      <name val="맑은 고딕"/>
      <family val="3"/>
      <charset val="129"/>
    </font>
    <font>
      <i/>
      <sz val="9"/>
      <name val="Tahoma"/>
      <family val="2"/>
    </font>
    <font>
      <sz val="9"/>
      <color rgb="FFFF0000"/>
      <name val="Arial Unicode MS"/>
      <family val="3"/>
      <charset val="129"/>
    </font>
    <font>
      <b/>
      <sz val="9"/>
      <name val="Arial Unicode MS"/>
      <family val="3"/>
      <charset val="129"/>
    </font>
    <font>
      <sz val="9"/>
      <color rgb="FF0070C0"/>
      <name val="Arial Unicode MS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0"/>
      <name val="맑은 고딕"/>
      <family val="1"/>
      <scheme val="major"/>
    </font>
    <font>
      <b/>
      <i/>
      <sz val="10"/>
      <name val="Times New Roman"/>
      <family val="1"/>
    </font>
    <font>
      <b/>
      <vertAlign val="subscript"/>
      <sz val="10"/>
      <name val="Times New Roman"/>
      <family val="1"/>
    </font>
    <font>
      <sz val="10"/>
      <color indexed="8"/>
      <name val="맑은 고딕"/>
      <family val="3"/>
      <charset val="129"/>
      <scheme val="minor"/>
    </font>
    <font>
      <b/>
      <sz val="20"/>
      <name val="Felix Titling"/>
      <family val="5"/>
    </font>
    <font>
      <b/>
      <sz val="18"/>
      <name val="Arial Unicode MS"/>
      <family val="3"/>
      <charset val="129"/>
    </font>
    <font>
      <sz val="10"/>
      <name val="돋움"/>
      <family val="3"/>
      <charset val="129"/>
    </font>
    <font>
      <b/>
      <sz val="10"/>
      <color rgb="FFFF0000"/>
      <name val="Tahoma"/>
      <family val="2"/>
    </font>
    <font>
      <b/>
      <sz val="10"/>
      <color rgb="FFFF0000"/>
      <name val="돋움"/>
      <family val="3"/>
      <charset val="129"/>
    </font>
    <font>
      <sz val="9"/>
      <color indexed="8"/>
      <name val="Arial Unicode MS"/>
      <family val="3"/>
      <charset val="129"/>
    </font>
    <font>
      <b/>
      <sz val="9"/>
      <color indexed="8"/>
      <name val="Arial Unicode MS"/>
      <family val="3"/>
      <charset val="129"/>
    </font>
    <font>
      <b/>
      <sz val="20"/>
      <name val="맑은 고딕"/>
      <family val="3"/>
      <charset val="129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">
    <xf numFmtId="0" fontId="0" fillId="0" borderId="0">
      <alignment vertical="center"/>
    </xf>
    <xf numFmtId="0" fontId="6" fillId="0" borderId="0"/>
    <xf numFmtId="0" fontId="8" fillId="0" borderId="0"/>
    <xf numFmtId="0" fontId="10" fillId="0" borderId="0"/>
    <xf numFmtId="0" fontId="10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2" fillId="0" borderId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0" fontId="14" fillId="0" borderId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38" fontId="16" fillId="4" borderId="0" applyNumberFormat="0" applyBorder="0" applyAlignment="0" applyProtection="0"/>
    <xf numFmtId="10" fontId="16" fillId="5" borderId="1" applyNumberFormat="0" applyBorder="0" applyAlignment="0" applyProtection="0"/>
    <xf numFmtId="0" fontId="17" fillId="0" borderId="0"/>
    <xf numFmtId="0" fontId="15" fillId="0" borderId="0"/>
    <xf numFmtId="10" fontId="15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2" fillId="0" borderId="0">
      <alignment vertical="center"/>
    </xf>
    <xf numFmtId="0" fontId="2" fillId="0" borderId="0"/>
    <xf numFmtId="0" fontId="2" fillId="0" borderId="0"/>
    <xf numFmtId="0" fontId="33" fillId="0" borderId="0">
      <alignment vertical="center"/>
    </xf>
    <xf numFmtId="0" fontId="34" fillId="0" borderId="0">
      <alignment vertical="center"/>
    </xf>
    <xf numFmtId="0" fontId="2" fillId="0" borderId="0"/>
    <xf numFmtId="0" fontId="32" fillId="0" borderId="0">
      <alignment vertical="center"/>
    </xf>
    <xf numFmtId="0" fontId="2" fillId="0" borderId="0"/>
    <xf numFmtId="0" fontId="15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0" fontId="16" fillId="5" borderId="1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0" borderId="26" applyNumberFormat="0" applyAlignment="0" applyProtection="0">
      <alignment vertical="center"/>
    </xf>
    <xf numFmtId="0" fontId="47" fillId="30" borderId="26" applyNumberFormat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2" fillId="31" borderId="27" applyNumberFormat="0" applyFont="0" applyAlignment="0" applyProtection="0">
      <alignment vertical="center"/>
    </xf>
    <xf numFmtId="0" fontId="2" fillId="31" borderId="27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49" fillId="3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3" borderId="28" applyNumberFormat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4" fillId="17" borderId="26" applyNumberFormat="0" applyAlignment="0" applyProtection="0">
      <alignment vertical="center"/>
    </xf>
    <xf numFmtId="0" fontId="54" fillId="17" borderId="26" applyNumberFormat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32" applyNumberFormat="0" applyFill="0" applyAlignment="0" applyProtection="0">
      <alignment vertical="center"/>
    </xf>
    <xf numFmtId="0" fontId="57" fillId="0" borderId="3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60" fillId="30" borderId="34" applyNumberFormat="0" applyAlignment="0" applyProtection="0">
      <alignment vertical="center"/>
    </xf>
    <xf numFmtId="0" fontId="60" fillId="30" borderId="34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61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>
      <alignment vertical="center"/>
    </xf>
    <xf numFmtId="0" fontId="47" fillId="30" borderId="47" applyNumberFormat="0" applyAlignment="0" applyProtection="0">
      <alignment vertical="center"/>
    </xf>
    <xf numFmtId="0" fontId="2" fillId="31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17" borderId="47" applyNumberFormat="0" applyAlignment="0" applyProtection="0">
      <alignment vertical="center"/>
    </xf>
    <xf numFmtId="0" fontId="60" fillId="30" borderId="49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7" fillId="30" borderId="47" applyNumberFormat="0" applyAlignment="0" applyProtection="0">
      <alignment vertical="center"/>
    </xf>
    <xf numFmtId="0" fontId="2" fillId="31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17" borderId="47" applyNumberFormat="0" applyAlignment="0" applyProtection="0">
      <alignment vertical="center"/>
    </xf>
    <xf numFmtId="0" fontId="60" fillId="30" borderId="49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0" fontId="16" fillId="5" borderId="1" applyNumberFormat="0" applyBorder="0" applyAlignment="0" applyProtection="0"/>
    <xf numFmtId="0" fontId="47" fillId="30" borderId="47" applyNumberFormat="0" applyAlignment="0" applyProtection="0">
      <alignment vertical="center"/>
    </xf>
    <xf numFmtId="0" fontId="2" fillId="31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17" borderId="47" applyNumberFormat="0" applyAlignment="0" applyProtection="0">
      <alignment vertical="center"/>
    </xf>
    <xf numFmtId="0" fontId="60" fillId="30" borderId="49" applyNumberFormat="0" applyAlignment="0" applyProtection="0">
      <alignment vertical="center"/>
    </xf>
    <xf numFmtId="0" fontId="15" fillId="0" borderId="0"/>
  </cellStyleXfs>
  <cellXfs count="56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1" fontId="19" fillId="0" borderId="0" xfId="0" applyNumberFormat="1" applyFont="1" applyBorder="1" applyAlignment="1">
      <alignment vertical="center"/>
    </xf>
    <xf numFmtId="2" fontId="19" fillId="0" borderId="0" xfId="0" applyNumberFormat="1" applyFont="1" applyBorder="1" applyAlignment="1">
      <alignment vertical="center"/>
    </xf>
    <xf numFmtId="0" fontId="23" fillId="0" borderId="0" xfId="0" applyFont="1" applyBorder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Border="1">
      <alignment vertical="center"/>
    </xf>
    <xf numFmtId="183" fontId="19" fillId="0" borderId="0" xfId="0" applyNumberFormat="1" applyFont="1" applyBorder="1" applyAlignment="1">
      <alignment horizontal="center" vertical="center"/>
    </xf>
    <xf numFmtId="184" fontId="4" fillId="0" borderId="0" xfId="1" applyNumberFormat="1" applyFont="1" applyFill="1" applyBorder="1" applyAlignment="1">
      <alignment horizontal="center" vertical="center"/>
    </xf>
    <xf numFmtId="184" fontId="5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176" fontId="19" fillId="0" borderId="0" xfId="0" applyNumberFormat="1" applyFont="1" applyBorder="1" applyAlignment="1">
      <alignment horizontal="center" vertical="center" wrapText="1"/>
    </xf>
    <xf numFmtId="192" fontId="19" fillId="0" borderId="0" xfId="0" applyNumberFormat="1" applyFont="1" applyBorder="1" applyAlignment="1">
      <alignment vertical="center"/>
    </xf>
    <xf numFmtId="0" fontId="21" fillId="0" borderId="0" xfId="0" applyFont="1" applyBorder="1" applyAlignment="1">
      <alignment horizontal="right" vertical="center"/>
    </xf>
    <xf numFmtId="193" fontId="19" fillId="0" borderId="0" xfId="0" applyNumberFormat="1" applyFont="1" applyBorder="1" applyAlignment="1">
      <alignment vertical="center"/>
    </xf>
    <xf numFmtId="185" fontId="19" fillId="0" borderId="0" xfId="0" applyNumberFormat="1" applyFont="1" applyBorder="1" applyAlignment="1">
      <alignment vertical="center"/>
    </xf>
    <xf numFmtId="178" fontId="19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178" fontId="20" fillId="0" borderId="0" xfId="0" applyNumberFormat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177" fontId="19" fillId="0" borderId="0" xfId="0" applyNumberFormat="1" applyFont="1" applyBorder="1" applyAlignment="1">
      <alignment horizontal="center" vertical="center" wrapText="1"/>
    </xf>
    <xf numFmtId="194" fontId="19" fillId="0" borderId="0" xfId="0" applyNumberFormat="1" applyFont="1" applyBorder="1" applyAlignment="1">
      <alignment horizontal="center" vertical="center" wrapText="1"/>
    </xf>
    <xf numFmtId="199" fontId="19" fillId="0" borderId="0" xfId="0" applyNumberFormat="1" applyFont="1" applyBorder="1" applyAlignment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0" fontId="19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18" fillId="0" borderId="0" xfId="0" applyFont="1" applyFill="1" applyBorder="1">
      <alignment vertical="center"/>
    </xf>
    <xf numFmtId="0" fontId="25" fillId="0" borderId="0" xfId="0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/>
    </xf>
    <xf numFmtId="207" fontId="2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0" xfId="0" applyFont="1" applyFill="1" applyBorder="1" applyAlignment="1">
      <alignment vertical="center"/>
    </xf>
    <xf numFmtId="14" fontId="18" fillId="0" borderId="0" xfId="0" applyNumberFormat="1" applyFont="1" applyFill="1" applyBorder="1">
      <alignment vertical="center"/>
    </xf>
    <xf numFmtId="0" fontId="42" fillId="0" borderId="0" xfId="0" applyFont="1" applyFill="1" applyBorder="1">
      <alignment vertical="center"/>
    </xf>
    <xf numFmtId="179" fontId="25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1" xfId="0" applyFont="1" applyFill="1" applyBorder="1" applyAlignment="1" applyProtection="1">
      <alignment horizontal="center" vertical="center"/>
    </xf>
    <xf numFmtId="206" fontId="25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3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62" fillId="0" borderId="0" xfId="0" applyFont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34" borderId="35" xfId="0" applyFont="1" applyFill="1" applyBorder="1" applyAlignment="1">
      <alignment horizontal="center" vertical="center" wrapText="1"/>
    </xf>
    <xf numFmtId="0" fontId="65" fillId="34" borderId="35" xfId="0" applyFont="1" applyFill="1" applyBorder="1" applyAlignment="1">
      <alignment horizontal="center" vertical="center"/>
    </xf>
    <xf numFmtId="49" fontId="66" fillId="0" borderId="35" xfId="0" applyNumberFormat="1" applyFont="1" applyBorder="1" applyAlignment="1">
      <alignment horizontal="center" vertical="center"/>
    </xf>
    <xf numFmtId="0" fontId="66" fillId="0" borderId="35" xfId="0" applyFont="1" applyBorder="1" applyAlignment="1">
      <alignment horizontal="center" vertical="center"/>
    </xf>
    <xf numFmtId="0" fontId="63" fillId="0" borderId="35" xfId="0" applyFont="1" applyBorder="1" applyAlignment="1">
      <alignment horizontal="center" vertical="center"/>
    </xf>
    <xf numFmtId="0" fontId="67" fillId="35" borderId="36" xfId="92" applyFont="1" applyFill="1" applyBorder="1" applyAlignment="1">
      <alignment horizontal="center" vertical="center"/>
    </xf>
    <xf numFmtId="0" fontId="67" fillId="35" borderId="37" xfId="92" applyFont="1" applyFill="1" applyBorder="1" applyAlignment="1">
      <alignment horizontal="center" vertical="center"/>
    </xf>
    <xf numFmtId="0" fontId="68" fillId="35" borderId="37" xfId="92" applyFont="1" applyFill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3" fillId="0" borderId="0" xfId="0" applyNumberFormat="1" applyFont="1" applyBorder="1" applyAlignment="1">
      <alignment horizontal="center" vertical="center"/>
    </xf>
    <xf numFmtId="49" fontId="18" fillId="0" borderId="0" xfId="91" applyNumberFormat="1" applyFont="1" applyFill="1" applyAlignment="1">
      <alignment horizontal="left" vertical="center"/>
    </xf>
    <xf numFmtId="0" fontId="36" fillId="0" borderId="0" xfId="0" applyFont="1">
      <alignment vertical="center"/>
    </xf>
    <xf numFmtId="0" fontId="36" fillId="0" borderId="0" xfId="91" applyFont="1"/>
    <xf numFmtId="0" fontId="36" fillId="0" borderId="0" xfId="91" applyNumberFormat="1" applyFont="1"/>
    <xf numFmtId="0" fontId="36" fillId="0" borderId="9" xfId="91" applyNumberFormat="1" applyFont="1" applyFill="1" applyBorder="1" applyAlignment="1">
      <alignment vertical="center"/>
    </xf>
    <xf numFmtId="49" fontId="36" fillId="0" borderId="9" xfId="91" applyNumberFormat="1" applyFont="1" applyFill="1" applyBorder="1" applyAlignment="1">
      <alignment horizontal="left" vertical="center"/>
    </xf>
    <xf numFmtId="0" fontId="36" fillId="0" borderId="9" xfId="91" applyNumberFormat="1" applyFont="1" applyFill="1" applyBorder="1" applyAlignment="1">
      <alignment horizontal="left" vertical="center"/>
    </xf>
    <xf numFmtId="49" fontId="36" fillId="0" borderId="9" xfId="91" applyNumberFormat="1" applyFont="1" applyFill="1" applyBorder="1" applyAlignment="1">
      <alignment horizontal="center" vertical="center"/>
    </xf>
    <xf numFmtId="0" fontId="36" fillId="0" borderId="9" xfId="91" applyNumberFormat="1" applyFont="1" applyFill="1" applyBorder="1" applyAlignment="1">
      <alignment horizontal="right" vertical="center"/>
    </xf>
    <xf numFmtId="49" fontId="18" fillId="0" borderId="0" xfId="91" applyNumberFormat="1" applyFont="1" applyFill="1" applyBorder="1" applyAlignment="1">
      <alignment horizontal="left" vertical="center"/>
    </xf>
    <xf numFmtId="49" fontId="66" fillId="0" borderId="1" xfId="0" applyNumberFormat="1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70" fillId="0" borderId="0" xfId="1" applyNumberFormat="1" applyFont="1" applyBorder="1" applyAlignment="1">
      <alignment horizontal="left" vertical="center"/>
    </xf>
    <xf numFmtId="0" fontId="70" fillId="0" borderId="0" xfId="0" applyFont="1" applyAlignment="1">
      <alignment vertical="center"/>
    </xf>
    <xf numFmtId="49" fontId="38" fillId="0" borderId="0" xfId="27" applyNumberFormat="1" applyFont="1" applyFill="1" applyBorder="1" applyAlignment="1">
      <alignment vertical="center"/>
    </xf>
    <xf numFmtId="49" fontId="38" fillId="0" borderId="0" xfId="27" applyNumberFormat="1" applyFont="1" applyFill="1" applyAlignment="1">
      <alignment horizontal="center" vertical="center"/>
    </xf>
    <xf numFmtId="0" fontId="29" fillId="8" borderId="6" xfId="0" applyFont="1" applyFill="1" applyBorder="1" applyAlignment="1">
      <alignment horizontal="center" vertical="center" shrinkToFit="1"/>
    </xf>
    <xf numFmtId="0" fontId="29" fillId="8" borderId="7" xfId="0" applyFont="1" applyFill="1" applyBorder="1" applyAlignment="1">
      <alignment horizontal="center" vertical="center" shrinkToFit="1"/>
    </xf>
    <xf numFmtId="0" fontId="29" fillId="8" borderId="7" xfId="0" applyNumberFormat="1" applyFont="1" applyFill="1" applyBorder="1" applyAlignment="1">
      <alignment horizontal="center" vertical="center" shrinkToFit="1"/>
    </xf>
    <xf numFmtId="209" fontId="29" fillId="8" borderId="7" xfId="0" applyNumberFormat="1" applyFont="1" applyFill="1" applyBorder="1" applyAlignment="1">
      <alignment horizontal="center" vertical="center" shrinkToFit="1"/>
    </xf>
    <xf numFmtId="14" fontId="29" fillId="8" borderId="7" xfId="0" applyNumberFormat="1" applyFont="1" applyFill="1" applyBorder="1" applyAlignment="1">
      <alignment horizontal="center" vertical="center" shrinkToFit="1"/>
    </xf>
    <xf numFmtId="14" fontId="29" fillId="8" borderId="8" xfId="0" applyNumberFormat="1" applyFont="1" applyFill="1" applyBorder="1" applyAlignment="1">
      <alignment horizontal="center" vertical="center" shrinkToFit="1"/>
    </xf>
    <xf numFmtId="0" fontId="20" fillId="0" borderId="9" xfId="0" applyFont="1" applyBorder="1" applyAlignment="1">
      <alignment vertical="center"/>
    </xf>
    <xf numFmtId="0" fontId="19" fillId="0" borderId="0" xfId="0" applyFont="1" applyFill="1" applyBorder="1">
      <alignment vertical="center"/>
    </xf>
    <xf numFmtId="193" fontId="19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72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74" fillId="0" borderId="0" xfId="1" applyNumberFormat="1" applyFont="1" applyBorder="1" applyAlignment="1">
      <alignment horizontal="left" vertical="center"/>
    </xf>
    <xf numFmtId="177" fontId="18" fillId="8" borderId="0" xfId="0" applyNumberFormat="1" applyFont="1" applyFill="1" applyBorder="1" applyAlignment="1">
      <alignment horizontal="center" vertical="center"/>
    </xf>
    <xf numFmtId="201" fontId="18" fillId="8" borderId="0" xfId="0" applyNumberFormat="1" applyFont="1" applyFill="1" applyBorder="1" applyAlignment="1">
      <alignment horizontal="center" vertical="center"/>
    </xf>
    <xf numFmtId="0" fontId="72" fillId="2" borderId="1" xfId="0" applyFont="1" applyFill="1" applyBorder="1" applyAlignment="1">
      <alignment horizontal="center" vertical="center"/>
    </xf>
    <xf numFmtId="0" fontId="72" fillId="2" borderId="1" xfId="0" applyFont="1" applyFill="1" applyBorder="1" applyAlignment="1">
      <alignment horizontal="center" vertical="center" shrinkToFit="1"/>
    </xf>
    <xf numFmtId="0" fontId="2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78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quotePrefix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72" fillId="0" borderId="0" xfId="1" applyNumberFormat="1" applyFont="1" applyBorder="1" applyAlignment="1">
      <alignment horizontal="left" vertical="center"/>
    </xf>
    <xf numFmtId="0" fontId="27" fillId="0" borderId="0" xfId="1" applyNumberFormat="1" applyFont="1" applyBorder="1" applyAlignment="1">
      <alignment horizontal="center" vertical="center"/>
    </xf>
    <xf numFmtId="0" fontId="72" fillId="0" borderId="0" xfId="0" applyFont="1" applyBorder="1" applyAlignment="1">
      <alignment vertical="center"/>
    </xf>
    <xf numFmtId="0" fontId="18" fillId="0" borderId="0" xfId="1" applyNumberFormat="1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196" fontId="27" fillId="0" borderId="1" xfId="0" applyNumberFormat="1" applyFont="1" applyBorder="1" applyAlignment="1">
      <alignment horizontal="center" vertical="center"/>
    </xf>
    <xf numFmtId="197" fontId="27" fillId="0" borderId="1" xfId="0" applyNumberFormat="1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200" fontId="27" fillId="0" borderId="1" xfId="0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9" fillId="0" borderId="0" xfId="0" applyFont="1" applyBorder="1" applyAlignment="1">
      <alignment vertical="center"/>
    </xf>
    <xf numFmtId="0" fontId="72" fillId="0" borderId="0" xfId="1" applyNumberFormat="1" applyFont="1" applyBorder="1" applyAlignment="1">
      <alignment vertical="center"/>
    </xf>
    <xf numFmtId="0" fontId="74" fillId="0" borderId="9" xfId="1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74" fillId="0" borderId="0" xfId="0" applyFont="1" applyAlignment="1">
      <alignment vertical="center"/>
    </xf>
    <xf numFmtId="0" fontId="18" fillId="3" borderId="1" xfId="0" applyNumberFormat="1" applyFont="1" applyFill="1" applyBorder="1" applyAlignment="1">
      <alignment horizontal="center" vertical="center"/>
    </xf>
    <xf numFmtId="0" fontId="18" fillId="3" borderId="11" xfId="0" applyNumberFormat="1" applyFont="1" applyFill="1" applyBorder="1" applyAlignment="1">
      <alignment horizontal="center" vertical="center"/>
    </xf>
    <xf numFmtId="0" fontId="18" fillId="3" borderId="13" xfId="0" applyNumberFormat="1" applyFont="1" applyFill="1" applyBorder="1" applyAlignment="1">
      <alignment horizontal="center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0" xfId="0" applyNumberFormat="1" applyFont="1" applyAlignment="1">
      <alignment vertical="center"/>
    </xf>
    <xf numFmtId="0" fontId="18" fillId="0" borderId="0" xfId="0" applyFont="1" applyBorder="1">
      <alignment vertical="center"/>
    </xf>
    <xf numFmtId="0" fontId="18" fillId="0" borderId="0" xfId="0" applyFont="1" applyBorder="1" applyAlignment="1">
      <alignment vertical="center"/>
    </xf>
    <xf numFmtId="177" fontId="18" fillId="37" borderId="1" xfId="0" applyNumberFormat="1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177" fontId="18" fillId="11" borderId="1" xfId="0" applyNumberFormat="1" applyFont="1" applyFill="1" applyBorder="1" applyAlignment="1">
      <alignment horizontal="center" vertical="center"/>
    </xf>
    <xf numFmtId="212" fontId="18" fillId="0" borderId="1" xfId="0" applyNumberFormat="1" applyFont="1" applyBorder="1" applyAlignment="1">
      <alignment horizontal="center" vertical="center"/>
    </xf>
    <xf numFmtId="19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201" fontId="18" fillId="11" borderId="1" xfId="0" applyNumberFormat="1" applyFont="1" applyFill="1" applyBorder="1" applyAlignment="1">
      <alignment horizontal="center" vertical="center"/>
    </xf>
    <xf numFmtId="0" fontId="18" fillId="11" borderId="1" xfId="0" applyNumberFormat="1" applyFont="1" applyFill="1" applyBorder="1" applyAlignment="1">
      <alignment horizontal="center" vertical="center"/>
    </xf>
    <xf numFmtId="201" fontId="18" fillId="0" borderId="1" xfId="0" applyNumberFormat="1" applyFont="1" applyFill="1" applyBorder="1" applyAlignment="1">
      <alignment horizontal="center" vertical="center"/>
    </xf>
    <xf numFmtId="0" fontId="18" fillId="9" borderId="40" xfId="0" applyNumberFormat="1" applyFont="1" applyFill="1" applyBorder="1" applyAlignment="1">
      <alignment horizontal="center" vertical="center"/>
    </xf>
    <xf numFmtId="0" fontId="70" fillId="6" borderId="0" xfId="0" applyFont="1" applyFill="1" applyAlignment="1">
      <alignment vertical="center"/>
    </xf>
    <xf numFmtId="0" fontId="36" fillId="0" borderId="0" xfId="1" applyNumberFormat="1" applyFont="1" applyFill="1" applyBorder="1" applyAlignment="1">
      <alignment horizontal="left" vertical="center"/>
    </xf>
    <xf numFmtId="49" fontId="36" fillId="0" borderId="0" xfId="27" applyNumberFormat="1" applyFont="1" applyFill="1" applyBorder="1" applyAlignment="1">
      <alignment vertical="center"/>
    </xf>
    <xf numFmtId="0" fontId="81" fillId="0" borderId="0" xfId="0" applyFont="1" applyFill="1" applyBorder="1" applyAlignment="1">
      <alignment horizontal="center" vertical="center"/>
    </xf>
    <xf numFmtId="0" fontId="36" fillId="0" borderId="0" xfId="0" applyFont="1" applyFill="1" applyAlignment="1">
      <alignment vertical="center"/>
    </xf>
    <xf numFmtId="49" fontId="36" fillId="0" borderId="0" xfId="27" applyNumberFormat="1" applyFont="1" applyFill="1" applyAlignment="1">
      <alignment horizontal="center" vertical="center"/>
    </xf>
    <xf numFmtId="0" fontId="36" fillId="0" borderId="0" xfId="0" applyFont="1" applyFill="1">
      <alignment vertical="center"/>
    </xf>
    <xf numFmtId="0" fontId="70" fillId="0" borderId="0" xfId="0" applyFont="1">
      <alignment vertical="center"/>
    </xf>
    <xf numFmtId="176" fontId="36" fillId="0" borderId="0" xfId="0" applyNumberFormat="1" applyFont="1" applyFill="1" applyBorder="1" applyAlignment="1">
      <alignment vertical="center"/>
    </xf>
    <xf numFmtId="0" fontId="36" fillId="0" borderId="0" xfId="1" applyNumberFormat="1" applyFont="1" applyFill="1" applyBorder="1" applyAlignment="1">
      <alignment horizontal="center" vertical="center"/>
    </xf>
    <xf numFmtId="0" fontId="70" fillId="0" borderId="0" xfId="1" applyNumberFormat="1" applyFont="1" applyBorder="1" applyAlignment="1">
      <alignment horizontal="center" vertical="center"/>
    </xf>
    <xf numFmtId="0" fontId="82" fillId="0" borderId="0" xfId="1" applyNumberFormat="1" applyFont="1" applyFill="1" applyBorder="1" applyAlignment="1">
      <alignment horizontal="left" vertical="center"/>
    </xf>
    <xf numFmtId="0" fontId="36" fillId="0" borderId="37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>
      <alignment horizontal="center" vertical="center"/>
    </xf>
    <xf numFmtId="202" fontId="36" fillId="0" borderId="0" xfId="1" applyNumberFormat="1" applyFont="1" applyFill="1" applyBorder="1" applyAlignment="1">
      <alignment horizontal="left" vertical="center"/>
    </xf>
    <xf numFmtId="210" fontId="36" fillId="0" borderId="0" xfId="1" applyNumberFormat="1" applyFont="1" applyFill="1" applyBorder="1" applyAlignment="1">
      <alignment horizontal="left" vertical="center"/>
    </xf>
    <xf numFmtId="0" fontId="83" fillId="0" borderId="0" xfId="0" applyFont="1" applyFill="1" applyBorder="1" applyAlignment="1">
      <alignment horizontal="center" vertical="center"/>
    </xf>
    <xf numFmtId="0" fontId="36" fillId="6" borderId="0" xfId="0" applyFont="1" applyFill="1" applyAlignment="1">
      <alignment vertical="center"/>
    </xf>
    <xf numFmtId="0" fontId="41" fillId="5" borderId="1" xfId="0" applyFont="1" applyFill="1" applyBorder="1" applyAlignment="1" applyProtection="1">
      <alignment horizontal="center" vertical="center" shrinkToFit="1"/>
      <protection locked="0"/>
    </xf>
    <xf numFmtId="0" fontId="25" fillId="0" borderId="1" xfId="0" applyFont="1" applyFill="1" applyBorder="1" applyAlignment="1" applyProtection="1">
      <alignment horizontal="center" vertical="center" shrinkToFit="1"/>
    </xf>
    <xf numFmtId="0" fontId="25" fillId="3" borderId="1" xfId="0" applyFont="1" applyFill="1" applyBorder="1" applyAlignment="1" applyProtection="1">
      <alignment horizontal="center" vertical="center" shrinkToFit="1"/>
      <protection locked="0"/>
    </xf>
    <xf numFmtId="0" fontId="26" fillId="0" borderId="1" xfId="0" applyFont="1" applyFill="1" applyBorder="1" applyAlignment="1" applyProtection="1">
      <alignment horizontal="center" vertical="center" shrinkToFit="1"/>
    </xf>
    <xf numFmtId="0" fontId="25" fillId="3" borderId="41" xfId="0" applyFont="1" applyFill="1" applyBorder="1" applyAlignment="1" applyProtection="1">
      <alignment horizontal="center" vertical="center"/>
      <protection locked="0"/>
    </xf>
    <xf numFmtId="0" fontId="41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18" fillId="9" borderId="0" xfId="0" applyFont="1" applyFill="1" applyBorder="1" applyProtection="1">
      <alignment vertical="center"/>
      <protection locked="0"/>
    </xf>
    <xf numFmtId="41" fontId="18" fillId="6" borderId="0" xfId="0" applyNumberFormat="1" applyFont="1" applyFill="1" applyBorder="1">
      <alignment vertical="center"/>
    </xf>
    <xf numFmtId="49" fontId="36" fillId="0" borderId="0" xfId="91" applyNumberFormat="1" applyFont="1" applyFill="1" applyBorder="1" applyAlignment="1">
      <alignment vertical="center"/>
    </xf>
    <xf numFmtId="0" fontId="36" fillId="0" borderId="0" xfId="91" applyNumberFormat="1" applyFont="1" applyFill="1" applyBorder="1" applyAlignment="1">
      <alignment vertical="center"/>
    </xf>
    <xf numFmtId="49" fontId="36" fillId="0" borderId="0" xfId="91" applyNumberFormat="1" applyFont="1" applyFill="1" applyAlignment="1">
      <alignment horizontal="center" vertical="center"/>
    </xf>
    <xf numFmtId="0" fontId="36" fillId="0" borderId="0" xfId="91" applyNumberFormat="1" applyFont="1" applyFill="1" applyAlignment="1">
      <alignment horizontal="center" vertical="center"/>
    </xf>
    <xf numFmtId="0" fontId="81" fillId="0" borderId="0" xfId="91" applyNumberFormat="1" applyFont="1" applyFill="1" applyAlignment="1">
      <alignment horizontal="center" vertical="center"/>
    </xf>
    <xf numFmtId="49" fontId="18" fillId="0" borderId="0" xfId="91" applyNumberFormat="1" applyFont="1" applyFill="1" applyAlignment="1">
      <alignment horizontal="center" vertical="center"/>
    </xf>
    <xf numFmtId="0" fontId="36" fillId="6" borderId="0" xfId="91" applyNumberFormat="1" applyFont="1" applyFill="1" applyBorder="1" applyAlignment="1">
      <alignment horizontal="center" vertical="center"/>
    </xf>
    <xf numFmtId="49" fontId="36" fillId="0" borderId="9" xfId="93" applyNumberFormat="1" applyFont="1" applyFill="1" applyBorder="1" applyAlignment="1">
      <alignment horizontal="right" vertical="center"/>
    </xf>
    <xf numFmtId="49" fontId="18" fillId="0" borderId="0" xfId="91" applyNumberFormat="1" applyFont="1" applyFill="1" applyBorder="1" applyAlignment="1">
      <alignment vertical="center"/>
    </xf>
    <xf numFmtId="49" fontId="18" fillId="6" borderId="0" xfId="91" applyNumberFormat="1" applyFont="1" applyFill="1" applyAlignment="1">
      <alignment horizontal="center" vertical="center"/>
    </xf>
    <xf numFmtId="0" fontId="36" fillId="6" borderId="0" xfId="94" applyNumberFormat="1" applyFont="1" applyFill="1" applyBorder="1" applyAlignment="1">
      <alignment horizontal="center" vertical="center"/>
    </xf>
    <xf numFmtId="0" fontId="74" fillId="6" borderId="0" xfId="91" applyNumberFormat="1" applyFont="1" applyFill="1" applyAlignment="1">
      <alignment horizontal="left" vertical="center"/>
    </xf>
    <xf numFmtId="49" fontId="74" fillId="0" borderId="0" xfId="91" applyNumberFormat="1" applyFont="1" applyFill="1" applyAlignment="1">
      <alignment horizontal="center" vertical="center"/>
    </xf>
    <xf numFmtId="194" fontId="81" fillId="0" borderId="0" xfId="0" applyNumberFormat="1" applyFont="1" applyFill="1" applyAlignment="1">
      <alignment horizontal="left" vertical="center"/>
    </xf>
    <xf numFmtId="0" fontId="18" fillId="0" borderId="0" xfId="91" applyNumberFormat="1" applyFont="1" applyFill="1" applyAlignment="1">
      <alignment horizontal="center" vertical="center"/>
    </xf>
    <xf numFmtId="0" fontId="65" fillId="34" borderId="1" xfId="0" applyFont="1" applyFill="1" applyBorder="1" applyAlignment="1">
      <alignment horizontal="center" vertical="center"/>
    </xf>
    <xf numFmtId="0" fontId="65" fillId="34" borderId="1" xfId="0" applyFont="1" applyFill="1" applyBorder="1" applyAlignment="1">
      <alignment horizontal="center" vertical="center" wrapText="1"/>
    </xf>
    <xf numFmtId="0" fontId="65" fillId="34" borderId="0" xfId="0" applyFont="1" applyFill="1" applyAlignment="1">
      <alignment horizontal="center" vertical="center"/>
    </xf>
    <xf numFmtId="0" fontId="65" fillId="34" borderId="0" xfId="0" applyFont="1" applyFill="1" applyAlignment="1">
      <alignment horizontal="center" vertical="center" wrapText="1"/>
    </xf>
    <xf numFmtId="0" fontId="84" fillId="38" borderId="1" xfId="0" applyFont="1" applyFill="1" applyBorder="1">
      <alignment vertical="center"/>
    </xf>
    <xf numFmtId="0" fontId="18" fillId="0" borderId="41" xfId="0" applyNumberFormat="1" applyFont="1" applyFill="1" applyBorder="1" applyAlignment="1">
      <alignment horizontal="center" vertical="center"/>
    </xf>
    <xf numFmtId="0" fontId="18" fillId="2" borderId="44" xfId="0" applyFont="1" applyFill="1" applyBorder="1" applyAlignment="1">
      <alignment horizontal="center" vertical="center"/>
    </xf>
    <xf numFmtId="0" fontId="18" fillId="9" borderId="12" xfId="0" applyNumberFormat="1" applyFont="1" applyFill="1" applyBorder="1" applyAlignment="1">
      <alignment horizontal="center" vertical="center"/>
    </xf>
    <xf numFmtId="0" fontId="18" fillId="0" borderId="44" xfId="0" applyFont="1" applyBorder="1" applyAlignment="1">
      <alignment vertical="center"/>
    </xf>
    <xf numFmtId="184" fontId="4" fillId="0" borderId="0" xfId="1" applyNumberFormat="1" applyFont="1" applyFill="1" applyBorder="1" applyAlignment="1">
      <alignment horizontal="center" vertical="center" shrinkToFit="1"/>
    </xf>
    <xf numFmtId="184" fontId="5" fillId="0" borderId="0" xfId="1" applyNumberFormat="1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4" fillId="0" borderId="0" xfId="1" applyNumberFormat="1" applyFont="1" applyBorder="1" applyAlignment="1">
      <alignment horizontal="left" vertical="center" shrinkToFit="1"/>
    </xf>
    <xf numFmtId="184" fontId="5" fillId="2" borderId="1" xfId="1" applyNumberFormat="1" applyFont="1" applyFill="1" applyBorder="1" applyAlignment="1">
      <alignment horizontal="center" vertical="center" shrinkToFit="1"/>
    </xf>
    <xf numFmtId="0" fontId="4" fillId="0" borderId="1" xfId="1" applyNumberFormat="1" applyFont="1" applyFill="1" applyBorder="1" applyAlignment="1">
      <alignment horizontal="center" vertical="center" shrinkToFit="1"/>
    </xf>
    <xf numFmtId="0" fontId="5" fillId="0" borderId="0" xfId="1" applyNumberFormat="1" applyFont="1" applyBorder="1" applyAlignment="1">
      <alignment horizontal="left" vertical="center" shrinkToFit="1"/>
    </xf>
    <xf numFmtId="211" fontId="4" fillId="0" borderId="1" xfId="0" applyNumberFormat="1" applyFont="1" applyFill="1" applyBorder="1" applyAlignment="1">
      <alignment horizontal="center" vertical="center" shrinkToFit="1"/>
    </xf>
    <xf numFmtId="195" fontId="4" fillId="0" borderId="1" xfId="0" applyNumberFormat="1" applyFont="1" applyBorder="1" applyAlignment="1">
      <alignment horizontal="center" vertical="center" shrinkToFit="1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212" fontId="18" fillId="36" borderId="1" xfId="0" applyNumberFormat="1" applyFont="1" applyFill="1" applyBorder="1" applyAlignment="1">
      <alignment horizontal="center" vertical="center"/>
    </xf>
    <xf numFmtId="212" fontId="18" fillId="40" borderId="1" xfId="0" applyNumberFormat="1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center" vertical="center"/>
    </xf>
    <xf numFmtId="0" fontId="18" fillId="39" borderId="1" xfId="0" applyNumberFormat="1" applyFont="1" applyFill="1" applyBorder="1" applyAlignment="1">
      <alignment horizontal="center" vertical="center"/>
    </xf>
    <xf numFmtId="200" fontId="18" fillId="39" borderId="1" xfId="0" applyNumberFormat="1" applyFont="1" applyFill="1" applyBorder="1" applyAlignment="1">
      <alignment horizontal="center" vertical="center"/>
    </xf>
    <xf numFmtId="208" fontId="18" fillId="39" borderId="1" xfId="0" applyNumberFormat="1" applyFont="1" applyFill="1" applyBorder="1" applyAlignment="1">
      <alignment horizontal="center" vertical="center"/>
    </xf>
    <xf numFmtId="214" fontId="18" fillId="39" borderId="1" xfId="0" applyNumberFormat="1" applyFont="1" applyFill="1" applyBorder="1" applyAlignment="1">
      <alignment horizontal="center" vertical="center"/>
    </xf>
    <xf numFmtId="0" fontId="85" fillId="2" borderId="1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left" vertical="center" inden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201" fontId="19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23" fillId="0" borderId="0" xfId="0" applyFont="1" applyBorder="1" applyAlignment="1">
      <alignment vertical="center"/>
    </xf>
    <xf numFmtId="0" fontId="19" fillId="0" borderId="0" xfId="0" quotePrefix="1" applyFont="1" applyBorder="1" applyAlignment="1">
      <alignment vertical="center"/>
    </xf>
    <xf numFmtId="198" fontId="19" fillId="0" borderId="0" xfId="0" applyNumberFormat="1" applyFont="1" applyBorder="1" applyAlignment="1">
      <alignment vertical="center"/>
    </xf>
    <xf numFmtId="201" fontId="19" fillId="0" borderId="0" xfId="0" applyNumberFormat="1" applyFont="1" applyBorder="1" applyAlignment="1">
      <alignment vertical="center"/>
    </xf>
    <xf numFmtId="199" fontId="19" fillId="0" borderId="0" xfId="0" applyNumberFormat="1" applyFont="1" applyFill="1" applyBorder="1" applyAlignment="1">
      <alignment vertical="center"/>
    </xf>
    <xf numFmtId="180" fontId="19" fillId="0" borderId="0" xfId="0" applyNumberFormat="1" applyFont="1" applyBorder="1" applyAlignment="1">
      <alignment vertical="center"/>
    </xf>
    <xf numFmtId="0" fontId="63" fillId="0" borderId="14" xfId="0" applyNumberFormat="1" applyFont="1" applyFill="1" applyBorder="1" applyAlignment="1">
      <alignment vertical="center"/>
    </xf>
    <xf numFmtId="0" fontId="63" fillId="0" borderId="0" xfId="0" applyNumberFormat="1" applyFont="1" applyFill="1" applyBorder="1" applyAlignment="1">
      <alignment vertical="center"/>
    </xf>
    <xf numFmtId="0" fontId="63" fillId="0" borderId="0" xfId="0" applyNumberFormat="1" applyFont="1" applyBorder="1" applyAlignment="1">
      <alignment vertical="center"/>
    </xf>
    <xf numFmtId="0" fontId="63" fillId="0" borderId="15" xfId="0" applyNumberFormat="1" applyFont="1" applyBorder="1" applyAlignment="1">
      <alignment vertical="center"/>
    </xf>
    <xf numFmtId="0" fontId="63" fillId="0" borderId="0" xfId="0" applyNumberFormat="1" applyFont="1" applyAlignment="1">
      <alignment vertical="center"/>
    </xf>
    <xf numFmtId="0" fontId="76" fillId="2" borderId="12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76" fillId="2" borderId="1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72" fillId="0" borderId="0" xfId="0" applyNumberFormat="1" applyFont="1">
      <alignment vertical="center"/>
    </xf>
    <xf numFmtId="0" fontId="27" fillId="0" borderId="0" xfId="0" applyNumberFormat="1" applyFont="1">
      <alignment vertical="center"/>
    </xf>
    <xf numFmtId="0" fontId="39" fillId="0" borderId="0" xfId="0" applyFont="1">
      <alignment vertical="center"/>
    </xf>
    <xf numFmtId="0" fontId="92" fillId="0" borderId="1" xfId="0" applyNumberFormat="1" applyFont="1" applyBorder="1" applyAlignment="1">
      <alignment horizontal="center" vertical="center"/>
    </xf>
    <xf numFmtId="0" fontId="92" fillId="0" borderId="41" xfId="0" applyNumberFormat="1" applyFont="1" applyBorder="1" applyAlignment="1">
      <alignment vertical="center"/>
    </xf>
    <xf numFmtId="0" fontId="27" fillId="0" borderId="43" xfId="0" applyNumberFormat="1" applyFont="1" applyBorder="1" applyAlignment="1">
      <alignment vertical="center"/>
    </xf>
    <xf numFmtId="0" fontId="92" fillId="0" borderId="1" xfId="0" applyNumberFormat="1" applyFont="1" applyBorder="1" applyAlignment="1">
      <alignment horizontal="center" vertical="center" shrinkToFit="1"/>
    </xf>
    <xf numFmtId="41" fontId="27" fillId="0" borderId="1" xfId="96" applyFont="1" applyBorder="1" applyAlignment="1">
      <alignment horizontal="center" vertical="center"/>
    </xf>
    <xf numFmtId="177" fontId="27" fillId="0" borderId="1" xfId="0" applyNumberFormat="1" applyFont="1" applyBorder="1" applyAlignment="1">
      <alignment horizontal="center" vertical="center"/>
    </xf>
    <xf numFmtId="0" fontId="27" fillId="0" borderId="1" xfId="96" applyNumberFormat="1" applyFont="1" applyBorder="1" applyAlignment="1">
      <alignment horizontal="center" vertical="center"/>
    </xf>
    <xf numFmtId="216" fontId="27" fillId="0" borderId="1" xfId="96" applyNumberFormat="1" applyFont="1" applyBorder="1" applyAlignment="1">
      <alignment horizontal="center" vertical="center"/>
    </xf>
    <xf numFmtId="0" fontId="27" fillId="0" borderId="41" xfId="0" applyNumberFormat="1" applyFont="1" applyBorder="1" applyAlignment="1">
      <alignment vertical="center"/>
    </xf>
    <xf numFmtId="0" fontId="93" fillId="0" borderId="0" xfId="0" applyNumberFormat="1" applyFont="1">
      <alignment vertical="center"/>
    </xf>
    <xf numFmtId="0" fontId="71" fillId="0" borderId="0" xfId="0" applyNumberFormat="1" applyFont="1" applyAlignment="1">
      <alignment horizontal="left" vertical="center" indent="1"/>
    </xf>
    <xf numFmtId="0" fontId="93" fillId="0" borderId="0" xfId="0" applyNumberFormat="1" applyFont="1" applyAlignment="1">
      <alignment horizontal="left" vertical="center" indent="1"/>
    </xf>
    <xf numFmtId="0" fontId="78" fillId="9" borderId="46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84" fillId="38" borderId="50" xfId="0" applyFont="1" applyFill="1" applyBorder="1">
      <alignment vertical="center"/>
    </xf>
    <xf numFmtId="0" fontId="36" fillId="0" borderId="0" xfId="91" applyNumberFormat="1" applyFont="1" applyFill="1" applyAlignment="1">
      <alignment horizontal="right" vertical="center"/>
    </xf>
    <xf numFmtId="0" fontId="18" fillId="0" borderId="0" xfId="91" applyNumberFormat="1" applyFont="1" applyFill="1" applyAlignment="1">
      <alignment horizontal="left" vertical="center"/>
    </xf>
    <xf numFmtId="0" fontId="36" fillId="0" borderId="0" xfId="0" applyNumberFormat="1" applyFont="1">
      <alignment vertical="center"/>
    </xf>
    <xf numFmtId="0" fontId="95" fillId="0" borderId="9" xfId="93" applyNumberFormat="1" applyFont="1" applyFill="1" applyBorder="1" applyAlignment="1">
      <alignment horizontal="right" vertical="center"/>
    </xf>
    <xf numFmtId="0" fontId="36" fillId="0" borderId="9" xfId="91" applyNumberFormat="1" applyFont="1" applyFill="1" applyBorder="1" applyAlignment="1">
      <alignment horizontal="center" vertical="center"/>
    </xf>
    <xf numFmtId="0" fontId="18" fillId="0" borderId="0" xfId="91" applyNumberFormat="1" applyFont="1" applyFill="1" applyBorder="1" applyAlignment="1">
      <alignment horizontal="left" vertical="center"/>
    </xf>
    <xf numFmtId="0" fontId="36" fillId="0" borderId="0" xfId="0" applyNumberFormat="1" applyFont="1" applyBorder="1" applyAlignment="1">
      <alignment vertical="center"/>
    </xf>
    <xf numFmtId="0" fontId="36" fillId="0" borderId="0" xfId="91" applyNumberFormat="1" applyFont="1" applyFill="1" applyAlignment="1">
      <alignment vertical="center"/>
    </xf>
    <xf numFmtId="0" fontId="81" fillId="0" borderId="0" xfId="91" applyNumberFormat="1" applyFont="1" applyFill="1" applyAlignment="1">
      <alignment vertical="center"/>
    </xf>
    <xf numFmtId="49" fontId="82" fillId="0" borderId="0" xfId="91" applyNumberFormat="1" applyFont="1" applyFill="1" applyBorder="1" applyAlignment="1">
      <alignment vertical="center"/>
    </xf>
    <xf numFmtId="49" fontId="82" fillId="0" borderId="0" xfId="91" applyNumberFormat="1" applyFont="1" applyFill="1" applyBorder="1" applyAlignment="1">
      <alignment horizontal="center" vertical="center"/>
    </xf>
    <xf numFmtId="0" fontId="81" fillId="0" borderId="0" xfId="91" applyNumberFormat="1" applyFont="1" applyFill="1" applyAlignment="1">
      <alignment horizontal="left" vertical="center"/>
    </xf>
    <xf numFmtId="0" fontId="36" fillId="0" borderId="0" xfId="91" applyNumberFormat="1" applyFont="1" applyFill="1" applyBorder="1" applyAlignment="1">
      <alignment horizontal="center" vertical="center"/>
    </xf>
    <xf numFmtId="0" fontId="36" fillId="0" borderId="0" xfId="91" applyNumberFormat="1" applyFont="1" applyFill="1" applyAlignment="1">
      <alignment horizontal="left" vertical="center" indent="2"/>
    </xf>
    <xf numFmtId="0" fontId="36" fillId="6" borderId="0" xfId="91" applyNumberFormat="1" applyFont="1" applyFill="1" applyAlignment="1">
      <alignment horizontal="center" vertical="center"/>
    </xf>
    <xf numFmtId="0" fontId="82" fillId="6" borderId="0" xfId="0" applyNumberFormat="1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center" vertical="center"/>
    </xf>
    <xf numFmtId="0" fontId="76" fillId="2" borderId="51" xfId="0" applyFont="1" applyFill="1" applyBorder="1" applyAlignment="1">
      <alignment horizontal="center" vertical="center"/>
    </xf>
    <xf numFmtId="177" fontId="18" fillId="0" borderId="50" xfId="0" applyNumberFormat="1" applyFont="1" applyFill="1" applyBorder="1" applyAlignment="1">
      <alignment horizontal="center" vertical="center"/>
    </xf>
    <xf numFmtId="194" fontId="96" fillId="42" borderId="9" xfId="115" applyNumberFormat="1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/>
    </xf>
    <xf numFmtId="49" fontId="82" fillId="42" borderId="9" xfId="9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shrinkToFit="1"/>
    </xf>
    <xf numFmtId="0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/>
    </xf>
    <xf numFmtId="0" fontId="97" fillId="0" borderId="0" xfId="0" applyNumberFormat="1" applyFont="1" applyBorder="1" applyAlignment="1">
      <alignment vertical="center"/>
    </xf>
    <xf numFmtId="0" fontId="19" fillId="0" borderId="7" xfId="0" applyFont="1" applyBorder="1">
      <alignment vertical="center"/>
    </xf>
    <xf numFmtId="0" fontId="29" fillId="8" borderId="14" xfId="0" applyFont="1" applyFill="1" applyBorder="1" applyAlignment="1">
      <alignment horizontal="center" vertical="center" shrinkToFit="1"/>
    </xf>
    <xf numFmtId="0" fontId="29" fillId="8" borderId="0" xfId="0" applyFont="1" applyFill="1" applyBorder="1" applyAlignment="1">
      <alignment horizontal="center" vertical="center" shrinkToFit="1"/>
    </xf>
    <xf numFmtId="0" fontId="29" fillId="8" borderId="0" xfId="0" applyNumberFormat="1" applyFont="1" applyFill="1" applyBorder="1" applyAlignment="1">
      <alignment horizontal="center" vertical="center" shrinkToFit="1"/>
    </xf>
    <xf numFmtId="209" fontId="29" fillId="8" borderId="0" xfId="0" applyNumberFormat="1" applyFont="1" applyFill="1" applyBorder="1" applyAlignment="1">
      <alignment horizontal="center" vertical="center" shrinkToFit="1"/>
    </xf>
    <xf numFmtId="14" fontId="29" fillId="8" borderId="0" xfId="0" applyNumberFormat="1" applyFont="1" applyFill="1" applyBorder="1" applyAlignment="1">
      <alignment horizontal="center" vertical="center" shrinkToFit="1"/>
    </xf>
    <xf numFmtId="14" fontId="29" fillId="8" borderId="15" xfId="0" applyNumberFormat="1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0" fontId="4" fillId="0" borderId="0" xfId="1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211" fontId="4" fillId="3" borderId="1" xfId="0" applyNumberFormat="1" applyFont="1" applyFill="1" applyBorder="1" applyAlignment="1">
      <alignment horizontal="center" vertical="center" shrinkToFit="1"/>
    </xf>
    <xf numFmtId="0" fontId="18" fillId="6" borderId="1" xfId="0" applyNumberFormat="1" applyFont="1" applyFill="1" applyBorder="1" applyAlignment="1">
      <alignment horizontal="center" vertical="center"/>
    </xf>
    <xf numFmtId="0" fontId="18" fillId="0" borderId="44" xfId="0" applyNumberFormat="1" applyFont="1" applyBorder="1" applyAlignment="1">
      <alignment vertical="center"/>
    </xf>
    <xf numFmtId="0" fontId="78" fillId="0" borderId="39" xfId="0" applyNumberFormat="1" applyFont="1" applyBorder="1" applyAlignment="1">
      <alignment vertical="center"/>
    </xf>
    <xf numFmtId="0" fontId="18" fillId="0" borderId="39" xfId="0" applyNumberFormat="1" applyFont="1" applyBorder="1" applyAlignment="1">
      <alignment vertical="center"/>
    </xf>
    <xf numFmtId="0" fontId="18" fillId="0" borderId="45" xfId="0" applyNumberFormat="1" applyFont="1" applyBorder="1" applyAlignment="1">
      <alignment vertical="center"/>
    </xf>
    <xf numFmtId="0" fontId="18" fillId="0" borderId="3" xfId="0" applyNumberFormat="1" applyFont="1" applyBorder="1" applyAlignment="1">
      <alignment vertical="center"/>
    </xf>
    <xf numFmtId="0" fontId="18" fillId="0" borderId="0" xfId="0" applyNumberFormat="1" applyFont="1" applyBorder="1" applyAlignment="1">
      <alignment vertical="center"/>
    </xf>
    <xf numFmtId="0" fontId="18" fillId="0" borderId="2" xfId="0" applyNumberFormat="1" applyFont="1" applyBorder="1" applyAlignment="1">
      <alignment vertical="center"/>
    </xf>
    <xf numFmtId="0" fontId="18" fillId="6" borderId="11" xfId="0" applyNumberFormat="1" applyFont="1" applyFill="1" applyBorder="1" applyAlignment="1">
      <alignment horizontal="center" vertical="center"/>
    </xf>
    <xf numFmtId="0" fontId="18" fillId="0" borderId="24" xfId="0" applyNumberFormat="1" applyFont="1" applyBorder="1" applyAlignment="1">
      <alignment vertical="center"/>
    </xf>
    <xf numFmtId="0" fontId="18" fillId="41" borderId="11" xfId="0" applyNumberFormat="1" applyFont="1" applyFill="1" applyBorder="1" applyAlignment="1">
      <alignment horizontal="center" vertical="center"/>
    </xf>
    <xf numFmtId="0" fontId="18" fillId="0" borderId="17" xfId="0" applyNumberFormat="1" applyFont="1" applyBorder="1" applyAlignment="1">
      <alignment vertical="center"/>
    </xf>
    <xf numFmtId="0" fontId="18" fillId="0" borderId="20" xfId="0" applyNumberFormat="1" applyFont="1" applyBorder="1" applyAlignment="1">
      <alignment vertical="center"/>
    </xf>
    <xf numFmtId="0" fontId="18" fillId="6" borderId="13" xfId="0" applyNumberFormat="1" applyFont="1" applyFill="1" applyBorder="1" applyAlignment="1">
      <alignment horizontal="center" vertical="center"/>
    </xf>
    <xf numFmtId="0" fontId="18" fillId="36" borderId="13" xfId="0" applyNumberFormat="1" applyFont="1" applyFill="1" applyBorder="1" applyAlignment="1">
      <alignment horizontal="center" vertical="center"/>
    </xf>
    <xf numFmtId="177" fontId="18" fillId="3" borderId="50" xfId="0" applyNumberFormat="1" applyFont="1" applyFill="1" applyBorder="1" applyAlignment="1">
      <alignment horizontal="center" vertical="center"/>
    </xf>
    <xf numFmtId="0" fontId="76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76" fillId="2" borderId="12" xfId="0" applyFont="1" applyFill="1" applyBorder="1" applyAlignment="1">
      <alignment horizontal="center" vertical="center"/>
    </xf>
    <xf numFmtId="41" fontId="27" fillId="0" borderId="50" xfId="96" applyFont="1" applyBorder="1" applyAlignment="1">
      <alignment horizontal="center" vertical="center"/>
    </xf>
    <xf numFmtId="0" fontId="36" fillId="0" borderId="0" xfId="91" applyNumberFormat="1" applyFont="1" applyFill="1" applyAlignment="1">
      <alignment horizontal="right" vertical="center" indent="2"/>
    </xf>
    <xf numFmtId="0" fontId="36" fillId="0" borderId="0" xfId="0" applyFont="1" applyFill="1" applyAlignment="1">
      <alignment horizontal="left" vertical="center" indent="2"/>
    </xf>
    <xf numFmtId="0" fontId="36" fillId="0" borderId="0" xfId="27" applyNumberFormat="1" applyFont="1" applyFill="1" applyAlignment="1">
      <alignment horizontal="right" vertical="center"/>
    </xf>
    <xf numFmtId="0" fontId="18" fillId="2" borderId="12" xfId="0" applyFont="1" applyFill="1" applyBorder="1" applyAlignment="1">
      <alignment horizontal="center" vertical="center"/>
    </xf>
    <xf numFmtId="0" fontId="27" fillId="2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 applyProtection="1">
      <alignment horizontal="center" vertical="center" shrinkToFit="1"/>
      <protection locked="0"/>
    </xf>
    <xf numFmtId="0" fontId="25" fillId="5" borderId="1" xfId="0" applyFont="1" applyFill="1" applyBorder="1" applyAlignment="1" applyProtection="1">
      <alignment horizontal="center" vertical="center" shrinkToFit="1"/>
      <protection locked="0"/>
    </xf>
    <xf numFmtId="0" fontId="44" fillId="0" borderId="37" xfId="0" applyFont="1" applyFill="1" applyBorder="1" applyAlignment="1">
      <alignment horizontal="center" vertical="center" wrapText="1"/>
    </xf>
    <xf numFmtId="0" fontId="44" fillId="0" borderId="25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 applyProtection="1">
      <alignment horizontal="left" vertical="center" wrapText="1"/>
      <protection locked="0"/>
    </xf>
    <xf numFmtId="0" fontId="44" fillId="0" borderId="39" xfId="0" applyFont="1" applyFill="1" applyBorder="1" applyAlignment="1" applyProtection="1">
      <alignment horizontal="left" vertical="center" wrapText="1"/>
      <protection locked="0"/>
    </xf>
    <xf numFmtId="0" fontId="44" fillId="0" borderId="36" xfId="0" applyFont="1" applyFill="1" applyBorder="1" applyAlignment="1" applyProtection="1">
      <alignment horizontal="left" vertical="center" wrapText="1"/>
      <protection locked="0"/>
    </xf>
    <xf numFmtId="0" fontId="44" fillId="0" borderId="3" xfId="0" applyFont="1" applyFill="1" applyBorder="1" applyAlignment="1" applyProtection="1">
      <alignment horizontal="left" vertical="center" wrapText="1"/>
      <protection locked="0"/>
    </xf>
    <xf numFmtId="0" fontId="44" fillId="0" borderId="0" xfId="0" applyFont="1" applyFill="1" applyBorder="1" applyAlignment="1" applyProtection="1">
      <alignment horizontal="left" vertical="center" wrapText="1"/>
      <protection locked="0"/>
    </xf>
    <xf numFmtId="0" fontId="44" fillId="0" borderId="2" xfId="0" applyFont="1" applyFill="1" applyBorder="1" applyAlignment="1" applyProtection="1">
      <alignment horizontal="left" vertical="center" wrapText="1"/>
      <protection locked="0"/>
    </xf>
    <xf numFmtId="0" fontId="44" fillId="0" borderId="4" xfId="0" applyFont="1" applyFill="1" applyBorder="1" applyAlignment="1" applyProtection="1">
      <alignment horizontal="left" vertical="center" wrapText="1"/>
      <protection locked="0"/>
    </xf>
    <xf numFmtId="0" fontId="44" fillId="0" borderId="9" xfId="0" applyFont="1" applyFill="1" applyBorder="1" applyAlignment="1" applyProtection="1">
      <alignment horizontal="left" vertical="center" wrapText="1"/>
      <protection locked="0"/>
    </xf>
    <xf numFmtId="0" fontId="44" fillId="0" borderId="5" xfId="0" applyFont="1" applyFill="1" applyBorder="1" applyAlignment="1" applyProtection="1">
      <alignment horizontal="left" vertical="center" wrapText="1"/>
      <protection locked="0"/>
    </xf>
    <xf numFmtId="0" fontId="44" fillId="10" borderId="1" xfId="0" applyFont="1" applyFill="1" applyBorder="1" applyAlignment="1" applyProtection="1">
      <alignment horizontal="center" vertical="center"/>
      <protection locked="0"/>
    </xf>
    <xf numFmtId="0" fontId="25" fillId="0" borderId="1" xfId="0" applyFont="1" applyFill="1" applyBorder="1" applyAlignment="1" applyProtection="1">
      <alignment horizontal="center" vertical="center" shrinkToFit="1"/>
    </xf>
    <xf numFmtId="0" fontId="25" fillId="3" borderId="1" xfId="0" applyFont="1" applyFill="1" applyBorder="1" applyAlignment="1" applyProtection="1">
      <alignment horizontal="center" vertical="center" shrinkToFit="1"/>
      <protection locked="0"/>
    </xf>
    <xf numFmtId="0" fontId="25" fillId="3" borderId="1" xfId="0" applyFont="1" applyFill="1" applyBorder="1" applyAlignment="1" applyProtection="1">
      <alignment vertical="center" shrinkToFit="1"/>
      <protection locked="0"/>
    </xf>
    <xf numFmtId="0" fontId="30" fillId="0" borderId="0" xfId="0" applyFont="1" applyFill="1" applyBorder="1" applyAlignment="1" applyProtection="1">
      <alignment horizontal="left" vertical="center" shrinkToFit="1"/>
    </xf>
    <xf numFmtId="0" fontId="25" fillId="3" borderId="41" xfId="0" applyFont="1" applyFill="1" applyBorder="1" applyAlignment="1" applyProtection="1">
      <alignment horizontal="left" vertical="center" wrapText="1"/>
    </xf>
    <xf numFmtId="0" fontId="25" fillId="3" borderId="42" xfId="0" applyFont="1" applyFill="1" applyBorder="1" applyAlignment="1" applyProtection="1">
      <alignment horizontal="left" vertical="center" wrapText="1"/>
    </xf>
    <xf numFmtId="0" fontId="25" fillId="3" borderId="43" xfId="0" applyFont="1" applyFill="1" applyBorder="1" applyAlignment="1" applyProtection="1">
      <alignment horizontal="left" vertical="center" wrapText="1"/>
    </xf>
    <xf numFmtId="0" fontId="26" fillId="0" borderId="1" xfId="0" applyFont="1" applyFill="1" applyBorder="1" applyAlignment="1" applyProtection="1">
      <alignment horizontal="center" vertical="center" shrinkToFit="1"/>
    </xf>
    <xf numFmtId="0" fontId="26" fillId="3" borderId="21" xfId="0" applyFont="1" applyFill="1" applyBorder="1" applyAlignment="1" applyProtection="1">
      <alignment horizontal="left" vertical="center" wrapText="1"/>
    </xf>
    <xf numFmtId="0" fontId="26" fillId="3" borderId="43" xfId="0" applyFont="1" applyFill="1" applyBorder="1" applyAlignment="1" applyProtection="1">
      <alignment horizontal="left" vertical="center"/>
    </xf>
    <xf numFmtId="0" fontId="26" fillId="0" borderId="37" xfId="0" applyFont="1" applyFill="1" applyBorder="1" applyAlignment="1" applyProtection="1">
      <alignment horizontal="center" vertical="center"/>
    </xf>
    <xf numFmtId="0" fontId="26" fillId="0" borderId="13" xfId="0" applyFont="1" applyFill="1" applyBorder="1" applyAlignment="1" applyProtection="1">
      <alignment horizontal="center" vertical="center"/>
    </xf>
    <xf numFmtId="0" fontId="25" fillId="0" borderId="38" xfId="0" applyNumberFormat="1" applyFont="1" applyFill="1" applyBorder="1" applyAlignment="1" applyProtection="1">
      <alignment horizontal="center" vertical="center" shrinkToFit="1"/>
      <protection locked="0"/>
    </xf>
    <xf numFmtId="0" fontId="25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2" xfId="0" applyFont="1" applyFill="1" applyBorder="1" applyAlignment="1" applyProtection="1">
      <alignment horizontal="left" vertical="center" wrapText="1"/>
    </xf>
    <xf numFmtId="0" fontId="26" fillId="0" borderId="36" xfId="0" applyFont="1" applyFill="1" applyBorder="1" applyAlignment="1" applyProtection="1">
      <alignment horizontal="left" vertical="center"/>
    </xf>
    <xf numFmtId="0" fontId="26" fillId="0" borderId="23" xfId="0" applyFont="1" applyFill="1" applyBorder="1" applyAlignment="1" applyProtection="1">
      <alignment horizontal="left" vertical="center"/>
    </xf>
    <xf numFmtId="0" fontId="26" fillId="0" borderId="5" xfId="0" applyFont="1" applyFill="1" applyBorder="1" applyAlignment="1" applyProtection="1">
      <alignment horizontal="left" vertical="center"/>
    </xf>
    <xf numFmtId="49" fontId="25" fillId="0" borderId="1" xfId="0" applyNumberFormat="1" applyFont="1" applyFill="1" applyBorder="1" applyAlignment="1" applyProtection="1">
      <alignment horizontal="center" vertical="center" shrinkToFit="1"/>
    </xf>
    <xf numFmtId="49" fontId="25" fillId="0" borderId="1" xfId="0" applyNumberFormat="1" applyFont="1" applyFill="1" applyBorder="1" applyAlignment="1" applyProtection="1">
      <alignment vertical="center" shrinkToFit="1"/>
    </xf>
    <xf numFmtId="0" fontId="25" fillId="0" borderId="1" xfId="0" applyFont="1" applyFill="1" applyBorder="1" applyAlignment="1" applyProtection="1">
      <alignment vertical="center" shrinkToFit="1"/>
    </xf>
    <xf numFmtId="205" fontId="25" fillId="0" borderId="1" xfId="0" applyNumberFormat="1" applyFont="1" applyFill="1" applyBorder="1" applyAlignment="1" applyProtection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shrinkToFit="1"/>
    </xf>
    <xf numFmtId="0" fontId="9" fillId="0" borderId="41" xfId="0" applyFont="1" applyFill="1" applyBorder="1" applyAlignment="1" applyProtection="1">
      <alignment horizontal="center" vertical="center"/>
    </xf>
    <xf numFmtId="0" fontId="9" fillId="0" borderId="42" xfId="0" applyFont="1" applyFill="1" applyBorder="1" applyAlignment="1" applyProtection="1">
      <alignment horizontal="center" vertical="center"/>
    </xf>
    <xf numFmtId="0" fontId="39" fillId="0" borderId="42" xfId="0" applyFont="1" applyFill="1" applyBorder="1" applyAlignment="1" applyProtection="1">
      <alignment vertical="center"/>
    </xf>
    <xf numFmtId="0" fontId="0" fillId="0" borderId="42" xfId="0" applyFill="1" applyBorder="1" applyAlignment="1" applyProtection="1">
      <alignment vertical="center"/>
    </xf>
    <xf numFmtId="0" fontId="0" fillId="0" borderId="43" xfId="0" applyFill="1" applyBorder="1" applyAlignment="1" applyProtection="1">
      <alignment vertical="center"/>
    </xf>
    <xf numFmtId="0" fontId="30" fillId="0" borderId="1" xfId="0" applyFont="1" applyFill="1" applyBorder="1" applyAlignment="1" applyProtection="1">
      <alignment horizontal="center" vertical="center" shrinkToFit="1"/>
    </xf>
    <xf numFmtId="0" fontId="35" fillId="0" borderId="0" xfId="91" applyFont="1" applyAlignment="1">
      <alignment horizontal="center" wrapText="1"/>
    </xf>
    <xf numFmtId="0" fontId="91" fillId="0" borderId="0" xfId="0" applyFont="1" applyFill="1" applyAlignment="1">
      <alignment vertical="center"/>
    </xf>
    <xf numFmtId="0" fontId="36" fillId="0" borderId="12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 wrapText="1"/>
    </xf>
    <xf numFmtId="49" fontId="90" fillId="0" borderId="0" xfId="95" applyNumberFormat="1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/>
    </xf>
    <xf numFmtId="0" fontId="82" fillId="42" borderId="0" xfId="0" applyNumberFormat="1" applyFont="1" applyFill="1" applyAlignment="1">
      <alignment horizontal="center" vertical="center"/>
    </xf>
    <xf numFmtId="49" fontId="82" fillId="42" borderId="0" xfId="91" applyNumberFormat="1" applyFont="1" applyFill="1" applyBorder="1" applyAlignment="1">
      <alignment horizontal="center" vertical="center"/>
    </xf>
    <xf numFmtId="49" fontId="82" fillId="42" borderId="9" xfId="91" applyNumberFormat="1" applyFont="1" applyFill="1" applyBorder="1" applyAlignment="1">
      <alignment horizontal="center" vertical="center"/>
    </xf>
    <xf numFmtId="194" fontId="82" fillId="42" borderId="0" xfId="0" applyNumberFormat="1" applyFont="1" applyFill="1" applyBorder="1" applyAlignment="1">
      <alignment horizontal="center" vertical="center" wrapText="1"/>
    </xf>
    <xf numFmtId="194" fontId="82" fillId="42" borderId="9" xfId="0" applyNumberFormat="1" applyFont="1" applyFill="1" applyBorder="1" applyAlignment="1">
      <alignment horizontal="center" vertical="center" wrapText="1"/>
    </xf>
    <xf numFmtId="0" fontId="35" fillId="0" borderId="0" xfId="91" applyNumberFormat="1" applyFont="1" applyAlignment="1">
      <alignment horizontal="center" wrapText="1"/>
    </xf>
    <xf numFmtId="49" fontId="82" fillId="42" borderId="0" xfId="0" applyNumberFormat="1" applyFont="1" applyFill="1" applyBorder="1" applyAlignment="1">
      <alignment horizontal="center" vertical="center"/>
    </xf>
    <xf numFmtId="49" fontId="82" fillId="42" borderId="9" xfId="0" applyNumberFormat="1" applyFont="1" applyFill="1" applyBorder="1" applyAlignment="1">
      <alignment horizontal="center" vertical="center"/>
    </xf>
    <xf numFmtId="194" fontId="36" fillId="42" borderId="0" xfId="0" applyNumberFormat="1" applyFont="1" applyFill="1" applyAlignment="1">
      <alignment horizontal="center" vertical="center"/>
    </xf>
    <xf numFmtId="194" fontId="36" fillId="42" borderId="9" xfId="0" applyNumberFormat="1" applyFont="1" applyFill="1" applyBorder="1" applyAlignment="1">
      <alignment horizontal="center" vertical="center"/>
    </xf>
    <xf numFmtId="194" fontId="96" fillId="42" borderId="0" xfId="115" applyNumberFormat="1" applyFont="1" applyFill="1" applyBorder="1" applyAlignment="1">
      <alignment horizontal="center" vertical="center" wrapText="1"/>
    </xf>
    <xf numFmtId="194" fontId="96" fillId="42" borderId="9" xfId="115" applyNumberFormat="1" applyFont="1" applyFill="1" applyBorder="1" applyAlignment="1">
      <alignment horizontal="center" vertical="center" wrapText="1"/>
    </xf>
    <xf numFmtId="194" fontId="96" fillId="42" borderId="0" xfId="115" applyNumberFormat="1" applyFont="1" applyFill="1" applyBorder="1" applyAlignment="1">
      <alignment horizontal="center" vertical="center"/>
    </xf>
    <xf numFmtId="194" fontId="96" fillId="42" borderId="9" xfId="115" applyNumberFormat="1" applyFont="1" applyFill="1" applyBorder="1" applyAlignment="1">
      <alignment horizontal="center" vertical="center"/>
    </xf>
    <xf numFmtId="0" fontId="82" fillId="42" borderId="0" xfId="0" applyNumberFormat="1" applyFont="1" applyFill="1" applyBorder="1" applyAlignment="1">
      <alignment horizontal="center" vertical="center"/>
    </xf>
    <xf numFmtId="0" fontId="82" fillId="42" borderId="9" xfId="0" applyNumberFormat="1" applyFont="1" applyFill="1" applyBorder="1" applyAlignment="1">
      <alignment horizontal="center" vertical="center"/>
    </xf>
    <xf numFmtId="194" fontId="36" fillId="42" borderId="0" xfId="0" applyNumberFormat="1" applyFont="1" applyFill="1" applyBorder="1" applyAlignment="1">
      <alignment horizontal="center" vertical="center"/>
    </xf>
    <xf numFmtId="194" fontId="82" fillId="42" borderId="0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4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20" fillId="3" borderId="41" xfId="0" applyFont="1" applyFill="1" applyBorder="1" applyAlignment="1">
      <alignment horizontal="center" vertical="center"/>
    </xf>
    <xf numFmtId="0" fontId="20" fillId="3" borderId="42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19" fillId="0" borderId="41" xfId="0" applyNumberFormat="1" applyFont="1" applyBorder="1" applyAlignment="1">
      <alignment horizontal="left" vertical="center" indent="1"/>
    </xf>
    <xf numFmtId="0" fontId="19" fillId="0" borderId="42" xfId="0" applyNumberFormat="1" applyFont="1" applyBorder="1" applyAlignment="1">
      <alignment horizontal="left" vertical="center" indent="1"/>
    </xf>
    <xf numFmtId="0" fontId="19" fillId="0" borderId="43" xfId="0" applyNumberFormat="1" applyFont="1" applyBorder="1" applyAlignment="1">
      <alignment horizontal="left" vertical="center" indent="1"/>
    </xf>
    <xf numFmtId="0" fontId="19" fillId="0" borderId="41" xfId="0" applyFont="1" applyBorder="1" applyAlignment="1">
      <alignment horizontal="left" vertical="center" indent="1"/>
    </xf>
    <xf numFmtId="0" fontId="19" fillId="0" borderId="42" xfId="0" applyFont="1" applyBorder="1" applyAlignment="1">
      <alignment horizontal="left" vertical="center" indent="1"/>
    </xf>
    <xf numFmtId="0" fontId="19" fillId="0" borderId="43" xfId="0" applyFont="1" applyBorder="1" applyAlignment="1">
      <alignment horizontal="left" vertical="center" indent="1"/>
    </xf>
    <xf numFmtId="197" fontId="19" fillId="0" borderId="41" xfId="0" applyNumberFormat="1" applyFont="1" applyBorder="1" applyAlignment="1">
      <alignment horizontal="center" vertical="center"/>
    </xf>
    <xf numFmtId="197" fontId="19" fillId="0" borderId="42" xfId="0" applyNumberFormat="1" applyFont="1" applyBorder="1" applyAlignment="1">
      <alignment horizontal="center" vertical="center"/>
    </xf>
    <xf numFmtId="197" fontId="19" fillId="0" borderId="43" xfId="0" applyNumberFormat="1" applyFont="1" applyBorder="1" applyAlignment="1">
      <alignment horizontal="center" vertical="center"/>
    </xf>
    <xf numFmtId="215" fontId="19" fillId="0" borderId="41" xfId="0" applyNumberFormat="1" applyFont="1" applyBorder="1" applyAlignment="1">
      <alignment horizontal="center" vertical="center"/>
    </xf>
    <xf numFmtId="215" fontId="19" fillId="0" borderId="42" xfId="0" applyNumberFormat="1" applyFont="1" applyBorder="1" applyAlignment="1">
      <alignment horizontal="center" vertical="center"/>
    </xf>
    <xf numFmtId="215" fontId="19" fillId="0" borderId="43" xfId="0" applyNumberFormat="1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 shrinkToFit="1"/>
    </xf>
    <xf numFmtId="0" fontId="19" fillId="0" borderId="53" xfId="0" applyFont="1" applyBorder="1" applyAlignment="1">
      <alignment horizontal="center" vertical="center" shrinkToFit="1"/>
    </xf>
    <xf numFmtId="0" fontId="19" fillId="0" borderId="54" xfId="0" applyFont="1" applyBorder="1" applyAlignment="1">
      <alignment horizontal="center" vertical="center" shrinkToFit="1"/>
    </xf>
    <xf numFmtId="0" fontId="19" fillId="0" borderId="5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19" fillId="0" borderId="54" xfId="0" applyNumberFormat="1" applyFont="1" applyBorder="1" applyAlignment="1">
      <alignment horizontal="center" vertical="center"/>
    </xf>
    <xf numFmtId="213" fontId="19" fillId="0" borderId="52" xfId="0" applyNumberFormat="1" applyFont="1" applyBorder="1" applyAlignment="1">
      <alignment horizontal="center" vertical="center"/>
    </xf>
    <xf numFmtId="213" fontId="19" fillId="0" borderId="53" xfId="0" applyNumberFormat="1" applyFont="1" applyBorder="1" applyAlignment="1">
      <alignment horizontal="center" vertical="center"/>
    </xf>
    <xf numFmtId="213" fontId="19" fillId="0" borderId="54" xfId="0" applyNumberFormat="1" applyFont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/>
    </xf>
    <xf numFmtId="0" fontId="19" fillId="9" borderId="53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0" borderId="41" xfId="0" applyNumberFormat="1" applyFont="1" applyBorder="1" applyAlignment="1">
      <alignment horizontal="center" vertical="center"/>
    </xf>
    <xf numFmtId="0" fontId="19" fillId="0" borderId="42" xfId="0" applyNumberFormat="1" applyFont="1" applyBorder="1" applyAlignment="1">
      <alignment horizontal="center" vertical="center"/>
    </xf>
    <xf numFmtId="0" fontId="19" fillId="0" borderId="43" xfId="0" applyNumberFormat="1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196" fontId="19" fillId="0" borderId="41" xfId="0" applyNumberFormat="1" applyFont="1" applyBorder="1" applyAlignment="1">
      <alignment horizontal="center" vertical="center"/>
    </xf>
    <xf numFmtId="196" fontId="19" fillId="0" borderId="42" xfId="0" applyNumberFormat="1" applyFont="1" applyBorder="1" applyAlignment="1">
      <alignment horizontal="center" vertical="center"/>
    </xf>
    <xf numFmtId="196" fontId="19" fillId="0" borderId="43" xfId="0" applyNumberFormat="1" applyFont="1" applyBorder="1" applyAlignment="1">
      <alignment horizontal="center" vertical="center"/>
    </xf>
    <xf numFmtId="178" fontId="19" fillId="7" borderId="44" xfId="0" applyNumberFormat="1" applyFont="1" applyFill="1" applyBorder="1" applyAlignment="1">
      <alignment horizontal="center" vertical="center"/>
    </xf>
    <xf numFmtId="178" fontId="19" fillId="7" borderId="39" xfId="0" applyNumberFormat="1" applyFont="1" applyFill="1" applyBorder="1" applyAlignment="1">
      <alignment horizontal="center" vertical="center"/>
    </xf>
    <xf numFmtId="178" fontId="19" fillId="7" borderId="45" xfId="0" applyNumberFormat="1" applyFont="1" applyFill="1" applyBorder="1" applyAlignment="1">
      <alignment horizontal="center" vertical="center"/>
    </xf>
    <xf numFmtId="178" fontId="19" fillId="7" borderId="4" xfId="0" applyNumberFormat="1" applyFont="1" applyFill="1" applyBorder="1" applyAlignment="1">
      <alignment horizontal="center" vertical="center"/>
    </xf>
    <xf numFmtId="178" fontId="19" fillId="7" borderId="9" xfId="0" applyNumberFormat="1" applyFont="1" applyFill="1" applyBorder="1" applyAlignment="1">
      <alignment horizontal="center" vertical="center"/>
    </xf>
    <xf numFmtId="178" fontId="19" fillId="7" borderId="5" xfId="0" applyNumberFormat="1" applyFont="1" applyFill="1" applyBorder="1" applyAlignment="1">
      <alignment horizontal="center" vertical="center"/>
    </xf>
    <xf numFmtId="178" fontId="19" fillId="7" borderId="41" xfId="0" applyNumberFormat="1" applyFont="1" applyFill="1" applyBorder="1" applyAlignment="1">
      <alignment horizontal="center" vertical="center" wrapText="1"/>
    </xf>
    <xf numFmtId="178" fontId="19" fillId="7" borderId="42" xfId="0" applyNumberFormat="1" applyFont="1" applyFill="1" applyBorder="1" applyAlignment="1">
      <alignment horizontal="center" vertical="center" wrapText="1"/>
    </xf>
    <xf numFmtId="178" fontId="19" fillId="7" borderId="43" xfId="0" applyNumberFormat="1" applyFont="1" applyFill="1" applyBorder="1" applyAlignment="1">
      <alignment horizontal="center" vertical="center" wrapText="1"/>
    </xf>
    <xf numFmtId="178" fontId="19" fillId="7" borderId="41" xfId="0" applyNumberFormat="1" applyFont="1" applyFill="1" applyBorder="1" applyAlignment="1">
      <alignment horizontal="center" vertical="center" shrinkToFit="1"/>
    </xf>
    <xf numFmtId="178" fontId="19" fillId="7" borderId="42" xfId="0" applyNumberFormat="1" applyFont="1" applyFill="1" applyBorder="1" applyAlignment="1">
      <alignment horizontal="center" vertical="center" shrinkToFit="1"/>
    </xf>
    <xf numFmtId="178" fontId="19" fillId="7" borderId="43" xfId="0" applyNumberFormat="1" applyFont="1" applyFill="1" applyBorder="1" applyAlignment="1">
      <alignment horizontal="center" vertical="center" shrinkToFit="1"/>
    </xf>
    <xf numFmtId="178" fontId="19" fillId="7" borderId="41" xfId="0" applyNumberFormat="1" applyFont="1" applyFill="1" applyBorder="1" applyAlignment="1">
      <alignment horizontal="center" vertical="center"/>
    </xf>
    <xf numFmtId="178" fontId="19" fillId="7" borderId="42" xfId="0" applyNumberFormat="1" applyFont="1" applyFill="1" applyBorder="1" applyAlignment="1">
      <alignment horizontal="center" vertical="center"/>
    </xf>
    <xf numFmtId="178" fontId="19" fillId="7" borderId="43" xfId="0" applyNumberFormat="1" applyFont="1" applyFill="1" applyBorder="1" applyAlignment="1">
      <alignment horizontal="center" vertical="center"/>
    </xf>
    <xf numFmtId="0" fontId="19" fillId="36" borderId="41" xfId="0" applyNumberFormat="1" applyFont="1" applyFill="1" applyBorder="1" applyAlignment="1">
      <alignment horizontal="center" vertical="center" wrapText="1"/>
    </xf>
    <xf numFmtId="0" fontId="19" fillId="36" borderId="42" xfId="0" applyNumberFormat="1" applyFont="1" applyFill="1" applyBorder="1" applyAlignment="1">
      <alignment horizontal="center" vertical="center" wrapText="1"/>
    </xf>
    <xf numFmtId="0" fontId="19" fillId="36" borderId="43" xfId="0" applyNumberFormat="1" applyFont="1" applyFill="1" applyBorder="1" applyAlignment="1">
      <alignment horizontal="center" vertical="center" wrapText="1"/>
    </xf>
    <xf numFmtId="195" fontId="19" fillId="0" borderId="41" xfId="0" applyNumberFormat="1" applyFont="1" applyBorder="1" applyAlignment="1">
      <alignment horizontal="center" vertical="center" wrapText="1"/>
    </xf>
    <xf numFmtId="195" fontId="19" fillId="0" borderId="42" xfId="0" applyNumberFormat="1" applyFont="1" applyBorder="1" applyAlignment="1">
      <alignment horizontal="center" vertical="center" wrapText="1"/>
    </xf>
    <xf numFmtId="195" fontId="19" fillId="0" borderId="43" xfId="0" applyNumberFormat="1" applyFont="1" applyBorder="1" applyAlignment="1">
      <alignment horizontal="center" vertical="center" wrapText="1"/>
    </xf>
    <xf numFmtId="180" fontId="19" fillId="36" borderId="41" xfId="0" applyNumberFormat="1" applyFont="1" applyFill="1" applyBorder="1" applyAlignment="1">
      <alignment horizontal="center" vertical="center" wrapText="1"/>
    </xf>
    <xf numFmtId="180" fontId="19" fillId="36" borderId="42" xfId="0" applyNumberFormat="1" applyFont="1" applyFill="1" applyBorder="1" applyAlignment="1">
      <alignment horizontal="center" vertical="center" wrapText="1"/>
    </xf>
    <xf numFmtId="180" fontId="19" fillId="36" borderId="43" xfId="0" applyNumberFormat="1" applyFont="1" applyFill="1" applyBorder="1" applyAlignment="1">
      <alignment horizontal="center" vertical="center" wrapText="1"/>
    </xf>
    <xf numFmtId="2" fontId="19" fillId="0" borderId="41" xfId="0" applyNumberFormat="1" applyFont="1" applyBorder="1" applyAlignment="1">
      <alignment horizontal="center" vertical="center" wrapText="1"/>
    </xf>
    <xf numFmtId="2" fontId="19" fillId="0" borderId="42" xfId="0" applyNumberFormat="1" applyFont="1" applyBorder="1" applyAlignment="1">
      <alignment horizontal="center" vertical="center" wrapText="1"/>
    </xf>
    <xf numFmtId="2" fontId="19" fillId="0" borderId="43" xfId="0" applyNumberFormat="1" applyFont="1" applyBorder="1" applyAlignment="1">
      <alignment horizontal="center" vertical="center" wrapText="1"/>
    </xf>
    <xf numFmtId="177" fontId="19" fillId="36" borderId="41" xfId="0" applyNumberFormat="1" applyFont="1" applyFill="1" applyBorder="1" applyAlignment="1">
      <alignment horizontal="center" vertical="center" wrapText="1"/>
    </xf>
    <xf numFmtId="177" fontId="19" fillId="36" borderId="42" xfId="0" applyNumberFormat="1" applyFont="1" applyFill="1" applyBorder="1" applyAlignment="1">
      <alignment horizontal="center" vertical="center" wrapText="1"/>
    </xf>
    <xf numFmtId="177" fontId="19" fillId="36" borderId="43" xfId="0" applyNumberFormat="1" applyFont="1" applyFill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199" fontId="19" fillId="0" borderId="41" xfId="0" applyNumberFormat="1" applyFont="1" applyBorder="1" applyAlignment="1">
      <alignment horizontal="center" vertical="center"/>
    </xf>
    <xf numFmtId="199" fontId="19" fillId="0" borderId="42" xfId="0" applyNumberFormat="1" applyFont="1" applyBorder="1" applyAlignment="1">
      <alignment horizontal="center" vertical="center"/>
    </xf>
    <xf numFmtId="199" fontId="19" fillId="0" borderId="43" xfId="0" applyNumberFormat="1" applyFont="1" applyBorder="1" applyAlignment="1">
      <alignment horizontal="center" vertical="center"/>
    </xf>
    <xf numFmtId="201" fontId="19" fillId="0" borderId="41" xfId="0" applyNumberFormat="1" applyFont="1" applyBorder="1" applyAlignment="1">
      <alignment horizontal="center" vertical="center"/>
    </xf>
    <xf numFmtId="201" fontId="19" fillId="0" borderId="42" xfId="0" applyNumberFormat="1" applyFont="1" applyBorder="1" applyAlignment="1">
      <alignment horizontal="center" vertical="center"/>
    </xf>
    <xf numFmtId="201" fontId="19" fillId="0" borderId="43" xfId="0" applyNumberFormat="1" applyFont="1" applyBorder="1" applyAlignment="1">
      <alignment horizontal="center" vertical="center"/>
    </xf>
    <xf numFmtId="199" fontId="19" fillId="0" borderId="0" xfId="0" applyNumberFormat="1" applyFont="1" applyBorder="1" applyAlignment="1">
      <alignment horizontal="center" vertical="center"/>
    </xf>
    <xf numFmtId="200" fontId="19" fillId="0" borderId="0" xfId="0" applyNumberFormat="1" applyFont="1" applyBorder="1" applyAlignment="1">
      <alignment horizontal="left" vertical="center"/>
    </xf>
    <xf numFmtId="0" fontId="89" fillId="39" borderId="1" xfId="0" applyFont="1" applyFill="1" applyBorder="1" applyAlignment="1">
      <alignment horizontal="center" vertical="center" wrapText="1"/>
    </xf>
    <xf numFmtId="0" fontId="89" fillId="39" borderId="1" xfId="0" applyFont="1" applyFill="1" applyBorder="1" applyAlignment="1">
      <alignment horizontal="center" vertical="center"/>
    </xf>
    <xf numFmtId="0" fontId="89" fillId="39" borderId="1" xfId="0" applyFont="1" applyFill="1" applyBorder="1" applyAlignment="1">
      <alignment horizontal="center" vertical="top" wrapText="1"/>
    </xf>
    <xf numFmtId="194" fontId="89" fillId="0" borderId="1" xfId="0" applyNumberFormat="1" applyFont="1" applyBorder="1" applyAlignment="1">
      <alignment horizontal="center" vertical="center" wrapText="1"/>
    </xf>
    <xf numFmtId="176" fontId="89" fillId="0" borderId="1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89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201" fontId="19" fillId="0" borderId="0" xfId="0" applyNumberFormat="1" applyFont="1" applyBorder="1" applyAlignment="1">
      <alignment horizontal="center" vertical="center"/>
    </xf>
    <xf numFmtId="201" fontId="19" fillId="0" borderId="0" xfId="0" applyNumberFormat="1" applyFont="1" applyBorder="1" applyAlignment="1">
      <alignment horizontal="left" vertical="center"/>
    </xf>
    <xf numFmtId="177" fontId="19" fillId="0" borderId="39" xfId="0" applyNumberFormat="1" applyFont="1" applyBorder="1" applyAlignment="1">
      <alignment horizontal="center" vertical="center"/>
    </xf>
    <xf numFmtId="180" fontId="19" fillId="0" borderId="9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NumberFormat="1" applyFont="1" applyBorder="1" applyAlignment="1">
      <alignment horizontal="center" vertical="center"/>
    </xf>
    <xf numFmtId="192" fontId="19" fillId="0" borderId="0" xfId="0" applyNumberFormat="1" applyFont="1" applyBorder="1" applyAlignment="1">
      <alignment horizontal="center" vertical="center"/>
    </xf>
    <xf numFmtId="199" fontId="19" fillId="0" borderId="0" xfId="0" applyNumberFormat="1" applyFont="1" applyBorder="1" applyAlignment="1">
      <alignment horizontal="left" vertical="center"/>
    </xf>
    <xf numFmtId="195" fontId="19" fillId="0" borderId="0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200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right" vertical="center"/>
    </xf>
    <xf numFmtId="199" fontId="19" fillId="0" borderId="9" xfId="0" applyNumberFormat="1" applyFont="1" applyBorder="1" applyAlignment="1">
      <alignment horizontal="center" vertical="center"/>
    </xf>
    <xf numFmtId="1" fontId="19" fillId="0" borderId="39" xfId="0" applyNumberFormat="1" applyFont="1" applyBorder="1" applyAlignment="1">
      <alignment horizontal="center" vertical="center"/>
    </xf>
    <xf numFmtId="0" fontId="71" fillId="0" borderId="0" xfId="0" applyFont="1" applyFill="1" applyBorder="1" applyAlignment="1">
      <alignment horizontal="left" vertical="center" shrinkToFit="1"/>
    </xf>
    <xf numFmtId="200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00" fontId="19" fillId="0" borderId="9" xfId="0" applyNumberFormat="1" applyFont="1" applyBorder="1" applyAlignment="1">
      <alignment horizontal="center" vertical="center"/>
    </xf>
    <xf numFmtId="193" fontId="19" fillId="0" borderId="0" xfId="0" applyNumberFormat="1" applyFont="1" applyBorder="1" applyAlignment="1">
      <alignment horizontal="center" vertical="center"/>
    </xf>
    <xf numFmtId="215" fontId="19" fillId="0" borderId="0" xfId="0" applyNumberFormat="1" applyFont="1" applyBorder="1" applyAlignment="1">
      <alignment horizontal="center" vertical="center"/>
    </xf>
    <xf numFmtId="204" fontId="19" fillId="0" borderId="0" xfId="0" applyNumberFormat="1" applyFont="1" applyBorder="1" applyAlignment="1">
      <alignment horizontal="center" vertical="center"/>
    </xf>
    <xf numFmtId="0" fontId="27" fillId="0" borderId="41" xfId="0" applyNumberFormat="1" applyFont="1" applyBorder="1" applyAlignment="1">
      <alignment horizontal="center" vertical="center"/>
    </xf>
    <xf numFmtId="0" fontId="27" fillId="0" borderId="43" xfId="0" applyNumberFormat="1" applyFont="1" applyBorder="1" applyAlignment="1">
      <alignment horizontal="center" vertical="center"/>
    </xf>
    <xf numFmtId="41" fontId="27" fillId="0" borderId="12" xfId="96" applyFont="1" applyBorder="1" applyAlignment="1">
      <alignment horizontal="center" vertical="center" wrapText="1"/>
    </xf>
    <xf numFmtId="41" fontId="27" fillId="0" borderId="25" xfId="96" applyFont="1" applyBorder="1" applyAlignment="1">
      <alignment horizontal="center" vertical="center" wrapText="1"/>
    </xf>
    <xf numFmtId="41" fontId="27" fillId="0" borderId="13" xfId="96" applyFont="1" applyBorder="1" applyAlignment="1">
      <alignment horizontal="center" vertical="center" wrapText="1"/>
    </xf>
    <xf numFmtId="216" fontId="27" fillId="0" borderId="12" xfId="96" applyNumberFormat="1" applyFont="1" applyBorder="1" applyAlignment="1">
      <alignment horizontal="center" vertical="center"/>
    </xf>
    <xf numFmtId="216" fontId="27" fillId="0" borderId="25" xfId="96" applyNumberFormat="1" applyFont="1" applyBorder="1" applyAlignment="1">
      <alignment horizontal="center" vertical="center"/>
    </xf>
    <xf numFmtId="216" fontId="27" fillId="0" borderId="13" xfId="96" applyNumberFormat="1" applyFont="1" applyBorder="1" applyAlignment="1">
      <alignment horizontal="center" vertical="center"/>
    </xf>
    <xf numFmtId="0" fontId="18" fillId="2" borderId="41" xfId="0" applyFont="1" applyFill="1" applyBorder="1" applyAlignment="1">
      <alignment horizontal="center" vertical="center"/>
    </xf>
    <xf numFmtId="0" fontId="18" fillId="2" borderId="42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203" fontId="74" fillId="3" borderId="12" xfId="0" applyNumberFormat="1" applyFont="1" applyFill="1" applyBorder="1" applyAlignment="1">
      <alignment horizontal="center" vertical="center"/>
    </xf>
    <xf numFmtId="203" fontId="74" fillId="3" borderId="25" xfId="0" applyNumberFormat="1" applyFont="1" applyFill="1" applyBorder="1" applyAlignment="1">
      <alignment horizontal="center" vertical="center"/>
    </xf>
    <xf numFmtId="203" fontId="74" fillId="3" borderId="19" xfId="0" applyNumberFormat="1" applyFont="1" applyFill="1" applyBorder="1" applyAlignment="1">
      <alignment horizontal="center" vertical="center"/>
    </xf>
    <xf numFmtId="0" fontId="80" fillId="2" borderId="12" xfId="0" applyFont="1" applyFill="1" applyBorder="1" applyAlignment="1">
      <alignment horizontal="center" vertical="center"/>
    </xf>
    <xf numFmtId="0" fontId="80" fillId="2" borderId="13" xfId="0" applyFont="1" applyFill="1" applyBorder="1" applyAlignment="1">
      <alignment horizontal="center" vertical="center"/>
    </xf>
    <xf numFmtId="0" fontId="72" fillId="2" borderId="51" xfId="0" applyFont="1" applyFill="1" applyBorder="1" applyAlignment="1">
      <alignment horizontal="center" vertical="center"/>
    </xf>
    <xf numFmtId="0" fontId="72" fillId="2" borderId="13" xfId="0" applyFont="1" applyFill="1" applyBorder="1" applyAlignment="1">
      <alignment horizontal="center" vertical="center"/>
    </xf>
    <xf numFmtId="0" fontId="72" fillId="2" borderId="52" xfId="0" applyFont="1" applyFill="1" applyBorder="1" applyAlignment="1">
      <alignment horizontal="center" vertical="center"/>
    </xf>
    <xf numFmtId="0" fontId="72" fillId="2" borderId="53" xfId="0" applyFont="1" applyFill="1" applyBorder="1" applyAlignment="1">
      <alignment horizontal="center" vertical="center"/>
    </xf>
    <xf numFmtId="0" fontId="72" fillId="2" borderId="54" xfId="0" applyFont="1" applyFill="1" applyBorder="1" applyAlignment="1">
      <alignment horizontal="center" vertical="center"/>
    </xf>
    <xf numFmtId="0" fontId="72" fillId="2" borderId="12" xfId="0" applyFont="1" applyFill="1" applyBorder="1" applyAlignment="1">
      <alignment horizontal="center" vertical="center"/>
    </xf>
    <xf numFmtId="0" fontId="72" fillId="2" borderId="41" xfId="0" applyFont="1" applyFill="1" applyBorder="1" applyAlignment="1">
      <alignment horizontal="center" vertical="center"/>
    </xf>
    <xf numFmtId="0" fontId="72" fillId="2" borderId="42" xfId="0" applyFont="1" applyFill="1" applyBorder="1" applyAlignment="1">
      <alignment horizontal="center" vertical="center"/>
    </xf>
    <xf numFmtId="0" fontId="72" fillId="2" borderId="43" xfId="0" applyFont="1" applyFill="1" applyBorder="1" applyAlignment="1">
      <alignment horizontal="center" vertical="center"/>
    </xf>
    <xf numFmtId="0" fontId="76" fillId="2" borderId="12" xfId="0" applyFont="1" applyFill="1" applyBorder="1" applyAlignment="1">
      <alignment horizontal="center" vertical="center"/>
    </xf>
    <xf numFmtId="203" fontId="74" fillId="3" borderId="10" xfId="0" applyNumberFormat="1" applyFont="1" applyFill="1" applyBorder="1" applyAlignment="1">
      <alignment horizontal="center" vertical="center"/>
    </xf>
    <xf numFmtId="203" fontId="74" fillId="3" borderId="13" xfId="0" applyNumberFormat="1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76" fillId="2" borderId="41" xfId="0" applyFont="1" applyFill="1" applyBorder="1" applyAlignment="1">
      <alignment horizontal="center" vertical="center"/>
    </xf>
    <xf numFmtId="0" fontId="76" fillId="2" borderId="42" xfId="0" applyFont="1" applyFill="1" applyBorder="1" applyAlignment="1">
      <alignment horizontal="center" vertical="center"/>
    </xf>
    <xf numFmtId="0" fontId="76" fillId="2" borderId="43" xfId="0" applyFont="1" applyFill="1" applyBorder="1" applyAlignment="1">
      <alignment horizontal="center" vertical="center"/>
    </xf>
  </cellXfs>
  <cellStyles count="116">
    <cellStyle name="??&amp;O?&amp;H?_x0008__x000f__x0007_?_x0007__x0001__x0001_" xfId="3"/>
    <cellStyle name="??&amp;O?&amp;H?_x0008_??_x0007__x0001__x0001_" xfId="4"/>
    <cellStyle name="æØè [0.00]_PRODUCT DETAIL Q1" xfId="5"/>
    <cellStyle name="æØè_PRODUCT DETAIL Q1" xfId="6"/>
    <cellStyle name="ÊÝ [0.00]_PRODUCT DETAIL Q1" xfId="7"/>
    <cellStyle name="ÊÝ_PRODUCT DETAIL Q1" xfId="8"/>
    <cellStyle name="W?_BOOKSHIP" xfId="9"/>
    <cellStyle name="W_BOOKSHIP" xfId="10"/>
    <cellStyle name="20% - 강조색1 2" xfId="39"/>
    <cellStyle name="20% - 강조색2 2" xfId="40"/>
    <cellStyle name="20% - 강조색3 2" xfId="41"/>
    <cellStyle name="20% - 강조색4 2" xfId="42"/>
    <cellStyle name="20% - 강조색5 2" xfId="43"/>
    <cellStyle name="20% - 강조색6 2" xfId="44"/>
    <cellStyle name="40% - 강조색1 2" xfId="45"/>
    <cellStyle name="40% - 강조색2 2" xfId="46"/>
    <cellStyle name="40% - 강조색3 2" xfId="47"/>
    <cellStyle name="40% - 강조색4 2" xfId="48"/>
    <cellStyle name="40% - 강조색5 2" xfId="49"/>
    <cellStyle name="40% - 강조색6 2" xfId="50"/>
    <cellStyle name="60% - 강조색1 2" xfId="51"/>
    <cellStyle name="60% - 강조색2 2" xfId="52"/>
    <cellStyle name="60% - 강조색3 2" xfId="53"/>
    <cellStyle name="60% - 강조색4 2" xfId="54"/>
    <cellStyle name="60% - 강조색5 2" xfId="55"/>
    <cellStyle name="60% - 강조색6 2" xfId="56"/>
    <cellStyle name="ÅëÈ­ [0]_¸ÅÃâ" xfId="11"/>
    <cellStyle name="ÅëÈ­_¸ÅÃâ" xfId="12"/>
    <cellStyle name="ÄÞ¸¶ [0]_¸ÅÃâ" xfId="13"/>
    <cellStyle name="ÄÞ¸¶_¸ÅÃâ" xfId="14"/>
    <cellStyle name="Ç¥ÁØ_(Á¤º¸ºÎ¹®)¿ùº°ÀÎ¿ø°èÈ¹" xfId="15"/>
    <cellStyle name="Comma [0]_ SG&amp;A Bridge " xfId="16"/>
    <cellStyle name="Comma_ SG&amp;A Bridge " xfId="17"/>
    <cellStyle name="Currency [0]_ SG&amp;A Bridge " xfId="18"/>
    <cellStyle name="Currency_ SG&amp;A Bridge " xfId="19"/>
    <cellStyle name="Grey" xfId="20"/>
    <cellStyle name="Input [yellow]" xfId="21"/>
    <cellStyle name="Input [yellow] 2" xfId="57"/>
    <cellStyle name="Input [yellow] 3" xfId="109"/>
    <cellStyle name="Normal - Style1" xfId="22"/>
    <cellStyle name="Normal_ SG&amp;A Bridge " xfId="23"/>
    <cellStyle name="Percent [2]" xfId="24"/>
    <cellStyle name="강조색1 2" xfId="58"/>
    <cellStyle name="강조색2 2" xfId="59"/>
    <cellStyle name="강조색3 2" xfId="60"/>
    <cellStyle name="강조색4 2" xfId="61"/>
    <cellStyle name="강조색5 2" xfId="62"/>
    <cellStyle name="강조색6 2" xfId="63"/>
    <cellStyle name="경고문 2" xfId="64"/>
    <cellStyle name="계산 2" xfId="65"/>
    <cellStyle name="계산 2 2" xfId="103"/>
    <cellStyle name="계산 3" xfId="66"/>
    <cellStyle name="계산 3 2" xfId="110"/>
    <cellStyle name="계산 4" xfId="97"/>
    <cellStyle name="나쁨 2" xfId="67"/>
    <cellStyle name="뒤에 오는 하이퍼링크_불확도(OPM)" xfId="28"/>
    <cellStyle name="메모 2" xfId="68"/>
    <cellStyle name="메모 2 2" xfId="104"/>
    <cellStyle name="메모 3" xfId="69"/>
    <cellStyle name="메모 3 2" xfId="111"/>
    <cellStyle name="메모 4" xfId="98"/>
    <cellStyle name="백분율 2" xfId="70"/>
    <cellStyle name="보통 2" xfId="71"/>
    <cellStyle name="뷭?_BOOKSHIP" xfId="2"/>
    <cellStyle name="설명 텍스트 2" xfId="72"/>
    <cellStyle name="셀 확인 2" xfId="73"/>
    <cellStyle name="쉼표 [0]" xfId="96" builtinId="6"/>
    <cellStyle name="쉼표 [0] 2" xfId="108"/>
    <cellStyle name="쉼표 [0] 3" xfId="102"/>
    <cellStyle name="스타일 1" xfId="29"/>
    <cellStyle name="연결된 셀 2" xfId="74"/>
    <cellStyle name="요약 2" xfId="75"/>
    <cellStyle name="요약 2 2" xfId="105"/>
    <cellStyle name="요약 3" xfId="76"/>
    <cellStyle name="요약 3 2" xfId="112"/>
    <cellStyle name="요약 4" xfId="99"/>
    <cellStyle name="입력 2" xfId="77"/>
    <cellStyle name="입력 2 2" xfId="106"/>
    <cellStyle name="입력 3" xfId="78"/>
    <cellStyle name="입력 3 2" xfId="113"/>
    <cellStyle name="입력 4" xfId="100"/>
    <cellStyle name="제목 1 2" xfId="79"/>
    <cellStyle name="제목 2 2" xfId="80"/>
    <cellStyle name="제목 3 2" xfId="81"/>
    <cellStyle name="제목 4 2" xfId="82"/>
    <cellStyle name="제목 5" xfId="83"/>
    <cellStyle name="좋음 2" xfId="84"/>
    <cellStyle name="출력 2" xfId="85"/>
    <cellStyle name="출력 2 2" xfId="107"/>
    <cellStyle name="출력 3" xfId="86"/>
    <cellStyle name="출력 3 2" xfId="114"/>
    <cellStyle name="출력 4" xfId="101"/>
    <cellStyle name="콤마 [0]_  갑 지  " xfId="25"/>
    <cellStyle name="콤마_  갑 지  " xfId="26"/>
    <cellStyle name="표준" xfId="0" builtinId="0" customBuiltin="1"/>
    <cellStyle name="표준 2" xfId="27"/>
    <cellStyle name="표준 2 2" xfId="30"/>
    <cellStyle name="표준 2 2 2" xfId="38"/>
    <cellStyle name="표준 2 3" xfId="87"/>
    <cellStyle name="표준 2 3 2" xfId="88"/>
    <cellStyle name="표준 3" xfId="31"/>
    <cellStyle name="표준 3 2" xfId="32"/>
    <cellStyle name="표준 3 3" xfId="33"/>
    <cellStyle name="표준 3 4" xfId="89"/>
    <cellStyle name="표준 4" xfId="34"/>
    <cellStyle name="표준 5" xfId="35"/>
    <cellStyle name="표준 6" xfId="36"/>
    <cellStyle name="표준 7" xfId="37"/>
    <cellStyle name="표준 8" xfId="90"/>
    <cellStyle name="표준_AGLIENT 34401A(12.22)" xfId="94"/>
    <cellStyle name="표준_ESS-2000" xfId="91"/>
    <cellStyle name="표준_R3267" xfId="1"/>
    <cellStyle name="표준_Sheet1" xfId="92"/>
    <cellStyle name="표준_교정결과" xfId="115"/>
    <cellStyle name="표준_영문Reg004-X" xfId="95"/>
    <cellStyle name="표준_최신샘플" xfId="93"/>
  </cellStyles>
  <dxfs count="0"/>
  <tableStyles count="0" defaultTableStyle="TableStyleMedium9" defaultPivotStyle="PivotStyleLight16"/>
  <colors>
    <mruColors>
      <color rgb="FFFFFF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31</xdr:row>
      <xdr:rowOff>19050</xdr:rowOff>
    </xdr:from>
    <xdr:to>
      <xdr:col>7</xdr:col>
      <xdr:colOff>267929</xdr:colOff>
      <xdr:row>32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619625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619625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33</xdr:row>
      <xdr:rowOff>19050</xdr:rowOff>
    </xdr:from>
    <xdr:to>
      <xdr:col>8</xdr:col>
      <xdr:colOff>1229</xdr:colOff>
      <xdr:row>34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28</xdr:row>
      <xdr:rowOff>9525</xdr:rowOff>
    </xdr:from>
    <xdr:to>
      <xdr:col>7</xdr:col>
      <xdr:colOff>267929</xdr:colOff>
      <xdr:row>28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9525</xdr:rowOff>
        </xdr:from>
        <xdr:to>
          <xdr:col>17</xdr:col>
          <xdr:colOff>9525</xdr:colOff>
          <xdr:row>90</xdr:row>
          <xdr:rowOff>0</xdr:rowOff>
        </xdr:to>
        <xdr:sp macro="" textlink="">
          <xdr:nvSpPr>
            <xdr:cNvPr id="11494" name="Object 230" hidden="1">
              <a:extLst>
                <a:ext uri="{63B3BB69-23CF-44E3-9099-C40C66FF867C}">
                  <a14:compatExt spid="_x0000_s1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125</xdr:row>
          <xdr:rowOff>200025</xdr:rowOff>
        </xdr:from>
        <xdr:to>
          <xdr:col>27</xdr:col>
          <xdr:colOff>85725</xdr:colOff>
          <xdr:row>127</xdr:row>
          <xdr:rowOff>219075</xdr:rowOff>
        </xdr:to>
        <xdr:sp macro="" textlink="">
          <xdr:nvSpPr>
            <xdr:cNvPr id="11495" name="Object 231" hidden="1">
              <a:extLst>
                <a:ext uri="{63B3BB69-23CF-44E3-9099-C40C66FF867C}">
                  <a14:compatExt spid="_x0000_s1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194</xdr:row>
          <xdr:rowOff>209550</xdr:rowOff>
        </xdr:from>
        <xdr:to>
          <xdr:col>33</xdr:col>
          <xdr:colOff>85725</xdr:colOff>
          <xdr:row>196</xdr:row>
          <xdr:rowOff>9525</xdr:rowOff>
        </xdr:to>
        <xdr:sp macro="" textlink="">
          <xdr:nvSpPr>
            <xdr:cNvPr id="11496" name="Object 232" hidden="1">
              <a:extLst>
                <a:ext uri="{63B3BB69-23CF-44E3-9099-C40C66FF867C}">
                  <a14:compatExt spid="_x0000_s1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195</xdr:row>
          <xdr:rowOff>0</xdr:rowOff>
        </xdr:from>
        <xdr:to>
          <xdr:col>15</xdr:col>
          <xdr:colOff>57150</xdr:colOff>
          <xdr:row>195</xdr:row>
          <xdr:rowOff>219075</xdr:rowOff>
        </xdr:to>
        <xdr:sp macro="" textlink="">
          <xdr:nvSpPr>
            <xdr:cNvPr id="11497" name="Object 233" hidden="1">
              <a:extLst>
                <a:ext uri="{63B3BB69-23CF-44E3-9099-C40C66FF867C}">
                  <a14:compatExt spid="_x0000_s1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195</xdr:row>
          <xdr:rowOff>0</xdr:rowOff>
        </xdr:from>
        <xdr:to>
          <xdr:col>9</xdr:col>
          <xdr:colOff>76200</xdr:colOff>
          <xdr:row>195</xdr:row>
          <xdr:rowOff>219075</xdr:rowOff>
        </xdr:to>
        <xdr:sp macro="" textlink="">
          <xdr:nvSpPr>
            <xdr:cNvPr id="11498" name="Object 234" hidden="1">
              <a:extLst>
                <a:ext uri="{63B3BB69-23CF-44E3-9099-C40C66FF867C}">
                  <a14:compatExt spid="_x0000_s1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195</xdr:row>
          <xdr:rowOff>0</xdr:rowOff>
        </xdr:from>
        <xdr:to>
          <xdr:col>21</xdr:col>
          <xdr:colOff>76200</xdr:colOff>
          <xdr:row>195</xdr:row>
          <xdr:rowOff>219075</xdr:rowOff>
        </xdr:to>
        <xdr:sp macro="" textlink="">
          <xdr:nvSpPr>
            <xdr:cNvPr id="11499" name="Object 235" hidden="1">
              <a:extLst>
                <a:ext uri="{63B3BB69-23CF-44E3-9099-C40C66FF867C}">
                  <a14:compatExt spid="_x0000_s1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195</xdr:row>
          <xdr:rowOff>0</xdr:rowOff>
        </xdr:from>
        <xdr:to>
          <xdr:col>27</xdr:col>
          <xdr:colOff>76200</xdr:colOff>
          <xdr:row>195</xdr:row>
          <xdr:rowOff>219075</xdr:rowOff>
        </xdr:to>
        <xdr:sp macro="" textlink="">
          <xdr:nvSpPr>
            <xdr:cNvPr id="11500" name="Object 236" hidden="1">
              <a:extLst>
                <a:ext uri="{63B3BB69-23CF-44E3-9099-C40C66FF867C}">
                  <a14:compatExt spid="_x0000_s1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195</xdr:row>
          <xdr:rowOff>0</xdr:rowOff>
        </xdr:from>
        <xdr:to>
          <xdr:col>33</xdr:col>
          <xdr:colOff>66675</xdr:colOff>
          <xdr:row>195</xdr:row>
          <xdr:rowOff>219075</xdr:rowOff>
        </xdr:to>
        <xdr:sp macro="" textlink="">
          <xdr:nvSpPr>
            <xdr:cNvPr id="11501" name="Object 237" hidden="1">
              <a:extLst>
                <a:ext uri="{63B3BB69-23CF-44E3-9099-C40C66FF867C}">
                  <a14:compatExt spid="_x0000_s1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199</xdr:row>
          <xdr:rowOff>19050</xdr:rowOff>
        </xdr:from>
        <xdr:to>
          <xdr:col>6</xdr:col>
          <xdr:colOff>0</xdr:colOff>
          <xdr:row>201</xdr:row>
          <xdr:rowOff>161925</xdr:rowOff>
        </xdr:to>
        <xdr:sp macro="" textlink="">
          <xdr:nvSpPr>
            <xdr:cNvPr id="11502" name="Object 238" hidden="1">
              <a:extLst>
                <a:ext uri="{63B3BB69-23CF-44E3-9099-C40C66FF867C}">
                  <a14:compatExt spid="_x0000_s1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200</xdr:row>
          <xdr:rowOff>0</xdr:rowOff>
        </xdr:from>
        <xdr:to>
          <xdr:col>11</xdr:col>
          <xdr:colOff>47625</xdr:colOff>
          <xdr:row>200</xdr:row>
          <xdr:rowOff>219075</xdr:rowOff>
        </xdr:to>
        <xdr:sp macro="" textlink="">
          <xdr:nvSpPr>
            <xdr:cNvPr id="11503" name="Object 239" hidden="1">
              <a:extLst>
                <a:ext uri="{63B3BB69-23CF-44E3-9099-C40C66FF867C}">
                  <a14:compatExt spid="_x0000_s1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90</xdr:row>
          <xdr:rowOff>47625</xdr:rowOff>
        </xdr:from>
        <xdr:to>
          <xdr:col>14</xdr:col>
          <xdr:colOff>123825</xdr:colOff>
          <xdr:row>91</xdr:row>
          <xdr:rowOff>200025</xdr:rowOff>
        </xdr:to>
        <xdr:sp macro="" textlink="">
          <xdr:nvSpPr>
            <xdr:cNvPr id="11504" name="Object 240" hidden="1">
              <a:extLst>
                <a:ext uri="{63B3BB69-23CF-44E3-9099-C40C66FF867C}">
                  <a14:compatExt spid="_x0000_s1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92</xdr:row>
          <xdr:rowOff>47625</xdr:rowOff>
        </xdr:from>
        <xdr:to>
          <xdr:col>15</xdr:col>
          <xdr:colOff>9525</xdr:colOff>
          <xdr:row>93</xdr:row>
          <xdr:rowOff>200025</xdr:rowOff>
        </xdr:to>
        <xdr:sp macro="" textlink="">
          <xdr:nvSpPr>
            <xdr:cNvPr id="11505" name="Object 241" hidden="1">
              <a:extLst>
                <a:ext uri="{63B3BB69-23CF-44E3-9099-C40C66FF867C}">
                  <a14:compatExt spid="_x0000_s1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94</xdr:row>
          <xdr:rowOff>47625</xdr:rowOff>
        </xdr:from>
        <xdr:to>
          <xdr:col>15</xdr:col>
          <xdr:colOff>0</xdr:colOff>
          <xdr:row>95</xdr:row>
          <xdr:rowOff>200025</xdr:rowOff>
        </xdr:to>
        <xdr:sp macro="" textlink="">
          <xdr:nvSpPr>
            <xdr:cNvPr id="11506" name="Object 242" hidden="1">
              <a:extLst>
                <a:ext uri="{63B3BB69-23CF-44E3-9099-C40C66FF867C}">
                  <a14:compatExt spid="_x0000_s1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103</xdr:row>
          <xdr:rowOff>200025</xdr:rowOff>
        </xdr:from>
        <xdr:to>
          <xdr:col>21</xdr:col>
          <xdr:colOff>123825</xdr:colOff>
          <xdr:row>105</xdr:row>
          <xdr:rowOff>0</xdr:rowOff>
        </xdr:to>
        <xdr:sp macro="" textlink="">
          <xdr:nvSpPr>
            <xdr:cNvPr id="11507" name="Object 243" hidden="1">
              <a:extLst>
                <a:ext uri="{63B3BB69-23CF-44E3-9099-C40C66FF867C}">
                  <a14:compatExt spid="_x0000_s1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133</xdr:row>
          <xdr:rowOff>47625</xdr:rowOff>
        </xdr:from>
        <xdr:to>
          <xdr:col>38</xdr:col>
          <xdr:colOff>114300</xdr:colOff>
          <xdr:row>134</xdr:row>
          <xdr:rowOff>200025</xdr:rowOff>
        </xdr:to>
        <xdr:sp macro="" textlink="">
          <xdr:nvSpPr>
            <xdr:cNvPr id="11508" name="Object 244" hidden="1">
              <a:extLst>
                <a:ext uri="{63B3BB69-23CF-44E3-9099-C40C66FF867C}">
                  <a14:compatExt spid="_x0000_s1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136</xdr:row>
          <xdr:rowOff>47625</xdr:rowOff>
        </xdr:from>
        <xdr:to>
          <xdr:col>38</xdr:col>
          <xdr:colOff>114300</xdr:colOff>
          <xdr:row>137</xdr:row>
          <xdr:rowOff>200025</xdr:rowOff>
        </xdr:to>
        <xdr:sp macro="" textlink="">
          <xdr:nvSpPr>
            <xdr:cNvPr id="11509" name="Object 245" hidden="1">
              <a:extLst>
                <a:ext uri="{63B3BB69-23CF-44E3-9099-C40C66FF867C}">
                  <a14:compatExt spid="_x0000_s1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127</xdr:row>
          <xdr:rowOff>219075</xdr:rowOff>
        </xdr:from>
        <xdr:to>
          <xdr:col>24</xdr:col>
          <xdr:colOff>95250</xdr:colOff>
          <xdr:row>129</xdr:row>
          <xdr:rowOff>209550</xdr:rowOff>
        </xdr:to>
        <xdr:sp macro="" textlink="">
          <xdr:nvSpPr>
            <xdr:cNvPr id="11510" name="Object 246" hidden="1">
              <a:extLst>
                <a:ext uri="{63B3BB69-23CF-44E3-9099-C40C66FF867C}">
                  <a14:compatExt spid="_x0000_s1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141</xdr:row>
          <xdr:rowOff>19050</xdr:rowOff>
        </xdr:from>
        <xdr:to>
          <xdr:col>14</xdr:col>
          <xdr:colOff>9525</xdr:colOff>
          <xdr:row>142</xdr:row>
          <xdr:rowOff>200025</xdr:rowOff>
        </xdr:to>
        <xdr:sp macro="" textlink="">
          <xdr:nvSpPr>
            <xdr:cNvPr id="11511" name="Object 247" hidden="1">
              <a:extLst>
                <a:ext uri="{63B3BB69-23CF-44E3-9099-C40C66FF867C}">
                  <a14:compatExt spid="_x0000_s1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144</xdr:row>
          <xdr:rowOff>228600</xdr:rowOff>
        </xdr:from>
        <xdr:to>
          <xdr:col>28</xdr:col>
          <xdr:colOff>38100</xdr:colOff>
          <xdr:row>147</xdr:row>
          <xdr:rowOff>0</xdr:rowOff>
        </xdr:to>
        <xdr:sp macro="" textlink="">
          <xdr:nvSpPr>
            <xdr:cNvPr id="11512" name="Object 248" hidden="1">
              <a:extLst>
                <a:ext uri="{63B3BB69-23CF-44E3-9099-C40C66FF867C}">
                  <a14:compatExt spid="_x0000_s1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147</xdr:row>
          <xdr:rowOff>28575</xdr:rowOff>
        </xdr:from>
        <xdr:to>
          <xdr:col>44</xdr:col>
          <xdr:colOff>76200</xdr:colOff>
          <xdr:row>148</xdr:row>
          <xdr:rowOff>209550</xdr:rowOff>
        </xdr:to>
        <xdr:sp macro="" textlink="">
          <xdr:nvSpPr>
            <xdr:cNvPr id="11513" name="Object 249" hidden="1">
              <a:extLst>
                <a:ext uri="{63B3BB69-23CF-44E3-9099-C40C66FF867C}">
                  <a14:compatExt spid="_x0000_s1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147</xdr:row>
          <xdr:rowOff>142875</xdr:rowOff>
        </xdr:from>
        <xdr:to>
          <xdr:col>17</xdr:col>
          <xdr:colOff>47625</xdr:colOff>
          <xdr:row>148</xdr:row>
          <xdr:rowOff>123825</xdr:rowOff>
        </xdr:to>
        <xdr:sp macro="" textlink="">
          <xdr:nvSpPr>
            <xdr:cNvPr id="11514" name="Object 250" hidden="1">
              <a:extLst>
                <a:ext uri="{63B3BB69-23CF-44E3-9099-C40C66FF867C}">
                  <a14:compatExt spid="_x0000_s1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104775</xdr:colOff>
          <xdr:row>147</xdr:row>
          <xdr:rowOff>142875</xdr:rowOff>
        </xdr:from>
        <xdr:to>
          <xdr:col>21</xdr:col>
          <xdr:colOff>57150</xdr:colOff>
          <xdr:row>148</xdr:row>
          <xdr:rowOff>123825</xdr:rowOff>
        </xdr:to>
        <xdr:sp macro="" textlink="">
          <xdr:nvSpPr>
            <xdr:cNvPr id="11515" name="Object 251" hidden="1">
              <a:extLst>
                <a:ext uri="{63B3BB69-23CF-44E3-9099-C40C66FF867C}">
                  <a14:compatExt spid="_x0000_s1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147</xdr:row>
          <xdr:rowOff>104775</xdr:rowOff>
        </xdr:from>
        <xdr:to>
          <xdr:col>22</xdr:col>
          <xdr:colOff>9525</xdr:colOff>
          <xdr:row>148</xdr:row>
          <xdr:rowOff>123825</xdr:rowOff>
        </xdr:to>
        <xdr:sp macro="" textlink="">
          <xdr:nvSpPr>
            <xdr:cNvPr id="11516" name="Object 252" hidden="1">
              <a:extLst>
                <a:ext uri="{63B3BB69-23CF-44E3-9099-C40C66FF867C}">
                  <a14:compatExt spid="_x0000_s1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95250</xdr:colOff>
          <xdr:row>147</xdr:row>
          <xdr:rowOff>142875</xdr:rowOff>
        </xdr:from>
        <xdr:to>
          <xdr:col>27</xdr:col>
          <xdr:colOff>47625</xdr:colOff>
          <xdr:row>148</xdr:row>
          <xdr:rowOff>123825</xdr:rowOff>
        </xdr:to>
        <xdr:sp macro="" textlink="">
          <xdr:nvSpPr>
            <xdr:cNvPr id="11517" name="Object 253" hidden="1">
              <a:extLst>
                <a:ext uri="{63B3BB69-23CF-44E3-9099-C40C66FF867C}">
                  <a14:compatExt spid="_x0000_s1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104775</xdr:colOff>
          <xdr:row>147</xdr:row>
          <xdr:rowOff>142875</xdr:rowOff>
        </xdr:from>
        <xdr:to>
          <xdr:col>31</xdr:col>
          <xdr:colOff>57150</xdr:colOff>
          <xdr:row>148</xdr:row>
          <xdr:rowOff>123825</xdr:rowOff>
        </xdr:to>
        <xdr:sp macro="" textlink="">
          <xdr:nvSpPr>
            <xdr:cNvPr id="11518" name="Object 254" hidden="1">
              <a:extLst>
                <a:ext uri="{63B3BB69-23CF-44E3-9099-C40C66FF867C}">
                  <a14:compatExt spid="_x0000_s1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147</xdr:row>
          <xdr:rowOff>104775</xdr:rowOff>
        </xdr:from>
        <xdr:to>
          <xdr:col>32</xdr:col>
          <xdr:colOff>9525</xdr:colOff>
          <xdr:row>148</xdr:row>
          <xdr:rowOff>123825</xdr:rowOff>
        </xdr:to>
        <xdr:sp macro="" textlink="">
          <xdr:nvSpPr>
            <xdr:cNvPr id="11519" name="Object 255" hidden="1">
              <a:extLst>
                <a:ext uri="{63B3BB69-23CF-44E3-9099-C40C66FF867C}">
                  <a14:compatExt spid="_x0000_s1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95250</xdr:colOff>
          <xdr:row>147</xdr:row>
          <xdr:rowOff>142875</xdr:rowOff>
        </xdr:from>
        <xdr:to>
          <xdr:col>37</xdr:col>
          <xdr:colOff>47625</xdr:colOff>
          <xdr:row>148</xdr:row>
          <xdr:rowOff>123825</xdr:rowOff>
        </xdr:to>
        <xdr:sp macro="" textlink="">
          <xdr:nvSpPr>
            <xdr:cNvPr id="11520" name="Object 256" hidden="1">
              <a:extLst>
                <a:ext uri="{63B3BB69-23CF-44E3-9099-C40C66FF867C}">
                  <a14:compatExt spid="_x0000_s1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104775</xdr:colOff>
          <xdr:row>147</xdr:row>
          <xdr:rowOff>142875</xdr:rowOff>
        </xdr:from>
        <xdr:to>
          <xdr:col>41</xdr:col>
          <xdr:colOff>57150</xdr:colOff>
          <xdr:row>148</xdr:row>
          <xdr:rowOff>123825</xdr:rowOff>
        </xdr:to>
        <xdr:sp macro="" textlink="">
          <xdr:nvSpPr>
            <xdr:cNvPr id="11521" name="Object 257" hidden="1">
              <a:extLst>
                <a:ext uri="{63B3BB69-23CF-44E3-9099-C40C66FF867C}">
                  <a14:compatExt spid="_x0000_s1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47625</xdr:colOff>
          <xdr:row>147</xdr:row>
          <xdr:rowOff>104775</xdr:rowOff>
        </xdr:from>
        <xdr:to>
          <xdr:col>42</xdr:col>
          <xdr:colOff>9525</xdr:colOff>
          <xdr:row>148</xdr:row>
          <xdr:rowOff>123825</xdr:rowOff>
        </xdr:to>
        <xdr:sp macro="" textlink="">
          <xdr:nvSpPr>
            <xdr:cNvPr id="11522" name="Object 258" hidden="1">
              <a:extLst>
                <a:ext uri="{63B3BB69-23CF-44E3-9099-C40C66FF867C}">
                  <a14:compatExt spid="_x0000_s1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90</xdr:row>
          <xdr:rowOff>19050</xdr:rowOff>
        </xdr:from>
        <xdr:to>
          <xdr:col>24</xdr:col>
          <xdr:colOff>0</xdr:colOff>
          <xdr:row>91</xdr:row>
          <xdr:rowOff>0</xdr:rowOff>
        </xdr:to>
        <xdr:sp macro="" textlink="">
          <xdr:nvSpPr>
            <xdr:cNvPr id="11523" name="Object 259" hidden="1">
              <a:extLst>
                <a:ext uri="{63B3BB69-23CF-44E3-9099-C40C66FF867C}">
                  <a14:compatExt spid="_x0000_s1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92</xdr:row>
          <xdr:rowOff>19050</xdr:rowOff>
        </xdr:from>
        <xdr:to>
          <xdr:col>24</xdr:col>
          <xdr:colOff>0</xdr:colOff>
          <xdr:row>93</xdr:row>
          <xdr:rowOff>0</xdr:rowOff>
        </xdr:to>
        <xdr:sp macro="" textlink="">
          <xdr:nvSpPr>
            <xdr:cNvPr id="11524" name="Object 260" hidden="1">
              <a:extLst>
                <a:ext uri="{63B3BB69-23CF-44E3-9099-C40C66FF867C}">
                  <a14:compatExt spid="_x0000_s1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94</xdr:row>
          <xdr:rowOff>19050</xdr:rowOff>
        </xdr:from>
        <xdr:to>
          <xdr:col>24</xdr:col>
          <xdr:colOff>0</xdr:colOff>
          <xdr:row>95</xdr:row>
          <xdr:rowOff>0</xdr:rowOff>
        </xdr:to>
        <xdr:sp macro="" textlink="">
          <xdr:nvSpPr>
            <xdr:cNvPr id="11525" name="Object 261" hidden="1">
              <a:extLst>
                <a:ext uri="{63B3BB69-23CF-44E3-9099-C40C66FF867C}">
                  <a14:compatExt spid="_x0000_s1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96</xdr:row>
          <xdr:rowOff>57150</xdr:rowOff>
        </xdr:from>
        <xdr:to>
          <xdr:col>25</xdr:col>
          <xdr:colOff>57150</xdr:colOff>
          <xdr:row>97</xdr:row>
          <xdr:rowOff>161925</xdr:rowOff>
        </xdr:to>
        <xdr:sp macro="" textlink="">
          <xdr:nvSpPr>
            <xdr:cNvPr id="11526" name="Object 262" hidden="1">
              <a:extLst>
                <a:ext uri="{63B3BB69-23CF-44E3-9099-C40C66FF867C}">
                  <a14:compatExt spid="_x0000_s1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96</xdr:row>
          <xdr:rowOff>19050</xdr:rowOff>
        </xdr:from>
        <xdr:to>
          <xdr:col>12</xdr:col>
          <xdr:colOff>19050</xdr:colOff>
          <xdr:row>97</xdr:row>
          <xdr:rowOff>0</xdr:rowOff>
        </xdr:to>
        <xdr:sp macro="" textlink="">
          <xdr:nvSpPr>
            <xdr:cNvPr id="11527" name="Object 263" hidden="1">
              <a:extLst>
                <a:ext uri="{63B3BB69-23CF-44E3-9099-C40C66FF867C}">
                  <a14:compatExt spid="_x0000_s1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19050</xdr:rowOff>
        </xdr:from>
        <xdr:to>
          <xdr:col>18</xdr:col>
          <xdr:colOff>9525</xdr:colOff>
          <xdr:row>97</xdr:row>
          <xdr:rowOff>0</xdr:rowOff>
        </xdr:to>
        <xdr:sp macro="" textlink="">
          <xdr:nvSpPr>
            <xdr:cNvPr id="11528" name="Object 264" hidden="1">
              <a:extLst>
                <a:ext uri="{63B3BB69-23CF-44E3-9099-C40C66FF867C}">
                  <a14:compatExt spid="_x0000_s1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96</xdr:row>
          <xdr:rowOff>19050</xdr:rowOff>
        </xdr:from>
        <xdr:to>
          <xdr:col>24</xdr:col>
          <xdr:colOff>9525</xdr:colOff>
          <xdr:row>97</xdr:row>
          <xdr:rowOff>0</xdr:rowOff>
        </xdr:to>
        <xdr:sp macro="" textlink="">
          <xdr:nvSpPr>
            <xdr:cNvPr id="11529" name="Object 265" hidden="1">
              <a:extLst>
                <a:ext uri="{63B3BB69-23CF-44E3-9099-C40C66FF867C}">
                  <a14:compatExt spid="_x0000_s1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160</xdr:row>
          <xdr:rowOff>57150</xdr:rowOff>
        </xdr:from>
        <xdr:to>
          <xdr:col>16</xdr:col>
          <xdr:colOff>0</xdr:colOff>
          <xdr:row>161</xdr:row>
          <xdr:rowOff>171450</xdr:rowOff>
        </xdr:to>
        <xdr:sp macro="" textlink="">
          <xdr:nvSpPr>
            <xdr:cNvPr id="11530" name="Object 266" hidden="1">
              <a:extLst>
                <a:ext uri="{63B3BB69-23CF-44E3-9099-C40C66FF867C}">
                  <a14:compatExt spid="_x0000_s1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165</xdr:row>
          <xdr:rowOff>19050</xdr:rowOff>
        </xdr:from>
        <xdr:to>
          <xdr:col>14</xdr:col>
          <xdr:colOff>19050</xdr:colOff>
          <xdr:row>166</xdr:row>
          <xdr:rowOff>200025</xdr:rowOff>
        </xdr:to>
        <xdr:sp macro="" textlink="">
          <xdr:nvSpPr>
            <xdr:cNvPr id="11531" name="Object 267" hidden="1">
              <a:extLst>
                <a:ext uri="{63B3BB69-23CF-44E3-9099-C40C66FF867C}">
                  <a14:compatExt spid="_x0000_s1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173</xdr:row>
          <xdr:rowOff>47625</xdr:rowOff>
        </xdr:from>
        <xdr:to>
          <xdr:col>20</xdr:col>
          <xdr:colOff>47625</xdr:colOff>
          <xdr:row>174</xdr:row>
          <xdr:rowOff>180975</xdr:rowOff>
        </xdr:to>
        <xdr:sp macro="" textlink="">
          <xdr:nvSpPr>
            <xdr:cNvPr id="11532" name="Object 268" hidden="1">
              <a:extLst>
                <a:ext uri="{63B3BB69-23CF-44E3-9099-C40C66FF867C}">
                  <a14:compatExt spid="_x0000_s1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179</xdr:row>
          <xdr:rowOff>19050</xdr:rowOff>
        </xdr:from>
        <xdr:to>
          <xdr:col>13</xdr:col>
          <xdr:colOff>95250</xdr:colOff>
          <xdr:row>180</xdr:row>
          <xdr:rowOff>200025</xdr:rowOff>
        </xdr:to>
        <xdr:sp macro="" textlink="">
          <xdr:nvSpPr>
            <xdr:cNvPr id="11533" name="Object 269" hidden="1">
              <a:extLst>
                <a:ext uri="{63B3BB69-23CF-44E3-9099-C40C66FF867C}">
                  <a14:compatExt spid="_x0000_s1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183</xdr:row>
          <xdr:rowOff>38100</xdr:rowOff>
        </xdr:from>
        <xdr:to>
          <xdr:col>28</xdr:col>
          <xdr:colOff>38100</xdr:colOff>
          <xdr:row>184</xdr:row>
          <xdr:rowOff>180975</xdr:rowOff>
        </xdr:to>
        <xdr:sp macro="" textlink="">
          <xdr:nvSpPr>
            <xdr:cNvPr id="11534" name="Object 270" hidden="1">
              <a:extLst>
                <a:ext uri="{63B3BB69-23CF-44E3-9099-C40C66FF867C}">
                  <a14:compatExt spid="_x0000_s1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190</xdr:row>
          <xdr:rowOff>19050</xdr:rowOff>
        </xdr:from>
        <xdr:to>
          <xdr:col>13</xdr:col>
          <xdr:colOff>95250</xdr:colOff>
          <xdr:row>191</xdr:row>
          <xdr:rowOff>200025</xdr:rowOff>
        </xdr:to>
        <xdr:sp macro="" textlink="">
          <xdr:nvSpPr>
            <xdr:cNvPr id="11535" name="Object 271" hidden="1">
              <a:extLst>
                <a:ext uri="{63B3BB69-23CF-44E3-9099-C40C66FF867C}">
                  <a14:compatExt spid="_x0000_s1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193</xdr:row>
          <xdr:rowOff>200025</xdr:rowOff>
        </xdr:from>
        <xdr:to>
          <xdr:col>15</xdr:col>
          <xdr:colOff>19050</xdr:colOff>
          <xdr:row>195</xdr:row>
          <xdr:rowOff>0</xdr:rowOff>
        </xdr:to>
        <xdr:sp macro="" textlink="">
          <xdr:nvSpPr>
            <xdr:cNvPr id="11536" name="Object 272" hidden="1">
              <a:extLst>
                <a:ext uri="{63B3BB69-23CF-44E3-9099-C40C66FF867C}">
                  <a14:compatExt spid="_x0000_s1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199</xdr:row>
          <xdr:rowOff>0</xdr:rowOff>
        </xdr:from>
        <xdr:to>
          <xdr:col>11</xdr:col>
          <xdr:colOff>47625</xdr:colOff>
          <xdr:row>199</xdr:row>
          <xdr:rowOff>219075</xdr:rowOff>
        </xdr:to>
        <xdr:sp macro="" textlink="">
          <xdr:nvSpPr>
            <xdr:cNvPr id="11537" name="Object 273" hidden="1">
              <a:extLst>
                <a:ext uri="{63B3BB69-23CF-44E3-9099-C40C66FF867C}">
                  <a14:compatExt spid="_x0000_s1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4.bin"/><Relationship Id="rId21" Type="http://schemas.openxmlformats.org/officeDocument/2006/relationships/image" Target="../media/image7.emf"/><Relationship Id="rId42" Type="http://schemas.openxmlformats.org/officeDocument/2006/relationships/oleObject" Target="../embeddings/oleObject23.bin"/><Relationship Id="rId47" Type="http://schemas.openxmlformats.org/officeDocument/2006/relationships/oleObject" Target="../embeddings/oleObject27.bin"/><Relationship Id="rId63" Type="http://schemas.openxmlformats.org/officeDocument/2006/relationships/image" Target="../media/image22.emf"/><Relationship Id="rId68" Type="http://schemas.openxmlformats.org/officeDocument/2006/relationships/oleObject" Target="../embeddings/oleObject41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9.bin"/><Relationship Id="rId29" Type="http://schemas.openxmlformats.org/officeDocument/2006/relationships/image" Target="../media/image11.emf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3.bin"/><Relationship Id="rId32" Type="http://schemas.openxmlformats.org/officeDocument/2006/relationships/image" Target="../media/image12.emf"/><Relationship Id="rId37" Type="http://schemas.openxmlformats.org/officeDocument/2006/relationships/oleObject" Target="../embeddings/oleObject20.bin"/><Relationship Id="rId40" Type="http://schemas.openxmlformats.org/officeDocument/2006/relationships/image" Target="../media/image16.emf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32.bin"/><Relationship Id="rId58" Type="http://schemas.openxmlformats.org/officeDocument/2006/relationships/oleObject" Target="../embeddings/oleObject35.bin"/><Relationship Id="rId66" Type="http://schemas.openxmlformats.org/officeDocument/2006/relationships/oleObject" Target="../embeddings/oleObject40.bin"/><Relationship Id="rId74" Type="http://schemas.openxmlformats.org/officeDocument/2006/relationships/oleObject" Target="../embeddings/oleObject44.bin"/><Relationship Id="rId5" Type="http://schemas.openxmlformats.org/officeDocument/2006/relationships/image" Target="../media/image1.emf"/><Relationship Id="rId61" Type="http://schemas.openxmlformats.org/officeDocument/2006/relationships/image" Target="../media/image21.emf"/><Relationship Id="rId19" Type="http://schemas.openxmlformats.org/officeDocument/2006/relationships/image" Target="../media/image6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0.emf"/><Relationship Id="rId30" Type="http://schemas.openxmlformats.org/officeDocument/2006/relationships/oleObject" Target="../embeddings/oleObject16.bin"/><Relationship Id="rId35" Type="http://schemas.openxmlformats.org/officeDocument/2006/relationships/oleObject" Target="../embeddings/oleObject19.bin"/><Relationship Id="rId43" Type="http://schemas.openxmlformats.org/officeDocument/2006/relationships/image" Target="../media/image17.emf"/><Relationship Id="rId48" Type="http://schemas.openxmlformats.org/officeDocument/2006/relationships/oleObject" Target="../embeddings/oleObject28.bin"/><Relationship Id="rId56" Type="http://schemas.openxmlformats.org/officeDocument/2006/relationships/oleObject" Target="../embeddings/oleObject34.bin"/><Relationship Id="rId64" Type="http://schemas.openxmlformats.org/officeDocument/2006/relationships/oleObject" Target="../embeddings/oleObject39.bin"/><Relationship Id="rId69" Type="http://schemas.openxmlformats.org/officeDocument/2006/relationships/image" Target="../media/image25.emf"/><Relationship Id="rId8" Type="http://schemas.openxmlformats.org/officeDocument/2006/relationships/oleObject" Target="../embeddings/oleObject3.bin"/><Relationship Id="rId51" Type="http://schemas.openxmlformats.org/officeDocument/2006/relationships/image" Target="../media/image18.emf"/><Relationship Id="rId72" Type="http://schemas.openxmlformats.org/officeDocument/2006/relationships/oleObject" Target="../embeddings/oleObject4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5.emf"/><Relationship Id="rId25" Type="http://schemas.openxmlformats.org/officeDocument/2006/relationships/image" Target="../media/image9.emf"/><Relationship Id="rId33" Type="http://schemas.openxmlformats.org/officeDocument/2006/relationships/oleObject" Target="../embeddings/oleObject18.bin"/><Relationship Id="rId38" Type="http://schemas.openxmlformats.org/officeDocument/2006/relationships/image" Target="../media/image15.emf"/><Relationship Id="rId46" Type="http://schemas.openxmlformats.org/officeDocument/2006/relationships/oleObject" Target="../embeddings/oleObject26.bin"/><Relationship Id="rId59" Type="http://schemas.openxmlformats.org/officeDocument/2006/relationships/oleObject" Target="../embeddings/oleObject36.bin"/><Relationship Id="rId67" Type="http://schemas.openxmlformats.org/officeDocument/2006/relationships/image" Target="../media/image24.emf"/><Relationship Id="rId20" Type="http://schemas.openxmlformats.org/officeDocument/2006/relationships/oleObject" Target="../embeddings/oleObject11.bin"/><Relationship Id="rId41" Type="http://schemas.openxmlformats.org/officeDocument/2006/relationships/oleObject" Target="../embeddings/oleObject22.bin"/><Relationship Id="rId54" Type="http://schemas.openxmlformats.org/officeDocument/2006/relationships/oleObject" Target="../embeddings/oleObject33.bin"/><Relationship Id="rId62" Type="http://schemas.openxmlformats.org/officeDocument/2006/relationships/oleObject" Target="../embeddings/oleObject38.bin"/><Relationship Id="rId70" Type="http://schemas.openxmlformats.org/officeDocument/2006/relationships/oleObject" Target="../embeddings/oleObject42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8.bin"/><Relationship Id="rId23" Type="http://schemas.openxmlformats.org/officeDocument/2006/relationships/image" Target="../media/image8.emf"/><Relationship Id="rId28" Type="http://schemas.openxmlformats.org/officeDocument/2006/relationships/oleObject" Target="../embeddings/oleObject15.bin"/><Relationship Id="rId36" Type="http://schemas.openxmlformats.org/officeDocument/2006/relationships/image" Target="../media/image14.emf"/><Relationship Id="rId49" Type="http://schemas.openxmlformats.org/officeDocument/2006/relationships/oleObject" Target="../embeddings/oleObject29.bin"/><Relationship Id="rId57" Type="http://schemas.openxmlformats.org/officeDocument/2006/relationships/image" Target="../media/image20.emf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7.bin"/><Relationship Id="rId44" Type="http://schemas.openxmlformats.org/officeDocument/2006/relationships/oleObject" Target="../embeddings/oleObject24.bin"/><Relationship Id="rId52" Type="http://schemas.openxmlformats.org/officeDocument/2006/relationships/oleObject" Target="../embeddings/oleObject31.bin"/><Relationship Id="rId60" Type="http://schemas.openxmlformats.org/officeDocument/2006/relationships/oleObject" Target="../embeddings/oleObject37.bin"/><Relationship Id="rId65" Type="http://schemas.openxmlformats.org/officeDocument/2006/relationships/image" Target="../media/image23.emf"/><Relationship Id="rId73" Type="http://schemas.openxmlformats.org/officeDocument/2006/relationships/image" Target="../media/image2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0.bin"/><Relationship Id="rId39" Type="http://schemas.openxmlformats.org/officeDocument/2006/relationships/oleObject" Target="../embeddings/oleObject21.bin"/><Relationship Id="rId34" Type="http://schemas.openxmlformats.org/officeDocument/2006/relationships/image" Target="../media/image13.emf"/><Relationship Id="rId50" Type="http://schemas.openxmlformats.org/officeDocument/2006/relationships/oleObject" Target="../embeddings/oleObject30.bin"/><Relationship Id="rId55" Type="http://schemas.openxmlformats.org/officeDocument/2006/relationships/image" Target="../media/image19.emf"/><Relationship Id="rId7" Type="http://schemas.openxmlformats.org/officeDocument/2006/relationships/image" Target="../media/image2.emf"/><Relationship Id="rId71" Type="http://schemas.openxmlformats.org/officeDocument/2006/relationships/image" Target="../media/image26.e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7" customWidth="1"/>
    <col min="12" max="16384" width="8.109375" style="37"/>
  </cols>
  <sheetData>
    <row r="1" spans="1:13" ht="51.95" customHeight="1">
      <c r="A1" s="364" t="s">
        <v>65</v>
      </c>
      <c r="B1" s="365"/>
      <c r="C1" s="365"/>
      <c r="D1" s="365"/>
      <c r="E1" s="365"/>
      <c r="F1" s="365"/>
      <c r="G1" s="365"/>
      <c r="H1" s="366"/>
      <c r="I1" s="367"/>
      <c r="J1" s="368"/>
    </row>
    <row r="2" spans="1:13" ht="12.95" customHeight="1">
      <c r="A2" s="344" t="s">
        <v>66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3" ht="12.95" customHeight="1">
      <c r="A3" s="348" t="s">
        <v>67</v>
      </c>
      <c r="B3" s="341"/>
      <c r="C3" s="369"/>
      <c r="D3" s="369"/>
      <c r="E3" s="369"/>
      <c r="F3" s="341" t="s">
        <v>68</v>
      </c>
      <c r="G3" s="341"/>
      <c r="H3" s="359"/>
      <c r="I3" s="361"/>
      <c r="J3" s="361"/>
    </row>
    <row r="4" spans="1:13" ht="12.95" customHeight="1">
      <c r="A4" s="341" t="s">
        <v>69</v>
      </c>
      <c r="B4" s="341"/>
      <c r="C4" s="363"/>
      <c r="D4" s="341"/>
      <c r="E4" s="341"/>
      <c r="F4" s="341" t="s">
        <v>70</v>
      </c>
      <c r="G4" s="341"/>
      <c r="H4" s="341"/>
      <c r="I4" s="361"/>
      <c r="J4" s="361"/>
    </row>
    <row r="5" spans="1:13" ht="12.95" customHeight="1">
      <c r="A5" s="341" t="s">
        <v>71</v>
      </c>
      <c r="B5" s="341"/>
      <c r="C5" s="341"/>
      <c r="D5" s="361"/>
      <c r="E5" s="361"/>
      <c r="F5" s="348" t="s">
        <v>72</v>
      </c>
      <c r="G5" s="341"/>
      <c r="H5" s="342"/>
      <c r="I5" s="343"/>
      <c r="J5" s="343"/>
    </row>
    <row r="6" spans="1:13" ht="12.95" customHeight="1">
      <c r="A6" s="341" t="s">
        <v>73</v>
      </c>
      <c r="B6" s="341"/>
      <c r="C6" s="341"/>
      <c r="D6" s="361"/>
      <c r="E6" s="361"/>
      <c r="F6" s="348" t="s">
        <v>74</v>
      </c>
      <c r="G6" s="341"/>
      <c r="H6" s="342"/>
      <c r="I6" s="343"/>
      <c r="J6" s="343"/>
    </row>
    <row r="7" spans="1:13" ht="12.95" customHeight="1">
      <c r="A7" s="341" t="s">
        <v>75</v>
      </c>
      <c r="B7" s="341"/>
      <c r="C7" s="362"/>
      <c r="D7" s="361"/>
      <c r="E7" s="361"/>
      <c r="F7" s="348" t="s">
        <v>76</v>
      </c>
      <c r="G7" s="341"/>
      <c r="H7" s="341"/>
      <c r="I7" s="361"/>
      <c r="J7" s="361"/>
    </row>
    <row r="8" spans="1:13" ht="12.95" customHeight="1">
      <c r="A8" s="341" t="s">
        <v>5</v>
      </c>
      <c r="B8" s="341"/>
      <c r="C8" s="359"/>
      <c r="D8" s="360"/>
      <c r="E8" s="360"/>
      <c r="F8" s="348" t="s">
        <v>77</v>
      </c>
      <c r="G8" s="341"/>
      <c r="H8" s="341"/>
      <c r="I8" s="361"/>
      <c r="J8" s="361"/>
    </row>
    <row r="9" spans="1:13" ht="12.95" customHeight="1">
      <c r="A9" s="348" t="s">
        <v>78</v>
      </c>
      <c r="B9" s="341"/>
      <c r="C9" s="342"/>
      <c r="D9" s="343"/>
      <c r="E9" s="343"/>
      <c r="F9" s="348" t="s">
        <v>79</v>
      </c>
      <c r="G9" s="348"/>
      <c r="H9" s="342"/>
      <c r="I9" s="343"/>
      <c r="J9" s="343"/>
    </row>
    <row r="10" spans="1:13" ht="23.25" customHeight="1">
      <c r="A10" s="341" t="s">
        <v>80</v>
      </c>
      <c r="B10" s="341"/>
      <c r="C10" s="342"/>
      <c r="D10" s="343"/>
      <c r="E10" s="343"/>
      <c r="F10" s="341" t="s">
        <v>81</v>
      </c>
      <c r="G10" s="341"/>
      <c r="H10" s="162"/>
      <c r="I10" s="349" t="s">
        <v>82</v>
      </c>
      <c r="J10" s="350"/>
      <c r="K10" s="43"/>
    </row>
    <row r="11" spans="1:13" ht="12.95" customHeight="1">
      <c r="A11" s="344" t="s">
        <v>83</v>
      </c>
      <c r="B11" s="344"/>
      <c r="C11" s="344"/>
      <c r="D11" s="344"/>
      <c r="E11" s="344"/>
      <c r="F11" s="344"/>
      <c r="G11" s="344"/>
      <c r="H11" s="344"/>
      <c r="I11" s="344"/>
      <c r="J11" s="344"/>
      <c r="K11" s="38"/>
    </row>
    <row r="12" spans="1:13" ht="17.25" customHeight="1">
      <c r="A12" s="159" t="s">
        <v>84</v>
      </c>
      <c r="B12" s="44"/>
      <c r="C12" s="45" t="s">
        <v>85</v>
      </c>
      <c r="D12" s="46"/>
      <c r="E12" s="45" t="s">
        <v>86</v>
      </c>
      <c r="F12" s="40"/>
      <c r="G12" s="351" t="s">
        <v>87</v>
      </c>
      <c r="H12" s="353"/>
      <c r="I12" s="355" t="s">
        <v>88</v>
      </c>
      <c r="J12" s="356"/>
      <c r="K12" s="43"/>
      <c r="L12" s="41"/>
      <c r="M12" s="41"/>
    </row>
    <row r="13" spans="1:13" ht="17.25" customHeight="1">
      <c r="A13" s="39" t="s">
        <v>89</v>
      </c>
      <c r="B13" s="44"/>
      <c r="C13" s="39" t="s">
        <v>90</v>
      </c>
      <c r="D13" s="46"/>
      <c r="E13" s="45" t="s">
        <v>91</v>
      </c>
      <c r="F13" s="40"/>
      <c r="G13" s="352"/>
      <c r="H13" s="354"/>
      <c r="I13" s="357"/>
      <c r="J13" s="358"/>
      <c r="K13" s="38"/>
    </row>
    <row r="14" spans="1:13" ht="12.95" customHeight="1">
      <c r="A14" s="344" t="s">
        <v>92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8"/>
    </row>
    <row r="15" spans="1:13" ht="39" customHeight="1">
      <c r="A15" s="345"/>
      <c r="B15" s="346"/>
      <c r="C15" s="346"/>
      <c r="D15" s="346"/>
      <c r="E15" s="346"/>
      <c r="F15" s="346"/>
      <c r="G15" s="346"/>
      <c r="H15" s="346"/>
      <c r="I15" s="346"/>
      <c r="J15" s="347"/>
    </row>
    <row r="16" spans="1:13" ht="12.95" customHeight="1">
      <c r="A16" s="344" t="s">
        <v>93</v>
      </c>
      <c r="B16" s="344"/>
      <c r="C16" s="344"/>
      <c r="D16" s="344"/>
      <c r="E16" s="344"/>
      <c r="F16" s="344"/>
      <c r="G16" s="344"/>
      <c r="H16" s="344"/>
      <c r="I16" s="344"/>
      <c r="J16" s="344"/>
    </row>
    <row r="17" spans="1:12" ht="12.95" customHeight="1">
      <c r="A17" s="159" t="s">
        <v>6</v>
      </c>
      <c r="B17" s="348" t="s">
        <v>94</v>
      </c>
      <c r="C17" s="341"/>
      <c r="D17" s="341"/>
      <c r="E17" s="341"/>
      <c r="F17" s="348" t="s">
        <v>95</v>
      </c>
      <c r="G17" s="341"/>
      <c r="H17" s="159" t="s">
        <v>96</v>
      </c>
      <c r="I17" s="161" t="s">
        <v>97</v>
      </c>
      <c r="J17" s="161" t="s">
        <v>98</v>
      </c>
      <c r="L17" s="38"/>
    </row>
    <row r="18" spans="1:12" ht="12.95" customHeight="1">
      <c r="A18" s="160"/>
      <c r="B18" s="326"/>
      <c r="C18" s="327"/>
      <c r="D18" s="327"/>
      <c r="E18" s="327"/>
      <c r="F18" s="326"/>
      <c r="G18" s="327"/>
      <c r="H18" s="158"/>
      <c r="I18" s="158"/>
      <c r="J18" s="163"/>
      <c r="L18" s="38"/>
    </row>
    <row r="19" spans="1:12" ht="12.95" customHeight="1">
      <c r="A19" s="160"/>
      <c r="B19" s="326"/>
      <c r="C19" s="327"/>
      <c r="D19" s="327"/>
      <c r="E19" s="327"/>
      <c r="F19" s="326"/>
      <c r="G19" s="327"/>
      <c r="H19" s="158"/>
      <c r="I19" s="158"/>
      <c r="J19" s="163"/>
      <c r="L19" s="38"/>
    </row>
    <row r="20" spans="1:12" ht="12.95" customHeight="1">
      <c r="A20" s="160"/>
      <c r="B20" s="326"/>
      <c r="C20" s="327"/>
      <c r="D20" s="327"/>
      <c r="E20" s="327"/>
      <c r="F20" s="326"/>
      <c r="G20" s="327"/>
      <c r="H20" s="158"/>
      <c r="I20" s="158"/>
      <c r="J20" s="163"/>
      <c r="L20" s="38"/>
    </row>
    <row r="21" spans="1:12" ht="12.95" customHeight="1">
      <c r="A21" s="160"/>
      <c r="B21" s="326"/>
      <c r="C21" s="327"/>
      <c r="D21" s="327"/>
      <c r="E21" s="327"/>
      <c r="F21" s="326"/>
      <c r="G21" s="327"/>
      <c r="H21" s="158"/>
      <c r="I21" s="158"/>
      <c r="J21" s="163"/>
      <c r="L21" s="38"/>
    </row>
    <row r="22" spans="1:12" ht="12.95" customHeight="1">
      <c r="A22" s="160"/>
      <c r="B22" s="326"/>
      <c r="C22" s="327"/>
      <c r="D22" s="327"/>
      <c r="E22" s="327"/>
      <c r="F22" s="326"/>
      <c r="G22" s="327"/>
      <c r="H22" s="158"/>
      <c r="I22" s="158"/>
      <c r="J22" s="163"/>
      <c r="L22" s="38"/>
    </row>
    <row r="23" spans="1:12" ht="12.95" customHeight="1">
      <c r="A23" s="160"/>
      <c r="B23" s="326"/>
      <c r="C23" s="327"/>
      <c r="D23" s="327"/>
      <c r="E23" s="327"/>
      <c r="F23" s="326"/>
      <c r="G23" s="327"/>
      <c r="H23" s="158"/>
      <c r="I23" s="158"/>
      <c r="J23" s="163"/>
      <c r="L23" s="38"/>
    </row>
    <row r="24" spans="1:12" ht="12.95" customHeight="1">
      <c r="A24" s="160"/>
      <c r="B24" s="326"/>
      <c r="C24" s="327"/>
      <c r="D24" s="327"/>
      <c r="E24" s="327"/>
      <c r="F24" s="326"/>
      <c r="G24" s="327"/>
      <c r="H24" s="158"/>
      <c r="I24" s="158"/>
      <c r="J24" s="163"/>
      <c r="L24" s="38"/>
    </row>
    <row r="25" spans="1:12" ht="12.95" customHeight="1">
      <c r="A25" s="160"/>
      <c r="B25" s="326"/>
      <c r="C25" s="327"/>
      <c r="D25" s="327"/>
      <c r="E25" s="327"/>
      <c r="F25" s="326"/>
      <c r="G25" s="327"/>
      <c r="H25" s="158"/>
      <c r="I25" s="158"/>
      <c r="J25" s="163"/>
      <c r="L25" s="38"/>
    </row>
    <row r="26" spans="1:12" ht="12.95" customHeight="1">
      <c r="A26" s="160"/>
      <c r="B26" s="326"/>
      <c r="C26" s="327"/>
      <c r="D26" s="327"/>
      <c r="E26" s="327"/>
      <c r="F26" s="326"/>
      <c r="G26" s="327"/>
      <c r="H26" s="158"/>
      <c r="I26" s="158"/>
      <c r="J26" s="163"/>
      <c r="L26" s="38"/>
    </row>
    <row r="27" spans="1:12" ht="12.95" customHeight="1">
      <c r="A27" s="160"/>
      <c r="B27" s="326"/>
      <c r="C27" s="327"/>
      <c r="D27" s="327"/>
      <c r="E27" s="327"/>
      <c r="F27" s="326"/>
      <c r="G27" s="327"/>
      <c r="H27" s="158"/>
      <c r="I27" s="158"/>
      <c r="J27" s="163"/>
    </row>
    <row r="28" spans="1:12" ht="12.95" customHeight="1">
      <c r="A28" s="160"/>
      <c r="B28" s="326"/>
      <c r="C28" s="327"/>
      <c r="D28" s="327"/>
      <c r="E28" s="327"/>
      <c r="F28" s="326"/>
      <c r="G28" s="327"/>
      <c r="H28" s="158"/>
      <c r="I28" s="158"/>
      <c r="J28" s="163"/>
    </row>
    <row r="29" spans="1:12" ht="12.95" customHeight="1">
      <c r="A29" s="160"/>
      <c r="B29" s="326"/>
      <c r="C29" s="327"/>
      <c r="D29" s="327"/>
      <c r="E29" s="327"/>
      <c r="F29" s="326"/>
      <c r="G29" s="327"/>
      <c r="H29" s="158"/>
      <c r="I29" s="158"/>
      <c r="J29" s="163"/>
    </row>
    <row r="30" spans="1:12" ht="12.95" customHeight="1">
      <c r="A30" s="160"/>
      <c r="B30" s="326"/>
      <c r="C30" s="327"/>
      <c r="D30" s="327"/>
      <c r="E30" s="327"/>
      <c r="F30" s="326"/>
      <c r="G30" s="327"/>
      <c r="H30" s="158"/>
      <c r="I30" s="158"/>
      <c r="J30" s="163"/>
    </row>
    <row r="31" spans="1:12" ht="12.95" customHeight="1">
      <c r="A31" s="160"/>
      <c r="B31" s="326"/>
      <c r="C31" s="327"/>
      <c r="D31" s="327"/>
      <c r="E31" s="327"/>
      <c r="F31" s="326"/>
      <c r="G31" s="327"/>
      <c r="H31" s="158"/>
      <c r="I31" s="158"/>
      <c r="J31" s="163"/>
    </row>
    <row r="32" spans="1:12" ht="12.95" customHeight="1">
      <c r="A32" s="160"/>
      <c r="B32" s="326"/>
      <c r="C32" s="327"/>
      <c r="D32" s="327"/>
      <c r="E32" s="327"/>
      <c r="F32" s="326"/>
      <c r="G32" s="327"/>
      <c r="H32" s="158"/>
      <c r="I32" s="158"/>
      <c r="J32" s="163"/>
    </row>
    <row r="33" spans="1:10" ht="12.95" customHeight="1">
      <c r="A33" s="160"/>
      <c r="B33" s="326"/>
      <c r="C33" s="327"/>
      <c r="D33" s="327"/>
      <c r="E33" s="327"/>
      <c r="F33" s="326"/>
      <c r="G33" s="327"/>
      <c r="H33" s="158"/>
      <c r="I33" s="158"/>
      <c r="J33" s="163"/>
    </row>
    <row r="34" spans="1:10" ht="12.95" customHeight="1">
      <c r="A34" s="160"/>
      <c r="B34" s="326"/>
      <c r="C34" s="327"/>
      <c r="D34" s="327"/>
      <c r="E34" s="327"/>
      <c r="F34" s="326"/>
      <c r="G34" s="327"/>
      <c r="H34" s="158"/>
      <c r="I34" s="158"/>
      <c r="J34" s="163"/>
    </row>
    <row r="35" spans="1:10" ht="12.95" customHeight="1">
      <c r="A35" s="160"/>
      <c r="B35" s="326"/>
      <c r="C35" s="327"/>
      <c r="D35" s="327"/>
      <c r="E35" s="327"/>
      <c r="F35" s="326"/>
      <c r="G35" s="327"/>
      <c r="H35" s="158"/>
      <c r="I35" s="158"/>
      <c r="J35" s="163"/>
    </row>
    <row r="36" spans="1:10" ht="12.95" customHeight="1">
      <c r="A36" s="160"/>
      <c r="B36" s="326"/>
      <c r="C36" s="327"/>
      <c r="D36" s="327"/>
      <c r="E36" s="327"/>
      <c r="F36" s="326"/>
      <c r="G36" s="327"/>
      <c r="H36" s="158"/>
      <c r="I36" s="158"/>
      <c r="J36" s="163"/>
    </row>
    <row r="37" spans="1:10" ht="12.95" customHeight="1">
      <c r="A37" s="160"/>
      <c r="B37" s="326"/>
      <c r="C37" s="327"/>
      <c r="D37" s="327"/>
      <c r="E37" s="327"/>
      <c r="F37" s="326"/>
      <c r="G37" s="327"/>
      <c r="H37" s="158"/>
      <c r="I37" s="158"/>
      <c r="J37" s="163"/>
    </row>
    <row r="38" spans="1:10" ht="12.95" customHeight="1">
      <c r="A38" s="47" t="s">
        <v>99</v>
      </c>
      <c r="B38" s="38"/>
      <c r="C38" s="38"/>
      <c r="D38" s="38"/>
      <c r="E38" s="38"/>
      <c r="J38" s="42"/>
    </row>
    <row r="39" spans="1:10" ht="12.95" customHeight="1">
      <c r="A39" s="325" t="s">
        <v>100</v>
      </c>
      <c r="B39" s="325"/>
      <c r="C39" s="325"/>
      <c r="D39" s="325"/>
      <c r="E39" s="325"/>
      <c r="F39" s="328" t="s">
        <v>101</v>
      </c>
      <c r="G39" s="331"/>
      <c r="H39" s="332"/>
      <c r="I39" s="332"/>
      <c r="J39" s="333"/>
    </row>
    <row r="40" spans="1:10" ht="12.95" customHeight="1">
      <c r="A40" s="325" t="s">
        <v>102</v>
      </c>
      <c r="B40" s="325"/>
      <c r="C40" s="325"/>
      <c r="D40" s="325"/>
      <c r="E40" s="325"/>
      <c r="F40" s="329"/>
      <c r="G40" s="334"/>
      <c r="H40" s="335"/>
      <c r="I40" s="335"/>
      <c r="J40" s="336"/>
    </row>
    <row r="41" spans="1:10" ht="12.95" customHeight="1">
      <c r="A41" s="325" t="s">
        <v>103</v>
      </c>
      <c r="B41" s="325"/>
      <c r="C41" s="325"/>
      <c r="D41" s="325"/>
      <c r="E41" s="325"/>
      <c r="F41" s="329"/>
      <c r="G41" s="334"/>
      <c r="H41" s="335"/>
      <c r="I41" s="335"/>
      <c r="J41" s="336"/>
    </row>
    <row r="42" spans="1:10" ht="12.95" customHeight="1">
      <c r="A42" s="325" t="s">
        <v>104</v>
      </c>
      <c r="B42" s="325"/>
      <c r="C42" s="340" t="s">
        <v>7</v>
      </c>
      <c r="D42" s="340"/>
      <c r="E42" s="340"/>
      <c r="F42" s="330"/>
      <c r="G42" s="337"/>
      <c r="H42" s="338"/>
      <c r="I42" s="338"/>
      <c r="J42" s="339"/>
    </row>
    <row r="43" spans="1:10" ht="12.95" customHeight="1">
      <c r="A43" s="325" t="s">
        <v>105</v>
      </c>
      <c r="B43" s="325"/>
      <c r="C43" s="325" t="str">
        <f ca="1">IF(Calcu_ADJ!A42=FALSE,Calcu!A6,Calcu_ADJ!A6)</f>
        <v/>
      </c>
      <c r="D43" s="325"/>
      <c r="E43" s="325"/>
    </row>
    <row r="46" spans="1:10" ht="12.95" customHeight="1">
      <c r="B46" s="37" t="s">
        <v>537</v>
      </c>
    </row>
    <row r="47" spans="1:10" ht="12.95" customHeight="1">
      <c r="B47" s="37" t="s">
        <v>538</v>
      </c>
    </row>
    <row r="48" spans="1:10" ht="12.95" customHeight="1">
      <c r="A48" s="165">
        <f>Calcu!P482</f>
        <v>0</v>
      </c>
      <c r="B48" s="37" t="s">
        <v>539</v>
      </c>
    </row>
    <row r="49" spans="1:2" ht="12.95" customHeight="1">
      <c r="A49" s="164"/>
    </row>
    <row r="50" spans="1:2" ht="12.95" customHeight="1">
      <c r="A50" s="37" t="str">
        <f ca="1">IF(Calcu_ADJ!A42=FALSE,Calcu!B6,Calcu_ADJ!B6)</f>
        <v>PASS</v>
      </c>
      <c r="B50" s="37" t="s">
        <v>540</v>
      </c>
    </row>
    <row r="52" spans="1:2" ht="12.95" customHeight="1">
      <c r="B52" s="37" t="s">
        <v>579</v>
      </c>
    </row>
  </sheetData>
  <sheetProtection selectLockedCells="1"/>
  <mergeCells count="95"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  <mergeCell ref="A6:B6"/>
    <mergeCell ref="C6:E6"/>
    <mergeCell ref="F6:G6"/>
    <mergeCell ref="H6:J6"/>
    <mergeCell ref="A7:B7"/>
    <mergeCell ref="C7:E7"/>
    <mergeCell ref="F7:G7"/>
    <mergeCell ref="H7:J7"/>
    <mergeCell ref="A8:B8"/>
    <mergeCell ref="C8:E8"/>
    <mergeCell ref="F8:G8"/>
    <mergeCell ref="H8:J8"/>
    <mergeCell ref="A9:B9"/>
    <mergeCell ref="C9:E9"/>
    <mergeCell ref="F9:G9"/>
    <mergeCell ref="H9:J9"/>
    <mergeCell ref="B18:E18"/>
    <mergeCell ref="F18:G18"/>
    <mergeCell ref="A10:B10"/>
    <mergeCell ref="C10:E10"/>
    <mergeCell ref="F10:G10"/>
    <mergeCell ref="A14:J14"/>
    <mergeCell ref="A15:J15"/>
    <mergeCell ref="A16:J16"/>
    <mergeCell ref="B17:E17"/>
    <mergeCell ref="F17:G17"/>
    <mergeCell ref="I10:J10"/>
    <mergeCell ref="A11:J11"/>
    <mergeCell ref="G12:G13"/>
    <mergeCell ref="H12:H13"/>
    <mergeCell ref="I12:J13"/>
    <mergeCell ref="B19:E19"/>
    <mergeCell ref="F19:G19"/>
    <mergeCell ref="B20:E20"/>
    <mergeCell ref="F20:G20"/>
    <mergeCell ref="B21:E21"/>
    <mergeCell ref="F21:G21"/>
    <mergeCell ref="B22:E22"/>
    <mergeCell ref="F22:G22"/>
    <mergeCell ref="B23:E23"/>
    <mergeCell ref="F23:G23"/>
    <mergeCell ref="B24:E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B34:E34"/>
    <mergeCell ref="F34:G34"/>
    <mergeCell ref="B35:E35"/>
    <mergeCell ref="F35:G35"/>
    <mergeCell ref="B36:E36"/>
    <mergeCell ref="F36:G36"/>
    <mergeCell ref="A43:B43"/>
    <mergeCell ref="C43:E43"/>
    <mergeCell ref="B37:E37"/>
    <mergeCell ref="F37:G37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</mergeCells>
  <phoneticPr fontId="3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5"/>
  <sheetViews>
    <sheetView showGridLines="0" zoomScaleNormal="100" zoomScaleSheetLayoutView="100" workbookViewId="0"/>
  </sheetViews>
  <sheetFormatPr defaultColWidth="8.88671875" defaultRowHeight="17.25" customHeight="1"/>
  <cols>
    <col min="1" max="17" width="8.88671875" style="106"/>
    <col min="18" max="20" width="11.109375" style="106" customWidth="1"/>
    <col min="21" max="16384" width="8.88671875" style="106"/>
  </cols>
  <sheetData>
    <row r="1" spans="1:31" s="92" customFormat="1" ht="18" customHeight="1">
      <c r="A1" s="91" t="s">
        <v>217</v>
      </c>
      <c r="D1" s="91" t="s">
        <v>218</v>
      </c>
      <c r="L1" s="91" t="s">
        <v>219</v>
      </c>
      <c r="P1" s="93" t="s">
        <v>220</v>
      </c>
      <c r="Q1" s="94"/>
      <c r="R1" s="95"/>
      <c r="S1" s="95"/>
      <c r="T1" s="95"/>
      <c r="U1" s="95"/>
    </row>
    <row r="2" spans="1:31" s="92" customFormat="1" ht="18" customHeight="1">
      <c r="A2" s="96" t="s">
        <v>221</v>
      </c>
      <c r="B2" s="97" t="s">
        <v>222</v>
      </c>
      <c r="D2" s="323" t="s">
        <v>223</v>
      </c>
      <c r="E2" s="323" t="s">
        <v>33</v>
      </c>
      <c r="F2" s="323" t="s">
        <v>583</v>
      </c>
      <c r="G2" s="323" t="s">
        <v>34</v>
      </c>
      <c r="H2" s="323" t="s">
        <v>176</v>
      </c>
      <c r="I2" s="323" t="s">
        <v>178</v>
      </c>
      <c r="J2" s="323" t="s">
        <v>177</v>
      </c>
      <c r="L2" s="98" t="s">
        <v>224</v>
      </c>
      <c r="M2" s="98" t="s">
        <v>225</v>
      </c>
      <c r="N2" s="98" t="s">
        <v>179</v>
      </c>
      <c r="P2" s="538" t="s">
        <v>193</v>
      </c>
      <c r="Q2" s="314" t="s">
        <v>227</v>
      </c>
      <c r="R2" s="99" t="s">
        <v>228</v>
      </c>
      <c r="S2" s="99" t="s">
        <v>229</v>
      </c>
      <c r="T2" s="99" t="s">
        <v>230</v>
      </c>
      <c r="U2" s="99" t="s">
        <v>195</v>
      </c>
      <c r="V2" s="99" t="s">
        <v>232</v>
      </c>
      <c r="AC2" s="100"/>
      <c r="AD2" s="100"/>
      <c r="AE2" s="100"/>
    </row>
    <row r="3" spans="1:31" s="92" customFormat="1" ht="18" customHeight="1">
      <c r="A3" s="101" t="e">
        <f>AVERAGE(기본정보!B12:B13)</f>
        <v>#DIV/0!</v>
      </c>
      <c r="B3" s="102">
        <v>9.8066499999999994</v>
      </c>
      <c r="D3" s="323" t="s">
        <v>33</v>
      </c>
      <c r="E3" s="324">
        <v>1</v>
      </c>
      <c r="F3" s="324">
        <v>1000</v>
      </c>
      <c r="G3" s="324">
        <v>9.8066499999999994</v>
      </c>
      <c r="H3" s="324">
        <v>9.8066500000000001E-3</v>
      </c>
      <c r="I3" s="324">
        <v>2.2046220000000001</v>
      </c>
      <c r="J3" s="324">
        <v>1E-3</v>
      </c>
      <c r="L3" s="98">
        <v>1</v>
      </c>
      <c r="M3" s="102">
        <v>0</v>
      </c>
      <c r="N3" s="103" t="s">
        <v>207</v>
      </c>
      <c r="P3" s="539"/>
      <c r="Q3" s="314" t="s">
        <v>199</v>
      </c>
      <c r="R3" s="99" t="s">
        <v>200</v>
      </c>
      <c r="S3" s="99" t="s">
        <v>153</v>
      </c>
      <c r="T3" s="99"/>
      <c r="U3" s="99" t="s">
        <v>202</v>
      </c>
      <c r="V3" s="99" t="s">
        <v>203</v>
      </c>
      <c r="AC3" s="100"/>
      <c r="AD3" s="100"/>
      <c r="AE3" s="100"/>
    </row>
    <row r="4" spans="1:31" s="92" customFormat="1" ht="18" customHeight="1">
      <c r="D4" s="323" t="s">
        <v>583</v>
      </c>
      <c r="E4" s="324">
        <f>E3/F3</f>
        <v>1E-3</v>
      </c>
      <c r="F4" s="324">
        <v>1</v>
      </c>
      <c r="G4" s="324">
        <f>G3/F3</f>
        <v>9.8066500000000001E-3</v>
      </c>
      <c r="H4" s="324">
        <f>H3/F3</f>
        <v>9.8066500000000004E-6</v>
      </c>
      <c r="I4" s="324">
        <f>I3/F3</f>
        <v>2.2046220000000003E-3</v>
      </c>
      <c r="J4" s="324">
        <f>J3/F3</f>
        <v>9.9999999999999995E-7</v>
      </c>
      <c r="L4" s="98">
        <v>0.1</v>
      </c>
      <c r="M4" s="102">
        <v>1</v>
      </c>
      <c r="N4" s="103" t="s">
        <v>175</v>
      </c>
      <c r="P4" s="104">
        <v>0.5</v>
      </c>
      <c r="Q4" s="104">
        <v>400</v>
      </c>
      <c r="R4" s="104">
        <v>0.5</v>
      </c>
      <c r="S4" s="104">
        <v>0.5</v>
      </c>
      <c r="T4" s="104">
        <v>0.75</v>
      </c>
      <c r="U4" s="104">
        <v>0.05</v>
      </c>
      <c r="V4" s="104">
        <v>0.25</v>
      </c>
      <c r="AC4" s="100"/>
      <c r="AD4" s="100"/>
      <c r="AE4" s="100"/>
    </row>
    <row r="5" spans="1:31" s="92" customFormat="1" ht="18" customHeight="1" thickBot="1">
      <c r="A5" s="322" t="s">
        <v>582</v>
      </c>
      <c r="B5" s="315" t="s">
        <v>584</v>
      </c>
      <c r="D5" s="323" t="s">
        <v>34</v>
      </c>
      <c r="E5" s="324">
        <f>E3/G3</f>
        <v>0.10197162129779283</v>
      </c>
      <c r="F5" s="324">
        <f>F3/G3</f>
        <v>101.97162129779284</v>
      </c>
      <c r="G5" s="324">
        <v>1</v>
      </c>
      <c r="H5" s="324">
        <f>H3/G3</f>
        <v>1E-3</v>
      </c>
      <c r="I5" s="324">
        <f>I3/G3</f>
        <v>0.22480887968878263</v>
      </c>
      <c r="J5" s="324">
        <f>J3/G3</f>
        <v>1.0197162129779284E-4</v>
      </c>
      <c r="L5" s="98">
        <v>0.01</v>
      </c>
      <c r="M5" s="102">
        <v>2</v>
      </c>
      <c r="N5" s="103" t="s">
        <v>181</v>
      </c>
      <c r="P5" s="104">
        <v>1</v>
      </c>
      <c r="Q5" s="104">
        <v>200</v>
      </c>
      <c r="R5" s="104">
        <v>1</v>
      </c>
      <c r="S5" s="104">
        <v>1</v>
      </c>
      <c r="T5" s="104">
        <v>1.5</v>
      </c>
      <c r="U5" s="104">
        <v>0.1</v>
      </c>
      <c r="V5" s="104">
        <v>0.5</v>
      </c>
      <c r="AC5" s="100"/>
      <c r="AD5" s="100"/>
      <c r="AE5" s="100"/>
    </row>
    <row r="6" spans="1:31" s="92" customFormat="1" ht="18" customHeight="1" thickBot="1">
      <c r="A6" s="138" t="str">
        <f ca="1">IF(LEN(CONCATENATE(AH47,AH94,AH141,AH188,AH235,AH282,AH329,AH376,AH423,AH470))=0,"","초과")</f>
        <v/>
      </c>
      <c r="B6" s="138" t="str">
        <f ca="1">IF(LEN(CONCATENATE(AM22,AM69,AM116,AM163,AM210,AM257,AM304,AM351,AM398,AM445))=0,"PASS","FAIL")</f>
        <v>PASS</v>
      </c>
      <c r="D6" s="323" t="s">
        <v>176</v>
      </c>
      <c r="E6" s="324">
        <f>E3/H3</f>
        <v>101.97162129779282</v>
      </c>
      <c r="F6" s="324">
        <f>F3/H3</f>
        <v>101971.62129779282</v>
      </c>
      <c r="G6" s="324">
        <f>G3/H3</f>
        <v>999.99999999999989</v>
      </c>
      <c r="H6" s="324">
        <v>1</v>
      </c>
      <c r="I6" s="324">
        <f>I3/H3</f>
        <v>224.80887968878261</v>
      </c>
      <c r="J6" s="324">
        <f>J3/H3</f>
        <v>0.10197162129779283</v>
      </c>
      <c r="L6" s="98">
        <v>1E-3</v>
      </c>
      <c r="M6" s="102">
        <v>3</v>
      </c>
      <c r="N6" s="103" t="s">
        <v>208</v>
      </c>
      <c r="P6" s="104">
        <v>2</v>
      </c>
      <c r="Q6" s="104">
        <v>100</v>
      </c>
      <c r="R6" s="104">
        <v>2</v>
      </c>
      <c r="S6" s="104">
        <v>2</v>
      </c>
      <c r="T6" s="104">
        <v>3</v>
      </c>
      <c r="U6" s="104">
        <v>0.2</v>
      </c>
      <c r="V6" s="104">
        <v>1</v>
      </c>
      <c r="AC6" s="100"/>
      <c r="AD6" s="100"/>
      <c r="AE6" s="100"/>
    </row>
    <row r="7" spans="1:31" s="92" customFormat="1" ht="18" customHeight="1">
      <c r="D7" s="323" t="s">
        <v>178</v>
      </c>
      <c r="E7" s="324">
        <f>E3/I3</f>
        <v>0.45359249794295803</v>
      </c>
      <c r="F7" s="324">
        <f>F3/I3</f>
        <v>453.592497942958</v>
      </c>
      <c r="G7" s="324">
        <f>G3/I3</f>
        <v>4.4482228699523088</v>
      </c>
      <c r="H7" s="324">
        <f>H3/I3</f>
        <v>4.4482228699523089E-3</v>
      </c>
      <c r="I7" s="324">
        <v>1</v>
      </c>
      <c r="J7" s="324">
        <f>J3/I3</f>
        <v>4.5359249794295803E-4</v>
      </c>
      <c r="L7" s="98">
        <v>1E-4</v>
      </c>
      <c r="M7" s="102">
        <v>4</v>
      </c>
      <c r="N7" s="102" t="s">
        <v>182</v>
      </c>
      <c r="P7" s="104">
        <v>3</v>
      </c>
      <c r="Q7" s="104">
        <v>67</v>
      </c>
      <c r="R7" s="104">
        <v>3</v>
      </c>
      <c r="S7" s="104">
        <v>3</v>
      </c>
      <c r="T7" s="104">
        <v>4.5</v>
      </c>
      <c r="U7" s="104">
        <v>0.3</v>
      </c>
      <c r="V7" s="104">
        <v>1.5</v>
      </c>
      <c r="AC7" s="100"/>
      <c r="AD7" s="100"/>
      <c r="AE7" s="100"/>
    </row>
    <row r="8" spans="1:31" s="92" customFormat="1" ht="18" customHeight="1">
      <c r="D8" s="323" t="s">
        <v>177</v>
      </c>
      <c r="E8" s="324">
        <f>E3/J3</f>
        <v>1000</v>
      </c>
      <c r="F8" s="324">
        <f>F3/J3</f>
        <v>1000000</v>
      </c>
      <c r="G8" s="324">
        <f>G3/J3</f>
        <v>9806.65</v>
      </c>
      <c r="H8" s="324">
        <f>H3/J3</f>
        <v>9.8066499999999994</v>
      </c>
      <c r="I8" s="324">
        <f>I3/J3</f>
        <v>2204.6219999999998</v>
      </c>
      <c r="J8" s="324">
        <v>1</v>
      </c>
      <c r="L8" s="98">
        <v>1.0000000000000001E-5</v>
      </c>
      <c r="M8" s="102">
        <v>5</v>
      </c>
      <c r="N8" s="102" t="s">
        <v>49</v>
      </c>
      <c r="P8" s="104">
        <v>4</v>
      </c>
      <c r="Q8" s="104"/>
      <c r="R8" s="104"/>
      <c r="S8" s="104"/>
      <c r="T8" s="104"/>
      <c r="U8" s="104"/>
      <c r="V8" s="104"/>
      <c r="AC8" s="100"/>
      <c r="AD8" s="100"/>
      <c r="AE8" s="100"/>
    </row>
    <row r="9" spans="1:31" s="92" customFormat="1" ht="17.25" customHeight="1">
      <c r="D9" s="100"/>
      <c r="E9" s="100"/>
      <c r="F9" s="100"/>
      <c r="G9" s="100"/>
      <c r="AB9" s="100"/>
      <c r="AC9" s="100"/>
      <c r="AD9" s="100"/>
    </row>
    <row r="10" spans="1:31" ht="17.25" customHeight="1">
      <c r="A10" s="105" t="str">
        <f>"■ 피교정기기 명세 ("&amp;A12&amp;"단)"</f>
        <v>■ 피교정기기 명세 (1단)</v>
      </c>
      <c r="M10" s="107" t="s">
        <v>234</v>
      </c>
      <c r="N10" s="108"/>
      <c r="O10" s="108"/>
      <c r="P10" s="108"/>
      <c r="Q10" s="552" t="s">
        <v>235</v>
      </c>
      <c r="R10" s="553"/>
      <c r="S10" s="553"/>
      <c r="T10" s="554"/>
    </row>
    <row r="11" spans="1:31" ht="17.25" customHeight="1">
      <c r="A11" s="96" t="s">
        <v>236</v>
      </c>
      <c r="B11" s="96" t="s">
        <v>237</v>
      </c>
      <c r="C11" s="96" t="s">
        <v>238</v>
      </c>
      <c r="D11" s="96" t="s">
        <v>239</v>
      </c>
      <c r="E11" s="96" t="s">
        <v>183</v>
      </c>
      <c r="F11" s="206" t="s">
        <v>299</v>
      </c>
      <c r="G11" s="96" t="s">
        <v>241</v>
      </c>
      <c r="H11" s="96" t="s">
        <v>242</v>
      </c>
      <c r="I11" s="96" t="s">
        <v>243</v>
      </c>
      <c r="J11" s="96" t="s">
        <v>244</v>
      </c>
      <c r="M11" s="96" t="s">
        <v>245</v>
      </c>
      <c r="N11" s="96" t="s">
        <v>246</v>
      </c>
      <c r="O11" s="96" t="s">
        <v>247</v>
      </c>
      <c r="P11" s="96" t="s">
        <v>248</v>
      </c>
      <c r="Q11" s="551" t="s">
        <v>249</v>
      </c>
      <c r="R11" s="102" t="s">
        <v>152</v>
      </c>
      <c r="S11" s="102" t="s">
        <v>42</v>
      </c>
      <c r="T11" s="102" t="s">
        <v>154</v>
      </c>
    </row>
    <row r="12" spans="1:31" ht="18" customHeight="1">
      <c r="A12" s="102">
        <v>1</v>
      </c>
      <c r="B12" s="102" t="e">
        <f>MATCH(A12&amp;"단",Force_2!D$4:D$203,0)</f>
        <v>#N/A</v>
      </c>
      <c r="C12" s="109">
        <f ca="1">OFFSET(Force_2!A$206,$A12,0)</f>
        <v>0</v>
      </c>
      <c r="D12" s="109">
        <f ca="1">OFFSET(Force_2!B$206,$A12,0)</f>
        <v>0</v>
      </c>
      <c r="E12" s="109">
        <f ca="1">OFFSET(Force_2!C$206,$A12,0)</f>
        <v>0</v>
      </c>
      <c r="F12" s="109">
        <f ca="1">OFFSET(Force_2!D$206,$A12,0)</f>
        <v>0</v>
      </c>
      <c r="G12" s="109">
        <f ca="1">OFFSET(Force_2!E$206,$A12,0)</f>
        <v>0</v>
      </c>
      <c r="H12" s="109">
        <f ca="1">OFFSET(Force_2!F$206,$A12,0)</f>
        <v>0</v>
      </c>
      <c r="I12" s="109">
        <f ca="1">OFFSET(Force_2!G$206,$A12,0)</f>
        <v>0</v>
      </c>
      <c r="J12" s="109">
        <f ca="1">OFFSET(Force_2!B$219,A12,0)</f>
        <v>0</v>
      </c>
      <c r="K12" s="211" t="s">
        <v>500</v>
      </c>
      <c r="M12" s="102">
        <f ca="1">OFFSET(Force_2!G$219,A12,0)</f>
        <v>0</v>
      </c>
      <c r="N12" s="102">
        <f ca="1">OFFSET(Force_2!Y$219,A12,0)</f>
        <v>0</v>
      </c>
      <c r="O12" s="102">
        <v>0.05</v>
      </c>
      <c r="P12" s="102">
        <f ca="1">OFFSET(Force_2!T$219,A12,0)</f>
        <v>0</v>
      </c>
      <c r="Q12" s="547"/>
      <c r="R12" s="111">
        <f ca="1">OFFSET(Force_2!Z$219,$A12,0)</f>
        <v>0</v>
      </c>
      <c r="S12" s="111">
        <f ca="1">OFFSET(Force_2!AA$219,$A12,0)</f>
        <v>0</v>
      </c>
      <c r="T12" s="111">
        <f ca="1">OFFSET(Force_2!AB$219,$A12,0)</f>
        <v>0</v>
      </c>
    </row>
    <row r="13" spans="1:31" s="108" customFormat="1" ht="18" customHeight="1">
      <c r="A13" s="96" t="s">
        <v>250</v>
      </c>
      <c r="B13" s="96" t="s">
        <v>251</v>
      </c>
      <c r="C13" s="96" t="s">
        <v>3</v>
      </c>
      <c r="D13" s="97" t="s">
        <v>252</v>
      </c>
      <c r="E13" s="97" t="s">
        <v>253</v>
      </c>
      <c r="F13" s="97" t="s">
        <v>254</v>
      </c>
      <c r="G13" s="97" t="s">
        <v>255</v>
      </c>
      <c r="H13" s="96" t="s">
        <v>256</v>
      </c>
      <c r="I13" s="96" t="s">
        <v>257</v>
      </c>
      <c r="J13" s="96" t="s">
        <v>51</v>
      </c>
      <c r="K13" s="110">
        <f ca="1">OFFSET(M$2,MATCH(J14,N$3:N$8,0),0)</f>
        <v>0</v>
      </c>
      <c r="M13" s="96" t="s">
        <v>258</v>
      </c>
      <c r="N13" s="96" t="s">
        <v>259</v>
      </c>
      <c r="O13" s="96" t="s">
        <v>260</v>
      </c>
      <c r="P13" s="96" t="s">
        <v>261</v>
      </c>
      <c r="Q13" s="551" t="s">
        <v>262</v>
      </c>
      <c r="R13" s="102" t="s">
        <v>185</v>
      </c>
      <c r="S13" s="102" t="s">
        <v>156</v>
      </c>
      <c r="T13" s="102" t="s">
        <v>157</v>
      </c>
    </row>
    <row r="14" spans="1:31" s="108" customFormat="1" ht="18.75" customHeight="1">
      <c r="A14" s="110" t="e">
        <f ca="1">OFFSET($H$2,MATCH(G12,$D$3:$D$8,0),0)</f>
        <v>#N/A</v>
      </c>
      <c r="B14" s="112" t="e">
        <f ca="1">ABS(N12-A$3)</f>
        <v>#DIV/0!</v>
      </c>
      <c r="C14" s="110" t="e">
        <f ca="1">OFFSET(Force_2!E$3,B12+4,0)</f>
        <v>#N/A</v>
      </c>
      <c r="D14" s="113" t="e">
        <f ca="1">F12*A14</f>
        <v>#N/A</v>
      </c>
      <c r="E14" s="102" t="str">
        <f ca="1">IF(OR(G12="kN",G12="N"),G12,IF(K21&gt;5,"kN","N"))</f>
        <v>kN</v>
      </c>
      <c r="F14" s="110">
        <f ca="1">OFFSET($D$6,0,MATCH(E14,$E$2:$J$2,0))</f>
        <v>1</v>
      </c>
      <c r="G14" s="113" t="e">
        <f ca="1">D14*F14</f>
        <v>#N/A</v>
      </c>
      <c r="H14" s="110" t="e">
        <f ca="1">IF(OR(G12="kN",G12="N"),"","약 ")&amp;TEXT(ROUND(G14,OFFSET($M$3,COUNTIF($L$3:$L$8,"&gt;"&amp;G14),0)),J14)&amp;" "&amp;E14</f>
        <v>#N/A</v>
      </c>
      <c r="I14" s="110">
        <f ca="1">OFFSET($N$3,COUNTIF($L$3:$L$8,"&gt;"&amp;ROUND(F12,OFFSET($M$3,COUNTIF($L$3:$L$8,"&gt;"&amp;F12),0))),0)</f>
        <v>0</v>
      </c>
      <c r="J14" s="110" t="str">
        <f ca="1">OFFSET($N$3,COUNTIF($L$3:$L$8,"&gt;"&amp;ROUND(G14,OFFSET($M$3,COUNTIF($L$3:$L$8,"&gt;"&amp;G14),0))),0)</f>
        <v>0</v>
      </c>
      <c r="K14" s="110">
        <f ca="1">K13+IF(E14="N",3,0)</f>
        <v>0</v>
      </c>
      <c r="M14" s="110">
        <f ca="1">IF(OR(M12="인장 (추)",M12="압축 (추)"),E14,OFFSET(Force_2!AF$219,A12,0))</f>
        <v>0</v>
      </c>
      <c r="N14" s="102" t="e">
        <f ca="1">OFFSET($D$2,MATCH(M14,$E$2:$J$2,0),MATCH(K19,$D$3:$D$8,0))</f>
        <v>#N/A</v>
      </c>
      <c r="O14" s="110">
        <f ca="1">OFFSET(Force_2!AG$219,A12,0)</f>
        <v>0</v>
      </c>
      <c r="P14" s="114">
        <f ca="1">OFFSET(Force_2!AH$219,A12,0)</f>
        <v>0</v>
      </c>
      <c r="Q14" s="547"/>
      <c r="R14" s="111">
        <f ca="1">OFFSET(Force_2!AC$219,$A12,0)</f>
        <v>0</v>
      </c>
      <c r="S14" s="111">
        <f ca="1">OFFSET(Force_2!AD$219,$A12,0)</f>
        <v>0</v>
      </c>
      <c r="T14" s="111">
        <f ca="1">OFFSET(Force_2!AE$219,$A12,0)</f>
        <v>0</v>
      </c>
    </row>
    <row r="15" spans="1:31" s="115" customFormat="1" ht="18.75" customHeight="1">
      <c r="A15" s="106"/>
      <c r="B15" s="106"/>
      <c r="C15" s="106"/>
      <c r="D15" s="106"/>
      <c r="E15" s="106"/>
      <c r="F15" s="106"/>
      <c r="G15" s="106"/>
      <c r="I15" s="106"/>
      <c r="J15" s="106"/>
      <c r="K15" s="106"/>
      <c r="L15" s="106"/>
      <c r="M15" s="106"/>
      <c r="N15" s="106"/>
      <c r="O15" s="106"/>
      <c r="AB15" s="116"/>
      <c r="AC15" s="116"/>
      <c r="AD15" s="116"/>
      <c r="AE15" s="116"/>
    </row>
    <row r="16" spans="1:31" s="115" customFormat="1" ht="18.75" customHeight="1">
      <c r="A16" s="117" t="s">
        <v>263</v>
      </c>
      <c r="B16" s="117"/>
      <c r="C16" s="118"/>
      <c r="D16" s="108"/>
      <c r="E16" s="108"/>
      <c r="F16" s="93"/>
      <c r="G16" s="108"/>
      <c r="H16" s="119"/>
      <c r="I16" s="108"/>
      <c r="K16" s="93" t="s">
        <v>54</v>
      </c>
      <c r="M16" s="119"/>
      <c r="N16" s="119"/>
      <c r="O16" s="119"/>
      <c r="P16" s="120" t="s">
        <v>55</v>
      </c>
      <c r="R16" s="119"/>
      <c r="S16" s="119"/>
    </row>
    <row r="17" spans="1:39" s="115" customFormat="1" ht="17.25" customHeight="1">
      <c r="A17" s="538" t="s">
        <v>264</v>
      </c>
      <c r="B17" s="555" t="s">
        <v>576</v>
      </c>
      <c r="C17" s="538" t="s">
        <v>265</v>
      </c>
      <c r="D17" s="538" t="s">
        <v>266</v>
      </c>
      <c r="E17" s="535" t="s">
        <v>267</v>
      </c>
      <c r="F17" s="537"/>
      <c r="G17" s="535" t="s">
        <v>190</v>
      </c>
      <c r="H17" s="537"/>
      <c r="I17" s="535" t="s">
        <v>269</v>
      </c>
      <c r="J17" s="537"/>
      <c r="K17" s="538" t="s">
        <v>270</v>
      </c>
      <c r="L17" s="535" t="s">
        <v>271</v>
      </c>
      <c r="M17" s="536"/>
      <c r="N17" s="536"/>
      <c r="O17" s="537"/>
      <c r="P17" s="535" t="s">
        <v>272</v>
      </c>
      <c r="Q17" s="536"/>
      <c r="R17" s="536"/>
      <c r="S17" s="537"/>
      <c r="T17" s="535" t="s">
        <v>228</v>
      </c>
      <c r="U17" s="536"/>
      <c r="V17" s="537"/>
    </row>
    <row r="18" spans="1:39" ht="18.75" customHeight="1">
      <c r="A18" s="540"/>
      <c r="B18" s="540"/>
      <c r="C18" s="540"/>
      <c r="D18" s="539"/>
      <c r="E18" s="99" t="s">
        <v>270</v>
      </c>
      <c r="F18" s="99" t="s">
        <v>271</v>
      </c>
      <c r="G18" s="99" t="s">
        <v>270</v>
      </c>
      <c r="H18" s="99" t="s">
        <v>271</v>
      </c>
      <c r="I18" s="99" t="s">
        <v>270</v>
      </c>
      <c r="J18" s="99" t="s">
        <v>271</v>
      </c>
      <c r="K18" s="539"/>
      <c r="L18" s="99" t="s">
        <v>267</v>
      </c>
      <c r="M18" s="99" t="s">
        <v>190</v>
      </c>
      <c r="N18" s="99" t="s">
        <v>269</v>
      </c>
      <c r="O18" s="99" t="s">
        <v>277</v>
      </c>
      <c r="P18" s="99" t="s">
        <v>267</v>
      </c>
      <c r="Q18" s="99" t="s">
        <v>190</v>
      </c>
      <c r="R18" s="99" t="s">
        <v>269</v>
      </c>
      <c r="S18" s="99" t="s">
        <v>277</v>
      </c>
      <c r="T18" s="99" t="s">
        <v>212</v>
      </c>
      <c r="U18" s="99" t="s">
        <v>213</v>
      </c>
      <c r="V18" s="99" t="s">
        <v>214</v>
      </c>
    </row>
    <row r="19" spans="1:39" s="115" customFormat="1" ht="18.75" customHeight="1">
      <c r="A19" s="539"/>
      <c r="B19" s="539"/>
      <c r="C19" s="539"/>
      <c r="D19" s="316">
        <f ca="1">G12</f>
        <v>0</v>
      </c>
      <c r="E19" s="99">
        <f ca="1">D19</f>
        <v>0</v>
      </c>
      <c r="F19" s="99" t="s">
        <v>0</v>
      </c>
      <c r="G19" s="99">
        <f ca="1">D19</f>
        <v>0</v>
      </c>
      <c r="H19" s="99" t="s">
        <v>186</v>
      </c>
      <c r="I19" s="99">
        <f ca="1">D19</f>
        <v>0</v>
      </c>
      <c r="J19" s="99" t="s">
        <v>0</v>
      </c>
      <c r="K19" s="316" t="s">
        <v>176</v>
      </c>
      <c r="L19" s="99"/>
      <c r="M19" s="99"/>
      <c r="N19" s="99"/>
      <c r="O19" s="187"/>
      <c r="P19" s="99" t="s">
        <v>187</v>
      </c>
      <c r="Q19" s="99" t="s">
        <v>176</v>
      </c>
      <c r="R19" s="99" t="s">
        <v>187</v>
      </c>
      <c r="S19" s="99" t="s">
        <v>187</v>
      </c>
      <c r="T19" s="99" t="s">
        <v>215</v>
      </c>
      <c r="U19" s="99" t="s">
        <v>215</v>
      </c>
      <c r="V19" s="99" t="s">
        <v>215</v>
      </c>
    </row>
    <row r="20" spans="1:39" s="115" customFormat="1" ht="18.75" customHeight="1">
      <c r="A20" s="121">
        <v>0</v>
      </c>
      <c r="B20" s="121" t="b">
        <f ca="1">IFERROR(AND(OFFSET(Force_2!V$3,B12+A20,0)&lt;&gt;"",H12+5&gt;A20),FALSE)</f>
        <v>0</v>
      </c>
      <c r="C20" s="541" t="s">
        <v>280</v>
      </c>
      <c r="D20" s="121" t="str">
        <f ca="1">IF(B20=FALSE,"",OFFSET(Force_2!B$3,B12+A20,0))</f>
        <v/>
      </c>
      <c r="E20" s="121" t="str">
        <f ca="1">IF(B20=FALSE,"",OFFSET(Force_2!V$3,B12+A20,0))</f>
        <v/>
      </c>
      <c r="F20" s="121" t="str">
        <f ca="1">IF(B20=FALSE,"",OFFSET(Force_2!W$3,B12+A20,0))</f>
        <v/>
      </c>
      <c r="G20" s="121" t="str">
        <f ca="1">IF(B20=FALSE,"",OFFSET(Force_2!X$3,B12+A20,0))</f>
        <v/>
      </c>
      <c r="H20" s="121" t="str">
        <f ca="1">IF(B20=FALSE,"",OFFSET(Force_2!Y$3,B12+A20,0))</f>
        <v/>
      </c>
      <c r="I20" s="121" t="str">
        <f ca="1">IF(B20=FALSE,"",OFFSET(Force_2!Z$3,B12+A20,0))</f>
        <v/>
      </c>
      <c r="J20" s="121" t="str">
        <f ca="1">IF(B20=FALSE,"",OFFSET(Force_2!AA$3,B12+A20,0))</f>
        <v/>
      </c>
      <c r="K20" s="295" t="str">
        <f ca="1">IF(B20=FALSE,"",D20*A14)</f>
        <v/>
      </c>
      <c r="L20" s="295" t="str">
        <f ca="1">IF(B20=FALSE,"",IF(D20=0,0,D20/E20*(F20-F20)))</f>
        <v/>
      </c>
      <c r="M20" s="295" t="str">
        <f ca="1">IF(B20=FALSE,"",IF(D20=0,0,D20/G20*(H20-H20)))</f>
        <v/>
      </c>
      <c r="N20" s="295" t="str">
        <f ca="1">IF(B20=FALSE,"",IF(D20=0,0,D20/I20*(J20-J20)))</f>
        <v/>
      </c>
      <c r="O20" s="296"/>
      <c r="P20" s="297" t="s">
        <v>281</v>
      </c>
      <c r="Q20" s="298"/>
      <c r="R20" s="298"/>
      <c r="S20" s="298"/>
      <c r="T20" s="296"/>
      <c r="U20" s="298"/>
      <c r="V20" s="299"/>
      <c r="X20" s="93" t="s">
        <v>282</v>
      </c>
      <c r="Z20" s="119"/>
      <c r="AA20" s="119"/>
      <c r="AB20" s="119"/>
      <c r="AI20" s="93" t="s">
        <v>501</v>
      </c>
      <c r="AJ20" s="119"/>
      <c r="AK20" s="119"/>
    </row>
    <row r="21" spans="1:39" s="108" customFormat="1" ht="18.75" customHeight="1">
      <c r="A21" s="121">
        <v>1</v>
      </c>
      <c r="B21" s="121" t="b">
        <f ca="1">IFERROR(AND(OFFSET(Force_2!V$3,B12+A21,0)&lt;&gt;"",H12+5&gt;A21),FALSE)</f>
        <v>0</v>
      </c>
      <c r="C21" s="542"/>
      <c r="D21" s="121" t="str">
        <f ca="1">IF(B21=FALSE,"",OFFSET(Force_2!B$3,B12+A21,0))</f>
        <v/>
      </c>
      <c r="E21" s="121" t="str">
        <f ca="1">IF(B21=FALSE,"",OFFSET(Force_2!V$3,B12+A21,0))</f>
        <v/>
      </c>
      <c r="F21" s="121" t="str">
        <f ca="1">IF(B21=FALSE,"",OFFSET(Force_2!W$3,B12+A21,0))</f>
        <v/>
      </c>
      <c r="G21" s="121" t="str">
        <f ca="1">IF(B21=FALSE,"",OFFSET(Force_2!X$3,B12+A21,0))</f>
        <v/>
      </c>
      <c r="H21" s="121" t="str">
        <f ca="1">IF(B21=FALSE,"",OFFSET(Force_2!Y$3,B12+A21,0))</f>
        <v/>
      </c>
      <c r="I21" s="121" t="str">
        <f ca="1">IF(B21=FALSE,"",OFFSET(Force_2!Z$3,B12+A21,0))</f>
        <v/>
      </c>
      <c r="J21" s="121" t="str">
        <f ca="1">IF(B21=FALSE,"",OFFSET(Force_2!AA$3,B12+A21,0))</f>
        <v/>
      </c>
      <c r="K21" s="295" t="str">
        <f ca="1">IF(B21=FALSE,"",D21*A14)</f>
        <v/>
      </c>
      <c r="L21" s="295" t="str">
        <f ca="1">IF(B21=FALSE,"",IF(D21=0,0,D21/E21*(F21-F20)))</f>
        <v/>
      </c>
      <c r="M21" s="295" t="str">
        <f ca="1">IF(B21=FALSE,"",IF(D21=0,0,D21/G21*(H21-H20)))</f>
        <v/>
      </c>
      <c r="N21" s="295" t="str">
        <f ca="1">IF(B21=FALSE,"",IF(D21=0,0,D21/I21*(J21-J20)))</f>
        <v/>
      </c>
      <c r="O21" s="300"/>
      <c r="P21" s="295" t="e">
        <f ca="1">OFFSET(E23,H12+1,0)*A14</f>
        <v>#VALUE!</v>
      </c>
      <c r="Q21" s="295" t="e">
        <f ca="1">OFFSET(G23,H12+1,0)*A14</f>
        <v>#VALUE!</v>
      </c>
      <c r="R21" s="295" t="e">
        <f ca="1">OFFSET(I23,H12+1,0)*A14</f>
        <v>#VALUE!</v>
      </c>
      <c r="S21" s="301"/>
      <c r="T21" s="300"/>
      <c r="U21" s="301"/>
      <c r="V21" s="302"/>
      <c r="X21" s="98" t="s">
        <v>532</v>
      </c>
      <c r="Y21" s="315" t="s">
        <v>270</v>
      </c>
      <c r="Z21" s="317" t="s">
        <v>478</v>
      </c>
      <c r="AA21" s="272" t="s">
        <v>550</v>
      </c>
      <c r="AB21" s="315" t="s">
        <v>283</v>
      </c>
      <c r="AC21" s="315" t="s">
        <v>58</v>
      </c>
      <c r="AD21" s="272" t="s">
        <v>551</v>
      </c>
      <c r="AE21" s="315" t="s">
        <v>56</v>
      </c>
      <c r="AF21" s="315" t="s">
        <v>57</v>
      </c>
      <c r="AG21" s="315" t="s">
        <v>193</v>
      </c>
      <c r="AI21" s="317" t="s">
        <v>502</v>
      </c>
      <c r="AJ21" s="560" t="s">
        <v>503</v>
      </c>
      <c r="AK21" s="561"/>
      <c r="AL21" s="562"/>
      <c r="AM21" s="317" t="s">
        <v>504</v>
      </c>
    </row>
    <row r="22" spans="1:39" s="108" customFormat="1" ht="18.75" customHeight="1" thickBot="1">
      <c r="A22" s="122">
        <v>2</v>
      </c>
      <c r="B22" s="122" t="b">
        <f ca="1">IFERROR(AND(OFFSET(Force_2!V$3,B12+A22,0)&lt;&gt;"",H12+5&gt;A22),FALSE)</f>
        <v>0</v>
      </c>
      <c r="C22" s="543"/>
      <c r="D22" s="122" t="str">
        <f ca="1">IF(B22=FALSE,"",OFFSET(Force_2!B$3,B12+A22,0))</f>
        <v/>
      </c>
      <c r="E22" s="122" t="str">
        <f ca="1">IF(B22=FALSE,"",OFFSET(Force_2!V$3,B12+A22,0))</f>
        <v/>
      </c>
      <c r="F22" s="122" t="str">
        <f ca="1">IF(B22=FALSE,"",OFFSET(Force_2!W$3,B12+A22,0))</f>
        <v/>
      </c>
      <c r="G22" s="122" t="str">
        <f ca="1">IF(B22=FALSE,"",OFFSET(Force_2!X$3,B12+A22,0))</f>
        <v/>
      </c>
      <c r="H22" s="122" t="str">
        <f ca="1">IF(B22=FALSE,"",OFFSET(Force_2!Y$3,B12+A22,0))</f>
        <v/>
      </c>
      <c r="I22" s="122" t="str">
        <f ca="1">IF(B22=FALSE,"",OFFSET(Force_2!Z$3,B12+A22,0))</f>
        <v/>
      </c>
      <c r="J22" s="122" t="str">
        <f ca="1">IF(B22=FALSE,"",OFFSET(Force_2!AA$3,B12+A22,0))</f>
        <v/>
      </c>
      <c r="K22" s="303" t="str">
        <f ca="1">IF(B22=FALSE,"",D22*A14)</f>
        <v/>
      </c>
      <c r="L22" s="303" t="str">
        <f ca="1">IF(B22=FALSE,"",IF(D22=0,0,D22/E22*(F22-F20)))</f>
        <v/>
      </c>
      <c r="M22" s="303" t="str">
        <f ca="1">IF(B22=FALSE,"",IF(D22=0,0,D22/G22*(H22-H20)))</f>
        <v/>
      </c>
      <c r="N22" s="303" t="str">
        <f ca="1">IF(B22=FALSE,"",IF(D22=0,0,D22/I22*(J22-J20)))</f>
        <v/>
      </c>
      <c r="O22" s="304"/>
      <c r="P22" s="305" t="e">
        <f ca="1">ABS(P21)</f>
        <v>#VALUE!</v>
      </c>
      <c r="Q22" s="305" t="e">
        <f t="shared" ref="Q22:R22" ca="1" si="0">ABS(Q21)</f>
        <v>#VALUE!</v>
      </c>
      <c r="R22" s="305" t="e">
        <f t="shared" ca="1" si="0"/>
        <v>#VALUE!</v>
      </c>
      <c r="S22" s="306"/>
      <c r="T22" s="304"/>
      <c r="U22" s="306"/>
      <c r="V22" s="307"/>
      <c r="X22" s="316" t="s">
        <v>533</v>
      </c>
      <c r="Y22" s="316" t="str">
        <f ca="1">E14</f>
        <v>kN</v>
      </c>
      <c r="Z22" s="316" t="str">
        <f ca="1">E14</f>
        <v>kN</v>
      </c>
      <c r="AA22" s="316" t="str">
        <f ca="1">Z22</f>
        <v>kN</v>
      </c>
      <c r="AB22" s="316" t="s">
        <v>59</v>
      </c>
      <c r="AC22" s="316" t="s">
        <v>60</v>
      </c>
      <c r="AD22" s="233" t="str">
        <f ca="1">AA22</f>
        <v>kN</v>
      </c>
      <c r="AE22" s="316" t="s">
        <v>59</v>
      </c>
      <c r="AF22" s="316" t="s">
        <v>59</v>
      </c>
      <c r="AG22" s="316"/>
      <c r="AI22" s="316" t="str">
        <f ca="1">Z22</f>
        <v>kN</v>
      </c>
      <c r="AJ22" s="233" t="s">
        <v>505</v>
      </c>
      <c r="AK22" s="233" t="s">
        <v>558</v>
      </c>
      <c r="AL22" s="233" t="s">
        <v>506</v>
      </c>
      <c r="AM22" s="250" t="str">
        <f ca="1">IF(TYPE(MATCH("FAIL",AM23:AM36,0))=16,"","FAIL")</f>
        <v/>
      </c>
    </row>
    <row r="23" spans="1:39" s="119" customFormat="1" ht="18.75" customHeight="1">
      <c r="A23" s="123">
        <v>3</v>
      </c>
      <c r="B23" s="123" t="b">
        <f ca="1">IFERROR(AND(OFFSET(Force_2!V$3,B12+A23,0)&lt;&gt;"",H12+5&gt;A23),FALSE)</f>
        <v>0</v>
      </c>
      <c r="C23" s="556" t="s">
        <v>285</v>
      </c>
      <c r="D23" s="123" t="str">
        <f ca="1">IF(B23=FALSE,"",OFFSET(Force_2!B$3,B12+A23,0))</f>
        <v/>
      </c>
      <c r="E23" s="123" t="str">
        <f ca="1">IF(B23=FALSE,"",OFFSET(Force_2!V$3,B12+A23,0))</f>
        <v/>
      </c>
      <c r="F23" s="123" t="str">
        <f ca="1">IF(B23=FALSE,"",OFFSET(Force_2!W$3,B12+A23,0))</f>
        <v/>
      </c>
      <c r="G23" s="123" t="str">
        <f ca="1">IF(B23=FALSE,"",OFFSET(Force_2!X$3,B12+A23,0))</f>
        <v/>
      </c>
      <c r="H23" s="123" t="str">
        <f ca="1">IF(B23=FALSE,"",OFFSET(Force_2!Y$3,B12+A23,0))</f>
        <v/>
      </c>
      <c r="I23" s="123" t="str">
        <f ca="1">IF(B23=FALSE,"",OFFSET(Force_2!Z$3,B12+A23,0))</f>
        <v/>
      </c>
      <c r="J23" s="123" t="str">
        <f ca="1">IF(B23=FALSE,"",OFFSET(Force_2!AA$3,B12+A23,0))</f>
        <v/>
      </c>
      <c r="K23" s="308" t="str">
        <f ca="1">IF(B23=FALSE,"",D23*A14)</f>
        <v/>
      </c>
      <c r="L23" s="308" t="str">
        <f ca="1">IF(B23=FALSE,"",IF(D23=0,0,D23/E23*(F23-F23)))</f>
        <v/>
      </c>
      <c r="M23" s="308" t="str">
        <f ca="1">IF(B23=FALSE,"",IF(D23=0,0,D23/G23*(H23-H23)))</f>
        <v/>
      </c>
      <c r="N23" s="308" t="str">
        <f ca="1">IF(B23=FALSE,"",IF(D23=0,0,D23/I23*(J23-J23)))</f>
        <v/>
      </c>
      <c r="O23" s="308" t="str">
        <f ca="1">IF(B23=FALSE,"",AVERAGE(L23:N23))</f>
        <v/>
      </c>
      <c r="P23" s="308" t="str">
        <f ca="1">IF(B23=FALSE,"",(R14*L23+S14*L23^2+T14*L23^3)*N14)</f>
        <v/>
      </c>
      <c r="Q23" s="308" t="str">
        <f ca="1">IF(B23=FALSE,"",(R14*M23+S14*M23^2+T14*M23^3)*N14)</f>
        <v/>
      </c>
      <c r="R23" s="308" t="str">
        <f ca="1">IF(B23=FALSE,"",(R14*N23+S14*N23^2+T14*N23^3)*N14)</f>
        <v/>
      </c>
      <c r="S23" s="308" t="str">
        <f ca="1">IF(B23=FALSE,"",AVERAGE(P23:R23))</f>
        <v/>
      </c>
      <c r="T23" s="309" t="str">
        <f ca="1">IF(B23=FALSE,"",IF(K23=0,0,(ROUND(K23,K14)-ROUND(P23,K14))/ROUND(P23,K14)*100))</f>
        <v/>
      </c>
      <c r="U23" s="309" t="str">
        <f ca="1">IF(B23=FALSE,"",IF(K23=0,0,(ROUND(K23,K14)-ROUND(Q23,K14))/ROUND(Q23,K14)*100))</f>
        <v/>
      </c>
      <c r="V23" s="309" t="str">
        <f ca="1">IF(B23=FALSE,"",IF(K23=0,0,(ROUND(K23,K14)-ROUND(R23,K14))/ROUND(R23,K14)*100))</f>
        <v/>
      </c>
      <c r="X23" s="124" t="str">
        <f ca="1">IF(A42=FALSE,"",IF(B42*F14&gt;=1000,"# ##","")&amp;J14)</f>
        <v/>
      </c>
      <c r="Y23" s="124" t="str">
        <f ca="1">IF(A42=FALSE,"",TEXT(B42*F14,X23))</f>
        <v/>
      </c>
      <c r="Z23" s="124" t="str">
        <f ca="1">IF(A42=FALSE,"-",TEXT(C42*F14,X23))</f>
        <v>-</v>
      </c>
      <c r="AA23" s="273" t="str">
        <f ca="1">IF(A42=FALSE,"-",TEXT((B42-C42)*F14,X23))</f>
        <v>-</v>
      </c>
      <c r="AB23" s="124" t="str">
        <f ca="1">IF(A42=FALSE,"",IF(D23=0,"-",TEXT(P42,AH44)))</f>
        <v/>
      </c>
      <c r="AC23" s="124" t="str">
        <f ca="1">IF(OR(A42=FALSE,D23=0),"-",TEXT(ROUNDUP(AE42,AH42),AH44))</f>
        <v>-</v>
      </c>
      <c r="AD23" s="310" t="s">
        <v>353</v>
      </c>
      <c r="AE23" s="124" t="str">
        <f ca="1">IF(OR(A42=FALSE,D23=0),"-",TEXT(Q42,AH44))</f>
        <v>-</v>
      </c>
      <c r="AF23" s="130" t="str">
        <f ca="1">IF(A42=FALSE,"-",TEXT(R42,AH44))</f>
        <v>-</v>
      </c>
      <c r="AG23" s="125" t="str">
        <f ca="1">IF(A42=FALSE,"-",AA42)</f>
        <v>-</v>
      </c>
      <c r="AI23" s="125" t="str">
        <f ca="1">IF(A42=FALSE,"",ROUND(C42*F14,K13))</f>
        <v/>
      </c>
      <c r="AJ23" s="125" t="str">
        <f ca="1">IF(A42=FALSE,"",ROUND(OFFSET(Force_2!L$3,B12+A23,0)*A14*F14,K13))</f>
        <v/>
      </c>
      <c r="AK23" s="125" t="str">
        <f ca="1">IF(A42=FALSE,"",ROUND(OFFSET(Force_2!M$3,B12+A23,0)*A14*F14,K13))</f>
        <v/>
      </c>
      <c r="AL23" s="124" t="str">
        <f ca="1">IF(A42=FALSE,"","± "&amp;TEXT((AK23-AJ23)/2,J14))</f>
        <v/>
      </c>
      <c r="AM23" s="124" t="str">
        <f ca="1">IF(A42=FALSE,"-",IF(AND(AJ23&lt;=AI23,AI23&lt;=AK23),"PASS","FAIL"))</f>
        <v>-</v>
      </c>
    </row>
    <row r="24" spans="1:39" s="119" customFormat="1" ht="18.75" customHeight="1">
      <c r="A24" s="121">
        <v>4</v>
      </c>
      <c r="B24" s="121" t="b">
        <f ca="1">IFERROR(AND(OFFSET(Force_2!V$3,B12+A24,0)&lt;&gt;"",H12+5&gt;A24),FALSE)</f>
        <v>0</v>
      </c>
      <c r="C24" s="542"/>
      <c r="D24" s="121" t="str">
        <f ca="1">IF(B24=FALSE,"",OFFSET(Force_2!B$3,B12+A24,0))</f>
        <v/>
      </c>
      <c r="E24" s="121" t="str">
        <f ca="1">IF(B24=FALSE,"",OFFSET(Force_2!V$3,B12+A24,0))</f>
        <v/>
      </c>
      <c r="F24" s="121" t="str">
        <f ca="1">IF(B24=FALSE,"",OFFSET(Force_2!W$3,B12+A24,0))</f>
        <v/>
      </c>
      <c r="G24" s="121" t="str">
        <f ca="1">IF(B24=FALSE,"",OFFSET(Force_2!X$3,B12+A24,0))</f>
        <v/>
      </c>
      <c r="H24" s="121" t="str">
        <f ca="1">IF(B24=FALSE,"",OFFSET(Force_2!Y$3,B12+A24,0))</f>
        <v/>
      </c>
      <c r="I24" s="121" t="str">
        <f ca="1">IF(B24=FALSE,"",OFFSET(Force_2!Z$3,B12+A24,0))</f>
        <v/>
      </c>
      <c r="J24" s="121" t="str">
        <f ca="1">IF(B24=FALSE,"",OFFSET(Force_2!AA$3,B12+A24,0))</f>
        <v/>
      </c>
      <c r="K24" s="308" t="str">
        <f ca="1">IF(B24=FALSE,"",D24*A14)</f>
        <v/>
      </c>
      <c r="L24" s="308" t="str">
        <f ca="1">IF(B24=FALSE,"",IF(D24=0,0,D24/E24*(F24-F23)))</f>
        <v/>
      </c>
      <c r="M24" s="308" t="str">
        <f ca="1">IF(B24=FALSE,"",IF(D24=0,0,D24/G24*(H24-H23)))</f>
        <v/>
      </c>
      <c r="N24" s="308" t="str">
        <f ca="1">IF(B24=FALSE,"",IF(D24=0,0,D24/I24*(J24-J23)))</f>
        <v/>
      </c>
      <c r="O24" s="308" t="str">
        <f t="shared" ref="O24:O37" ca="1" si="1">IF(B24=FALSE,"",AVERAGE(L24:N24))</f>
        <v/>
      </c>
      <c r="P24" s="308" t="str">
        <f ca="1">IF(B24=FALSE,"",(R14*L24+S14*L24^2+T14*L24^3)*N14)</f>
        <v/>
      </c>
      <c r="Q24" s="308" t="str">
        <f ca="1">IF(B24=FALSE,"",(R14*M24+S14*M24^2+T14*M24^3)*N14)</f>
        <v/>
      </c>
      <c r="R24" s="308" t="str">
        <f ca="1">IF(B24=FALSE,"",(R14*N24+S14*N24^2+T14*N24^3)*N14)</f>
        <v/>
      </c>
      <c r="S24" s="308" t="str">
        <f t="shared" ref="S24:S37" ca="1" si="2">IF(B24=FALSE,"",AVERAGE(P24:R24))</f>
        <v/>
      </c>
      <c r="T24" s="309" t="str">
        <f ca="1">IF(B24=FALSE,"",IF(K24=0,0,(ROUND(K24,K14)-ROUND(P24,K14))/ROUND(P24,K14)*100))</f>
        <v/>
      </c>
      <c r="U24" s="309" t="str">
        <f ca="1">IF(B24=FALSE,"",IF(K24=0,0,(ROUND(K24,K14)-ROUND(Q24,K14))/ROUND(Q24,K14)*100))</f>
        <v/>
      </c>
      <c r="V24" s="309" t="str">
        <f ca="1">IF(B24=FALSE,"",IF(K24=0,0,(ROUND(K24,K14)-ROUND(R24,K14))/ROUND(R24,K14)*100))</f>
        <v/>
      </c>
      <c r="X24" s="124" t="str">
        <f ca="1">IF(A43=FALSE,"",IF(B43*F14&gt;=1000,"# ##","")&amp;J14)</f>
        <v/>
      </c>
      <c r="Y24" s="124" t="str">
        <f ca="1">IF(A43=FALSE,"",TEXT(B43*F14,X24))</f>
        <v/>
      </c>
      <c r="Z24" s="124" t="str">
        <f ca="1">IF(A43=FALSE,"-",TEXT(C43*F14,X24))</f>
        <v>-</v>
      </c>
      <c r="AA24" s="273" t="str">
        <f ca="1">IF(A43=FALSE,"-",TEXT((B43-C43)*F14,X24))</f>
        <v>-</v>
      </c>
      <c r="AB24" s="124" t="str">
        <f ca="1">IF(A43=FALSE,"",IF(D24=0,"-",TEXT(P43,AH44)))</f>
        <v/>
      </c>
      <c r="AC24" s="124" t="str">
        <f ca="1">IF(OR(A43=FALSE,D24=0),"-",TEXT(ROUNDUP(AE43,AH42),AH44))</f>
        <v>-</v>
      </c>
      <c r="AD24" s="273" t="str">
        <f ca="1">IF(A43=FALSE,"-",TEXT(ROUNDUP(AE43,AH42)%*B43*F14,X24))</f>
        <v>-</v>
      </c>
      <c r="AE24" s="124" t="str">
        <f ca="1">IF(OR(A43=FALSE,D24=0),"-",TEXT(Q43,AH44))</f>
        <v>-</v>
      </c>
      <c r="AF24" s="124" t="s">
        <v>353</v>
      </c>
      <c r="AG24" s="125" t="str">
        <f t="shared" ref="AG24:AG36" ca="1" si="3">IF(A43=FALSE,"-",AA43)</f>
        <v>-</v>
      </c>
      <c r="AI24" s="125" t="str">
        <f ca="1">IF(A43=FALSE,"",ROUND(C43*F14,K13))</f>
        <v/>
      </c>
      <c r="AJ24" s="125" t="str">
        <f ca="1">IF(A43=FALSE,"",ROUND(OFFSET(Force_2!L$3,B12+A24,0)*A14*F14,K13))</f>
        <v/>
      </c>
      <c r="AK24" s="125" t="str">
        <f ca="1">IF(A43=FALSE,"",ROUND(OFFSET(Force_2!M$3,B12+A24,0)*A14*F14,K13))</f>
        <v/>
      </c>
      <c r="AL24" s="124" t="str">
        <f ca="1">IF(A43=FALSE,"","± "&amp;TEXT((AK24-AJ24)/2,J14))</f>
        <v/>
      </c>
      <c r="AM24" s="124" t="str">
        <f t="shared" ref="AM24:AM36" ca="1" si="4">IF(A43=FALSE,"-",IF(AND(AJ24&lt;=AI24,AI24&lt;=AK24),"PASS","FAIL"))</f>
        <v>-</v>
      </c>
    </row>
    <row r="25" spans="1:39" s="119" customFormat="1" ht="18.75" customHeight="1">
      <c r="A25" s="121">
        <v>5</v>
      </c>
      <c r="B25" s="121" t="b">
        <f ca="1">IFERROR(AND(OFFSET(Force_2!V$3,B12+A25,0)&lt;&gt;"",H12+5&gt;A25),FALSE)</f>
        <v>0</v>
      </c>
      <c r="C25" s="542"/>
      <c r="D25" s="121" t="str">
        <f ca="1">IF(B25=FALSE,"",OFFSET(Force_2!B$3,B12+A25,0))</f>
        <v/>
      </c>
      <c r="E25" s="121" t="str">
        <f ca="1">IF(B25=FALSE,"",OFFSET(Force_2!V$3,B12+A25,0))</f>
        <v/>
      </c>
      <c r="F25" s="121" t="str">
        <f ca="1">IF(B25=FALSE,"",OFFSET(Force_2!W$3,B12+A25,0))</f>
        <v/>
      </c>
      <c r="G25" s="121" t="str">
        <f ca="1">IF(B25=FALSE,"",OFFSET(Force_2!X$3,B12+A25,0))</f>
        <v/>
      </c>
      <c r="H25" s="121" t="str">
        <f ca="1">IF(B25=FALSE,"",OFFSET(Force_2!Y$3,B12+A25,0))</f>
        <v/>
      </c>
      <c r="I25" s="121" t="str">
        <f ca="1">IF(B25=FALSE,"",OFFSET(Force_2!Z$3,B12+A25,0))</f>
        <v/>
      </c>
      <c r="J25" s="121" t="str">
        <f ca="1">IF(B25=FALSE,"",OFFSET(Force_2!AA$3,B12+A25,0))</f>
        <v/>
      </c>
      <c r="K25" s="308" t="str">
        <f ca="1">IF(B25=FALSE,"",D25*A14)</f>
        <v/>
      </c>
      <c r="L25" s="308" t="str">
        <f ca="1">IF(B25=FALSE,"",IF(D25=0,0,D25/E25*(F25-F23)))</f>
        <v/>
      </c>
      <c r="M25" s="308" t="str">
        <f ca="1">IF(B25=FALSE,"",IF(D25=0,0,D25/G25*(H25-H23)))</f>
        <v/>
      </c>
      <c r="N25" s="308" t="str">
        <f ca="1">IF(B25=FALSE,"",IF(D25=0,0,D25/I25*(J25-J23)))</f>
        <v/>
      </c>
      <c r="O25" s="308" t="str">
        <f t="shared" ca="1" si="1"/>
        <v/>
      </c>
      <c r="P25" s="308" t="str">
        <f ca="1">IF(B25=FALSE,"",(R14*L25+S14*L25^2+T14*L25^3)*N14)</f>
        <v/>
      </c>
      <c r="Q25" s="308" t="str">
        <f ca="1">IF(B25=FALSE,"",(R14*M25+S14*M25^2+T14*M25^3)*N14)</f>
        <v/>
      </c>
      <c r="R25" s="308" t="str">
        <f ca="1">IF(B25=FALSE,"",(R14*N25+S14*N25^2+T14*N25^3)*N14)</f>
        <v/>
      </c>
      <c r="S25" s="308" t="str">
        <f t="shared" ca="1" si="2"/>
        <v/>
      </c>
      <c r="T25" s="309" t="str">
        <f ca="1">IF(B25=FALSE,"",IF(K25=0,0,(ROUND(K25,K14)-ROUND(P25,K14))/ROUND(P25,K14)*100))</f>
        <v/>
      </c>
      <c r="U25" s="309" t="str">
        <f ca="1">IF(B25=FALSE,"",IF(K25=0,0,(ROUND(K25,K14)-ROUND(Q25,K14))/ROUND(Q25,K14)*100))</f>
        <v/>
      </c>
      <c r="V25" s="309" t="str">
        <f ca="1">IF(B25=FALSE,"",IF(K25=0,0,(ROUND(K25,K14)-ROUND(R25,K14))/ROUND(R25,K14)*100))</f>
        <v/>
      </c>
      <c r="X25" s="124" t="str">
        <f ca="1">IF(A44=FALSE,"",IF(B44*F14&gt;=1000,"# ##","")&amp;J14)</f>
        <v/>
      </c>
      <c r="Y25" s="124" t="str">
        <f ca="1">IF(A44=FALSE,"",TEXT(B44*F14,X25))</f>
        <v/>
      </c>
      <c r="Z25" s="124" t="str">
        <f ca="1">IF(A44=FALSE,"-",TEXT(C44*F14,X25))</f>
        <v>-</v>
      </c>
      <c r="AA25" s="273" t="str">
        <f ca="1">IF(A44=FALSE,"-",TEXT((B44-C44)*F14,X25))</f>
        <v>-</v>
      </c>
      <c r="AB25" s="124" t="str">
        <f ca="1">IF(A44=FALSE,"",IF(D25=0,"-",TEXT(P44,AH44)))</f>
        <v/>
      </c>
      <c r="AC25" s="124" t="str">
        <f ca="1">IF(OR(A44=FALSE,D25=0),"-",TEXT(ROUNDUP(AE44,AH42),AH44))</f>
        <v>-</v>
      </c>
      <c r="AD25" s="273" t="str">
        <f ca="1">IF(A44=FALSE,"-",TEXT(ROUNDUP(AE44,AH42)%*B44*F14,X25))</f>
        <v>-</v>
      </c>
      <c r="AE25" s="124" t="str">
        <f ca="1">IF(OR(A44=FALSE,D25=0),"-",TEXT(Q44,AH44))</f>
        <v>-</v>
      </c>
      <c r="AF25" s="124" t="s">
        <v>353</v>
      </c>
      <c r="AG25" s="125" t="str">
        <f t="shared" ca="1" si="3"/>
        <v>-</v>
      </c>
      <c r="AI25" s="125" t="str">
        <f ca="1">IF(A44=FALSE,"",ROUND(C44*F14,K13))</f>
        <v/>
      </c>
      <c r="AJ25" s="125" t="str">
        <f ca="1">IF(A44=FALSE,"",ROUND(OFFSET(Force_2!L$3,B12+A25,0)*A14*F14,K13))</f>
        <v/>
      </c>
      <c r="AK25" s="125" t="str">
        <f ca="1">IF(A44=FALSE,"",ROUND(OFFSET(Force_2!M$3,B12+A25,0)*A14*F14,K13))</f>
        <v/>
      </c>
      <c r="AL25" s="124" t="str">
        <f ca="1">IF(A44=FALSE,"","± "&amp;TEXT((AK25-AJ25)/2,J14))</f>
        <v/>
      </c>
      <c r="AM25" s="124" t="str">
        <f t="shared" ca="1" si="4"/>
        <v>-</v>
      </c>
    </row>
    <row r="26" spans="1:39" s="119" customFormat="1" ht="18.75" customHeight="1">
      <c r="A26" s="121">
        <v>6</v>
      </c>
      <c r="B26" s="121" t="b">
        <f ca="1">IFERROR(AND(OFFSET(Force_2!V$3,B12+A26,0)&lt;&gt;"",H12+5&gt;A26),FALSE)</f>
        <v>0</v>
      </c>
      <c r="C26" s="542"/>
      <c r="D26" s="121" t="str">
        <f ca="1">IF(B26=FALSE,"",OFFSET(Force_2!B$3,B12+A26,0))</f>
        <v/>
      </c>
      <c r="E26" s="121" t="str">
        <f ca="1">IF(B26=FALSE,"",OFFSET(Force_2!V$3,B12+A26,0))</f>
        <v/>
      </c>
      <c r="F26" s="121" t="str">
        <f ca="1">IF(B26=FALSE,"",OFFSET(Force_2!W$3,B12+A26,0))</f>
        <v/>
      </c>
      <c r="G26" s="121" t="str">
        <f ca="1">IF(B26=FALSE,"",OFFSET(Force_2!X$3,B12+A26,0))</f>
        <v/>
      </c>
      <c r="H26" s="121" t="str">
        <f ca="1">IF(B26=FALSE,"",OFFSET(Force_2!Y$3,B12+A26,0))</f>
        <v/>
      </c>
      <c r="I26" s="121" t="str">
        <f ca="1">IF(B26=FALSE,"",OFFSET(Force_2!Z$3,B12+A26,0))</f>
        <v/>
      </c>
      <c r="J26" s="121" t="str">
        <f ca="1">IF(B26=FALSE,"",OFFSET(Force_2!AA$3,B12+A26,0))</f>
        <v/>
      </c>
      <c r="K26" s="308" t="str">
        <f ca="1">IF(B26=FALSE,"",D26*A14)</f>
        <v/>
      </c>
      <c r="L26" s="308" t="str">
        <f ca="1">IF(B26=FALSE,"",IF(D26=0,0,D26/E26*(F26-F23)))</f>
        <v/>
      </c>
      <c r="M26" s="308" t="str">
        <f ca="1">IF(B26=FALSE,"",IF(D26=0,0,D26/G26*(H26-H23)))</f>
        <v/>
      </c>
      <c r="N26" s="308" t="str">
        <f ca="1">IF(B26=FALSE,"",IF(D26=0,0,D26/I26*(J26-J23)))</f>
        <v/>
      </c>
      <c r="O26" s="308" t="str">
        <f t="shared" ca="1" si="1"/>
        <v/>
      </c>
      <c r="P26" s="308" t="str">
        <f ca="1">IF(B26=FALSE,"",(R14*L26+S14*L26^2+T14*L26^3)*N14)</f>
        <v/>
      </c>
      <c r="Q26" s="308" t="str">
        <f ca="1">IF(B26=FALSE,"",(R14*M26+S14*M26^2+T14*M26^3)*N14)</f>
        <v/>
      </c>
      <c r="R26" s="308" t="str">
        <f ca="1">IF(B26=FALSE,"",(R14*N26+S14*N26^2+T14*N26^3)*N14)</f>
        <v/>
      </c>
      <c r="S26" s="308" t="str">
        <f t="shared" ca="1" si="2"/>
        <v/>
      </c>
      <c r="T26" s="309" t="str">
        <f ca="1">IF(B26=FALSE,"",IF(K26=0,0,(ROUND(K26,K14)-ROUND(P26,K14))/ROUND(P26,K14)*100))</f>
        <v/>
      </c>
      <c r="U26" s="309" t="str">
        <f ca="1">IF(B26=FALSE,"",IF(K26=0,0,(ROUND(K26,K14)-ROUND(Q26,K14))/ROUND(Q26,K14)*100))</f>
        <v/>
      </c>
      <c r="V26" s="309" t="str">
        <f ca="1">IF(B26=FALSE,"",IF(K26=0,0,(ROUND(K26,K14)-ROUND(R26,K14))/ROUND(R26,K14)*100))</f>
        <v/>
      </c>
      <c r="X26" s="124" t="str">
        <f ca="1">IF(A45=FALSE,"",IF(B45*F14&gt;=1000,"# ##","")&amp;J14)</f>
        <v/>
      </c>
      <c r="Y26" s="124" t="str">
        <f ca="1">IF(A45=FALSE,"",TEXT(B45*F14,X26))</f>
        <v/>
      </c>
      <c r="Z26" s="124" t="str">
        <f ca="1">IF(A45=FALSE,"-",TEXT(C45*F14,X26))</f>
        <v>-</v>
      </c>
      <c r="AA26" s="273" t="str">
        <f ca="1">IF(A45=FALSE,"-",TEXT((B45-C45)*F14,X26))</f>
        <v>-</v>
      </c>
      <c r="AB26" s="124" t="str">
        <f ca="1">IF(A45=FALSE,"",IF(D26=0,"-",TEXT(P45,AH44)))</f>
        <v/>
      </c>
      <c r="AC26" s="124" t="str">
        <f ca="1">IF(OR(A45=FALSE,D26=0),"-",TEXT(ROUNDUP(AE45,AH42),AH44))</f>
        <v>-</v>
      </c>
      <c r="AD26" s="273" t="str">
        <f ca="1">IF(A45=FALSE,"-",TEXT(ROUNDUP(AE45,AH42)%*B45*F14,X26))</f>
        <v>-</v>
      </c>
      <c r="AE26" s="124" t="str">
        <f ca="1">IF(OR(A45=FALSE,D26=0),"-",TEXT(Q45,AH44))</f>
        <v>-</v>
      </c>
      <c r="AF26" s="124" t="s">
        <v>353</v>
      </c>
      <c r="AG26" s="125" t="str">
        <f t="shared" ca="1" si="3"/>
        <v>-</v>
      </c>
      <c r="AI26" s="125" t="str">
        <f ca="1">IF(A45=FALSE,"",ROUND(C45*F14,K13))</f>
        <v/>
      </c>
      <c r="AJ26" s="125" t="str">
        <f ca="1">IF(A45=FALSE,"",ROUND(OFFSET(Force_2!L$3,B12+A26,0)*A14*F14,K13))</f>
        <v/>
      </c>
      <c r="AK26" s="125" t="str">
        <f ca="1">IF(A45=FALSE,"",ROUND(OFFSET(Force_2!M$3,B12+A26,0)*A14*F14,K13))</f>
        <v/>
      </c>
      <c r="AL26" s="124" t="str">
        <f ca="1">IF(A45=FALSE,"","± "&amp;TEXT((AK26-AJ26)/2,J14))</f>
        <v/>
      </c>
      <c r="AM26" s="124" t="str">
        <f t="shared" ca="1" si="4"/>
        <v>-</v>
      </c>
    </row>
    <row r="27" spans="1:39" s="119" customFormat="1" ht="18.75" customHeight="1">
      <c r="A27" s="121">
        <v>7</v>
      </c>
      <c r="B27" s="121" t="b">
        <f ca="1">IFERROR(AND(OFFSET(Force_2!V$3,B12+A27,0)&lt;&gt;"",H12+5&gt;A27),FALSE)</f>
        <v>0</v>
      </c>
      <c r="C27" s="542"/>
      <c r="D27" s="121" t="str">
        <f ca="1">IF(B27=FALSE,"",OFFSET(Force_2!B$3,B12+A27,0))</f>
        <v/>
      </c>
      <c r="E27" s="121" t="str">
        <f ca="1">IF(B27=FALSE,"",OFFSET(Force_2!V$3,B12+A27,0))</f>
        <v/>
      </c>
      <c r="F27" s="121" t="str">
        <f ca="1">IF(B27=FALSE,"",OFFSET(Force_2!W$3,B12+A27,0))</f>
        <v/>
      </c>
      <c r="G27" s="121" t="str">
        <f ca="1">IF(B27=FALSE,"",OFFSET(Force_2!X$3,B12+A27,0))</f>
        <v/>
      </c>
      <c r="H27" s="121" t="str">
        <f ca="1">IF(B27=FALSE,"",OFFSET(Force_2!Y$3,B12+A27,0))</f>
        <v/>
      </c>
      <c r="I27" s="121" t="str">
        <f ca="1">IF(B27=FALSE,"",OFFSET(Force_2!Z$3,B12+A27,0))</f>
        <v/>
      </c>
      <c r="J27" s="121" t="str">
        <f ca="1">IF(B27=FALSE,"",OFFSET(Force_2!AA$3,B12+A27,0))</f>
        <v/>
      </c>
      <c r="K27" s="308" t="str">
        <f ca="1">IF(B27=FALSE,"",D27*A14)</f>
        <v/>
      </c>
      <c r="L27" s="308" t="str">
        <f ca="1">IF(B27=FALSE,"",IF(D27=0,0,D27/E27*(F27-F23)))</f>
        <v/>
      </c>
      <c r="M27" s="308" t="str">
        <f ca="1">IF(B27=FALSE,"",IF(D27=0,0,D27/G27*(H27-H23)))</f>
        <v/>
      </c>
      <c r="N27" s="308" t="str">
        <f ca="1">IF(B27=FALSE,"",IF(D27=0,0,D27/I27*(J27-J23)))</f>
        <v/>
      </c>
      <c r="O27" s="308" t="str">
        <f t="shared" ca="1" si="1"/>
        <v/>
      </c>
      <c r="P27" s="308" t="str">
        <f ca="1">IF(B27=FALSE,"",(R14*L27+S14*L27^2+T14*L27^3)*N14)</f>
        <v/>
      </c>
      <c r="Q27" s="308" t="str">
        <f ca="1">IF(B27=FALSE,"",(R14*M27+S14*M27^2+T14*M27^3)*N14)</f>
        <v/>
      </c>
      <c r="R27" s="308" t="str">
        <f ca="1">IF(B27=FALSE,"",(R14*N27+S14*N27^2+T14*N27^3)*N14)</f>
        <v/>
      </c>
      <c r="S27" s="308" t="str">
        <f t="shared" ca="1" si="2"/>
        <v/>
      </c>
      <c r="T27" s="309" t="str">
        <f ca="1">IF(B27=FALSE,"",IF(K27=0,0,(ROUND(K27,K14)-ROUND(P27,K14))/ROUND(P27,K14)*100))</f>
        <v/>
      </c>
      <c r="U27" s="309" t="str">
        <f ca="1">IF(B27=FALSE,"",IF(K27=0,0,(ROUND(K27,K14)-ROUND(Q27,K14))/ROUND(Q27,K14)*100))</f>
        <v/>
      </c>
      <c r="V27" s="309" t="str">
        <f ca="1">IF(B27=FALSE,"",IF(K27=0,0,(ROUND(K27,K14)-ROUND(R27,K14))/ROUND(R27,K14)*100))</f>
        <v/>
      </c>
      <c r="X27" s="124" t="str">
        <f ca="1">IF(A46=FALSE,"",IF(B46*F14&gt;=1000,"# ##","")&amp;J14)</f>
        <v/>
      </c>
      <c r="Y27" s="124" t="str">
        <f ca="1">IF(A46=FALSE,"",TEXT(B46*F14,X27))</f>
        <v/>
      </c>
      <c r="Z27" s="124" t="str">
        <f ca="1">IF(A46=FALSE,"-",TEXT(C46*F14,X27))</f>
        <v>-</v>
      </c>
      <c r="AA27" s="273" t="str">
        <f ca="1">IF(A46=FALSE,"-",TEXT((B46-C46)*F14,X27))</f>
        <v>-</v>
      </c>
      <c r="AB27" s="124" t="str">
        <f ca="1">IF(A46=FALSE,"",IF(D27=0,"-",TEXT(P46,AH44)))</f>
        <v/>
      </c>
      <c r="AC27" s="124" t="str">
        <f ca="1">IF(OR(A46=FALSE,D27=0),"-",TEXT(ROUNDUP(AE46,AH42),AH44))</f>
        <v>-</v>
      </c>
      <c r="AD27" s="273" t="str">
        <f ca="1">IF(A46=FALSE,"-",TEXT(ROUNDUP(AE46,AH42)%*B46*F14,X27))</f>
        <v>-</v>
      </c>
      <c r="AE27" s="124" t="str">
        <f ca="1">IF(OR(A46=FALSE,D27=0),"-",TEXT(Q46,AH44))</f>
        <v>-</v>
      </c>
      <c r="AF27" s="124" t="s">
        <v>353</v>
      </c>
      <c r="AG27" s="125" t="str">
        <f t="shared" ca="1" si="3"/>
        <v>-</v>
      </c>
      <c r="AI27" s="125" t="str">
        <f ca="1">IF(A46=FALSE,"",ROUND(C46*F14,K13))</f>
        <v/>
      </c>
      <c r="AJ27" s="125" t="str">
        <f ca="1">IF(A46=FALSE,"",ROUND(OFFSET(Force_2!L$3,B12+A27,0)*A14*F14,K13))</f>
        <v/>
      </c>
      <c r="AK27" s="125" t="str">
        <f ca="1">IF(A46=FALSE,"",ROUND(OFFSET(Force_2!M$3,B12+A27,0)*A14*F14,K13))</f>
        <v/>
      </c>
      <c r="AL27" s="124" t="str">
        <f ca="1">IF(A46=FALSE,"","± "&amp;TEXT((AK27-AJ27)/2,J14))</f>
        <v/>
      </c>
      <c r="AM27" s="124" t="str">
        <f t="shared" ca="1" si="4"/>
        <v>-</v>
      </c>
    </row>
    <row r="28" spans="1:39" s="119" customFormat="1" ht="18.75" customHeight="1">
      <c r="A28" s="121">
        <v>8</v>
      </c>
      <c r="B28" s="121" t="b">
        <f ca="1">IFERROR(AND(OFFSET(Force_2!V$3,B12+A28,0)&lt;&gt;"",H12+5&gt;A28),FALSE)</f>
        <v>0</v>
      </c>
      <c r="C28" s="542"/>
      <c r="D28" s="121" t="str">
        <f ca="1">IF(B28=FALSE,"",OFFSET(Force_2!B$3,B12+A28,0))</f>
        <v/>
      </c>
      <c r="E28" s="121" t="str">
        <f ca="1">IF(B28=FALSE,"",OFFSET(Force_2!V$3,B12+A28,0))</f>
        <v/>
      </c>
      <c r="F28" s="121" t="str">
        <f ca="1">IF(B28=FALSE,"",OFFSET(Force_2!W$3,B12+A28,0))</f>
        <v/>
      </c>
      <c r="G28" s="121" t="str">
        <f ca="1">IF(B28=FALSE,"",OFFSET(Force_2!X$3,B12+A28,0))</f>
        <v/>
      </c>
      <c r="H28" s="121" t="str">
        <f ca="1">IF(B28=FALSE,"",OFFSET(Force_2!Y$3,B12+A28,0))</f>
        <v/>
      </c>
      <c r="I28" s="121" t="str">
        <f ca="1">IF(B28=FALSE,"",OFFSET(Force_2!Z$3,B12+A28,0))</f>
        <v/>
      </c>
      <c r="J28" s="121" t="str">
        <f ca="1">IF(B28=FALSE,"",OFFSET(Force_2!AA$3,B12+A28,0))</f>
        <v/>
      </c>
      <c r="K28" s="308" t="str">
        <f ca="1">IF(B28=FALSE,"",D28*A14)</f>
        <v/>
      </c>
      <c r="L28" s="308" t="str">
        <f ca="1">IF(B28=FALSE,"",IF(D28=0,0,D28/E28*(F28-F23)))</f>
        <v/>
      </c>
      <c r="M28" s="308" t="str">
        <f ca="1">IF(B28=FALSE,"",IF(D28=0,0,D28/G28*(H28-H23)))</f>
        <v/>
      </c>
      <c r="N28" s="308" t="str">
        <f ca="1">IF(B28=FALSE,"",IF(D28=0,0,D28/I28*(J28-J23)))</f>
        <v/>
      </c>
      <c r="O28" s="308" t="str">
        <f t="shared" ca="1" si="1"/>
        <v/>
      </c>
      <c r="P28" s="308" t="str">
        <f ca="1">IF(B28=FALSE,"",(R14*L28+S14*L28^2+T14*L28^3)*N14)</f>
        <v/>
      </c>
      <c r="Q28" s="308" t="str">
        <f ca="1">IF(B28=FALSE,"",(R14*M28+S14*M28^2+T14*M28^3)*N14)</f>
        <v/>
      </c>
      <c r="R28" s="308" t="str">
        <f ca="1">IF(B28=FALSE,"",(R14*N28+S14*N28^2+T14*N28^3)*N14)</f>
        <v/>
      </c>
      <c r="S28" s="308" t="str">
        <f t="shared" ca="1" si="2"/>
        <v/>
      </c>
      <c r="T28" s="309" t="str">
        <f ca="1">IF(B28=FALSE,"",IF(K28=0,0,(ROUND(K28,K14)-ROUND(P28,K14))/ROUND(P28,K14)*100))</f>
        <v/>
      </c>
      <c r="U28" s="309" t="str">
        <f ca="1">IF(B28=FALSE,"",IF(K28=0,0,(ROUND(K28,K14)-ROUND(Q28,K14))/ROUND(Q28,K14)*100))</f>
        <v/>
      </c>
      <c r="V28" s="309" t="str">
        <f ca="1">IF(B28=FALSE,"",IF(K28=0,0,(ROUND(K28,K14)-ROUND(R28,K14))/ROUND(R28,K14)*100))</f>
        <v/>
      </c>
      <c r="X28" s="124" t="str">
        <f ca="1">IF(A47=FALSE,"",IF(B47*F14&gt;=1000,"# ##","")&amp;J14)</f>
        <v/>
      </c>
      <c r="Y28" s="124" t="str">
        <f ca="1">IF(A47=FALSE,"",TEXT(B47*F14,X28))</f>
        <v/>
      </c>
      <c r="Z28" s="124" t="str">
        <f ca="1">IF(A47=FALSE,"-",TEXT(C47*F14,X28))</f>
        <v>-</v>
      </c>
      <c r="AA28" s="273" t="str">
        <f ca="1">IF(A47=FALSE,"-",TEXT((B47-C47)*F14,X28))</f>
        <v>-</v>
      </c>
      <c r="AB28" s="124" t="str">
        <f ca="1">IF(A47=FALSE,"",IF(D28=0,"-",TEXT(P47,AH44)))</f>
        <v/>
      </c>
      <c r="AC28" s="124" t="str">
        <f ca="1">IF(OR(A47=FALSE,D28=0),"-",TEXT(ROUNDUP(AE47,AH42),AH44))</f>
        <v>-</v>
      </c>
      <c r="AD28" s="273" t="str">
        <f ca="1">IF(A47=FALSE,"-",TEXT(ROUNDUP(AE47,AH42)%*B47*F14,X28))</f>
        <v>-</v>
      </c>
      <c r="AE28" s="124" t="str">
        <f ca="1">IF(OR(A47=FALSE,D28=0),"-",TEXT(Q47,AH44))</f>
        <v>-</v>
      </c>
      <c r="AF28" s="124" t="s">
        <v>353</v>
      </c>
      <c r="AG28" s="125" t="str">
        <f t="shared" ca="1" si="3"/>
        <v>-</v>
      </c>
      <c r="AI28" s="125" t="str">
        <f ca="1">IF(A47=FALSE,"",ROUND(C47*F14,K13))</f>
        <v/>
      </c>
      <c r="AJ28" s="125" t="str">
        <f ca="1">IF(A47=FALSE,"",ROUND(OFFSET(Force_2!L$3,B12+A28,0)*A14*F14,K13))</f>
        <v/>
      </c>
      <c r="AK28" s="125" t="str">
        <f ca="1">IF(A47=FALSE,"",ROUND(OFFSET(Force_2!M$3,B12+A28,0)*A14*F14,K13))</f>
        <v/>
      </c>
      <c r="AL28" s="124" t="str">
        <f ca="1">IF(A47=FALSE,"","± "&amp;TEXT((AK28-AJ28)/2,J14))</f>
        <v/>
      </c>
      <c r="AM28" s="124" t="str">
        <f t="shared" ca="1" si="4"/>
        <v>-</v>
      </c>
    </row>
    <row r="29" spans="1:39" s="119" customFormat="1" ht="18.75" customHeight="1">
      <c r="A29" s="121">
        <v>9</v>
      </c>
      <c r="B29" s="121" t="b">
        <f ca="1">IFERROR(AND(OFFSET(Force_2!V$3,B12+A29,0)&lt;&gt;"",H12+5&gt;A29),FALSE)</f>
        <v>0</v>
      </c>
      <c r="C29" s="542"/>
      <c r="D29" s="121" t="str">
        <f ca="1">IF(B29=FALSE,"",OFFSET(Force_2!B$3,B12+A29,0))</f>
        <v/>
      </c>
      <c r="E29" s="121" t="str">
        <f ca="1">IF(B29=FALSE,"",OFFSET(Force_2!V$3,B12+A29,0))</f>
        <v/>
      </c>
      <c r="F29" s="121" t="str">
        <f ca="1">IF(B29=FALSE,"",OFFSET(Force_2!W$3,B12+A29,0))</f>
        <v/>
      </c>
      <c r="G29" s="121" t="str">
        <f ca="1">IF(B29=FALSE,"",OFFSET(Force_2!X$3,B12+A29,0))</f>
        <v/>
      </c>
      <c r="H29" s="121" t="str">
        <f ca="1">IF(B29=FALSE,"",OFFSET(Force_2!Y$3,B12+A29,0))</f>
        <v/>
      </c>
      <c r="I29" s="121" t="str">
        <f ca="1">IF(B29=FALSE,"",OFFSET(Force_2!Z$3,B12+A29,0))</f>
        <v/>
      </c>
      <c r="J29" s="121" t="str">
        <f ca="1">IF(B29=FALSE,"",OFFSET(Force_2!AA$3,B12+A29,0))</f>
        <v/>
      </c>
      <c r="K29" s="308" t="str">
        <f ca="1">IF(B29=FALSE,"",D29*A14)</f>
        <v/>
      </c>
      <c r="L29" s="308" t="str">
        <f ca="1">IF(B29=FALSE,"",IF(D29=0,0,D29/E29*(F29-F23)))</f>
        <v/>
      </c>
      <c r="M29" s="308" t="str">
        <f ca="1">IF(B29=FALSE,"",IF(D29=0,0,D29/G29*(H29-H23)))</f>
        <v/>
      </c>
      <c r="N29" s="308" t="str">
        <f ca="1">IF(B29=FALSE,"",IF(D29=0,0,D29/I29*(J29-J23)))</f>
        <v/>
      </c>
      <c r="O29" s="308" t="str">
        <f t="shared" ca="1" si="1"/>
        <v/>
      </c>
      <c r="P29" s="308" t="str">
        <f ca="1">IF(B29=FALSE,"",(R14*L29+S14*L29^2+T14*L29^3)*N14)</f>
        <v/>
      </c>
      <c r="Q29" s="308" t="str">
        <f ca="1">IF(B29=FALSE,"",(R14*M29+S14*M29^2+T14*M29^3)*N14)</f>
        <v/>
      </c>
      <c r="R29" s="308" t="str">
        <f ca="1">IF(B29=FALSE,"",(R14*N29+S14*N29^2+T14*N29^3)*N14)</f>
        <v/>
      </c>
      <c r="S29" s="308" t="str">
        <f t="shared" ca="1" si="2"/>
        <v/>
      </c>
      <c r="T29" s="309" t="str">
        <f ca="1">IF(B29=FALSE,"",IF(K29=0,0,(ROUND(K29,K14)-ROUND(P29,K14))/ROUND(P29,K14)*100))</f>
        <v/>
      </c>
      <c r="U29" s="309" t="str">
        <f ca="1">IF(B29=FALSE,"",IF(K29=0,0,(ROUND(K29,K14)-ROUND(Q29,K14))/ROUND(Q29,K14)*100))</f>
        <v/>
      </c>
      <c r="V29" s="309" t="str">
        <f ca="1">IF(B29=FALSE,"",IF(K29=0,0,(ROUND(K29,K14)-ROUND(R29,K14))/ROUND(R29,K14)*100))</f>
        <v/>
      </c>
      <c r="X29" s="124" t="str">
        <f ca="1">IF(A48=FALSE,"",IF(B48*F14&gt;=1000,"# ##","")&amp;J14)</f>
        <v/>
      </c>
      <c r="Y29" s="124" t="str">
        <f ca="1">IF(A48=FALSE,"",TEXT(B48*F14,X29))</f>
        <v/>
      </c>
      <c r="Z29" s="124" t="str">
        <f ca="1">IF(A48=FALSE,"-",TEXT(C48*F14,X29))</f>
        <v>-</v>
      </c>
      <c r="AA29" s="273" t="str">
        <f ca="1">IF(A48=FALSE,"-",TEXT((B48-C48)*F14,X29))</f>
        <v>-</v>
      </c>
      <c r="AB29" s="124" t="str">
        <f ca="1">IF(A48=FALSE,"",IF(D29=0,"-",TEXT(P48,AH44)))</f>
        <v/>
      </c>
      <c r="AC29" s="124" t="str">
        <f ca="1">IF(OR(A48=FALSE,D29=0),"-",TEXT(ROUNDUP(AE48,AH42),AH44))</f>
        <v>-</v>
      </c>
      <c r="AD29" s="273" t="str">
        <f ca="1">IF(A48=FALSE,"-",TEXT(ROUNDUP(AE48,AH42)%*B48*F14,X29))</f>
        <v>-</v>
      </c>
      <c r="AE29" s="124" t="str">
        <f ca="1">IF(OR(A48=FALSE,D29=0),"-",TEXT(Q48,AH44))</f>
        <v>-</v>
      </c>
      <c r="AF29" s="124" t="s">
        <v>353</v>
      </c>
      <c r="AG29" s="125" t="str">
        <f t="shared" ca="1" si="3"/>
        <v>-</v>
      </c>
      <c r="AI29" s="125" t="str">
        <f ca="1">IF(A48=FALSE,"",ROUND(C48*F14,K13))</f>
        <v/>
      </c>
      <c r="AJ29" s="125" t="str">
        <f ca="1">IF(A48=FALSE,"",ROUND(OFFSET(Force_2!L$3,B12+A29,0)*A14*F14,K13))</f>
        <v/>
      </c>
      <c r="AK29" s="125" t="str">
        <f ca="1">IF(A48=FALSE,"",ROUND(OFFSET(Force_2!M$3,B12+A29,0)*A14*F14,K13))</f>
        <v/>
      </c>
      <c r="AL29" s="124" t="str">
        <f ca="1">IF(A48=FALSE,"","± "&amp;TEXT((AK29-AJ29)/2,J14))</f>
        <v/>
      </c>
      <c r="AM29" s="124" t="str">
        <f t="shared" ca="1" si="4"/>
        <v>-</v>
      </c>
    </row>
    <row r="30" spans="1:39" s="119" customFormat="1" ht="18.75" customHeight="1">
      <c r="A30" s="121">
        <v>10</v>
      </c>
      <c r="B30" s="121" t="b">
        <f ca="1">IFERROR(AND(OFFSET(Force_2!V$3,B12+A30,0)&lt;&gt;"",H12+5&gt;A30),FALSE)</f>
        <v>0</v>
      </c>
      <c r="C30" s="542"/>
      <c r="D30" s="121" t="str">
        <f ca="1">IF(B$30=FALSE,"",OFFSET(Force_2!B$3,B12+A30,0))</f>
        <v/>
      </c>
      <c r="E30" s="121" t="str">
        <f ca="1">IF(B30=FALSE,"",OFFSET(Force_2!V$3,B12+A30,0))</f>
        <v/>
      </c>
      <c r="F30" s="121" t="str">
        <f ca="1">IF(B30=FALSE,"",OFFSET(Force_2!W$3,B12+A30,0))</f>
        <v/>
      </c>
      <c r="G30" s="121" t="str">
        <f ca="1">IF(B30=FALSE,"",OFFSET(Force_2!X$3,B12+A30,0))</f>
        <v/>
      </c>
      <c r="H30" s="121" t="str">
        <f ca="1">IF(B30=FALSE,"",OFFSET(Force_2!Y$3,B12+A30,0))</f>
        <v/>
      </c>
      <c r="I30" s="121" t="str">
        <f ca="1">IF(B30=FALSE,"",OFFSET(Force_2!Z$3,B12+A30,0))</f>
        <v/>
      </c>
      <c r="J30" s="121" t="str">
        <f ca="1">IF(B30=FALSE,"",OFFSET(Force_2!AA$3,B12+A30,0))</f>
        <v/>
      </c>
      <c r="K30" s="308" t="str">
        <f ca="1">IF(B30=FALSE,"",D30*A14)</f>
        <v/>
      </c>
      <c r="L30" s="308" t="str">
        <f ca="1">IF(B30=FALSE,"",IF(D30=0,0,D30/E30*(F30-F23)))</f>
        <v/>
      </c>
      <c r="M30" s="308" t="str">
        <f ca="1">IF(B30=FALSE,"",IF(D30=0,0,D30/G30*(H30-H23)))</f>
        <v/>
      </c>
      <c r="N30" s="308" t="str">
        <f ca="1">IF(B30=FALSE,"",IF(D30=0,0,D30/I30*(J30-J23)))</f>
        <v/>
      </c>
      <c r="O30" s="308" t="str">
        <f t="shared" ca="1" si="1"/>
        <v/>
      </c>
      <c r="P30" s="308" t="str">
        <f ca="1">IF(B30=FALSE,"",(R14*L30+S14*L30^2+T14*L30^3)*N14)</f>
        <v/>
      </c>
      <c r="Q30" s="308" t="str">
        <f ca="1">IF(B30=FALSE,"",(R14*M30+S14*M30^2+T14*M30^3)*N14)</f>
        <v/>
      </c>
      <c r="R30" s="308" t="str">
        <f ca="1">IF(B30=FALSE,"",(R14*N30+S14*N30^2+T14*N30^3)*N14)</f>
        <v/>
      </c>
      <c r="S30" s="308" t="str">
        <f t="shared" ca="1" si="2"/>
        <v/>
      </c>
      <c r="T30" s="309" t="str">
        <f ca="1">IF(B30=FALSE,"",IF(K30=0,0,(ROUND(K30,K14)-ROUND(P30,K14))/ROUND(P30,K14)*100))</f>
        <v/>
      </c>
      <c r="U30" s="309" t="str">
        <f ca="1">IF(B30=FALSE,"",IF(K30=0,0,(ROUND(K30,K14)-ROUND(Q30,K14))/ROUND(Q30,K14)*100))</f>
        <v/>
      </c>
      <c r="V30" s="309" t="str">
        <f ca="1">IF(B30=FALSE,"",IF(K30=0,0,(ROUND(K30,K14)-ROUND(R30,K14))/ROUND(R30,K14)*100))</f>
        <v/>
      </c>
      <c r="X30" s="124" t="str">
        <f ca="1">IF(A49=FALSE,"",IF(B49*F14&gt;=1000,"# ##","")&amp;J14)</f>
        <v/>
      </c>
      <c r="Y30" s="124" t="str">
        <f ca="1">IF(A49=FALSE,"",TEXT(B49*F14,X30))</f>
        <v/>
      </c>
      <c r="Z30" s="124" t="str">
        <f ca="1">IF(A49=FALSE,"-",TEXT(C49*F14,X30))</f>
        <v>-</v>
      </c>
      <c r="AA30" s="273" t="str">
        <f ca="1">IF(A49=FALSE,"-",TEXT((B49-C49)*F14,X30))</f>
        <v>-</v>
      </c>
      <c r="AB30" s="124" t="str">
        <f ca="1">IF(A49=FALSE,"",IF(D30=0,"-",TEXT(P49,AH44)))</f>
        <v/>
      </c>
      <c r="AC30" s="124" t="str">
        <f ca="1">IF(OR(A49=FALSE,D30=0),"-",TEXT(ROUNDUP(AE49,AH42),AH44))</f>
        <v>-</v>
      </c>
      <c r="AD30" s="273" t="str">
        <f ca="1">IF(A49=FALSE,"-",TEXT(ROUNDUP(AE49,AH42)%*B49*F14,X30))</f>
        <v>-</v>
      </c>
      <c r="AE30" s="124" t="str">
        <f ca="1">IF(OR(A49=FALSE,D30=0),"-",TEXT(Q49,AH44))</f>
        <v>-</v>
      </c>
      <c r="AF30" s="124" t="s">
        <v>353</v>
      </c>
      <c r="AG30" s="125" t="str">
        <f t="shared" ca="1" si="3"/>
        <v>-</v>
      </c>
      <c r="AI30" s="125" t="str">
        <f ca="1">IF(A49=FALSE,"",ROUND(C49*F14,K13))</f>
        <v/>
      </c>
      <c r="AJ30" s="125" t="str">
        <f ca="1">IF(A49=FALSE,"",ROUND(OFFSET(Force_2!L$3,B12+A30,0)*A14*F14,K13))</f>
        <v/>
      </c>
      <c r="AK30" s="125" t="str">
        <f ca="1">IF(A49=FALSE,"",ROUND(OFFSET(Force_2!M$3,B12+A30,0)*A14*F14,K13))</f>
        <v/>
      </c>
      <c r="AL30" s="124" t="str">
        <f ca="1">IF(A49=FALSE,"","± "&amp;TEXT((AK30-AJ30)/2,J14))</f>
        <v/>
      </c>
      <c r="AM30" s="124" t="str">
        <f t="shared" ca="1" si="4"/>
        <v>-</v>
      </c>
    </row>
    <row r="31" spans="1:39" s="119" customFormat="1" ht="18.75" customHeight="1">
      <c r="A31" s="121">
        <v>11</v>
      </c>
      <c r="B31" s="121" t="b">
        <f ca="1">IFERROR(AND(OFFSET(Force_2!V$3,B12+A31,0)&lt;&gt;"",H12+5&gt;A31),FALSE)</f>
        <v>0</v>
      </c>
      <c r="C31" s="542"/>
      <c r="D31" s="121" t="str">
        <f ca="1">IF(B$31=FALSE,"",OFFSET(Force_2!B$3,B12+A31,0))</f>
        <v/>
      </c>
      <c r="E31" s="121" t="str">
        <f ca="1">IF(B31=FALSE,"",OFFSET(Force_2!V$3,B12+A31,0))</f>
        <v/>
      </c>
      <c r="F31" s="121" t="str">
        <f ca="1">IF(B31=FALSE,"",OFFSET(Force_2!W$3,B12+A31,0))</f>
        <v/>
      </c>
      <c r="G31" s="121" t="str">
        <f ca="1">IF(B31=FALSE,"",OFFSET(Force_2!X$3,B12+A31,0))</f>
        <v/>
      </c>
      <c r="H31" s="121" t="str">
        <f ca="1">IF(B31=FALSE,"",OFFSET(Force_2!Y$3,B12+A31,0))</f>
        <v/>
      </c>
      <c r="I31" s="121" t="str">
        <f ca="1">IF(B31=FALSE,"",OFFSET(Force_2!Z$3,B12+A31,0))</f>
        <v/>
      </c>
      <c r="J31" s="121" t="str">
        <f ca="1">IF(B31=FALSE,"",OFFSET(Force_2!AA$3,B12+A31,0))</f>
        <v/>
      </c>
      <c r="K31" s="308" t="str">
        <f ca="1">IF(B31=FALSE,"",D31*A14)</f>
        <v/>
      </c>
      <c r="L31" s="308" t="str">
        <f ca="1">IF(B31=FALSE,"",IF(D31=0,0,D31/E31*(F31-F23)))</f>
        <v/>
      </c>
      <c r="M31" s="308" t="str">
        <f ca="1">IF(B31=FALSE,"",IF(D31=0,0,D31/G31*(H31-H23)))</f>
        <v/>
      </c>
      <c r="N31" s="308" t="str">
        <f ca="1">IF(B31=FALSE,"",IF(D31=0,0,D31/I31*(J31-J23)))</f>
        <v/>
      </c>
      <c r="O31" s="308" t="str">
        <f t="shared" ca="1" si="1"/>
        <v/>
      </c>
      <c r="P31" s="308" t="str">
        <f ca="1">IF(B31=FALSE,"",(R14*L31+S14*L31^2+T14*L31^3)*N14)</f>
        <v/>
      </c>
      <c r="Q31" s="308" t="str">
        <f ca="1">IF(B31=FALSE,"",(R14*M31+S14*M31^2+T14*M31^3)*N14)</f>
        <v/>
      </c>
      <c r="R31" s="308" t="str">
        <f ca="1">IF(B31=FALSE,"",(R14*N31+S14*N31^2+T14*N31^3)*N14)</f>
        <v/>
      </c>
      <c r="S31" s="308" t="str">
        <f t="shared" ca="1" si="2"/>
        <v/>
      </c>
      <c r="T31" s="309" t="str">
        <f ca="1">IF(B31=FALSE,"",IF(K31=0,0,(ROUND(K31,K14)-ROUND(P31,K14))/ROUND(P31,K14)*100))</f>
        <v/>
      </c>
      <c r="U31" s="309" t="str">
        <f ca="1">IF(B31=FALSE,"",IF(K31=0,0,(ROUND(K31,K14)-ROUND(Q31,K14))/ROUND(Q31,K14)*100))</f>
        <v/>
      </c>
      <c r="V31" s="309" t="str">
        <f ca="1">IF(B31=FALSE,"",IF(K31=0,0,(ROUND(K31,K14)-ROUND(R31,K14))/ROUND(R31,K14)*100))</f>
        <v/>
      </c>
      <c r="X31" s="124" t="str">
        <f ca="1">IF(A50=FALSE,"",IF(B50*F14&gt;=1000,"# ##","")&amp;J14)</f>
        <v/>
      </c>
      <c r="Y31" s="124" t="str">
        <f ca="1">IF(A50=FALSE,"",TEXT(B50*F14,X31))</f>
        <v/>
      </c>
      <c r="Z31" s="124" t="str">
        <f ca="1">IF(A50=FALSE,"-",TEXT(C50*F14,X31))</f>
        <v>-</v>
      </c>
      <c r="AA31" s="273" t="str">
        <f ca="1">IF(A50=FALSE,"-",TEXT((B50-C50)*F14,X31))</f>
        <v>-</v>
      </c>
      <c r="AB31" s="124" t="str">
        <f ca="1">IF(A50=FALSE,"",IF(D31=0,"-",TEXT(P50,AH44)))</f>
        <v/>
      </c>
      <c r="AC31" s="124" t="str">
        <f ca="1">IF(OR(A50=FALSE,D31=0),"-",TEXT(ROUNDUP(AE50,AH42),AH44))</f>
        <v>-</v>
      </c>
      <c r="AD31" s="273" t="str">
        <f ca="1">IF(A50=FALSE,"-",TEXT(ROUNDUP(AE50,AH42)%*B50*F14,X31))</f>
        <v>-</v>
      </c>
      <c r="AE31" s="124" t="str">
        <f ca="1">IF(OR(A50=FALSE,D31=0),"-",TEXT(Q50,AH44))</f>
        <v>-</v>
      </c>
      <c r="AF31" s="124" t="s">
        <v>353</v>
      </c>
      <c r="AG31" s="125" t="str">
        <f t="shared" ca="1" si="3"/>
        <v>-</v>
      </c>
      <c r="AI31" s="125" t="str">
        <f ca="1">IF(A50=FALSE,"",ROUND(C50*F14,K13))</f>
        <v/>
      </c>
      <c r="AJ31" s="125" t="str">
        <f ca="1">IF(A50=FALSE,"",ROUND(OFFSET(Force_2!L$3,B12+A31,0)*A14*F14,K13))</f>
        <v/>
      </c>
      <c r="AK31" s="125" t="str">
        <f ca="1">IF(A50=FALSE,"",ROUND(OFFSET(Force_2!M$3,B12+A31,0)*A14*F14,K13))</f>
        <v/>
      </c>
      <c r="AL31" s="124" t="str">
        <f ca="1">IF(A50=FALSE,"","± "&amp;TEXT((AK31-AJ31)/2,J14))</f>
        <v/>
      </c>
      <c r="AM31" s="124" t="str">
        <f t="shared" ca="1" si="4"/>
        <v>-</v>
      </c>
    </row>
    <row r="32" spans="1:39" s="119" customFormat="1" ht="18.75" customHeight="1">
      <c r="A32" s="121">
        <v>12</v>
      </c>
      <c r="B32" s="121" t="b">
        <f ca="1">IFERROR(AND(OFFSET(Force_2!V$3,B12+A32,0)&lt;&gt;"",H12+5&gt;A32),FALSE)</f>
        <v>0</v>
      </c>
      <c r="C32" s="542"/>
      <c r="D32" s="121" t="str">
        <f ca="1">IF(B$32=FALSE,"",OFFSET(Force_2!B$3,B12+A32,0))</f>
        <v/>
      </c>
      <c r="E32" s="121" t="str">
        <f ca="1">IF(B32=FALSE,"",OFFSET(Force_2!V$3,B12+A32,0))</f>
        <v/>
      </c>
      <c r="F32" s="121" t="str">
        <f ca="1">IF(B32=FALSE,"",OFFSET(Force_2!W$3,B12+A32,0))</f>
        <v/>
      </c>
      <c r="G32" s="121" t="str">
        <f ca="1">IF(B32=FALSE,"",OFFSET(Force_2!X$3,B12+A32,0))</f>
        <v/>
      </c>
      <c r="H32" s="121" t="str">
        <f ca="1">IF(B32=FALSE,"",OFFSET(Force_2!Y$3,B12+A32,0))</f>
        <v/>
      </c>
      <c r="I32" s="121" t="str">
        <f ca="1">IF(B32=FALSE,"",OFFSET(Force_2!Z$3,B12+A32,0))</f>
        <v/>
      </c>
      <c r="J32" s="121" t="str">
        <f ca="1">IF(B32=FALSE,"",OFFSET(Force_2!AA$3,B12+A32,0))</f>
        <v/>
      </c>
      <c r="K32" s="308" t="str">
        <f ca="1">IF(B32=FALSE,"",D32*A14)</f>
        <v/>
      </c>
      <c r="L32" s="308" t="str">
        <f ca="1">IF(B32=FALSE,"",IF(D32=0,0,D32/E32*(F32-F23)))</f>
        <v/>
      </c>
      <c r="M32" s="308" t="str">
        <f ca="1">IF(B32=FALSE,"",IF(D32=0,0,D32/G32*(H32-H23)))</f>
        <v/>
      </c>
      <c r="N32" s="308" t="str">
        <f ca="1">IF(B32=FALSE,"",IF(D32=0,0,D32/I32*(J32-J23)))</f>
        <v/>
      </c>
      <c r="O32" s="308" t="str">
        <f t="shared" ca="1" si="1"/>
        <v/>
      </c>
      <c r="P32" s="308" t="str">
        <f ca="1">IF(B32=FALSE,"",(R14*L32+S14*L32^2+T14*L32^3)*N14)</f>
        <v/>
      </c>
      <c r="Q32" s="308" t="str">
        <f ca="1">IF(B32=FALSE,"",(R14*M32+S14*M32^2+T14*M32^3)*N14)</f>
        <v/>
      </c>
      <c r="R32" s="308" t="str">
        <f ca="1">IF(B32=FALSE,"",(R14*N32+S14*N32^2+T14*N32^3)*N14)</f>
        <v/>
      </c>
      <c r="S32" s="308" t="str">
        <f t="shared" ca="1" si="2"/>
        <v/>
      </c>
      <c r="T32" s="309" t="str">
        <f ca="1">IF(B32=FALSE,"",IF(K32=0,0,(ROUND(K32,K14)-ROUND(P32,K14))/ROUND(P32,K14)*100))</f>
        <v/>
      </c>
      <c r="U32" s="309" t="str">
        <f ca="1">IF(B32=FALSE,"",IF(K32=0,0,(ROUND(K32,K14)-ROUND(Q32,K14))/ROUND(Q32,K14)*100))</f>
        <v/>
      </c>
      <c r="V32" s="309" t="str">
        <f ca="1">IF(B32=FALSE,"",IF(K32=0,0,(ROUND(K32,K14)-ROUND(R32,K14))/ROUND(R32,K14)*100))</f>
        <v/>
      </c>
      <c r="X32" s="124" t="str">
        <f ca="1">IF(A51=FALSE,"",IF(B51*F14&gt;=1000,"# ##","")&amp;J14)</f>
        <v/>
      </c>
      <c r="Y32" s="124" t="str">
        <f ca="1">IF(A51=FALSE,"",TEXT(B51*F14,X32))</f>
        <v/>
      </c>
      <c r="Z32" s="124" t="str">
        <f ca="1">IF(A51=FALSE,"-",TEXT(C51*F14,X32))</f>
        <v>-</v>
      </c>
      <c r="AA32" s="273" t="str">
        <f ca="1">IF(A51=FALSE,"-",TEXT((B51-C51)*F14,X32))</f>
        <v>-</v>
      </c>
      <c r="AB32" s="124" t="str">
        <f ca="1">IF(A51=FALSE,"",IF(D32=0,"-",TEXT(P51,AH44)))</f>
        <v/>
      </c>
      <c r="AC32" s="124" t="str">
        <f ca="1">IF(OR(A51=FALSE,D32=0),"-",TEXT(ROUNDUP(AE51,AH42),AH44))</f>
        <v>-</v>
      </c>
      <c r="AD32" s="273" t="str">
        <f ca="1">IF(A51=FALSE,"-",TEXT(ROUNDUP(AE51,AH42)%*B51*F14,X32))</f>
        <v>-</v>
      </c>
      <c r="AE32" s="124" t="str">
        <f ca="1">IF(OR(A51=FALSE,D32=0),"-",TEXT(Q51,AH44))</f>
        <v>-</v>
      </c>
      <c r="AF32" s="124" t="s">
        <v>353</v>
      </c>
      <c r="AG32" s="125" t="str">
        <f t="shared" ca="1" si="3"/>
        <v>-</v>
      </c>
      <c r="AI32" s="125" t="str">
        <f ca="1">IF(A51=FALSE,"",ROUND(C51*F14,K13))</f>
        <v/>
      </c>
      <c r="AJ32" s="125" t="str">
        <f ca="1">IF(A51=FALSE,"",ROUND(OFFSET(Force_2!L$3,B12+A32,0)*A14*F14,K13))</f>
        <v/>
      </c>
      <c r="AK32" s="125" t="str">
        <f ca="1">IF(A51=FALSE,"",ROUND(OFFSET(Force_2!M$3,B12+A32,0)*A14*F14,K13))</f>
        <v/>
      </c>
      <c r="AL32" s="124" t="str">
        <f ca="1">IF(A51=FALSE,"","± "&amp;TEXT((AK32-AJ32)/2,J14))</f>
        <v/>
      </c>
      <c r="AM32" s="124" t="str">
        <f t="shared" ca="1" si="4"/>
        <v>-</v>
      </c>
    </row>
    <row r="33" spans="1:39" s="119" customFormat="1" ht="18.75" customHeight="1">
      <c r="A33" s="121">
        <v>13</v>
      </c>
      <c r="B33" s="121" t="b">
        <f ca="1">IFERROR(AND(OFFSET(Force_2!V$3,B12+A33,0)&lt;&gt;"",H12+5&gt;A33),FALSE)</f>
        <v>0</v>
      </c>
      <c r="C33" s="542"/>
      <c r="D33" s="121" t="str">
        <f ca="1">IF(B$33=FALSE,"",OFFSET(Force_2!B$3,B12+A33,0))</f>
        <v/>
      </c>
      <c r="E33" s="121" t="str">
        <f ca="1">IF(B33=FALSE,"",OFFSET(Force_2!V$3,B12+A33,0))</f>
        <v/>
      </c>
      <c r="F33" s="121" t="str">
        <f ca="1">IF(B33=FALSE,"",OFFSET(Force_2!W$3,B12+A33,0))</f>
        <v/>
      </c>
      <c r="G33" s="121" t="str">
        <f ca="1">IF(B33=FALSE,"",OFFSET(Force_2!X$3,B12+A33,0))</f>
        <v/>
      </c>
      <c r="H33" s="121" t="str">
        <f ca="1">IF(B33=FALSE,"",OFFSET(Force_2!Y$3,B12+A33,0))</f>
        <v/>
      </c>
      <c r="I33" s="121" t="str">
        <f ca="1">IF(B33=FALSE,"",OFFSET(Force_2!Z$3,B12+A33,0))</f>
        <v/>
      </c>
      <c r="J33" s="121" t="str">
        <f ca="1">IF(B33=FALSE,"",OFFSET(Force_2!AA$3,B12+A33,0))</f>
        <v/>
      </c>
      <c r="K33" s="308" t="str">
        <f ca="1">IF(B33=FALSE,"",D33*A14)</f>
        <v/>
      </c>
      <c r="L33" s="308" t="str">
        <f ca="1">IF(B33=FALSE,"",IF(D33=0,0,D33/E33*(F33-F23)))</f>
        <v/>
      </c>
      <c r="M33" s="308" t="str">
        <f ca="1">IF(B33=FALSE,"",IF(D33=0,0,D33/G33*(H33-H23)))</f>
        <v/>
      </c>
      <c r="N33" s="308" t="str">
        <f ca="1">IF(B33=FALSE,"",IF(D33=0,0,D33/I33*(J33-J23)))</f>
        <v/>
      </c>
      <c r="O33" s="308" t="str">
        <f t="shared" ca="1" si="1"/>
        <v/>
      </c>
      <c r="P33" s="308" t="str">
        <f ca="1">IF(B33=FALSE,"",(R14*L33+S14*L33^2+T14*L33^3)*N14)</f>
        <v/>
      </c>
      <c r="Q33" s="308" t="str">
        <f ca="1">IF(B33=FALSE,"",(R14*M33+S14*M33^2+T14*M33^3)*N14)</f>
        <v/>
      </c>
      <c r="R33" s="308" t="str">
        <f ca="1">IF(B33=FALSE,"",(R14*N33+S14*N33^2+T14*N33^3)*N14)</f>
        <v/>
      </c>
      <c r="S33" s="308" t="str">
        <f t="shared" ca="1" si="2"/>
        <v/>
      </c>
      <c r="T33" s="309" t="str">
        <f ca="1">IF(B33=FALSE,"",IF(K33=0,0,(ROUND(K33,K14)-ROUND(P33,K14))/ROUND(P33,K14)*100))</f>
        <v/>
      </c>
      <c r="U33" s="309" t="str">
        <f ca="1">IF(B33=FALSE,"",IF(K33=0,0,(ROUND(K33,K14)-ROUND(Q33,K14))/ROUND(Q33,K14)*100))</f>
        <v/>
      </c>
      <c r="V33" s="309" t="str">
        <f ca="1">IF(B33=FALSE,"",IF(K33=0,0,(ROUND(K33,K14)-ROUND(R33,K14))/ROUND(R33,K14)*100))</f>
        <v/>
      </c>
      <c r="X33" s="124" t="str">
        <f ca="1">IF(A52=FALSE,"",IF(B52*F14&gt;=1000,"# ##","")&amp;J14)</f>
        <v/>
      </c>
      <c r="Y33" s="124" t="str">
        <f ca="1">IF(A52=FALSE,"",TEXT(B52*F14,X33))</f>
        <v/>
      </c>
      <c r="Z33" s="124" t="str">
        <f ca="1">IF(A52=FALSE,"-",TEXT(C52*F14,X33))</f>
        <v>-</v>
      </c>
      <c r="AA33" s="273" t="str">
        <f ca="1">IF(A52=FALSE,"-",TEXT((B52-C52)*F14,X33))</f>
        <v>-</v>
      </c>
      <c r="AB33" s="124" t="str">
        <f ca="1">IF(A52=FALSE,"",IF(D33=0,"-",TEXT(P52,AH44)))</f>
        <v/>
      </c>
      <c r="AC33" s="124" t="str">
        <f ca="1">IF(OR(A52=FALSE,D33=0),"-",TEXT(ROUNDUP(AE52,AH42),AH44))</f>
        <v>-</v>
      </c>
      <c r="AD33" s="273" t="str">
        <f ca="1">IF(A52=FALSE,"-",TEXT(ROUNDUP(AE52,AH42)%*B52*F14,X33))</f>
        <v>-</v>
      </c>
      <c r="AE33" s="124" t="str">
        <f ca="1">IF(OR(A52=FALSE,D33=0),"-",TEXT(Q52,AH44))</f>
        <v>-</v>
      </c>
      <c r="AF33" s="124" t="s">
        <v>353</v>
      </c>
      <c r="AG33" s="125" t="str">
        <f t="shared" ca="1" si="3"/>
        <v>-</v>
      </c>
      <c r="AI33" s="125" t="str">
        <f ca="1">IF(A52=FALSE,"",ROUND(C52*F14,K13))</f>
        <v/>
      </c>
      <c r="AJ33" s="125" t="str">
        <f ca="1">IF(A52=FALSE,"",ROUND(OFFSET(Force_2!L$3,B12+A33,0)*A14*F14,K13))</f>
        <v/>
      </c>
      <c r="AK33" s="125" t="str">
        <f ca="1">IF(A52=FALSE,"",ROUND(OFFSET(Force_2!M$3,B12+A33,0)*A14*F14,K13))</f>
        <v/>
      </c>
      <c r="AL33" s="124" t="str">
        <f ca="1">IF(A52=FALSE,"","± "&amp;TEXT((AK33-AJ33)/2,J14))</f>
        <v/>
      </c>
      <c r="AM33" s="124" t="str">
        <f t="shared" ca="1" si="4"/>
        <v>-</v>
      </c>
    </row>
    <row r="34" spans="1:39" s="119" customFormat="1" ht="18.75" customHeight="1">
      <c r="A34" s="121">
        <v>14</v>
      </c>
      <c r="B34" s="121" t="b">
        <f ca="1">IFERROR(AND(OFFSET(Force_2!V$3,B12+A34,0)&lt;&gt;"",H12+5&gt;A34),FALSE)</f>
        <v>0</v>
      </c>
      <c r="C34" s="542"/>
      <c r="D34" s="121" t="str">
        <f ca="1">IF(B$34=FALSE,"",OFFSET(Force_2!B$3,B12+A34,0))</f>
        <v/>
      </c>
      <c r="E34" s="121" t="str">
        <f ca="1">IF(B34=FALSE,"",OFFSET(Force_2!V$3,B12+A34,0))</f>
        <v/>
      </c>
      <c r="F34" s="121" t="str">
        <f ca="1">IF(B34=FALSE,"",OFFSET(Force_2!W$3,B12+A34,0))</f>
        <v/>
      </c>
      <c r="G34" s="121" t="str">
        <f ca="1">IF(B34=FALSE,"",OFFSET(Force_2!X$3,B12+A34,0))</f>
        <v/>
      </c>
      <c r="H34" s="121" t="str">
        <f ca="1">IF(B34=FALSE,"",OFFSET(Force_2!Y$3,B12+A34,0))</f>
        <v/>
      </c>
      <c r="I34" s="121" t="str">
        <f ca="1">IF(B34=FALSE,"",OFFSET(Force_2!Z$3,B12+A34,0))</f>
        <v/>
      </c>
      <c r="J34" s="121" t="str">
        <f ca="1">IF(B34=FALSE,"",OFFSET(Force_2!AA$3,B12+A34,0))</f>
        <v/>
      </c>
      <c r="K34" s="308" t="str">
        <f ca="1">IF(B34=FALSE,"",D34*A14)</f>
        <v/>
      </c>
      <c r="L34" s="308" t="str">
        <f ca="1">IF(B34=FALSE,"",IF(D34=0,0,D34/E34*(F34-F23)))</f>
        <v/>
      </c>
      <c r="M34" s="308" t="str">
        <f ca="1">IF(B34=FALSE,"",IF(D34=0,0,D34/G34*(H34-H23)))</f>
        <v/>
      </c>
      <c r="N34" s="308" t="str">
        <f ca="1">IF(B34=FALSE,"",IF(D34=0,0,D34/I34*(J34-J23)))</f>
        <v/>
      </c>
      <c r="O34" s="308" t="str">
        <f t="shared" ca="1" si="1"/>
        <v/>
      </c>
      <c r="P34" s="308" t="str">
        <f ca="1">IF(B34=FALSE,"",(R14*L34+S14*L34^2+T14*L34^3)*N14)</f>
        <v/>
      </c>
      <c r="Q34" s="308" t="str">
        <f ca="1">IF(B34=FALSE,"",(R14*M34+S14*M34^2+T14*M34^3)*N14)</f>
        <v/>
      </c>
      <c r="R34" s="308" t="str">
        <f ca="1">IF(B34=FALSE,"",(R14*N34+S14*N34^2+T14*N34^3)*N14)</f>
        <v/>
      </c>
      <c r="S34" s="308" t="str">
        <f t="shared" ca="1" si="2"/>
        <v/>
      </c>
      <c r="T34" s="309" t="str">
        <f ca="1">IF(B34=FALSE,"",IF(K34=0,0,(ROUND(K34,K14)-ROUND(P34,K14))/ROUND(P34,K14)*100))</f>
        <v/>
      </c>
      <c r="U34" s="309" t="str">
        <f ca="1">IF(B34=FALSE,"",IF(K34=0,0,(ROUND(K34,K14)-ROUND(Q34,K14))/ROUND(Q34,K14)*100))</f>
        <v/>
      </c>
      <c r="V34" s="309" t="str">
        <f ca="1">IF(B34=FALSE,"",IF(K34=0,0,(ROUND(K34,K14)-ROUND(R34,K14))/ROUND(R34,K14)*100))</f>
        <v/>
      </c>
      <c r="X34" s="124" t="str">
        <f ca="1">IF(A53=FALSE,"",IF(B53*F14&gt;=1000,"# ##","")&amp;J14)</f>
        <v/>
      </c>
      <c r="Y34" s="124" t="str">
        <f ca="1">IF(A53=FALSE,"",TEXT(B53*F14,X34))</f>
        <v/>
      </c>
      <c r="Z34" s="124" t="str">
        <f ca="1">IF(A53=FALSE,"-",TEXT(C53*F14,X34))</f>
        <v>-</v>
      </c>
      <c r="AA34" s="273" t="str">
        <f ca="1">IF(A53=FALSE,"-",TEXT((B53-C53)*F14,X34))</f>
        <v>-</v>
      </c>
      <c r="AB34" s="124" t="str">
        <f ca="1">IF(A53=FALSE,"",IF(D34=0,"-",TEXT(P53,AH44)))</f>
        <v/>
      </c>
      <c r="AC34" s="124" t="str">
        <f ca="1">IF(OR(A53=FALSE,D34=0),"-",TEXT(ROUNDUP(AE53,AH42),AH44))</f>
        <v>-</v>
      </c>
      <c r="AD34" s="273" t="str">
        <f ca="1">IF(A53=FALSE,"-",TEXT(ROUNDUP(AE53,AH42)%*B53*F14,X34))</f>
        <v>-</v>
      </c>
      <c r="AE34" s="124" t="str">
        <f ca="1">IF(OR(A53=FALSE,D34=0),"-",TEXT(Q53,AH44))</f>
        <v>-</v>
      </c>
      <c r="AF34" s="124" t="s">
        <v>353</v>
      </c>
      <c r="AG34" s="125" t="str">
        <f t="shared" ca="1" si="3"/>
        <v>-</v>
      </c>
      <c r="AI34" s="125" t="str">
        <f ca="1">IF(A53=FALSE,"",ROUND(C53*F14,K13))</f>
        <v/>
      </c>
      <c r="AJ34" s="125" t="str">
        <f ca="1">IF(A53=FALSE,"",ROUND(OFFSET(Force_2!L$3,B12+A34,0)*A14*F14,K13))</f>
        <v/>
      </c>
      <c r="AK34" s="125" t="str">
        <f ca="1">IF(A53=FALSE,"",ROUND(OFFSET(Force_2!M$3,B12+A34,0)*A14*F14,K13))</f>
        <v/>
      </c>
      <c r="AL34" s="124" t="str">
        <f ca="1">IF(A53=FALSE,"","± "&amp;TEXT((AK34-AJ34)/2,J14))</f>
        <v/>
      </c>
      <c r="AM34" s="124" t="str">
        <f t="shared" ca="1" si="4"/>
        <v>-</v>
      </c>
    </row>
    <row r="35" spans="1:39" s="119" customFormat="1" ht="18.75" customHeight="1">
      <c r="A35" s="121">
        <v>15</v>
      </c>
      <c r="B35" s="121" t="b">
        <f ca="1">IFERROR(AND(OFFSET(Force_2!V$3,B12+A35,0)&lt;&gt;"",H12+5&gt;A35),FALSE)</f>
        <v>0</v>
      </c>
      <c r="C35" s="542"/>
      <c r="D35" s="121" t="str">
        <f ca="1">IF(B$35=FALSE,"",OFFSET(Force_2!B$3,B12+A35,0))</f>
        <v/>
      </c>
      <c r="E35" s="121" t="str">
        <f ca="1">IF(B35=FALSE,"",OFFSET(Force_2!V$3,B12+A35,0))</f>
        <v/>
      </c>
      <c r="F35" s="121" t="str">
        <f ca="1">IF(B35=FALSE,"",OFFSET(Force_2!W$3,B12+A35,0))</f>
        <v/>
      </c>
      <c r="G35" s="121" t="str">
        <f ca="1">IF(B35=FALSE,"",OFFSET(Force_2!X$3,B12+A35,0))</f>
        <v/>
      </c>
      <c r="H35" s="121" t="str">
        <f ca="1">IF(B35=FALSE,"",OFFSET(Force_2!Y$3,B12+A35,0))</f>
        <v/>
      </c>
      <c r="I35" s="121" t="str">
        <f ca="1">IF(B35=FALSE,"",OFFSET(Force_2!Z$3,B12+A35,0))</f>
        <v/>
      </c>
      <c r="J35" s="121" t="str">
        <f ca="1">IF(B35=FALSE,"",OFFSET(Force_2!AA$3,B12+A35,0))</f>
        <v/>
      </c>
      <c r="K35" s="308" t="str">
        <f ca="1">IF(B35=FALSE,"",D35*A14)</f>
        <v/>
      </c>
      <c r="L35" s="308" t="str">
        <f ca="1">IF(B35=FALSE,"",IF(D35=0,0,D35/E35*(F35-F23)))</f>
        <v/>
      </c>
      <c r="M35" s="308" t="str">
        <f ca="1">IF(B35=FALSE,"",IF(D35=0,0,D35/G35*(H35-H23)))</f>
        <v/>
      </c>
      <c r="N35" s="308" t="str">
        <f ca="1">IF(B35=FALSE,"",IF(D35=0,0,D35/I35*(J35-J23)))</f>
        <v/>
      </c>
      <c r="O35" s="308" t="str">
        <f t="shared" ca="1" si="1"/>
        <v/>
      </c>
      <c r="P35" s="308" t="str">
        <f ca="1">IF(B35=FALSE,"",(R14*L35+S14*L35^2+T14*L35^3)*N14)</f>
        <v/>
      </c>
      <c r="Q35" s="308" t="str">
        <f ca="1">IF(B35=FALSE,"",(R14*M35+S14*M35^2+T14*M35^3)*N14)</f>
        <v/>
      </c>
      <c r="R35" s="308" t="str">
        <f ca="1">IF(B35=FALSE,"",(R14*N35+S14*N35^2+T14*N35^3)*N14)</f>
        <v/>
      </c>
      <c r="S35" s="308" t="str">
        <f t="shared" ca="1" si="2"/>
        <v/>
      </c>
      <c r="T35" s="309" t="str">
        <f ca="1">IF(B35=FALSE,"",IF(K35=0,0,(ROUND(K35,K14)-ROUND(P35,K14))/ROUND(P35,K14)*100))</f>
        <v/>
      </c>
      <c r="U35" s="309" t="str">
        <f ca="1">IF(B35=FALSE,"",IF(K35=0,0,(ROUND(K35,K14)-ROUND(Q35,K14))/ROUND(Q35,K14)*100))</f>
        <v/>
      </c>
      <c r="V35" s="309" t="str">
        <f ca="1">IF(B35=FALSE,"",IF(K35=0,0,(ROUND(K35,K14)-ROUND(R35,K14))/ROUND(R35,K14)*100))</f>
        <v/>
      </c>
      <c r="X35" s="124" t="str">
        <f ca="1">IF(A54=FALSE,"",IF(B54*F14&gt;=1000,"# ##","")&amp;J14)</f>
        <v/>
      </c>
      <c r="Y35" s="124" t="str">
        <f ca="1">IF(A54=FALSE,"",TEXT(B54*F14,X35))</f>
        <v/>
      </c>
      <c r="Z35" s="124" t="str">
        <f ca="1">IF(A54=FALSE,"-",TEXT(C54*F14,X35))</f>
        <v>-</v>
      </c>
      <c r="AA35" s="273" t="str">
        <f ca="1">IF(A54=FALSE,"-",TEXT((B54-C54)*F14,X35))</f>
        <v>-</v>
      </c>
      <c r="AB35" s="124" t="str">
        <f ca="1">IF(A54=FALSE,"",IF(D35=0,"-",TEXT(P54,AH44)))</f>
        <v/>
      </c>
      <c r="AC35" s="124" t="str">
        <f ca="1">IF(OR(A54=FALSE,D35=0),"-",TEXT(ROUNDUP(AE54,AH42),AH44))</f>
        <v>-</v>
      </c>
      <c r="AD35" s="273" t="str">
        <f ca="1">IF(A54=FALSE,"-",TEXT(ROUNDUP(AE54,AH42)%*B54*F14,X35))</f>
        <v>-</v>
      </c>
      <c r="AE35" s="124" t="str">
        <f ca="1">IF(OR(A54=FALSE,D35=0),"-",TEXT(Q54,AH44))</f>
        <v>-</v>
      </c>
      <c r="AF35" s="124" t="s">
        <v>353</v>
      </c>
      <c r="AG35" s="125" t="str">
        <f t="shared" ca="1" si="3"/>
        <v>-</v>
      </c>
      <c r="AI35" s="125" t="str">
        <f ca="1">IF(A54=FALSE,"",ROUND(C54*F14,K13))</f>
        <v/>
      </c>
      <c r="AJ35" s="125" t="str">
        <f ca="1">IF(A54=FALSE,"",ROUND(OFFSET(Force_2!L$3,B12+A35,0)*A14*F14,K13))</f>
        <v/>
      </c>
      <c r="AK35" s="125" t="str">
        <f ca="1">IF(A54=FALSE,"",ROUND(OFFSET(Force_2!M$3,B12+A35,0)*A14*F14,K13))</f>
        <v/>
      </c>
      <c r="AL35" s="124" t="str">
        <f ca="1">IF(A54=FALSE,"","± "&amp;TEXT((AK35-AJ35)/2,J14))</f>
        <v/>
      </c>
      <c r="AM35" s="124" t="str">
        <f t="shared" ca="1" si="4"/>
        <v>-</v>
      </c>
    </row>
    <row r="36" spans="1:39" s="119" customFormat="1" ht="18.75" customHeight="1">
      <c r="A36" s="121">
        <v>16</v>
      </c>
      <c r="B36" s="121" t="b">
        <f ca="1">IFERROR(AND(OFFSET(Force_2!V$3,B12+A36,0)&lt;&gt;"",H12+5&gt;A36),FALSE)</f>
        <v>0</v>
      </c>
      <c r="C36" s="542"/>
      <c r="D36" s="121" t="str">
        <f ca="1">IF(B$36=FALSE,"",OFFSET(Force_2!B$3,B12+A36,0))</f>
        <v/>
      </c>
      <c r="E36" s="121" t="str">
        <f ca="1">IF(B36=FALSE,"",OFFSET(Force_2!V$3,B12+A36,0))</f>
        <v/>
      </c>
      <c r="F36" s="121" t="str">
        <f ca="1">IF(B36=FALSE,"",OFFSET(Force_2!W$3,B12+A36,0))</f>
        <v/>
      </c>
      <c r="G36" s="121" t="str">
        <f ca="1">IF(B36=FALSE,"",OFFSET(Force_2!X$3,B12+A36,0))</f>
        <v/>
      </c>
      <c r="H36" s="121" t="str">
        <f ca="1">IF(B36=FALSE,"",OFFSET(Force_2!Y$3,B12+A36,0))</f>
        <v/>
      </c>
      <c r="I36" s="121" t="str">
        <f ca="1">IF(B36=FALSE,"",OFFSET(Force_2!Z$3,B12+A36,0))</f>
        <v/>
      </c>
      <c r="J36" s="121" t="str">
        <f ca="1">IF(B36=FALSE,"",OFFSET(Force_2!AA$3,B12+A36,0))</f>
        <v/>
      </c>
      <c r="K36" s="308" t="str">
        <f ca="1">IF(B36=FALSE,"",D36*A14)</f>
        <v/>
      </c>
      <c r="L36" s="308" t="str">
        <f ca="1">IF(B36=FALSE,"",IF(D36=0,0,D36/E36*(F36-F23)))</f>
        <v/>
      </c>
      <c r="M36" s="308" t="str">
        <f ca="1">IF(B36=FALSE,"",IF(D36=0,0,D36/G36*(H36-H23)))</f>
        <v/>
      </c>
      <c r="N36" s="308" t="str">
        <f ca="1">IF(B36=FALSE,"",IF(D36=0,0,D36/I36*(J36-J23)))</f>
        <v/>
      </c>
      <c r="O36" s="308" t="str">
        <f t="shared" ca="1" si="1"/>
        <v/>
      </c>
      <c r="P36" s="308" t="str">
        <f ca="1">IF(B36=FALSE,"",(R14*L36+S14*L36^2+T14*L36^3)*N14)</f>
        <v/>
      </c>
      <c r="Q36" s="308" t="str">
        <f ca="1">IF(B36=FALSE,"",(R14*M36+S14*M36^2+T14*M36^3)*N14)</f>
        <v/>
      </c>
      <c r="R36" s="308" t="str">
        <f ca="1">IF(B36=FALSE,"",(R14*N36+S14*N36^2+T14*N36^3)*N14)</f>
        <v/>
      </c>
      <c r="S36" s="308" t="str">
        <f t="shared" ca="1" si="2"/>
        <v/>
      </c>
      <c r="T36" s="309" t="str">
        <f ca="1">IF(B36=FALSE,"",IF(K36=0,0,(ROUND(K36,K14)-ROUND(P36,K14))/ROUND(P36,K14)*100))</f>
        <v/>
      </c>
      <c r="U36" s="309" t="str">
        <f ca="1">IF(B36=FALSE,"",IF(K36=0,0,(ROUND(K36,K14)-ROUND(Q36,K14))/ROUND(Q36,K14)*100))</f>
        <v/>
      </c>
      <c r="V36" s="309" t="str">
        <f ca="1">IF(B36=FALSE,"",IF(K36=0,0,(ROUND(K36,K14)-ROUND(R36,K14))/ROUND(R36,K14)*100))</f>
        <v/>
      </c>
      <c r="W36" s="126"/>
      <c r="X36" s="124" t="str">
        <f ca="1">IF(A55=FALSE,"",IF(B55*F14&gt;=1000,"# ##","")&amp;J14)</f>
        <v/>
      </c>
      <c r="Y36" s="124" t="str">
        <f ca="1">IF(A55=FALSE,"",TEXT(B55*F14,X36))</f>
        <v/>
      </c>
      <c r="Z36" s="124" t="str">
        <f ca="1">IF(A55=FALSE,"-",TEXT(C55*F14,X36))</f>
        <v>-</v>
      </c>
      <c r="AA36" s="273" t="str">
        <f ca="1">IF(A55=FALSE,"-",TEXT((B55-C55)*F14,X36))</f>
        <v>-</v>
      </c>
      <c r="AB36" s="124" t="str">
        <f ca="1">IF(A55=FALSE,"",IF(D36=0,"-",TEXT(P55,AH44)))</f>
        <v/>
      </c>
      <c r="AC36" s="124" t="str">
        <f ca="1">IF(OR(A55=FALSE,D36=0),"-",TEXT(ROUNDUP(AE55,AH42),AH44))</f>
        <v>-</v>
      </c>
      <c r="AD36" s="273" t="str">
        <f ca="1">IF(A55=FALSE,"-",TEXT(ROUNDUP(AE55,AH42)%*B55*F14,X36))</f>
        <v>-</v>
      </c>
      <c r="AE36" s="124" t="str">
        <f ca="1">IF(OR(A55=FALSE,D36=0),"-",TEXT(Q55,AH44))</f>
        <v>-</v>
      </c>
      <c r="AF36" s="124" t="s">
        <v>353</v>
      </c>
      <c r="AG36" s="125" t="str">
        <f t="shared" ca="1" si="3"/>
        <v>-</v>
      </c>
      <c r="AI36" s="125" t="str">
        <f ca="1">IF(A55=FALSE,"",ROUND(C55*F14,K13))</f>
        <v/>
      </c>
      <c r="AJ36" s="125" t="str">
        <f ca="1">IF(A55=FALSE,"",ROUND(OFFSET(Force_2!L$3,B12+A36,0)*A14*F14,K13))</f>
        <v/>
      </c>
      <c r="AK36" s="125" t="str">
        <f ca="1">IF(A55=FALSE,"",ROUND(OFFSET(Force_2!M$3,B12+A36,0)*A14*F14,K13))</f>
        <v/>
      </c>
      <c r="AL36" s="124" t="str">
        <f ca="1">IF(A55=FALSE,"","± "&amp;TEXT((AK36-AJ36)/2,J14))</f>
        <v/>
      </c>
      <c r="AM36" s="124" t="str">
        <f t="shared" ca="1" si="4"/>
        <v>-</v>
      </c>
    </row>
    <row r="37" spans="1:39" s="119" customFormat="1" ht="18.75" customHeight="1">
      <c r="A37" s="121">
        <v>17</v>
      </c>
      <c r="B37" s="121" t="b">
        <f ca="1">IFERROR(AND(OFFSET(Force_2!V$3,B12+A37,0)&lt;&gt;"",H12+5&gt;A37),FALSE)</f>
        <v>0</v>
      </c>
      <c r="C37" s="557"/>
      <c r="D37" s="121" t="str">
        <f ca="1">IF(B$37=FALSE,"",OFFSET(Force_2!B$3,B12+A37,0))</f>
        <v/>
      </c>
      <c r="E37" s="121" t="str">
        <f ca="1">IF(B37=FALSE,"",OFFSET(Force_2!V$3,B12+A37,0))</f>
        <v/>
      </c>
      <c r="F37" s="121" t="str">
        <f ca="1">IF(B37=FALSE,"",OFFSET(Force_2!W$3,B12+A37,0))</f>
        <v/>
      </c>
      <c r="G37" s="121" t="str">
        <f ca="1">IF(B37=FALSE,"",OFFSET(Force_2!X$3,B12+A37,0))</f>
        <v/>
      </c>
      <c r="H37" s="121" t="str">
        <f ca="1">IF(B37=FALSE,"",OFFSET(Force_2!Y$3,B12+A37,0))</f>
        <v/>
      </c>
      <c r="I37" s="121" t="str">
        <f ca="1">IF(B37=FALSE,"",OFFSET(Force_2!Z$3,B12+A37,0))</f>
        <v/>
      </c>
      <c r="J37" s="121" t="str">
        <f ca="1">IF(B37=FALSE,"",OFFSET(Force_2!AA$3,B12+A37,0))</f>
        <v/>
      </c>
      <c r="K37" s="308" t="str">
        <f ca="1">IF(B37=FALSE,"",D37*A14)</f>
        <v/>
      </c>
      <c r="L37" s="308" t="str">
        <f ca="1">IF(B37=FALSE,"",IF(D37=0,0,D37/E37*(F37-F23)))</f>
        <v/>
      </c>
      <c r="M37" s="308" t="str">
        <f ca="1">IF(B37=FALSE,"",IF(D37=0,0,D37/G37*(H37-H23)))</f>
        <v/>
      </c>
      <c r="N37" s="308" t="str">
        <f ca="1">IF(B37=FALSE,"",IF(D37=0,0,D37/I37*(J37-J23)))</f>
        <v/>
      </c>
      <c r="O37" s="308" t="str">
        <f t="shared" ca="1" si="1"/>
        <v/>
      </c>
      <c r="P37" s="308" t="str">
        <f ca="1">IF(B37=FALSE,"",(R14*L37+S14*L37^2+T14*L37^3)*N14)</f>
        <v/>
      </c>
      <c r="Q37" s="308" t="str">
        <f ca="1">IF(B37=FALSE,"",(R14*M37+S14*M37^2+T14*M37^3)*N14)</f>
        <v/>
      </c>
      <c r="R37" s="308" t="str">
        <f ca="1">IF(B37=FALSE,"",(R14*N37+S14*N37^2+T14*N37^3)*N14)</f>
        <v/>
      </c>
      <c r="S37" s="308" t="str">
        <f t="shared" ca="1" si="2"/>
        <v/>
      </c>
      <c r="T37" s="309" t="str">
        <f ca="1">IF(B37=FALSE,"",IF(K37=0,0,(ROUND(K37,K14)-ROUND(P37,K14))/ROUND(P37,K14)*100))</f>
        <v/>
      </c>
      <c r="U37" s="309" t="str">
        <f ca="1">IF(B37=FALSE,"",IF(K37=0,0,(ROUND(K37,K14)-ROUND(Q37,K14))/ROUND(Q37,K14)*100))</f>
        <v/>
      </c>
      <c r="V37" s="309" t="str">
        <f ca="1">IF(B37=FALSE,"",IF(K37=0,0,(ROUND(K37,K14)-ROUND(R37,K14))/ROUND(R37,K14)*100))</f>
        <v/>
      </c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</row>
    <row r="38" spans="1:39" s="119" customFormat="1" ht="18.75" customHeight="1"/>
    <row r="39" spans="1:39" s="119" customFormat="1" ht="18.75" customHeight="1">
      <c r="A39" s="93" t="s">
        <v>194</v>
      </c>
      <c r="F39" s="127"/>
      <c r="G39" s="128"/>
      <c r="H39" s="128"/>
      <c r="I39" s="128"/>
      <c r="J39" s="128"/>
      <c r="K39" s="108"/>
      <c r="L39" s="108"/>
      <c r="U39" s="93" t="s">
        <v>286</v>
      </c>
      <c r="Z39" s="106"/>
      <c r="AA39" s="106"/>
      <c r="AB39" s="106"/>
      <c r="AC39" s="93" t="s">
        <v>287</v>
      </c>
    </row>
    <row r="40" spans="1:39" s="119" customFormat="1" ht="18.75" customHeight="1">
      <c r="A40" s="315" t="s">
        <v>300</v>
      </c>
      <c r="B40" s="315" t="s">
        <v>192</v>
      </c>
      <c r="C40" s="315" t="s">
        <v>272</v>
      </c>
      <c r="D40" s="535" t="s">
        <v>301</v>
      </c>
      <c r="E40" s="536"/>
      <c r="F40" s="536"/>
      <c r="G40" s="536"/>
      <c r="H40" s="536"/>
      <c r="I40" s="536"/>
      <c r="J40" s="536"/>
      <c r="K40" s="537"/>
      <c r="L40" s="538" t="s">
        <v>302</v>
      </c>
      <c r="M40" s="544" t="s">
        <v>150</v>
      </c>
      <c r="N40" s="538" t="s">
        <v>290</v>
      </c>
      <c r="O40" s="538" t="s">
        <v>227</v>
      </c>
      <c r="P40" s="538" t="s">
        <v>288</v>
      </c>
      <c r="Q40" s="538" t="s">
        <v>229</v>
      </c>
      <c r="R40" s="538" t="s">
        <v>195</v>
      </c>
      <c r="S40" s="538" t="s">
        <v>232</v>
      </c>
      <c r="U40" s="538" t="s">
        <v>227</v>
      </c>
      <c r="V40" s="538" t="s">
        <v>288</v>
      </c>
      <c r="W40" s="538" t="s">
        <v>229</v>
      </c>
      <c r="X40" s="538" t="s">
        <v>195</v>
      </c>
      <c r="Y40" s="538" t="s">
        <v>308</v>
      </c>
      <c r="Z40" s="538" t="s">
        <v>289</v>
      </c>
      <c r="AA40" s="558" t="s">
        <v>310</v>
      </c>
      <c r="AC40" s="315" t="s">
        <v>290</v>
      </c>
      <c r="AD40" s="538" t="s">
        <v>180</v>
      </c>
      <c r="AE40" s="315" t="s">
        <v>290</v>
      </c>
      <c r="AF40" s="538" t="s">
        <v>291</v>
      </c>
      <c r="AG40" s="315" t="s">
        <v>290</v>
      </c>
      <c r="AH40" s="315" t="s">
        <v>290</v>
      </c>
    </row>
    <row r="41" spans="1:39" s="119" customFormat="1" ht="18.75" customHeight="1">
      <c r="A41" s="316"/>
      <c r="B41" s="316" t="s">
        <v>311</v>
      </c>
      <c r="C41" s="316" t="s">
        <v>176</v>
      </c>
      <c r="D41" s="99" t="s">
        <v>297</v>
      </c>
      <c r="E41" s="99" t="s">
        <v>313</v>
      </c>
      <c r="F41" s="99" t="s">
        <v>314</v>
      </c>
      <c r="G41" s="99" t="s">
        <v>315</v>
      </c>
      <c r="H41" s="99" t="s">
        <v>296</v>
      </c>
      <c r="I41" s="99" t="s">
        <v>316</v>
      </c>
      <c r="J41" s="99" t="s">
        <v>298</v>
      </c>
      <c r="K41" s="99" t="s">
        <v>317</v>
      </c>
      <c r="L41" s="539"/>
      <c r="M41" s="545"/>
      <c r="N41" s="539"/>
      <c r="O41" s="539"/>
      <c r="P41" s="539"/>
      <c r="Q41" s="539"/>
      <c r="R41" s="539"/>
      <c r="S41" s="539"/>
      <c r="U41" s="539"/>
      <c r="V41" s="539"/>
      <c r="W41" s="539"/>
      <c r="X41" s="539"/>
      <c r="Y41" s="539"/>
      <c r="Z41" s="539"/>
      <c r="AA41" s="559"/>
      <c r="AC41" s="316" t="s">
        <v>292</v>
      </c>
      <c r="AD41" s="539"/>
      <c r="AE41" s="316" t="s">
        <v>293</v>
      </c>
      <c r="AF41" s="539"/>
      <c r="AG41" s="316" t="s">
        <v>294</v>
      </c>
      <c r="AH41" s="316" t="s">
        <v>295</v>
      </c>
    </row>
    <row r="42" spans="1:39" s="119" customFormat="1" ht="18.75" customHeight="1">
      <c r="A42" s="129" t="b">
        <f ca="1">AND(B23=TRUE,H12+6&gt;A23+2)</f>
        <v>0</v>
      </c>
      <c r="B42" s="130" t="str">
        <f t="shared" ref="B42:B55" ca="1" si="5">IF(TYPE(K23)=16,"",K23)</f>
        <v/>
      </c>
      <c r="C42" s="131" t="str">
        <f t="shared" ref="C42:C55" ca="1" si="6">S23</f>
        <v/>
      </c>
      <c r="D42" s="204" t="str">
        <f ca="1">IF(A42=FALSE,"",IF(B42=0,0,D14/B42*100))</f>
        <v/>
      </c>
      <c r="E42" s="204" t="str">
        <f ca="1">IF(A42=FALSE,"",IF(B42=0,0,D14/B42*100))</f>
        <v/>
      </c>
      <c r="F42" s="132" t="str">
        <f ca="1">IF(A42=FALSE,"",IF(B42=0,0,SQRT(SUMSQ(D42/2/SQRT(3),E42/2/SQRT(3)))))</f>
        <v/>
      </c>
      <c r="G42" s="132" t="str">
        <f t="shared" ref="G42:G55" ca="1" si="7">IF(A42=FALSE,"",SQRT(1/(3*(3-1))*SUMSQ(T23-P42,U23-P42,V23-P42)))</f>
        <v/>
      </c>
      <c r="H42" s="132" t="str">
        <f ca="1">IF(A42=FALSE,"",IF(B42=0,0,P12/2))</f>
        <v/>
      </c>
      <c r="I42" s="132" t="str">
        <f ca="1">IF(A42=FALSE,"",IF(B42=0,0,P14/SQRT(3)))</f>
        <v/>
      </c>
      <c r="J42" s="132" t="str">
        <f ca="1">IF(A42=FALSE,"",IF(B42=0,0,O12*B14/SQRT(3)))</f>
        <v/>
      </c>
      <c r="K42" s="205" t="str">
        <f t="shared" ref="K42:K55" ca="1" si="8">IF(A42=FALSE,"",IF(B42=0,0,SQRT(SUMSQ(F42:J42))))</f>
        <v/>
      </c>
      <c r="L42" s="133" t="str">
        <f ca="1">IF(A42=FALSE,"",IF(G42=0,"∞",IF(K42^4/(G42^4/2)&gt;100000,"∞",ROUNDDOWN(K42^4/(G42^4/2),0))))</f>
        <v/>
      </c>
      <c r="M42" s="134" t="str">
        <f t="shared" ref="M42:M55" ca="1" si="9">IF(A42=FALSE,"",IF(L42="∞",2,IF(L42&gt;=10,2,IF(L42&lt;10,ROUND(TINV((1-0.95),L42),2)))))</f>
        <v/>
      </c>
      <c r="N42" s="135" t="str">
        <f ca="1">IF(A42=FALSE,"",IF(B42=0,0,K42*MAX(M42:M55)))</f>
        <v/>
      </c>
      <c r="O42" s="207" t="str">
        <f ca="1">IF(A42=FALSE,"",D24)</f>
        <v/>
      </c>
      <c r="P42" s="208" t="str">
        <f t="shared" ref="P42:P55" ca="1" si="10">IF(A42=FALSE,"",AVERAGE(T23:V23))</f>
        <v/>
      </c>
      <c r="Q42" s="210" t="str">
        <f t="shared" ref="Q42:Q55" ca="1" si="11">IF(A42=FALSE,"",IF(B42=0,0,MAX(T23:V23)-MIN(T23:V23)))</f>
        <v/>
      </c>
      <c r="R42" s="208" t="str">
        <f ca="1">IF(A42=FALSE,"",OFFSET(O21,0,MATCH(MAX(P22:R22),P22:R22,0)))</f>
        <v/>
      </c>
      <c r="S42" s="209" t="str">
        <f ca="1">IF(A42=FALSE,"",IF(C42=0,0,D14/B42*100))</f>
        <v/>
      </c>
      <c r="U42" s="104">
        <f ca="1">IF(F12*Q$4&lt;=O42,0.5,IF(F12*Q$5&lt;=O42,1,IF(F12*Q$6&lt;=O42,2,IF(F12*Q$7&lt;=O42,3,))))</f>
        <v>0.5</v>
      </c>
      <c r="V42" s="104">
        <f t="shared" ref="V42:V55" ca="1" si="12">OFFSET($P$3,COUNTIF(R$4:R$7,"&lt;"&amp;ABS(P42))+1,0)</f>
        <v>0.5</v>
      </c>
      <c r="W42" s="104">
        <f t="shared" ref="W42:W55" ca="1" si="13">OFFSET($P$3,COUNTIF(S$4:S$7,"&lt;"&amp;ABS(Q42))+1,0)</f>
        <v>0.5</v>
      </c>
      <c r="X42" s="104">
        <f t="shared" ref="X42:X55" ca="1" si="14">OFFSET($P$3,COUNTIF(U$4:U$7,"&lt;"&amp;ABS(R42))+1,0)</f>
        <v>0.5</v>
      </c>
      <c r="Y42" s="104">
        <f t="shared" ref="Y42:Y55" ca="1" si="15">OFFSET($P$3,COUNTIF(V$4:V$7,"&lt;"&amp;ABS(S42))+1,0)</f>
        <v>0.5</v>
      </c>
      <c r="Z42" s="104">
        <f ca="1">IF(O14="등급외",4,O14)</f>
        <v>0</v>
      </c>
      <c r="AA42" s="136" t="s">
        <v>0</v>
      </c>
      <c r="AC42" s="137" t="str">
        <f t="shared" ref="AC42:AC55" ca="1" si="16">N42</f>
        <v/>
      </c>
      <c r="AD42" s="137" t="str">
        <f ca="1">IF(A42=FALSE,"",IF(B42=0,0,C14*100))</f>
        <v/>
      </c>
      <c r="AE42" s="137" t="str">
        <f t="shared" ref="AE42:AE55" ca="1" si="17">IF(A42=FALSE,"",IF(B42=0,0,MAX(AC42:AD42)))</f>
        <v/>
      </c>
      <c r="AF42" s="137" t="b">
        <f t="shared" ref="AF42:AF55" ca="1" si="18">AE42=AC42</f>
        <v>1</v>
      </c>
      <c r="AG42" s="125" t="str">
        <f t="shared" ref="AG42:AG55" ca="1" si="19">IF(A42=FALSE,"",IF(B42=0,"",IF(ABS(AE42)&lt;0.01,4,IF(ABS(AE42)&lt;0.1,3,IF(ABS(AE42)&lt;1,2,IF(ABS(AE42)&lt;10,1,0))))))</f>
        <v/>
      </c>
      <c r="AH42" s="125">
        <f ca="1">MIN(AG42:AG55)</f>
        <v>0</v>
      </c>
    </row>
    <row r="43" spans="1:39" s="119" customFormat="1" ht="18.75" customHeight="1">
      <c r="A43" s="129" t="b">
        <f ca="1">AND(B24=TRUE,H12+6&gt;A24+2)</f>
        <v>0</v>
      </c>
      <c r="B43" s="130" t="str">
        <f t="shared" ca="1" si="5"/>
        <v/>
      </c>
      <c r="C43" s="131" t="str">
        <f t="shared" ca="1" si="6"/>
        <v/>
      </c>
      <c r="D43" s="204" t="str">
        <f ca="1">IF(A43=FALSE,"",IF(B43=0,0,D14/B43*100))</f>
        <v/>
      </c>
      <c r="E43" s="204" t="str">
        <f ca="1">IF(A43=FALSE,"",IF(B43=0,0,D14/B43*100))</f>
        <v/>
      </c>
      <c r="F43" s="132" t="str">
        <f t="shared" ref="F43:F55" ca="1" si="20">IF(A43=FALSE,"",IF(B43=0,0,SQRT(SUMSQ(D43/2/SQRT(3),E43/2/SQRT(3)))))</f>
        <v/>
      </c>
      <c r="G43" s="132" t="str">
        <f t="shared" ca="1" si="7"/>
        <v/>
      </c>
      <c r="H43" s="132" t="str">
        <f ca="1">IF(A43=FALSE,"",IF(B43=0,0,P12/2))</f>
        <v/>
      </c>
      <c r="I43" s="132" t="str">
        <f ca="1">IF(A43=FALSE,"",IF(B43=0,0,P14/SQRT(3)))</f>
        <v/>
      </c>
      <c r="J43" s="132" t="str">
        <f ca="1">IF(A43=FALSE,"",IF(B43=0,0,O12*B14/SQRT(3)))</f>
        <v/>
      </c>
      <c r="K43" s="205" t="str">
        <f t="shared" ca="1" si="8"/>
        <v/>
      </c>
      <c r="L43" s="133" t="str">
        <f t="shared" ref="L43:L55" ca="1" si="21">IF(A43=FALSE,"",IF(G43=0,"∞",IF(K43^4/(G43^4/2)&gt;100000,"∞",ROUNDDOWN(K43^4/(G43^4/2),0))))</f>
        <v/>
      </c>
      <c r="M43" s="134" t="str">
        <f t="shared" ca="1" si="9"/>
        <v/>
      </c>
      <c r="N43" s="135" t="str">
        <f ca="1">IF(A43=FALSE,"",IF(B43=0,0,K43*MAX(M42:M55)))</f>
        <v/>
      </c>
      <c r="O43" s="207" t="str">
        <f ca="1">IF(A43=FALSE,"",D24)</f>
        <v/>
      </c>
      <c r="P43" s="208" t="str">
        <f t="shared" ca="1" si="10"/>
        <v/>
      </c>
      <c r="Q43" s="210" t="str">
        <f t="shared" ca="1" si="11"/>
        <v/>
      </c>
      <c r="R43" s="208" t="str">
        <f ca="1">IF(A43=FALSE,"",OFFSET(O21,0,MATCH(MAX(P22:R22),P22:R22,0)))</f>
        <v/>
      </c>
      <c r="S43" s="209" t="str">
        <f ca="1">IF(A43=FALSE,"",IF(C43=0,0,D14/B43*100))</f>
        <v/>
      </c>
      <c r="U43" s="104">
        <f ca="1">IF(F12*Q$4&lt;=O43,0.5,IF(F12*Q$5&lt;=O43,1,IF(F12*Q$6&lt;=O43,2,IF(F12*Q$7&lt;=O43,3,))))</f>
        <v>0.5</v>
      </c>
      <c r="V43" s="104">
        <f t="shared" ca="1" si="12"/>
        <v>0.5</v>
      </c>
      <c r="W43" s="104">
        <f t="shared" ca="1" si="13"/>
        <v>0.5</v>
      </c>
      <c r="X43" s="104">
        <f t="shared" ca="1" si="14"/>
        <v>0.5</v>
      </c>
      <c r="Y43" s="104">
        <f t="shared" ca="1" si="15"/>
        <v>0.5</v>
      </c>
      <c r="Z43" s="104">
        <f ca="1">Z42</f>
        <v>0</v>
      </c>
      <c r="AA43" s="136">
        <f t="shared" ref="AA43:AA55" ca="1" si="22">MAX(U43:Z43)</f>
        <v>0.5</v>
      </c>
      <c r="AC43" s="137" t="str">
        <f t="shared" ca="1" si="16"/>
        <v/>
      </c>
      <c r="AD43" s="137" t="str">
        <f ca="1">IF(A43=FALSE,"",IF(B43=0,0,C14*100))</f>
        <v/>
      </c>
      <c r="AE43" s="137" t="str">
        <f t="shared" ca="1" si="17"/>
        <v/>
      </c>
      <c r="AF43" s="137" t="b">
        <f t="shared" ca="1" si="18"/>
        <v>1</v>
      </c>
      <c r="AG43" s="125" t="str">
        <f t="shared" ca="1" si="19"/>
        <v/>
      </c>
      <c r="AH43" s="315" t="s">
        <v>189</v>
      </c>
    </row>
    <row r="44" spans="1:39" s="119" customFormat="1" ht="18.75" customHeight="1">
      <c r="A44" s="129" t="b">
        <f ca="1">AND(B25=TRUE,H12+6&gt;A25+2)</f>
        <v>0</v>
      </c>
      <c r="B44" s="130" t="str">
        <f t="shared" ca="1" si="5"/>
        <v/>
      </c>
      <c r="C44" s="131" t="str">
        <f t="shared" ca="1" si="6"/>
        <v/>
      </c>
      <c r="D44" s="204" t="str">
        <f ca="1">IF(A44=FALSE,"",IF(B44=0,0,D14/B44*100))</f>
        <v/>
      </c>
      <c r="E44" s="204" t="str">
        <f ca="1">IF(A44=FALSE,"",IF(B44=0,0,D14/B44*100))</f>
        <v/>
      </c>
      <c r="F44" s="132" t="str">
        <f t="shared" ca="1" si="20"/>
        <v/>
      </c>
      <c r="G44" s="132" t="str">
        <f t="shared" ca="1" si="7"/>
        <v/>
      </c>
      <c r="H44" s="132" t="str">
        <f ca="1">IF(A44=FALSE,"",IF(B44=0,0,P12/2))</f>
        <v/>
      </c>
      <c r="I44" s="132" t="str">
        <f ca="1">IF(A44=FALSE,"",IF(B44=0,0,P14/SQRT(3)))</f>
        <v/>
      </c>
      <c r="J44" s="132" t="str">
        <f ca="1">IF(A44=FALSE,"",IF(B44=0,0,O12*B14/SQRT(3)))</f>
        <v/>
      </c>
      <c r="K44" s="205" t="str">
        <f t="shared" ca="1" si="8"/>
        <v/>
      </c>
      <c r="L44" s="133" t="str">
        <f t="shared" ca="1" si="21"/>
        <v/>
      </c>
      <c r="M44" s="134" t="str">
        <f t="shared" ca="1" si="9"/>
        <v/>
      </c>
      <c r="N44" s="135" t="str">
        <f ca="1">IF(A44=FALSE,"",IF(B44=0,0,K44*MAX(M42:M55)))</f>
        <v/>
      </c>
      <c r="O44" s="207" t="str">
        <f ca="1">IF(A44=FALSE,"",D24)</f>
        <v/>
      </c>
      <c r="P44" s="208" t="str">
        <f t="shared" ca="1" si="10"/>
        <v/>
      </c>
      <c r="Q44" s="210" t="str">
        <f t="shared" ca="1" si="11"/>
        <v/>
      </c>
      <c r="R44" s="208" t="str">
        <f ca="1">IF(A44=FALSE,"",OFFSET(O21,0,MATCH(MAX(P22:R22),P22:R22,0)))</f>
        <v/>
      </c>
      <c r="S44" s="209" t="str">
        <f ca="1">IF(A44=FALSE,"",IF(C44=0,0,D14/B44*100))</f>
        <v/>
      </c>
      <c r="U44" s="104">
        <f ca="1">IF(F12*Q$4&lt;=O44,0.5,IF(F12*Q$5&lt;=O44,1,IF(F12*Q$6&lt;=O44,2,IF(F12*Q$7&lt;=O44,3,))))</f>
        <v>0.5</v>
      </c>
      <c r="V44" s="104">
        <f t="shared" ca="1" si="12"/>
        <v>0.5</v>
      </c>
      <c r="W44" s="104">
        <f t="shared" ca="1" si="13"/>
        <v>0.5</v>
      </c>
      <c r="X44" s="104">
        <f t="shared" ca="1" si="14"/>
        <v>0.5</v>
      </c>
      <c r="Y44" s="104">
        <f t="shared" ca="1" si="15"/>
        <v>0.5</v>
      </c>
      <c r="Z44" s="104">
        <f t="shared" ref="Z44:Z55" ca="1" si="23">Z43</f>
        <v>0</v>
      </c>
      <c r="AA44" s="136">
        <f t="shared" ca="1" si="22"/>
        <v>0.5</v>
      </c>
      <c r="AC44" s="137" t="str">
        <f t="shared" ca="1" si="16"/>
        <v/>
      </c>
      <c r="AD44" s="137" t="str">
        <f ca="1">IF(A44=FALSE,"",IF(B44=0,0,C14*100))</f>
        <v/>
      </c>
      <c r="AE44" s="137" t="str">
        <f t="shared" ca="1" si="17"/>
        <v/>
      </c>
      <c r="AF44" s="137" t="b">
        <f t="shared" ca="1" si="18"/>
        <v>1</v>
      </c>
      <c r="AG44" s="125" t="str">
        <f t="shared" ca="1" si="19"/>
        <v/>
      </c>
      <c r="AH44" s="125" t="str">
        <f ca="1">OFFSET($N$2,MATCH(AH42,$M$3:$M$8,0),0)</f>
        <v>0</v>
      </c>
    </row>
    <row r="45" spans="1:39" s="119" customFormat="1" ht="18.75" customHeight="1">
      <c r="A45" s="129" t="b">
        <f ca="1">AND(B26=TRUE,H12+6&gt;A26+2)</f>
        <v>0</v>
      </c>
      <c r="B45" s="130" t="str">
        <f t="shared" ca="1" si="5"/>
        <v/>
      </c>
      <c r="C45" s="131" t="str">
        <f t="shared" ca="1" si="6"/>
        <v/>
      </c>
      <c r="D45" s="204" t="str">
        <f ca="1">IF(A45=FALSE,"",IF(B45=0,0,D14/B45*100))</f>
        <v/>
      </c>
      <c r="E45" s="204" t="str">
        <f ca="1">IF(A45=FALSE,"",IF(B45=0,0,D14/B45*100))</f>
        <v/>
      </c>
      <c r="F45" s="132" t="str">
        <f t="shared" ca="1" si="20"/>
        <v/>
      </c>
      <c r="G45" s="132" t="str">
        <f t="shared" ca="1" si="7"/>
        <v/>
      </c>
      <c r="H45" s="132" t="str">
        <f ca="1">IF(A45=FALSE,"",IF(B45=0,0,P12/2))</f>
        <v/>
      </c>
      <c r="I45" s="132" t="str">
        <f ca="1">IF(A45=FALSE,"",IF(B45=0,0,P14/SQRT(3)))</f>
        <v/>
      </c>
      <c r="J45" s="132" t="str">
        <f ca="1">IF(A45=FALSE,"",IF(B45=0,0,O12*B14/SQRT(3)))</f>
        <v/>
      </c>
      <c r="K45" s="205" t="str">
        <f t="shared" ca="1" si="8"/>
        <v/>
      </c>
      <c r="L45" s="133" t="str">
        <f t="shared" ca="1" si="21"/>
        <v/>
      </c>
      <c r="M45" s="134" t="str">
        <f t="shared" ca="1" si="9"/>
        <v/>
      </c>
      <c r="N45" s="135" t="str">
        <f ca="1">IF(A45=FALSE,"",IF(B45=0,0,K45*MAX(M42:M55)))</f>
        <v/>
      </c>
      <c r="O45" s="207" t="str">
        <f ca="1">IF(A45=FALSE,"",D24)</f>
        <v/>
      </c>
      <c r="P45" s="208" t="str">
        <f t="shared" ca="1" si="10"/>
        <v/>
      </c>
      <c r="Q45" s="210" t="str">
        <f t="shared" ca="1" si="11"/>
        <v/>
      </c>
      <c r="R45" s="208" t="str">
        <f ca="1">IF(A45=FALSE,"",OFFSET(O21,0,MATCH(MAX(P22:R22),P22:R22,0)))</f>
        <v/>
      </c>
      <c r="S45" s="209" t="str">
        <f ca="1">IF(A45=FALSE,"",IF(C45=0,0,D14/B45*100))</f>
        <v/>
      </c>
      <c r="U45" s="104">
        <f ca="1">IF(F12*Q$4&lt;=O45,0.5,IF(F12*Q$5&lt;=O45,1,IF(F12*Q$6&lt;=O45,2,IF(F12*Q$7&lt;=O45,3,))))</f>
        <v>0.5</v>
      </c>
      <c r="V45" s="104">
        <f t="shared" ca="1" si="12"/>
        <v>0.5</v>
      </c>
      <c r="W45" s="104">
        <f t="shared" ca="1" si="13"/>
        <v>0.5</v>
      </c>
      <c r="X45" s="104">
        <f t="shared" ca="1" si="14"/>
        <v>0.5</v>
      </c>
      <c r="Y45" s="104">
        <f t="shared" ca="1" si="15"/>
        <v>0.5</v>
      </c>
      <c r="Z45" s="104">
        <f t="shared" ca="1" si="23"/>
        <v>0</v>
      </c>
      <c r="AA45" s="136">
        <f t="shared" ca="1" si="22"/>
        <v>0.5</v>
      </c>
      <c r="AC45" s="137" t="str">
        <f t="shared" ca="1" si="16"/>
        <v/>
      </c>
      <c r="AD45" s="137" t="str">
        <f ca="1">IF(A45=FALSE,"",IF(B45=0,0,C14*100))</f>
        <v/>
      </c>
      <c r="AE45" s="137" t="str">
        <f t="shared" ca="1" si="17"/>
        <v/>
      </c>
      <c r="AF45" s="137" t="b">
        <f t="shared" ca="1" si="18"/>
        <v>1</v>
      </c>
      <c r="AG45" s="125" t="str">
        <f t="shared" ca="1" si="19"/>
        <v/>
      </c>
      <c r="AH45" s="315" t="s">
        <v>180</v>
      </c>
    </row>
    <row r="46" spans="1:39" s="119" customFormat="1" ht="18.75" customHeight="1">
      <c r="A46" s="129" t="b">
        <f ca="1">AND(B27=TRUE,H12+6&gt;A27+2)</f>
        <v>0</v>
      </c>
      <c r="B46" s="130" t="str">
        <f t="shared" ca="1" si="5"/>
        <v/>
      </c>
      <c r="C46" s="131" t="str">
        <f t="shared" ca="1" si="6"/>
        <v/>
      </c>
      <c r="D46" s="204" t="str">
        <f ca="1">IF(A46=FALSE,"",IF(B46=0,0,D14/B46*100))</f>
        <v/>
      </c>
      <c r="E46" s="204" t="str">
        <f ca="1">IF(A46=FALSE,"",IF(B46=0,0,D14/B46*100))</f>
        <v/>
      </c>
      <c r="F46" s="132" t="str">
        <f t="shared" ca="1" si="20"/>
        <v/>
      </c>
      <c r="G46" s="132" t="str">
        <f t="shared" ca="1" si="7"/>
        <v/>
      </c>
      <c r="H46" s="132" t="str">
        <f ca="1">IF(A46=FALSE,"",IF(B46=0,0,P12/2))</f>
        <v/>
      </c>
      <c r="I46" s="132" t="str">
        <f ca="1">IF(A46=FALSE,"",IF(B46=0,0,P14/SQRT(3)))</f>
        <v/>
      </c>
      <c r="J46" s="132" t="str">
        <f ca="1">IF(A46=FALSE,"",IF(B46=0,0,O12*B14/SQRT(3)))</f>
        <v/>
      </c>
      <c r="K46" s="205" t="str">
        <f t="shared" ca="1" si="8"/>
        <v/>
      </c>
      <c r="L46" s="133" t="str">
        <f t="shared" ca="1" si="21"/>
        <v/>
      </c>
      <c r="M46" s="134" t="str">
        <f t="shared" ca="1" si="9"/>
        <v/>
      </c>
      <c r="N46" s="135" t="str">
        <f ca="1">IF(A46=FALSE,"",IF(B46=0,0,K46*MAX(M42:M55)))</f>
        <v/>
      </c>
      <c r="O46" s="207" t="str">
        <f ca="1">IF(A46=FALSE,"",D24)</f>
        <v/>
      </c>
      <c r="P46" s="208" t="str">
        <f t="shared" ca="1" si="10"/>
        <v/>
      </c>
      <c r="Q46" s="210" t="str">
        <f t="shared" ca="1" si="11"/>
        <v/>
      </c>
      <c r="R46" s="208" t="str">
        <f ca="1">IF(A46=FALSE,"",OFFSET(O21,0,MATCH(MAX(P22:R22),P22:R22,0)))</f>
        <v/>
      </c>
      <c r="S46" s="209" t="str">
        <f ca="1">IF(A46=FALSE,"",IF(C46=0,0,D14/B46*100))</f>
        <v/>
      </c>
      <c r="U46" s="104">
        <f ca="1">IF(F12*Q$4&lt;=O46,0.5,IF(F12*Q$5&lt;=O46,1,IF(F12*Q$6&lt;=O46,2,IF(F12*Q$7&lt;=O46,3,))))</f>
        <v>0.5</v>
      </c>
      <c r="V46" s="104">
        <f t="shared" ca="1" si="12"/>
        <v>0.5</v>
      </c>
      <c r="W46" s="104">
        <f t="shared" ca="1" si="13"/>
        <v>0.5</v>
      </c>
      <c r="X46" s="104">
        <f t="shared" ca="1" si="14"/>
        <v>0.5</v>
      </c>
      <c r="Y46" s="104">
        <f t="shared" ca="1" si="15"/>
        <v>0.5</v>
      </c>
      <c r="Z46" s="104">
        <f t="shared" ca="1" si="23"/>
        <v>0</v>
      </c>
      <c r="AA46" s="136">
        <f t="shared" ca="1" si="22"/>
        <v>0.5</v>
      </c>
      <c r="AC46" s="137" t="str">
        <f t="shared" ca="1" si="16"/>
        <v/>
      </c>
      <c r="AD46" s="137" t="str">
        <f ca="1">IF(A46=FALSE,"",IF(B46=0,0,C14*100))</f>
        <v/>
      </c>
      <c r="AE46" s="137" t="str">
        <f t="shared" ca="1" si="17"/>
        <v/>
      </c>
      <c r="AF46" s="137" t="b">
        <f t="shared" ca="1" si="18"/>
        <v>1</v>
      </c>
      <c r="AG46" s="125" t="str">
        <f t="shared" ca="1" si="19"/>
        <v/>
      </c>
      <c r="AH46" s="316" t="s">
        <v>233</v>
      </c>
    </row>
    <row r="47" spans="1:39" s="119" customFormat="1" ht="18.75" customHeight="1">
      <c r="A47" s="129" t="b">
        <f ca="1">AND(B28=TRUE,H12+6&gt;A28+2)</f>
        <v>0</v>
      </c>
      <c r="B47" s="130" t="str">
        <f t="shared" ca="1" si="5"/>
        <v/>
      </c>
      <c r="C47" s="131" t="str">
        <f t="shared" ca="1" si="6"/>
        <v/>
      </c>
      <c r="D47" s="204" t="str">
        <f ca="1">IF(A47=FALSE,"",IF(B47=0,0,D14/B47*100))</f>
        <v/>
      </c>
      <c r="E47" s="204" t="str">
        <f ca="1">IF(A47=FALSE,"",IF(B47=0,0,D14/B47*100))</f>
        <v/>
      </c>
      <c r="F47" s="132" t="str">
        <f t="shared" ca="1" si="20"/>
        <v/>
      </c>
      <c r="G47" s="132" t="str">
        <f t="shared" ca="1" si="7"/>
        <v/>
      </c>
      <c r="H47" s="132" t="str">
        <f ca="1">IF(A47=FALSE,"",IF(B47=0,0,P12/2))</f>
        <v/>
      </c>
      <c r="I47" s="132" t="str">
        <f ca="1">IF(A47=FALSE,"",IF(B47=0,0,P14/SQRT(3)))</f>
        <v/>
      </c>
      <c r="J47" s="132" t="str">
        <f ca="1">IF(A47=FALSE,"",IF(B47=0,0,O12*B14/SQRT(3)))</f>
        <v/>
      </c>
      <c r="K47" s="205" t="str">
        <f t="shared" ca="1" si="8"/>
        <v/>
      </c>
      <c r="L47" s="133" t="str">
        <f t="shared" ca="1" si="21"/>
        <v/>
      </c>
      <c r="M47" s="134" t="str">
        <f t="shared" ca="1" si="9"/>
        <v/>
      </c>
      <c r="N47" s="135" t="str">
        <f ca="1">IF(A47=FALSE,"",IF(B47=0,0,K47*MAX(M42:M55)))</f>
        <v/>
      </c>
      <c r="O47" s="207" t="str">
        <f ca="1">IF(A47=FALSE,"",D24)</f>
        <v/>
      </c>
      <c r="P47" s="208" t="str">
        <f t="shared" ca="1" si="10"/>
        <v/>
      </c>
      <c r="Q47" s="210" t="str">
        <f t="shared" ca="1" si="11"/>
        <v/>
      </c>
      <c r="R47" s="208" t="str">
        <f ca="1">IF(A47=FALSE,"",OFFSET(O21,0,MATCH(MAX(P22:R22),P22:R22,0)))</f>
        <v/>
      </c>
      <c r="S47" s="209" t="str">
        <f ca="1">IF(A47=FALSE,"",IF(C47=0,0,D14/B47*100))</f>
        <v/>
      </c>
      <c r="U47" s="104">
        <f ca="1">IF(F12*Q$4&lt;=O47,0.5,IF(F12*Q$5&lt;=O47,1,IF(F12*Q$6&lt;=O47,2,IF(F12*Q$7&lt;=O47,3,))))</f>
        <v>0.5</v>
      </c>
      <c r="V47" s="104">
        <f t="shared" ca="1" si="12"/>
        <v>0.5</v>
      </c>
      <c r="W47" s="104">
        <f t="shared" ca="1" si="13"/>
        <v>0.5</v>
      </c>
      <c r="X47" s="104">
        <f t="shared" ca="1" si="14"/>
        <v>0.5</v>
      </c>
      <c r="Y47" s="104">
        <f t="shared" ca="1" si="15"/>
        <v>0.5</v>
      </c>
      <c r="Z47" s="104">
        <f t="shared" ca="1" si="23"/>
        <v>0</v>
      </c>
      <c r="AA47" s="136">
        <f t="shared" ca="1" si="22"/>
        <v>0.5</v>
      </c>
      <c r="AC47" s="137" t="str">
        <f t="shared" ca="1" si="16"/>
        <v/>
      </c>
      <c r="AD47" s="137" t="str">
        <f ca="1">IF(A47=FALSE,"",IF(B47=0,0,C14*100))</f>
        <v/>
      </c>
      <c r="AE47" s="137" t="str">
        <f t="shared" ca="1" si="17"/>
        <v/>
      </c>
      <c r="AF47" s="137" t="b">
        <f t="shared" ca="1" si="18"/>
        <v>1</v>
      </c>
      <c r="AG47" s="125" t="str">
        <f t="shared" ca="1" si="19"/>
        <v/>
      </c>
      <c r="AH47" s="188" t="str">
        <f ca="1">IF(COUNTIF(AF42:AF55,FALSE)=0,"","초과")</f>
        <v/>
      </c>
    </row>
    <row r="48" spans="1:39" s="119" customFormat="1" ht="18.75" customHeight="1">
      <c r="A48" s="129" t="b">
        <f ca="1">AND(B29=TRUE,H12+6&gt;A29+2)</f>
        <v>0</v>
      </c>
      <c r="B48" s="130" t="str">
        <f t="shared" ca="1" si="5"/>
        <v/>
      </c>
      <c r="C48" s="131" t="str">
        <f t="shared" ca="1" si="6"/>
        <v/>
      </c>
      <c r="D48" s="204" t="str">
        <f ca="1">IF(A48=FALSE,"",IF(B48=0,0,D14/B48*100))</f>
        <v/>
      </c>
      <c r="E48" s="204" t="str">
        <f ca="1">IF(A48=FALSE,"",IF(B48=0,0,D14/B48*100))</f>
        <v/>
      </c>
      <c r="F48" s="132" t="str">
        <f t="shared" ca="1" si="20"/>
        <v/>
      </c>
      <c r="G48" s="132" t="str">
        <f t="shared" ca="1" si="7"/>
        <v/>
      </c>
      <c r="H48" s="132" t="str">
        <f ca="1">IF(A48=FALSE,"",IF(B48=0,0,P12/2))</f>
        <v/>
      </c>
      <c r="I48" s="132" t="str">
        <f ca="1">IF(A48=FALSE,"",IF(B48=0,0,P14/SQRT(3)))</f>
        <v/>
      </c>
      <c r="J48" s="132" t="str">
        <f ca="1">IF(A48=FALSE,"",IF(B48=0,0,O12*B14/SQRT(3)))</f>
        <v/>
      </c>
      <c r="K48" s="205" t="str">
        <f t="shared" ca="1" si="8"/>
        <v/>
      </c>
      <c r="L48" s="133" t="str">
        <f t="shared" ca="1" si="21"/>
        <v/>
      </c>
      <c r="M48" s="134" t="str">
        <f t="shared" ca="1" si="9"/>
        <v/>
      </c>
      <c r="N48" s="135" t="str">
        <f ca="1">IF(A48=FALSE,"",IF(B48=0,0,K48*MAX(M42:M55)))</f>
        <v/>
      </c>
      <c r="O48" s="207" t="str">
        <f ca="1">IF(A48=FALSE,"",D24)</f>
        <v/>
      </c>
      <c r="P48" s="208" t="str">
        <f t="shared" ca="1" si="10"/>
        <v/>
      </c>
      <c r="Q48" s="210" t="str">
        <f t="shared" ca="1" si="11"/>
        <v/>
      </c>
      <c r="R48" s="208" t="str">
        <f ca="1">IF(A48=FALSE,"",OFFSET(O21,0,MATCH(MAX(P22:R22),P22:R22,0)))</f>
        <v/>
      </c>
      <c r="S48" s="209" t="str">
        <f ca="1">IF(A48=FALSE,"",IF(C48=0,0,D14/B48*100))</f>
        <v/>
      </c>
      <c r="U48" s="104">
        <f ca="1">IF(F12*Q$4&lt;=O48,0.5,IF(F12*Q$5&lt;=O48,1,IF(F12*Q$6&lt;=O48,2,IF(F12*Q$7&lt;=O48,3,))))</f>
        <v>0.5</v>
      </c>
      <c r="V48" s="104">
        <f t="shared" ca="1" si="12"/>
        <v>0.5</v>
      </c>
      <c r="W48" s="104">
        <f t="shared" ca="1" si="13"/>
        <v>0.5</v>
      </c>
      <c r="X48" s="104">
        <f t="shared" ca="1" si="14"/>
        <v>0.5</v>
      </c>
      <c r="Y48" s="104">
        <f t="shared" ca="1" si="15"/>
        <v>0.5</v>
      </c>
      <c r="Z48" s="104">
        <f t="shared" ca="1" si="23"/>
        <v>0</v>
      </c>
      <c r="AA48" s="136">
        <f t="shared" ca="1" si="22"/>
        <v>0.5</v>
      </c>
      <c r="AC48" s="137" t="str">
        <f t="shared" ca="1" si="16"/>
        <v/>
      </c>
      <c r="AD48" s="137" t="str">
        <f ca="1">IF(A48=FALSE,"",IF(B48=0,0,C14*100))</f>
        <v/>
      </c>
      <c r="AE48" s="137" t="str">
        <f t="shared" ca="1" si="17"/>
        <v/>
      </c>
      <c r="AF48" s="137" t="b">
        <f t="shared" ca="1" si="18"/>
        <v>1</v>
      </c>
      <c r="AG48" s="186" t="str">
        <f t="shared" ca="1" si="19"/>
        <v/>
      </c>
      <c r="AH48" s="189"/>
    </row>
    <row r="49" spans="1:33" s="119" customFormat="1" ht="18.75" customHeight="1">
      <c r="A49" s="129" t="b">
        <f ca="1">AND(B30=TRUE,H12+6&gt;A30+2)</f>
        <v>0</v>
      </c>
      <c r="B49" s="130" t="str">
        <f t="shared" ca="1" si="5"/>
        <v/>
      </c>
      <c r="C49" s="131" t="str">
        <f t="shared" ca="1" si="6"/>
        <v/>
      </c>
      <c r="D49" s="204" t="str">
        <f ca="1">IF(A49=FALSE,"",IF(B49=0,0,D14/B49*100))</f>
        <v/>
      </c>
      <c r="E49" s="204" t="str">
        <f ca="1">IF(A49=FALSE,"",IF(B49=0,0,D14/B49*100))</f>
        <v/>
      </c>
      <c r="F49" s="132" t="str">
        <f t="shared" ca="1" si="20"/>
        <v/>
      </c>
      <c r="G49" s="132" t="str">
        <f t="shared" ca="1" si="7"/>
        <v/>
      </c>
      <c r="H49" s="132" t="str">
        <f ca="1">IF(A49=FALSE,"",IF(B49=0,0,P12/2))</f>
        <v/>
      </c>
      <c r="I49" s="132" t="str">
        <f ca="1">IF(A49=FALSE,"",IF(B49=0,0,P14/SQRT(3)))</f>
        <v/>
      </c>
      <c r="J49" s="132" t="str">
        <f ca="1">IF(A49=FALSE,"",IF(B49=0,0,O12*B14/SQRT(3)))</f>
        <v/>
      </c>
      <c r="K49" s="205" t="str">
        <f t="shared" ca="1" si="8"/>
        <v/>
      </c>
      <c r="L49" s="133" t="str">
        <f t="shared" ca="1" si="21"/>
        <v/>
      </c>
      <c r="M49" s="134" t="str">
        <f t="shared" ca="1" si="9"/>
        <v/>
      </c>
      <c r="N49" s="135" t="str">
        <f ca="1">IF(A49=FALSE,"",IF(B49=0,0,K49*MAX(M42:M55)))</f>
        <v/>
      </c>
      <c r="O49" s="207" t="str">
        <f ca="1">IF(A49=FALSE,"",D24)</f>
        <v/>
      </c>
      <c r="P49" s="208" t="str">
        <f t="shared" ca="1" si="10"/>
        <v/>
      </c>
      <c r="Q49" s="210" t="str">
        <f t="shared" ca="1" si="11"/>
        <v/>
      </c>
      <c r="R49" s="208" t="str">
        <f ca="1">IF(A49=FALSE,"",OFFSET(O21,0,MATCH(MAX(P22:R22),P22:R22,0)))</f>
        <v/>
      </c>
      <c r="S49" s="209" t="str">
        <f ca="1">IF(A49=FALSE,"",IF(C49=0,0,D14/B49*100))</f>
        <v/>
      </c>
      <c r="U49" s="104">
        <f ca="1">IF(F12*Q$4&lt;=O49,0.5,IF(F12*Q$5&lt;=O49,1,IF(F12*Q$6&lt;=O49,2,IF(F12*Q$7&lt;=O49,3,))))</f>
        <v>0.5</v>
      </c>
      <c r="V49" s="104">
        <f t="shared" ca="1" si="12"/>
        <v>0.5</v>
      </c>
      <c r="W49" s="104">
        <f t="shared" ca="1" si="13"/>
        <v>0.5</v>
      </c>
      <c r="X49" s="104">
        <f t="shared" ca="1" si="14"/>
        <v>0.5</v>
      </c>
      <c r="Y49" s="104">
        <f t="shared" ca="1" si="15"/>
        <v>0.5</v>
      </c>
      <c r="Z49" s="104">
        <f t="shared" ca="1" si="23"/>
        <v>0</v>
      </c>
      <c r="AA49" s="136">
        <f t="shared" ca="1" si="22"/>
        <v>0.5</v>
      </c>
      <c r="AC49" s="137" t="str">
        <f t="shared" ca="1" si="16"/>
        <v/>
      </c>
      <c r="AD49" s="137" t="str">
        <f ca="1">IF(A49=FALSE,"",IF(B49=0,0,C14*100))</f>
        <v/>
      </c>
      <c r="AE49" s="137" t="str">
        <f t="shared" ca="1" si="17"/>
        <v/>
      </c>
      <c r="AF49" s="137" t="b">
        <f t="shared" ca="1" si="18"/>
        <v>1</v>
      </c>
      <c r="AG49" s="125" t="str">
        <f t="shared" ca="1" si="19"/>
        <v/>
      </c>
    </row>
    <row r="50" spans="1:33" s="119" customFormat="1" ht="18.75" customHeight="1">
      <c r="A50" s="129" t="b">
        <f ca="1">AND(B31=TRUE,H12+6&gt;A31+2)</f>
        <v>0</v>
      </c>
      <c r="B50" s="130" t="str">
        <f t="shared" ca="1" si="5"/>
        <v/>
      </c>
      <c r="C50" s="131" t="str">
        <f t="shared" ca="1" si="6"/>
        <v/>
      </c>
      <c r="D50" s="204" t="str">
        <f ca="1">IF(A50=FALSE,"",IF(B50=0,0,D14/B50*100))</f>
        <v/>
      </c>
      <c r="E50" s="204" t="str">
        <f ca="1">IF(A50=FALSE,"",IF(B50=0,0,D14/B50*100))</f>
        <v/>
      </c>
      <c r="F50" s="132" t="str">
        <f t="shared" ca="1" si="20"/>
        <v/>
      </c>
      <c r="G50" s="132" t="str">
        <f t="shared" ca="1" si="7"/>
        <v/>
      </c>
      <c r="H50" s="132" t="str">
        <f ca="1">IF(A50=FALSE,"",IF(B50=0,0,P12/2))</f>
        <v/>
      </c>
      <c r="I50" s="132" t="str">
        <f ca="1">IF(A50=FALSE,"",IF(B50=0,0,P14/SQRT(3)))</f>
        <v/>
      </c>
      <c r="J50" s="132" t="str">
        <f ca="1">IF(A50=FALSE,"",IF(B50=0,0,O12*B14/SQRT(3)))</f>
        <v/>
      </c>
      <c r="K50" s="205" t="str">
        <f t="shared" ca="1" si="8"/>
        <v/>
      </c>
      <c r="L50" s="133" t="str">
        <f t="shared" ca="1" si="21"/>
        <v/>
      </c>
      <c r="M50" s="134" t="str">
        <f t="shared" ca="1" si="9"/>
        <v/>
      </c>
      <c r="N50" s="135" t="str">
        <f ca="1">IF(A50=FALSE,"",IF(B50=0,0,K50*MAX(M42:M55)))</f>
        <v/>
      </c>
      <c r="O50" s="207" t="str">
        <f ca="1">IF(A50=FALSE,"",D24)</f>
        <v/>
      </c>
      <c r="P50" s="208" t="str">
        <f t="shared" ca="1" si="10"/>
        <v/>
      </c>
      <c r="Q50" s="210" t="str">
        <f t="shared" ca="1" si="11"/>
        <v/>
      </c>
      <c r="R50" s="208" t="str">
        <f ca="1">IF(A50=FALSE,"",OFFSET(O21,0,MATCH(MAX(P22:R22),P22:R22,0)))</f>
        <v/>
      </c>
      <c r="S50" s="209" t="str">
        <f ca="1">IF(A50=FALSE,"",IF(C50=0,0,D14/B50*100))</f>
        <v/>
      </c>
      <c r="U50" s="104">
        <f ca="1">IF(F12*Q$4&lt;=O50,0.5,IF(F12*Q$5&lt;=O50,1,IF(F12*Q$6&lt;=O50,2,IF(F12*Q$7&lt;=O50,3,))))</f>
        <v>0.5</v>
      </c>
      <c r="V50" s="104">
        <f t="shared" ca="1" si="12"/>
        <v>0.5</v>
      </c>
      <c r="W50" s="104">
        <f t="shared" ca="1" si="13"/>
        <v>0.5</v>
      </c>
      <c r="X50" s="104">
        <f t="shared" ca="1" si="14"/>
        <v>0.5</v>
      </c>
      <c r="Y50" s="104">
        <f t="shared" ca="1" si="15"/>
        <v>0.5</v>
      </c>
      <c r="Z50" s="104">
        <f t="shared" ca="1" si="23"/>
        <v>0</v>
      </c>
      <c r="AA50" s="136">
        <f t="shared" ca="1" si="22"/>
        <v>0.5</v>
      </c>
      <c r="AC50" s="137" t="str">
        <f t="shared" ca="1" si="16"/>
        <v/>
      </c>
      <c r="AD50" s="137" t="str">
        <f ca="1">IF(A50=FALSE,"",IF(B50=0,0,C14*100))</f>
        <v/>
      </c>
      <c r="AE50" s="137" t="str">
        <f t="shared" ca="1" si="17"/>
        <v/>
      </c>
      <c r="AF50" s="137" t="b">
        <f t="shared" ca="1" si="18"/>
        <v>1</v>
      </c>
      <c r="AG50" s="125" t="str">
        <f t="shared" ca="1" si="19"/>
        <v/>
      </c>
    </row>
    <row r="51" spans="1:33" s="119" customFormat="1" ht="18.75" customHeight="1">
      <c r="A51" s="129" t="b">
        <f ca="1">AND(B32=TRUE,H12+6&gt;A32+2)</f>
        <v>0</v>
      </c>
      <c r="B51" s="130" t="str">
        <f t="shared" ca="1" si="5"/>
        <v/>
      </c>
      <c r="C51" s="131" t="str">
        <f t="shared" ca="1" si="6"/>
        <v/>
      </c>
      <c r="D51" s="204" t="str">
        <f ca="1">IF(A51=FALSE,"",IF(B51=0,0,D14/B51*100))</f>
        <v/>
      </c>
      <c r="E51" s="204" t="str">
        <f ca="1">IF(A51=FALSE,"",IF(B51=0,0,D14/B51*100))</f>
        <v/>
      </c>
      <c r="F51" s="132" t="str">
        <f t="shared" ca="1" si="20"/>
        <v/>
      </c>
      <c r="G51" s="132" t="str">
        <f t="shared" ca="1" si="7"/>
        <v/>
      </c>
      <c r="H51" s="132" t="str">
        <f ca="1">IF(A51=FALSE,"",IF(B51=0,0,P12/2))</f>
        <v/>
      </c>
      <c r="I51" s="132" t="str">
        <f ca="1">IF(A51=FALSE,"",IF(B51=0,0,P14/SQRT(3)))</f>
        <v/>
      </c>
      <c r="J51" s="132" t="str">
        <f ca="1">IF(A51=FALSE,"",IF(B51=0,0,O12*B14/SQRT(3)))</f>
        <v/>
      </c>
      <c r="K51" s="205" t="str">
        <f t="shared" ca="1" si="8"/>
        <v/>
      </c>
      <c r="L51" s="133" t="str">
        <f t="shared" ca="1" si="21"/>
        <v/>
      </c>
      <c r="M51" s="134" t="str">
        <f t="shared" ca="1" si="9"/>
        <v/>
      </c>
      <c r="N51" s="135" t="str">
        <f ca="1">IF(A51=FALSE,"",IF(B51=0,0,K51*MAX(M42:M55)))</f>
        <v/>
      </c>
      <c r="O51" s="207" t="str">
        <f ca="1">IF(A51=FALSE,"",D24)</f>
        <v/>
      </c>
      <c r="P51" s="208" t="str">
        <f t="shared" ca="1" si="10"/>
        <v/>
      </c>
      <c r="Q51" s="210" t="str">
        <f t="shared" ca="1" si="11"/>
        <v/>
      </c>
      <c r="R51" s="208" t="str">
        <f ca="1">IF(A51=FALSE,"",OFFSET(O21,0,MATCH(MAX(P22:R22),P22:R22,0)))</f>
        <v/>
      </c>
      <c r="S51" s="209" t="str">
        <f ca="1">IF(A51=FALSE,"",IF(C51=0,0,D14/B51*100))</f>
        <v/>
      </c>
      <c r="U51" s="104">
        <f ca="1">IF(F12*Q$4&lt;=O51,0.5,IF(F12*Q$5&lt;=O51,1,IF(F12*Q$6&lt;=O51,2,IF(F12*Q$7&lt;=O51,3,))))</f>
        <v>0.5</v>
      </c>
      <c r="V51" s="104">
        <f t="shared" ca="1" si="12"/>
        <v>0.5</v>
      </c>
      <c r="W51" s="104">
        <f t="shared" ca="1" si="13"/>
        <v>0.5</v>
      </c>
      <c r="X51" s="104">
        <f t="shared" ca="1" si="14"/>
        <v>0.5</v>
      </c>
      <c r="Y51" s="104">
        <f t="shared" ca="1" si="15"/>
        <v>0.5</v>
      </c>
      <c r="Z51" s="104">
        <f t="shared" ca="1" si="23"/>
        <v>0</v>
      </c>
      <c r="AA51" s="136">
        <f t="shared" ca="1" si="22"/>
        <v>0.5</v>
      </c>
      <c r="AC51" s="137" t="str">
        <f t="shared" ca="1" si="16"/>
        <v/>
      </c>
      <c r="AD51" s="137" t="str">
        <f ca="1">IF(A51=FALSE,"",IF(B51=0,0,C14*100))</f>
        <v/>
      </c>
      <c r="AE51" s="137" t="str">
        <f t="shared" ca="1" si="17"/>
        <v/>
      </c>
      <c r="AF51" s="137" t="b">
        <f t="shared" ca="1" si="18"/>
        <v>1</v>
      </c>
      <c r="AG51" s="125" t="str">
        <f t="shared" ca="1" si="19"/>
        <v/>
      </c>
    </row>
    <row r="52" spans="1:33" s="119" customFormat="1" ht="18.75" customHeight="1">
      <c r="A52" s="129" t="b">
        <f ca="1">AND(B33=TRUE,H12+6&gt;A33+2)</f>
        <v>0</v>
      </c>
      <c r="B52" s="130" t="str">
        <f t="shared" ca="1" si="5"/>
        <v/>
      </c>
      <c r="C52" s="131" t="str">
        <f t="shared" ca="1" si="6"/>
        <v/>
      </c>
      <c r="D52" s="204" t="str">
        <f ca="1">IF(A52=FALSE,"",IF(B52=0,0,D14/B52*100))</f>
        <v/>
      </c>
      <c r="E52" s="204" t="str">
        <f ca="1">IF(A52=FALSE,"",IF(B52=0,0,D14/B52*100))</f>
        <v/>
      </c>
      <c r="F52" s="132" t="str">
        <f t="shared" ca="1" si="20"/>
        <v/>
      </c>
      <c r="G52" s="132" t="str">
        <f t="shared" ca="1" si="7"/>
        <v/>
      </c>
      <c r="H52" s="132" t="str">
        <f ca="1">IF(A52=FALSE,"",IF(B52=0,0,P12/2))</f>
        <v/>
      </c>
      <c r="I52" s="132" t="str">
        <f ca="1">IF(A52=FALSE,"",IF(B52=0,0,P14/SQRT(3)))</f>
        <v/>
      </c>
      <c r="J52" s="132" t="str">
        <f ca="1">IF(A52=FALSE,"",IF(B52=0,0,O12*B14/SQRT(3)))</f>
        <v/>
      </c>
      <c r="K52" s="205" t="str">
        <f t="shared" ca="1" si="8"/>
        <v/>
      </c>
      <c r="L52" s="133" t="str">
        <f t="shared" ca="1" si="21"/>
        <v/>
      </c>
      <c r="M52" s="134" t="str">
        <f t="shared" ca="1" si="9"/>
        <v/>
      </c>
      <c r="N52" s="135" t="str">
        <f ca="1">IF(A52=FALSE,"",IF(B52=0,0,K52*MAX(M42:M55)))</f>
        <v/>
      </c>
      <c r="O52" s="207" t="str">
        <f ca="1">IF(A52=FALSE,"",D24)</f>
        <v/>
      </c>
      <c r="P52" s="208" t="str">
        <f t="shared" ca="1" si="10"/>
        <v/>
      </c>
      <c r="Q52" s="210" t="str">
        <f t="shared" ca="1" si="11"/>
        <v/>
      </c>
      <c r="R52" s="208" t="str">
        <f ca="1">IF(A52=FALSE,"",OFFSET(O21,0,MATCH(MAX(P22:R22),P22:R22,0)))</f>
        <v/>
      </c>
      <c r="S52" s="209" t="str">
        <f ca="1">IF(A52=FALSE,"",IF(C52=0,0,D14/B52*100))</f>
        <v/>
      </c>
      <c r="U52" s="104">
        <f ca="1">IF(F12*Q$4&lt;=O52,0.5,IF(F12*Q$5&lt;=O52,1,IF(F12*Q$6&lt;=O52,2,IF(F12*Q$7&lt;=O52,3,))))</f>
        <v>0.5</v>
      </c>
      <c r="V52" s="104">
        <f t="shared" ca="1" si="12"/>
        <v>0.5</v>
      </c>
      <c r="W52" s="104">
        <f t="shared" ca="1" si="13"/>
        <v>0.5</v>
      </c>
      <c r="X52" s="104">
        <f t="shared" ca="1" si="14"/>
        <v>0.5</v>
      </c>
      <c r="Y52" s="104">
        <f t="shared" ca="1" si="15"/>
        <v>0.5</v>
      </c>
      <c r="Z52" s="104">
        <f t="shared" ca="1" si="23"/>
        <v>0</v>
      </c>
      <c r="AA52" s="136">
        <f t="shared" ca="1" si="22"/>
        <v>0.5</v>
      </c>
      <c r="AC52" s="137" t="str">
        <f t="shared" ca="1" si="16"/>
        <v/>
      </c>
      <c r="AD52" s="137" t="str">
        <f ca="1">IF(A52=FALSE,"",IF(B52=0,0,C14*100))</f>
        <v/>
      </c>
      <c r="AE52" s="137" t="str">
        <f t="shared" ca="1" si="17"/>
        <v/>
      </c>
      <c r="AF52" s="137" t="b">
        <f t="shared" ca="1" si="18"/>
        <v>1</v>
      </c>
      <c r="AG52" s="125" t="str">
        <f t="shared" ca="1" si="19"/>
        <v/>
      </c>
    </row>
    <row r="53" spans="1:33" s="119" customFormat="1" ht="18.75" customHeight="1">
      <c r="A53" s="129" t="b">
        <f ca="1">AND(B34=TRUE,H12+6&gt;A34+2)</f>
        <v>0</v>
      </c>
      <c r="B53" s="130" t="str">
        <f t="shared" ca="1" si="5"/>
        <v/>
      </c>
      <c r="C53" s="131" t="str">
        <f t="shared" ca="1" si="6"/>
        <v/>
      </c>
      <c r="D53" s="204" t="str">
        <f ca="1">IF(A53=FALSE,"",IF(B53=0,0,D14/B53*100))</f>
        <v/>
      </c>
      <c r="E53" s="204" t="str">
        <f ca="1">IF(A53=FALSE,"",IF(B53=0,0,D14/B53*100))</f>
        <v/>
      </c>
      <c r="F53" s="132" t="str">
        <f t="shared" ca="1" si="20"/>
        <v/>
      </c>
      <c r="G53" s="132" t="str">
        <f t="shared" ca="1" si="7"/>
        <v/>
      </c>
      <c r="H53" s="132" t="str">
        <f ca="1">IF(A53=FALSE,"",IF(B53=0,0,P12/2))</f>
        <v/>
      </c>
      <c r="I53" s="132" t="str">
        <f ca="1">IF(A53=FALSE,"",IF(B53=0,0,P14/SQRT(3)))</f>
        <v/>
      </c>
      <c r="J53" s="132" t="str">
        <f ca="1">IF(A53=FALSE,"",IF(B53=0,0,O12*B14/SQRT(3)))</f>
        <v/>
      </c>
      <c r="K53" s="205" t="str">
        <f t="shared" ca="1" si="8"/>
        <v/>
      </c>
      <c r="L53" s="133" t="str">
        <f t="shared" ca="1" si="21"/>
        <v/>
      </c>
      <c r="M53" s="134" t="str">
        <f t="shared" ca="1" si="9"/>
        <v/>
      </c>
      <c r="N53" s="135" t="str">
        <f ca="1">IF(A53=FALSE,"",IF(B53=0,0,K53*MAX(M42:M55)))</f>
        <v/>
      </c>
      <c r="O53" s="207" t="str">
        <f ca="1">IF(A53=FALSE,"",D24)</f>
        <v/>
      </c>
      <c r="P53" s="208" t="str">
        <f t="shared" ca="1" si="10"/>
        <v/>
      </c>
      <c r="Q53" s="210" t="str">
        <f t="shared" ca="1" si="11"/>
        <v/>
      </c>
      <c r="R53" s="208" t="str">
        <f ca="1">IF(A53=FALSE,"",OFFSET(O21,0,MATCH(MAX(P22:R22),P22:R22,0)))</f>
        <v/>
      </c>
      <c r="S53" s="209" t="str">
        <f ca="1">IF(A53=FALSE,"",IF(C53=0,0,D14/B53*100))</f>
        <v/>
      </c>
      <c r="U53" s="104">
        <f ca="1">IF(F12*Q$4&lt;=O53,0.5,IF(F12*Q$5&lt;=O53,1,IF(F12*Q$6&lt;=O53,2,IF(F12*Q$7&lt;=O53,3,))))</f>
        <v>0.5</v>
      </c>
      <c r="V53" s="104">
        <f t="shared" ca="1" si="12"/>
        <v>0.5</v>
      </c>
      <c r="W53" s="104">
        <f t="shared" ca="1" si="13"/>
        <v>0.5</v>
      </c>
      <c r="X53" s="104">
        <f t="shared" ca="1" si="14"/>
        <v>0.5</v>
      </c>
      <c r="Y53" s="104">
        <f t="shared" ca="1" si="15"/>
        <v>0.5</v>
      </c>
      <c r="Z53" s="104">
        <f t="shared" ca="1" si="23"/>
        <v>0</v>
      </c>
      <c r="AA53" s="136">
        <f t="shared" ca="1" si="22"/>
        <v>0.5</v>
      </c>
      <c r="AC53" s="137" t="str">
        <f t="shared" ca="1" si="16"/>
        <v/>
      </c>
      <c r="AD53" s="137" t="str">
        <f ca="1">IF(A53=FALSE,"",IF(B53=0,0,C14*100))</f>
        <v/>
      </c>
      <c r="AE53" s="137" t="str">
        <f t="shared" ca="1" si="17"/>
        <v/>
      </c>
      <c r="AF53" s="137" t="b">
        <f t="shared" ca="1" si="18"/>
        <v>1</v>
      </c>
      <c r="AG53" s="125" t="str">
        <f t="shared" ca="1" si="19"/>
        <v/>
      </c>
    </row>
    <row r="54" spans="1:33" s="119" customFormat="1" ht="18.75" customHeight="1">
      <c r="A54" s="129" t="b">
        <f ca="1">AND(B35=TRUE,H12+6&gt;A35+2)</f>
        <v>0</v>
      </c>
      <c r="B54" s="130" t="str">
        <f t="shared" ca="1" si="5"/>
        <v/>
      </c>
      <c r="C54" s="131" t="str">
        <f t="shared" ca="1" si="6"/>
        <v/>
      </c>
      <c r="D54" s="204" t="str">
        <f ca="1">IF(A54=FALSE,"",IF(B54=0,0,D14/B54*100))</f>
        <v/>
      </c>
      <c r="E54" s="204" t="str">
        <f ca="1">IF(A54=FALSE,"",IF(B54=0,0,D14/B54*100))</f>
        <v/>
      </c>
      <c r="F54" s="132" t="str">
        <f t="shared" ca="1" si="20"/>
        <v/>
      </c>
      <c r="G54" s="132" t="str">
        <f t="shared" ca="1" si="7"/>
        <v/>
      </c>
      <c r="H54" s="132" t="str">
        <f ca="1">IF(A54=FALSE,"",IF(B54=0,0,P12/2))</f>
        <v/>
      </c>
      <c r="I54" s="132" t="str">
        <f ca="1">IF(A54=FALSE,"",IF(B54=0,0,P14/SQRT(3)))</f>
        <v/>
      </c>
      <c r="J54" s="132" t="str">
        <f ca="1">IF(A54=FALSE,"",IF(B54=0,0,O12*B14/SQRT(3)))</f>
        <v/>
      </c>
      <c r="K54" s="205" t="str">
        <f t="shared" ca="1" si="8"/>
        <v/>
      </c>
      <c r="L54" s="133" t="str">
        <f t="shared" ca="1" si="21"/>
        <v/>
      </c>
      <c r="M54" s="134" t="str">
        <f t="shared" ca="1" si="9"/>
        <v/>
      </c>
      <c r="N54" s="135" t="str">
        <f ca="1">IF(A54=FALSE,"",IF(B54=0,0,K54*MAX(M42:M55)))</f>
        <v/>
      </c>
      <c r="O54" s="207" t="str">
        <f ca="1">IF(A54=FALSE,"",D24)</f>
        <v/>
      </c>
      <c r="P54" s="208" t="str">
        <f t="shared" ca="1" si="10"/>
        <v/>
      </c>
      <c r="Q54" s="210" t="str">
        <f t="shared" ca="1" si="11"/>
        <v/>
      </c>
      <c r="R54" s="208" t="str">
        <f ca="1">IF(A54=FALSE,"",OFFSET(O21,0,MATCH(MAX(P22:R22),P22:R22,0)))</f>
        <v/>
      </c>
      <c r="S54" s="209" t="str">
        <f ca="1">IF(A54=FALSE,"",IF(C54=0,0,D14/B54*100))</f>
        <v/>
      </c>
      <c r="U54" s="104">
        <f ca="1">IF(F12*Q$4&lt;=O54,0.5,IF(F12*Q$5&lt;=O54,1,IF(F12*Q$6&lt;=O54,2,IF(F12*Q$7&lt;=O54,3,))))</f>
        <v>0.5</v>
      </c>
      <c r="V54" s="104">
        <f t="shared" ca="1" si="12"/>
        <v>0.5</v>
      </c>
      <c r="W54" s="104">
        <f t="shared" ca="1" si="13"/>
        <v>0.5</v>
      </c>
      <c r="X54" s="104">
        <f t="shared" ca="1" si="14"/>
        <v>0.5</v>
      </c>
      <c r="Y54" s="104">
        <f t="shared" ca="1" si="15"/>
        <v>0.5</v>
      </c>
      <c r="Z54" s="104">
        <f t="shared" ca="1" si="23"/>
        <v>0</v>
      </c>
      <c r="AA54" s="136">
        <f t="shared" ca="1" si="22"/>
        <v>0.5</v>
      </c>
      <c r="AC54" s="137" t="str">
        <f t="shared" ca="1" si="16"/>
        <v/>
      </c>
      <c r="AD54" s="137" t="str">
        <f ca="1">IF(A54=FALSE,"",IF(B54=0,0,C14*100))</f>
        <v/>
      </c>
      <c r="AE54" s="137" t="str">
        <f t="shared" ca="1" si="17"/>
        <v/>
      </c>
      <c r="AF54" s="137" t="b">
        <f t="shared" ca="1" si="18"/>
        <v>1</v>
      </c>
      <c r="AG54" s="125" t="str">
        <f t="shared" ca="1" si="19"/>
        <v/>
      </c>
    </row>
    <row r="55" spans="1:33" s="119" customFormat="1" ht="18.75" customHeight="1">
      <c r="A55" s="129" t="b">
        <f ca="1">AND(B36=TRUE,H12+6&gt;A36+2)</f>
        <v>0</v>
      </c>
      <c r="B55" s="130" t="str">
        <f t="shared" ca="1" si="5"/>
        <v/>
      </c>
      <c r="C55" s="131" t="str">
        <f t="shared" ca="1" si="6"/>
        <v/>
      </c>
      <c r="D55" s="204" t="str">
        <f ca="1">IF(A55=FALSE,"",IF(B55=0,0,D14/B55*100))</f>
        <v/>
      </c>
      <c r="E55" s="204" t="str">
        <f ca="1">IF(A55=FALSE,"",IF(B55=0,0,D14/B55*100))</f>
        <v/>
      </c>
      <c r="F55" s="132" t="str">
        <f t="shared" ca="1" si="20"/>
        <v/>
      </c>
      <c r="G55" s="132" t="str">
        <f t="shared" ca="1" si="7"/>
        <v/>
      </c>
      <c r="H55" s="132" t="str">
        <f ca="1">IF(A55=FALSE,"",IF(B55=0,0,P12/2))</f>
        <v/>
      </c>
      <c r="I55" s="132" t="str">
        <f ca="1">IF(A55=FALSE,"",IF(B55=0,0,P14/SQRT(3)))</f>
        <v/>
      </c>
      <c r="J55" s="132" t="str">
        <f ca="1">IF(A55=FALSE,"",IF(B55=0,0,O12*B14/SQRT(3)))</f>
        <v/>
      </c>
      <c r="K55" s="205" t="str">
        <f t="shared" ca="1" si="8"/>
        <v/>
      </c>
      <c r="L55" s="133" t="str">
        <f t="shared" ca="1" si="21"/>
        <v/>
      </c>
      <c r="M55" s="134" t="str">
        <f t="shared" ca="1" si="9"/>
        <v/>
      </c>
      <c r="N55" s="135" t="str">
        <f ca="1">IF(A55=FALSE,"",IF(B55=0,0,K55*MAX(M42:M55)))</f>
        <v/>
      </c>
      <c r="O55" s="207" t="str">
        <f ca="1">IF(A55=FALSE,"",D24)</f>
        <v/>
      </c>
      <c r="P55" s="208" t="str">
        <f t="shared" ca="1" si="10"/>
        <v/>
      </c>
      <c r="Q55" s="210" t="str">
        <f t="shared" ca="1" si="11"/>
        <v/>
      </c>
      <c r="R55" s="208" t="str">
        <f ca="1">IF(A55=FALSE,"",OFFSET(O21,0,MATCH(MAX(P22:R22),P22:R22,0)))</f>
        <v/>
      </c>
      <c r="S55" s="209" t="str">
        <f ca="1">IF(A55=FALSE,"",IF(C55=0,0,D14/B55*100))</f>
        <v/>
      </c>
      <c r="U55" s="104">
        <f ca="1">IF(F12*Q$4&lt;=O55,0.5,IF(F12*Q$5&lt;=O55,1,IF(F12*Q$6&lt;=O55,2,IF(F12*Q$7&lt;=O55,3,))))</f>
        <v>0.5</v>
      </c>
      <c r="V55" s="104">
        <f t="shared" ca="1" si="12"/>
        <v>0.5</v>
      </c>
      <c r="W55" s="104">
        <f t="shared" ca="1" si="13"/>
        <v>0.5</v>
      </c>
      <c r="X55" s="104">
        <f t="shared" ca="1" si="14"/>
        <v>0.5</v>
      </c>
      <c r="Y55" s="104">
        <f t="shared" ca="1" si="15"/>
        <v>0.5</v>
      </c>
      <c r="Z55" s="104">
        <f t="shared" ca="1" si="23"/>
        <v>0</v>
      </c>
      <c r="AA55" s="136">
        <f t="shared" ca="1" si="22"/>
        <v>0.5</v>
      </c>
      <c r="AC55" s="137" t="str">
        <f t="shared" ca="1" si="16"/>
        <v/>
      </c>
      <c r="AD55" s="137" t="str">
        <f ca="1">IF(A55=FALSE,"",IF(B55=0,0,C14*100))</f>
        <v/>
      </c>
      <c r="AE55" s="137" t="str">
        <f t="shared" ca="1" si="17"/>
        <v/>
      </c>
      <c r="AF55" s="137" t="b">
        <f t="shared" ca="1" si="18"/>
        <v>1</v>
      </c>
      <c r="AG55" s="125" t="str">
        <f t="shared" ca="1" si="19"/>
        <v/>
      </c>
    </row>
    <row r="57" spans="1:33" ht="17.25" customHeight="1">
      <c r="A57" s="105" t="str">
        <f>"■ 피교정기기 명세 ("&amp;A59&amp;"단)"</f>
        <v>■ 피교정기기 명세 (2단)</v>
      </c>
      <c r="M57" s="107" t="s">
        <v>234</v>
      </c>
      <c r="N57" s="108"/>
      <c r="O57" s="108"/>
      <c r="P57" s="108"/>
      <c r="Q57" s="552" t="s">
        <v>235</v>
      </c>
      <c r="R57" s="553"/>
      <c r="S57" s="553"/>
      <c r="T57" s="554"/>
    </row>
    <row r="58" spans="1:33" ht="17.25" customHeight="1">
      <c r="A58" s="96" t="s">
        <v>236</v>
      </c>
      <c r="B58" s="96" t="s">
        <v>237</v>
      </c>
      <c r="C58" s="96" t="s">
        <v>50</v>
      </c>
      <c r="D58" s="96" t="s">
        <v>239</v>
      </c>
      <c r="E58" s="96" t="s">
        <v>183</v>
      </c>
      <c r="F58" s="206" t="s">
        <v>39</v>
      </c>
      <c r="G58" s="96" t="s">
        <v>241</v>
      </c>
      <c r="H58" s="96" t="s">
        <v>242</v>
      </c>
      <c r="I58" s="96" t="s">
        <v>243</v>
      </c>
      <c r="J58" s="96" t="s">
        <v>244</v>
      </c>
      <c r="M58" s="96" t="s">
        <v>52</v>
      </c>
      <c r="N58" s="96" t="s">
        <v>246</v>
      </c>
      <c r="O58" s="96" t="s">
        <v>247</v>
      </c>
      <c r="P58" s="96" t="s">
        <v>248</v>
      </c>
      <c r="Q58" s="551" t="s">
        <v>249</v>
      </c>
      <c r="R58" s="102" t="s">
        <v>40</v>
      </c>
      <c r="S58" s="102" t="s">
        <v>42</v>
      </c>
      <c r="T58" s="102" t="s">
        <v>154</v>
      </c>
    </row>
    <row r="59" spans="1:33" ht="18" customHeight="1">
      <c r="A59" s="102">
        <v>2</v>
      </c>
      <c r="B59" s="102" t="e">
        <f>MATCH(A59&amp;"단",Force_2!D$4:D$203,0)</f>
        <v>#N/A</v>
      </c>
      <c r="C59" s="109">
        <f ca="1">OFFSET(Force_2!A$206,$A59,0)</f>
        <v>0</v>
      </c>
      <c r="D59" s="109">
        <f ca="1">OFFSET(Force_2!B$206,$A59,0)</f>
        <v>0</v>
      </c>
      <c r="E59" s="109">
        <f ca="1">OFFSET(Force_2!C$206,$A59,0)</f>
        <v>0</v>
      </c>
      <c r="F59" s="109">
        <f ca="1">OFFSET(Force_2!D$206,$A59,0)</f>
        <v>0</v>
      </c>
      <c r="G59" s="109">
        <f ca="1">OFFSET(Force_2!E$206,$A59,0)</f>
        <v>0</v>
      </c>
      <c r="H59" s="109">
        <f ca="1">OFFSET(Force_2!F$206,$A59,0)</f>
        <v>0</v>
      </c>
      <c r="I59" s="109">
        <f ca="1">OFFSET(Force_2!G$206,$A59,0)</f>
        <v>0</v>
      </c>
      <c r="J59" s="109">
        <f ca="1">OFFSET(Force_2!B$219,A59,0)</f>
        <v>0</v>
      </c>
      <c r="K59" s="211" t="s">
        <v>500</v>
      </c>
      <c r="M59" s="102">
        <f ca="1">OFFSET(Force_2!G$219,A59,0)</f>
        <v>0</v>
      </c>
      <c r="N59" s="102">
        <f ca="1">OFFSET(Force_2!Y$219,A59,0)</f>
        <v>0</v>
      </c>
      <c r="O59" s="102">
        <v>0.05</v>
      </c>
      <c r="P59" s="102">
        <f ca="1">OFFSET(Force_2!T$219,A59,0)</f>
        <v>0</v>
      </c>
      <c r="Q59" s="547"/>
      <c r="R59" s="111">
        <f ca="1">OFFSET(Force_2!Z$219,$A59,0)</f>
        <v>0</v>
      </c>
      <c r="S59" s="111">
        <f ca="1">OFFSET(Force_2!AA$219,$A59,0)</f>
        <v>0</v>
      </c>
      <c r="T59" s="111">
        <f ca="1">OFFSET(Force_2!AB$219,$A59,0)</f>
        <v>0</v>
      </c>
    </row>
    <row r="60" spans="1:33" s="108" customFormat="1" ht="18" customHeight="1">
      <c r="A60" s="96" t="s">
        <v>250</v>
      </c>
      <c r="B60" s="96" t="s">
        <v>53</v>
      </c>
      <c r="C60" s="96" t="s">
        <v>3</v>
      </c>
      <c r="D60" s="97" t="s">
        <v>252</v>
      </c>
      <c r="E60" s="97" t="s">
        <v>253</v>
      </c>
      <c r="F60" s="97" t="s">
        <v>254</v>
      </c>
      <c r="G60" s="97" t="s">
        <v>255</v>
      </c>
      <c r="H60" s="96" t="s">
        <v>256</v>
      </c>
      <c r="I60" s="96" t="s">
        <v>257</v>
      </c>
      <c r="J60" s="96" t="s">
        <v>51</v>
      </c>
      <c r="K60" s="110">
        <f ca="1">OFFSET(M$2,MATCH(J61,N$3:N$8,0),0)</f>
        <v>0</v>
      </c>
      <c r="M60" s="96" t="s">
        <v>258</v>
      </c>
      <c r="N60" s="96" t="s">
        <v>259</v>
      </c>
      <c r="O60" s="96" t="s">
        <v>260</v>
      </c>
      <c r="P60" s="96" t="s">
        <v>261</v>
      </c>
      <c r="Q60" s="551" t="s">
        <v>262</v>
      </c>
      <c r="R60" s="102" t="s">
        <v>41</v>
      </c>
      <c r="S60" s="102" t="s">
        <v>43</v>
      </c>
      <c r="T60" s="102" t="s">
        <v>157</v>
      </c>
    </row>
    <row r="61" spans="1:33" s="108" customFormat="1" ht="18.75" customHeight="1">
      <c r="A61" s="110" t="e">
        <f ca="1">OFFSET($H$2,MATCH(G59,$D$3:$D$8,0),0)</f>
        <v>#N/A</v>
      </c>
      <c r="B61" s="112" t="e">
        <f ca="1">ABS(N59-A$3)</f>
        <v>#DIV/0!</v>
      </c>
      <c r="C61" s="110" t="e">
        <f ca="1">OFFSET(Force_2!E$3,B59+4,0)</f>
        <v>#N/A</v>
      </c>
      <c r="D61" s="113" t="e">
        <f ca="1">F59*A61</f>
        <v>#N/A</v>
      </c>
      <c r="E61" s="102" t="str">
        <f ca="1">IF(OR(G59="kN",G59="N"),G59,IF(K68&gt;5,"kN","N"))</f>
        <v>kN</v>
      </c>
      <c r="F61" s="110">
        <f ca="1">OFFSET($D$6,0,MATCH(E61,$E$2:$J$2,0))</f>
        <v>1</v>
      </c>
      <c r="G61" s="113" t="e">
        <f ca="1">D61*F61</f>
        <v>#N/A</v>
      </c>
      <c r="H61" s="110" t="e">
        <f ca="1">IF(OR(G59="kN",G59="N"),"","약 ")&amp;TEXT(ROUND(G61,OFFSET($M$3,COUNTIF($L$3:$L$8,"&gt;"&amp;G61),0)),J61)&amp;" "&amp;E61</f>
        <v>#N/A</v>
      </c>
      <c r="I61" s="110">
        <f ca="1">OFFSET($N$3,COUNTIF($L$3:$L$8,"&gt;"&amp;ROUND(F59,OFFSET($M$3,COUNTIF($L$3:$L$8,"&gt;"&amp;F59),0))),0)</f>
        <v>0</v>
      </c>
      <c r="J61" s="110" t="str">
        <f ca="1">OFFSET($N$3,COUNTIF($L$3:$L$8,"&gt;"&amp;ROUND(G61,OFFSET($M$3,COUNTIF($L$3:$L$8,"&gt;"&amp;G61),0))),0)</f>
        <v>0</v>
      </c>
      <c r="K61" s="110">
        <f ca="1">K60+IF(E61="N",3,0)</f>
        <v>0</v>
      </c>
      <c r="M61" s="110">
        <f ca="1">IF(OR(M59="인장 (추)",M59="압축 (추)"),E61,OFFSET(Force_2!AF$219,A59,0))</f>
        <v>0</v>
      </c>
      <c r="N61" s="102" t="e">
        <f ca="1">OFFSET($D$2,MATCH(M61,$E$2:$J$2,0),MATCH(K66,$D$3:$D$8,0))</f>
        <v>#N/A</v>
      </c>
      <c r="O61" s="110">
        <f ca="1">OFFSET(Force_2!AG$219,A59,0)</f>
        <v>0</v>
      </c>
      <c r="P61" s="114">
        <f ca="1">OFFSET(Force_2!AH$219,A59,0)</f>
        <v>0</v>
      </c>
      <c r="Q61" s="547"/>
      <c r="R61" s="111">
        <f ca="1">OFFSET(Force_2!AC$219,$A59,0)</f>
        <v>0</v>
      </c>
      <c r="S61" s="111">
        <f ca="1">OFFSET(Force_2!AD$219,$A59,0)</f>
        <v>0</v>
      </c>
      <c r="T61" s="111">
        <f ca="1">OFFSET(Force_2!AE$219,$A59,0)</f>
        <v>0</v>
      </c>
    </row>
    <row r="62" spans="1:33" s="115" customFormat="1" ht="18.75" customHeight="1">
      <c r="A62" s="106"/>
      <c r="B62" s="106"/>
      <c r="C62" s="106"/>
      <c r="D62" s="106"/>
      <c r="E62" s="106"/>
      <c r="F62" s="106"/>
      <c r="G62" s="106"/>
      <c r="I62" s="106"/>
      <c r="J62" s="106"/>
      <c r="K62" s="106"/>
      <c r="L62" s="106"/>
      <c r="M62" s="106"/>
      <c r="N62" s="106"/>
      <c r="O62" s="106"/>
      <c r="AB62" s="116"/>
      <c r="AC62" s="116"/>
      <c r="AD62" s="116"/>
      <c r="AE62" s="116"/>
    </row>
    <row r="63" spans="1:33" s="115" customFormat="1" ht="18.75" customHeight="1">
      <c r="A63" s="117" t="s">
        <v>263</v>
      </c>
      <c r="B63" s="117"/>
      <c r="C63" s="118"/>
      <c r="D63" s="108"/>
      <c r="E63" s="108"/>
      <c r="F63" s="93"/>
      <c r="G63" s="108"/>
      <c r="H63" s="119"/>
      <c r="I63" s="108"/>
      <c r="K63" s="93" t="s">
        <v>54</v>
      </c>
      <c r="M63" s="119"/>
      <c r="N63" s="119"/>
      <c r="O63" s="119"/>
      <c r="P63" s="120" t="s">
        <v>55</v>
      </c>
      <c r="R63" s="119"/>
      <c r="S63" s="119"/>
    </row>
    <row r="64" spans="1:33" s="115" customFormat="1" ht="17.25" customHeight="1">
      <c r="A64" s="538" t="s">
        <v>264</v>
      </c>
      <c r="B64" s="555" t="s">
        <v>576</v>
      </c>
      <c r="C64" s="538" t="s">
        <v>265</v>
      </c>
      <c r="D64" s="538" t="s">
        <v>266</v>
      </c>
      <c r="E64" s="535" t="s">
        <v>267</v>
      </c>
      <c r="F64" s="537"/>
      <c r="G64" s="535" t="s">
        <v>190</v>
      </c>
      <c r="H64" s="537"/>
      <c r="I64" s="535" t="s">
        <v>191</v>
      </c>
      <c r="J64" s="537"/>
      <c r="K64" s="538" t="s">
        <v>192</v>
      </c>
      <c r="L64" s="535" t="s">
        <v>271</v>
      </c>
      <c r="M64" s="536"/>
      <c r="N64" s="536"/>
      <c r="O64" s="537"/>
      <c r="P64" s="535" t="s">
        <v>272</v>
      </c>
      <c r="Q64" s="536"/>
      <c r="R64" s="536"/>
      <c r="S64" s="537"/>
      <c r="T64" s="535" t="s">
        <v>228</v>
      </c>
      <c r="U64" s="536"/>
      <c r="V64" s="537"/>
    </row>
    <row r="65" spans="1:39" ht="18.75" customHeight="1">
      <c r="A65" s="540"/>
      <c r="B65" s="540"/>
      <c r="C65" s="540"/>
      <c r="D65" s="539"/>
      <c r="E65" s="99" t="s">
        <v>192</v>
      </c>
      <c r="F65" s="99" t="s">
        <v>271</v>
      </c>
      <c r="G65" s="99" t="s">
        <v>192</v>
      </c>
      <c r="H65" s="99" t="s">
        <v>271</v>
      </c>
      <c r="I65" s="99" t="s">
        <v>192</v>
      </c>
      <c r="J65" s="99" t="s">
        <v>271</v>
      </c>
      <c r="K65" s="539"/>
      <c r="L65" s="99" t="s">
        <v>267</v>
      </c>
      <c r="M65" s="99" t="s">
        <v>190</v>
      </c>
      <c r="N65" s="99" t="s">
        <v>191</v>
      </c>
      <c r="O65" s="99" t="s">
        <v>277</v>
      </c>
      <c r="P65" s="99" t="s">
        <v>267</v>
      </c>
      <c r="Q65" s="99" t="s">
        <v>190</v>
      </c>
      <c r="R65" s="99" t="s">
        <v>191</v>
      </c>
      <c r="S65" s="99" t="s">
        <v>277</v>
      </c>
      <c r="T65" s="99" t="s">
        <v>212</v>
      </c>
      <c r="U65" s="99" t="s">
        <v>213</v>
      </c>
      <c r="V65" s="99" t="s">
        <v>214</v>
      </c>
    </row>
    <row r="66" spans="1:39" s="115" customFormat="1" ht="18.75" customHeight="1">
      <c r="A66" s="539"/>
      <c r="B66" s="539"/>
      <c r="C66" s="539"/>
      <c r="D66" s="316">
        <f ca="1">G59</f>
        <v>0</v>
      </c>
      <c r="E66" s="99">
        <f ca="1">D66</f>
        <v>0</v>
      </c>
      <c r="F66" s="99" t="s">
        <v>0</v>
      </c>
      <c r="G66" s="99">
        <f ca="1">D66</f>
        <v>0</v>
      </c>
      <c r="H66" s="99" t="s">
        <v>0</v>
      </c>
      <c r="I66" s="99">
        <f ca="1">D66</f>
        <v>0</v>
      </c>
      <c r="J66" s="99" t="s">
        <v>0</v>
      </c>
      <c r="K66" s="316" t="s">
        <v>176</v>
      </c>
      <c r="L66" s="99"/>
      <c r="M66" s="99"/>
      <c r="N66" s="99"/>
      <c r="O66" s="187"/>
      <c r="P66" s="99" t="s">
        <v>176</v>
      </c>
      <c r="Q66" s="99" t="s">
        <v>176</v>
      </c>
      <c r="R66" s="99" t="s">
        <v>176</v>
      </c>
      <c r="S66" s="99" t="s">
        <v>176</v>
      </c>
      <c r="T66" s="99" t="s">
        <v>215</v>
      </c>
      <c r="U66" s="99" t="s">
        <v>215</v>
      </c>
      <c r="V66" s="99" t="s">
        <v>215</v>
      </c>
    </row>
    <row r="67" spans="1:39" s="115" customFormat="1" ht="18.75" customHeight="1">
      <c r="A67" s="121">
        <v>0</v>
      </c>
      <c r="B67" s="121" t="b">
        <f ca="1">IFERROR(AND(OFFSET(Force_2!V$3,B59+A67,0)&lt;&gt;"",H59+5&gt;A67),FALSE)</f>
        <v>0</v>
      </c>
      <c r="C67" s="541" t="s">
        <v>280</v>
      </c>
      <c r="D67" s="121" t="str">
        <f ca="1">IF(B67=FALSE,"",OFFSET(Force_2!B$3,B59+A67,0))</f>
        <v/>
      </c>
      <c r="E67" s="121" t="str">
        <f ca="1">IF(B67=FALSE,"",OFFSET(Force_2!V$3,B59+A67,0))</f>
        <v/>
      </c>
      <c r="F67" s="121" t="str">
        <f ca="1">IF(B67=FALSE,"",OFFSET(Force_2!W$3,B59+A67,0))</f>
        <v/>
      </c>
      <c r="G67" s="121" t="str">
        <f ca="1">IF(B67=FALSE,"",OFFSET(Force_2!X$3,B59+A67,0))</f>
        <v/>
      </c>
      <c r="H67" s="121" t="str">
        <f ca="1">IF(B67=FALSE,"",OFFSET(Force_2!Y$3,B59+A67,0))</f>
        <v/>
      </c>
      <c r="I67" s="121" t="str">
        <f ca="1">IF(B67=FALSE,"",OFFSET(Force_2!Z$3,B59+A67,0))</f>
        <v/>
      </c>
      <c r="J67" s="121" t="str">
        <f ca="1">IF(B67=FALSE,"",OFFSET(Force_2!AA$3,B59+A67,0))</f>
        <v/>
      </c>
      <c r="K67" s="295" t="str">
        <f ca="1">IF(B67=FALSE,"",D67*A61)</f>
        <v/>
      </c>
      <c r="L67" s="295" t="str">
        <f ca="1">IF(B67=FALSE,"",IF(D67=0,0,D67/E67*(F67-F67)))</f>
        <v/>
      </c>
      <c r="M67" s="295" t="str">
        <f ca="1">IF(B67=FALSE,"",IF(D67=0,0,D67/G67*(H67-H67)))</f>
        <v/>
      </c>
      <c r="N67" s="295" t="str">
        <f ca="1">IF(B67=FALSE,"",IF(D67=0,0,D67/I67*(J67-J67)))</f>
        <v/>
      </c>
      <c r="O67" s="296"/>
      <c r="P67" s="297" t="s">
        <v>281</v>
      </c>
      <c r="Q67" s="298"/>
      <c r="R67" s="298"/>
      <c r="S67" s="298"/>
      <c r="T67" s="296"/>
      <c r="U67" s="298"/>
      <c r="V67" s="299"/>
      <c r="X67" s="93" t="s">
        <v>282</v>
      </c>
      <c r="Z67" s="119"/>
      <c r="AA67" s="119"/>
      <c r="AB67" s="119"/>
      <c r="AI67" s="93" t="s">
        <v>501</v>
      </c>
      <c r="AJ67" s="119"/>
      <c r="AK67" s="119"/>
    </row>
    <row r="68" spans="1:39" s="108" customFormat="1" ht="18.75" customHeight="1">
      <c r="A68" s="121">
        <v>1</v>
      </c>
      <c r="B68" s="121" t="b">
        <f ca="1">IFERROR(AND(OFFSET(Force_2!V$3,B59+A68,0)&lt;&gt;"",H59+5&gt;A68),FALSE)</f>
        <v>0</v>
      </c>
      <c r="C68" s="542"/>
      <c r="D68" s="121" t="str">
        <f ca="1">IF(B68=FALSE,"",OFFSET(Force_2!B$3,B59+A68,0))</f>
        <v/>
      </c>
      <c r="E68" s="121" t="str">
        <f ca="1">IF(B68=FALSE,"",OFFSET(Force_2!V$3,B59+A68,0))</f>
        <v/>
      </c>
      <c r="F68" s="121" t="str">
        <f ca="1">IF(B68=FALSE,"",OFFSET(Force_2!W$3,B59+A68,0))</f>
        <v/>
      </c>
      <c r="G68" s="121" t="str">
        <f ca="1">IF(B68=FALSE,"",OFFSET(Force_2!X$3,B59+A68,0))</f>
        <v/>
      </c>
      <c r="H68" s="121" t="str">
        <f ca="1">IF(B68=FALSE,"",OFFSET(Force_2!Y$3,B59+A68,0))</f>
        <v/>
      </c>
      <c r="I68" s="121" t="str">
        <f ca="1">IF(B68=FALSE,"",OFFSET(Force_2!Z$3,B59+A68,0))</f>
        <v/>
      </c>
      <c r="J68" s="121" t="str">
        <f ca="1">IF(B68=FALSE,"",OFFSET(Force_2!AA$3,B59+A68,0))</f>
        <v/>
      </c>
      <c r="K68" s="295" t="str">
        <f ca="1">IF(B68=FALSE,"",D68*A61)</f>
        <v/>
      </c>
      <c r="L68" s="295" t="str">
        <f ca="1">IF(B68=FALSE,"",IF(D68=0,0,D68/E68*(F68-F67)))</f>
        <v/>
      </c>
      <c r="M68" s="295" t="str">
        <f ca="1">IF(B68=FALSE,"",IF(D68=0,0,D68/G68*(H68-H67)))</f>
        <v/>
      </c>
      <c r="N68" s="295" t="str">
        <f ca="1">IF(B68=FALSE,"",IF(D68=0,0,D68/I68*(J68-J67)))</f>
        <v/>
      </c>
      <c r="O68" s="300"/>
      <c r="P68" s="295" t="e">
        <f ca="1">OFFSET(E70,H59+1,0)*A61</f>
        <v>#VALUE!</v>
      </c>
      <c r="Q68" s="295" t="e">
        <f ca="1">OFFSET(G70,H59+1,0)*A61</f>
        <v>#VALUE!</v>
      </c>
      <c r="R68" s="295" t="e">
        <f ca="1">OFFSET(I70,H59+1,0)*A61</f>
        <v>#VALUE!</v>
      </c>
      <c r="S68" s="301"/>
      <c r="T68" s="300"/>
      <c r="U68" s="301"/>
      <c r="V68" s="302"/>
      <c r="X68" s="98" t="s">
        <v>532</v>
      </c>
      <c r="Y68" s="315" t="s">
        <v>192</v>
      </c>
      <c r="Z68" s="317" t="s">
        <v>478</v>
      </c>
      <c r="AA68" s="272" t="s">
        <v>550</v>
      </c>
      <c r="AB68" s="315" t="s">
        <v>283</v>
      </c>
      <c r="AC68" s="315" t="s">
        <v>58</v>
      </c>
      <c r="AD68" s="272" t="s">
        <v>551</v>
      </c>
      <c r="AE68" s="315" t="s">
        <v>56</v>
      </c>
      <c r="AF68" s="315" t="s">
        <v>57</v>
      </c>
      <c r="AG68" s="315" t="s">
        <v>193</v>
      </c>
      <c r="AI68" s="317" t="s">
        <v>478</v>
      </c>
      <c r="AJ68" s="560" t="s">
        <v>112</v>
      </c>
      <c r="AK68" s="561"/>
      <c r="AL68" s="562"/>
      <c r="AM68" s="317" t="s">
        <v>504</v>
      </c>
    </row>
    <row r="69" spans="1:39" s="108" customFormat="1" ht="18.75" customHeight="1" thickBot="1">
      <c r="A69" s="122">
        <v>2</v>
      </c>
      <c r="B69" s="122" t="b">
        <f ca="1">IFERROR(AND(OFFSET(Force_2!V$3,B59+A69,0)&lt;&gt;"",H59+5&gt;A69),FALSE)</f>
        <v>0</v>
      </c>
      <c r="C69" s="543"/>
      <c r="D69" s="122" t="str">
        <f ca="1">IF(B69=FALSE,"",OFFSET(Force_2!B$3,B59+A69,0))</f>
        <v/>
      </c>
      <c r="E69" s="122" t="str">
        <f ca="1">IF(B69=FALSE,"",OFFSET(Force_2!V$3,B59+A69,0))</f>
        <v/>
      </c>
      <c r="F69" s="122" t="str">
        <f ca="1">IF(B69=FALSE,"",OFFSET(Force_2!W$3,B59+A69,0))</f>
        <v/>
      </c>
      <c r="G69" s="122" t="str">
        <f ca="1">IF(B69=FALSE,"",OFFSET(Force_2!X$3,B59+A69,0))</f>
        <v/>
      </c>
      <c r="H69" s="122" t="str">
        <f ca="1">IF(B69=FALSE,"",OFFSET(Force_2!Y$3,B59+A69,0))</f>
        <v/>
      </c>
      <c r="I69" s="122" t="str">
        <f ca="1">IF(B69=FALSE,"",OFFSET(Force_2!Z$3,B59+A69,0))</f>
        <v/>
      </c>
      <c r="J69" s="122" t="str">
        <f ca="1">IF(B69=FALSE,"",OFFSET(Force_2!AA$3,B59+A69,0))</f>
        <v/>
      </c>
      <c r="K69" s="303" t="str">
        <f ca="1">IF(B69=FALSE,"",D69*A61)</f>
        <v/>
      </c>
      <c r="L69" s="303" t="str">
        <f ca="1">IF(B69=FALSE,"",IF(D69=0,0,D69/E69*(F69-F67)))</f>
        <v/>
      </c>
      <c r="M69" s="303" t="str">
        <f ca="1">IF(B69=FALSE,"",IF(D69=0,0,D69/G69*(H69-H67)))</f>
        <v/>
      </c>
      <c r="N69" s="303" t="str">
        <f ca="1">IF(B69=FALSE,"",IF(D69=0,0,D69/I69*(J69-J67)))</f>
        <v/>
      </c>
      <c r="O69" s="304"/>
      <c r="P69" s="305" t="e">
        <f ca="1">ABS(P68)</f>
        <v>#VALUE!</v>
      </c>
      <c r="Q69" s="305" t="e">
        <f t="shared" ref="Q69:R69" ca="1" si="24">ABS(Q68)</f>
        <v>#VALUE!</v>
      </c>
      <c r="R69" s="305" t="e">
        <f t="shared" ca="1" si="24"/>
        <v>#VALUE!</v>
      </c>
      <c r="S69" s="306"/>
      <c r="T69" s="304"/>
      <c r="U69" s="306"/>
      <c r="V69" s="307"/>
      <c r="X69" s="316" t="s">
        <v>533</v>
      </c>
      <c r="Y69" s="316" t="str">
        <f ca="1">E61</f>
        <v>kN</v>
      </c>
      <c r="Z69" s="316" t="str">
        <f ca="1">E61</f>
        <v>kN</v>
      </c>
      <c r="AA69" s="316" t="str">
        <f ca="1">Z69</f>
        <v>kN</v>
      </c>
      <c r="AB69" s="316" t="s">
        <v>59</v>
      </c>
      <c r="AC69" s="316" t="s">
        <v>60</v>
      </c>
      <c r="AD69" s="233" t="str">
        <f ca="1">AA69</f>
        <v>kN</v>
      </c>
      <c r="AE69" s="316" t="s">
        <v>59</v>
      </c>
      <c r="AF69" s="316" t="s">
        <v>59</v>
      </c>
      <c r="AG69" s="316"/>
      <c r="AI69" s="316" t="str">
        <f ca="1">Z69</f>
        <v>kN</v>
      </c>
      <c r="AJ69" s="233" t="s">
        <v>505</v>
      </c>
      <c r="AK69" s="233" t="s">
        <v>558</v>
      </c>
      <c r="AL69" s="233" t="s">
        <v>506</v>
      </c>
      <c r="AM69" s="250" t="str">
        <f ca="1">IF(TYPE(MATCH("FAIL",AM70:AM83,0))=16,"","FAIL")</f>
        <v/>
      </c>
    </row>
    <row r="70" spans="1:39" s="119" customFormat="1" ht="18.75" customHeight="1">
      <c r="A70" s="123">
        <v>3</v>
      </c>
      <c r="B70" s="123" t="b">
        <f ca="1">IFERROR(AND(OFFSET(Force_2!V$3,B59+A70,0)&lt;&gt;"",H59+5&gt;A70),FALSE)</f>
        <v>0</v>
      </c>
      <c r="C70" s="556" t="s">
        <v>285</v>
      </c>
      <c r="D70" s="123" t="str">
        <f ca="1">IF(B70=FALSE,"",OFFSET(Force_2!B$3,B59+A70,0))</f>
        <v/>
      </c>
      <c r="E70" s="123" t="str">
        <f ca="1">IF(B70=FALSE,"",OFFSET(Force_2!V$3,B59+A70,0))</f>
        <v/>
      </c>
      <c r="F70" s="123" t="str">
        <f ca="1">IF(B70=FALSE,"",OFFSET(Force_2!W$3,B59+A70,0))</f>
        <v/>
      </c>
      <c r="G70" s="123" t="str">
        <f ca="1">IF(B70=FALSE,"",OFFSET(Force_2!X$3,B59+A70,0))</f>
        <v/>
      </c>
      <c r="H70" s="123" t="str">
        <f ca="1">IF(B70=FALSE,"",OFFSET(Force_2!Y$3,B59+A70,0))</f>
        <v/>
      </c>
      <c r="I70" s="123" t="str">
        <f ca="1">IF(B70=FALSE,"",OFFSET(Force_2!Z$3,B59+A70,0))</f>
        <v/>
      </c>
      <c r="J70" s="123" t="str">
        <f ca="1">IF(B70=FALSE,"",OFFSET(Force_2!AA$3,B59+A70,0))</f>
        <v/>
      </c>
      <c r="K70" s="308" t="str">
        <f ca="1">IF(B70=FALSE,"",D70*A61)</f>
        <v/>
      </c>
      <c r="L70" s="308" t="str">
        <f ca="1">IF(B70=FALSE,"",IF(D70=0,0,D70/E70*(F70-F70)))</f>
        <v/>
      </c>
      <c r="M70" s="308" t="str">
        <f ca="1">IF(B70=FALSE,"",IF(D70=0,0,D70/G70*(H70-H70)))</f>
        <v/>
      </c>
      <c r="N70" s="308" t="str">
        <f ca="1">IF(B70=FALSE,"",IF(D70=0,0,D70/I70*(J70-J70)))</f>
        <v/>
      </c>
      <c r="O70" s="308" t="str">
        <f ca="1">IF(B70=FALSE,"",AVERAGE(L70:N70))</f>
        <v/>
      </c>
      <c r="P70" s="308" t="str">
        <f ca="1">IF(B70=FALSE,"",(R61*L70+S61*L70^2+T61*L70^3)*N61)</f>
        <v/>
      </c>
      <c r="Q70" s="308" t="str">
        <f ca="1">IF(B70=FALSE,"",(R61*M70+S61*M70^2+T61*M70^3)*N61)</f>
        <v/>
      </c>
      <c r="R70" s="308" t="str">
        <f ca="1">IF(B70=FALSE,"",(R61*N70+S61*N70^2+T61*N70^3)*N61)</f>
        <v/>
      </c>
      <c r="S70" s="308" t="str">
        <f ca="1">IF(B70=FALSE,"",AVERAGE(P70:R70))</f>
        <v/>
      </c>
      <c r="T70" s="309" t="str">
        <f ca="1">IF(B70=FALSE,"",IF(K70=0,0,(ROUND(K70,K61)-ROUND(P70,K61))/ROUND(P70,K61)*100))</f>
        <v/>
      </c>
      <c r="U70" s="309" t="str">
        <f ca="1">IF(B70=FALSE,"",IF(K70=0,0,(ROUND(K70,K61)-ROUND(Q70,K61))/ROUND(Q70,K61)*100))</f>
        <v/>
      </c>
      <c r="V70" s="309" t="str">
        <f ca="1">IF(B70=FALSE,"",IF(K70=0,0,(ROUND(K70,K61)-ROUND(R70,K61))/ROUND(R70,K61)*100))</f>
        <v/>
      </c>
      <c r="X70" s="124" t="str">
        <f ca="1">IF(A89=FALSE,"",IF(B89*F61&gt;=1000,"# ##","")&amp;J61)</f>
        <v/>
      </c>
      <c r="Y70" s="124" t="str">
        <f ca="1">IF(A89=FALSE,"",TEXT(B89*F61,X70))</f>
        <v/>
      </c>
      <c r="Z70" s="124" t="str">
        <f ca="1">IF(A89=FALSE,"-",TEXT(C89*F61,X70))</f>
        <v>-</v>
      </c>
      <c r="AA70" s="273" t="str">
        <f ca="1">IF(A89=FALSE,"-",TEXT((B89-C89)*F61,X70))</f>
        <v>-</v>
      </c>
      <c r="AB70" s="124" t="str">
        <f ca="1">IF(A89=FALSE,"",IF(D70=0,"-",TEXT(P89,AH91)))</f>
        <v/>
      </c>
      <c r="AC70" s="124" t="str">
        <f ca="1">IF(OR(A89=FALSE,D70=0),"-",TEXT(ROUNDUP(AE89,AH89),AH91))</f>
        <v>-</v>
      </c>
      <c r="AD70" s="310" t="s">
        <v>353</v>
      </c>
      <c r="AE70" s="124" t="str">
        <f ca="1">IF(OR(A89=FALSE,D70=0),"-",TEXT(Q89,AH91))</f>
        <v>-</v>
      </c>
      <c r="AF70" s="130" t="str">
        <f ca="1">IF(A89=FALSE,"-",TEXT(R89,AH91))</f>
        <v>-</v>
      </c>
      <c r="AG70" s="125" t="str">
        <f ca="1">IF(A89=FALSE,"-",AA89)</f>
        <v>-</v>
      </c>
      <c r="AI70" s="125" t="str">
        <f ca="1">IF(A89=FALSE,"",ROUND(C89*F61,K60))</f>
        <v/>
      </c>
      <c r="AJ70" s="125" t="str">
        <f ca="1">IF(A89=FALSE,"",ROUND(OFFSET(Force_2!L$3,B59+A70,0)*A61*F61,K60))</f>
        <v/>
      </c>
      <c r="AK70" s="125" t="str">
        <f ca="1">IF(A89=FALSE,"",ROUND(OFFSET(Force_2!M$3,B59+A70,0)*A61*F61,K60))</f>
        <v/>
      </c>
      <c r="AL70" s="124" t="str">
        <f ca="1">IF(A89=FALSE,"","± "&amp;TEXT((AK70-AJ70)/2,J61))</f>
        <v/>
      </c>
      <c r="AM70" s="124" t="str">
        <f ca="1">IF(A89=FALSE,"-",IF(AND(AJ70&lt;=AI70,AI70&lt;=AK70),"PASS","FAIL"))</f>
        <v>-</v>
      </c>
    </row>
    <row r="71" spans="1:39" s="119" customFormat="1" ht="18.75" customHeight="1">
      <c r="A71" s="121">
        <v>4</v>
      </c>
      <c r="B71" s="121" t="b">
        <f ca="1">IFERROR(AND(OFFSET(Force_2!V$3,B59+A71,0)&lt;&gt;"",H59+5&gt;A71),FALSE)</f>
        <v>0</v>
      </c>
      <c r="C71" s="542"/>
      <c r="D71" s="121" t="str">
        <f ca="1">IF(B71=FALSE,"",OFFSET(Force_2!B$3,B59+A71,0))</f>
        <v/>
      </c>
      <c r="E71" s="121" t="str">
        <f ca="1">IF(B71=FALSE,"",OFFSET(Force_2!V$3,B59+A71,0))</f>
        <v/>
      </c>
      <c r="F71" s="121" t="str">
        <f ca="1">IF(B71=FALSE,"",OFFSET(Force_2!W$3,B59+A71,0))</f>
        <v/>
      </c>
      <c r="G71" s="121" t="str">
        <f ca="1">IF(B71=FALSE,"",OFFSET(Force_2!X$3,B59+A71,0))</f>
        <v/>
      </c>
      <c r="H71" s="121" t="str">
        <f ca="1">IF(B71=FALSE,"",OFFSET(Force_2!Y$3,B59+A71,0))</f>
        <v/>
      </c>
      <c r="I71" s="121" t="str">
        <f ca="1">IF(B71=FALSE,"",OFFSET(Force_2!Z$3,B59+A71,0))</f>
        <v/>
      </c>
      <c r="J71" s="121" t="str">
        <f ca="1">IF(B71=FALSE,"",OFFSET(Force_2!AA$3,B59+A71,0))</f>
        <v/>
      </c>
      <c r="K71" s="308" t="str">
        <f ca="1">IF(B71=FALSE,"",D71*A61)</f>
        <v/>
      </c>
      <c r="L71" s="308" t="str">
        <f ca="1">IF(B71=FALSE,"",IF(D71=0,0,D71/E71*(F71-F70)))</f>
        <v/>
      </c>
      <c r="M71" s="308" t="str">
        <f ca="1">IF(B71=FALSE,"",IF(D71=0,0,D71/G71*(H71-H70)))</f>
        <v/>
      </c>
      <c r="N71" s="308" t="str">
        <f ca="1">IF(B71=FALSE,"",IF(D71=0,0,D71/I71*(J71-J70)))</f>
        <v/>
      </c>
      <c r="O71" s="308" t="str">
        <f t="shared" ref="O71:O84" ca="1" si="25">IF(B71=FALSE,"",AVERAGE(L71:N71))</f>
        <v/>
      </c>
      <c r="P71" s="308" t="str">
        <f ca="1">IF(B71=FALSE,"",(R61*L71+S61*L71^2+T61*L71^3)*N61)</f>
        <v/>
      </c>
      <c r="Q71" s="308" t="str">
        <f ca="1">IF(B71=FALSE,"",(R61*M71+S61*M71^2+T61*M71^3)*N61)</f>
        <v/>
      </c>
      <c r="R71" s="308" t="str">
        <f ca="1">IF(B71=FALSE,"",(R61*N71+S61*N71^2+T61*N71^3)*N61)</f>
        <v/>
      </c>
      <c r="S71" s="308" t="str">
        <f t="shared" ref="S71:S84" ca="1" si="26">IF(B71=FALSE,"",AVERAGE(P71:R71))</f>
        <v/>
      </c>
      <c r="T71" s="309" t="str">
        <f ca="1">IF(B71=FALSE,"",IF(K71=0,0,(ROUND(K71,K61)-ROUND(P71,K61))/ROUND(P71,K61)*100))</f>
        <v/>
      </c>
      <c r="U71" s="309" t="str">
        <f ca="1">IF(B71=FALSE,"",IF(K71=0,0,(ROUND(K71,K61)-ROUND(Q71,K61))/ROUND(Q71,K61)*100))</f>
        <v/>
      </c>
      <c r="V71" s="309" t="str">
        <f ca="1">IF(B71=FALSE,"",IF(K71=0,0,(ROUND(K71,K61)-ROUND(R71,K61))/ROUND(R71,K61)*100))</f>
        <v/>
      </c>
      <c r="X71" s="124" t="str">
        <f ca="1">IF(A90=FALSE,"",IF(B90*F61&gt;=1000,"# ##","")&amp;J61)</f>
        <v/>
      </c>
      <c r="Y71" s="124" t="str">
        <f ca="1">IF(A90=FALSE,"",TEXT(B90*F61,X71))</f>
        <v/>
      </c>
      <c r="Z71" s="124" t="str">
        <f ca="1">IF(A90=FALSE,"-",TEXT(C90*F61,X71))</f>
        <v>-</v>
      </c>
      <c r="AA71" s="273" t="str">
        <f ca="1">IF(A90=FALSE,"-",TEXT((B90-C90)*F61,X71))</f>
        <v>-</v>
      </c>
      <c r="AB71" s="124" t="str">
        <f ca="1">IF(A90=FALSE,"",IF(D71=0,"-",TEXT(P90,AH91)))</f>
        <v/>
      </c>
      <c r="AC71" s="124" t="str">
        <f ca="1">IF(OR(A90=FALSE,D71=0),"-",TEXT(ROUNDUP(AE90,AH89),AH91))</f>
        <v>-</v>
      </c>
      <c r="AD71" s="273" t="str">
        <f ca="1">IF(A90=FALSE,"-",TEXT(ROUNDUP(AE90,AH89)%*B90*F61,X71))</f>
        <v>-</v>
      </c>
      <c r="AE71" s="124" t="str">
        <f ca="1">IF(OR(A90=FALSE,D71=0),"-",TEXT(Q90,AH91))</f>
        <v>-</v>
      </c>
      <c r="AF71" s="124" t="s">
        <v>353</v>
      </c>
      <c r="AG71" s="125" t="str">
        <f t="shared" ref="AG71:AG83" ca="1" si="27">IF(A90=FALSE,"-",AA90)</f>
        <v>-</v>
      </c>
      <c r="AI71" s="125" t="str">
        <f ca="1">IF(A90=FALSE,"",ROUND(C90*F61,K60))</f>
        <v/>
      </c>
      <c r="AJ71" s="125" t="str">
        <f ca="1">IF(A90=FALSE,"",ROUND(OFFSET(Force_2!L$3,B59+A71,0)*A61*F61,K60))</f>
        <v/>
      </c>
      <c r="AK71" s="125" t="str">
        <f ca="1">IF(A90=FALSE,"",ROUND(OFFSET(Force_2!M$3,B59+A71,0)*A61*F61,K60))</f>
        <v/>
      </c>
      <c r="AL71" s="124" t="str">
        <f ca="1">IF(A90=FALSE,"","± "&amp;TEXT((AK71-AJ71)/2,J61))</f>
        <v/>
      </c>
      <c r="AM71" s="124" t="str">
        <f t="shared" ref="AM71:AM83" ca="1" si="28">IF(A90=FALSE,"-",IF(AND(AJ71&lt;=AI71,AI71&lt;=AK71),"PASS","FAIL"))</f>
        <v>-</v>
      </c>
    </row>
    <row r="72" spans="1:39" s="119" customFormat="1" ht="18.75" customHeight="1">
      <c r="A72" s="121">
        <v>5</v>
      </c>
      <c r="B72" s="121" t="b">
        <f ca="1">IFERROR(AND(OFFSET(Force_2!V$3,B59+A72,0)&lt;&gt;"",H59+5&gt;A72),FALSE)</f>
        <v>0</v>
      </c>
      <c r="C72" s="542"/>
      <c r="D72" s="121" t="str">
        <f ca="1">IF(B72=FALSE,"",OFFSET(Force_2!B$3,B59+A72,0))</f>
        <v/>
      </c>
      <c r="E72" s="121" t="str">
        <f ca="1">IF(B72=FALSE,"",OFFSET(Force_2!V$3,B59+A72,0))</f>
        <v/>
      </c>
      <c r="F72" s="121" t="str">
        <f ca="1">IF(B72=FALSE,"",OFFSET(Force_2!W$3,B59+A72,0))</f>
        <v/>
      </c>
      <c r="G72" s="121" t="str">
        <f ca="1">IF(B72=FALSE,"",OFFSET(Force_2!X$3,B59+A72,0))</f>
        <v/>
      </c>
      <c r="H72" s="121" t="str">
        <f ca="1">IF(B72=FALSE,"",OFFSET(Force_2!Y$3,B59+A72,0))</f>
        <v/>
      </c>
      <c r="I72" s="121" t="str">
        <f ca="1">IF(B72=FALSE,"",OFFSET(Force_2!Z$3,B59+A72,0))</f>
        <v/>
      </c>
      <c r="J72" s="121" t="str">
        <f ca="1">IF(B72=FALSE,"",OFFSET(Force_2!AA$3,B59+A72,0))</f>
        <v/>
      </c>
      <c r="K72" s="308" t="str">
        <f ca="1">IF(B72=FALSE,"",D72*A61)</f>
        <v/>
      </c>
      <c r="L72" s="308" t="str">
        <f ca="1">IF(B72=FALSE,"",IF(D72=0,0,D72/E72*(F72-F70)))</f>
        <v/>
      </c>
      <c r="M72" s="308" t="str">
        <f ca="1">IF(B72=FALSE,"",IF(D72=0,0,D72/G72*(H72-H70)))</f>
        <v/>
      </c>
      <c r="N72" s="308" t="str">
        <f ca="1">IF(B72=FALSE,"",IF(D72=0,0,D72/I72*(J72-J70)))</f>
        <v/>
      </c>
      <c r="O72" s="308" t="str">
        <f t="shared" ca="1" si="25"/>
        <v/>
      </c>
      <c r="P72" s="308" t="str">
        <f ca="1">IF(B72=FALSE,"",(R61*L72+S61*L72^2+T61*L72^3)*N61)</f>
        <v/>
      </c>
      <c r="Q72" s="308" t="str">
        <f ca="1">IF(B72=FALSE,"",(R61*M72+S61*M72^2+T61*M72^3)*N61)</f>
        <v/>
      </c>
      <c r="R72" s="308" t="str">
        <f ca="1">IF(B72=FALSE,"",(R61*N72+S61*N72^2+T61*N72^3)*N61)</f>
        <v/>
      </c>
      <c r="S72" s="308" t="str">
        <f t="shared" ca="1" si="26"/>
        <v/>
      </c>
      <c r="T72" s="309" t="str">
        <f ca="1">IF(B72=FALSE,"",IF(K72=0,0,(ROUND(K72,K61)-ROUND(P72,K61))/ROUND(P72,K61)*100))</f>
        <v/>
      </c>
      <c r="U72" s="309" t="str">
        <f ca="1">IF(B72=FALSE,"",IF(K72=0,0,(ROUND(K72,K61)-ROUND(Q72,K61))/ROUND(Q72,K61)*100))</f>
        <v/>
      </c>
      <c r="V72" s="309" t="str">
        <f ca="1">IF(B72=FALSE,"",IF(K72=0,0,(ROUND(K72,K61)-ROUND(R72,K61))/ROUND(R72,K61)*100))</f>
        <v/>
      </c>
      <c r="X72" s="124" t="str">
        <f ca="1">IF(A91=FALSE,"",IF(B91*F61&gt;=1000,"# ##","")&amp;J61)</f>
        <v/>
      </c>
      <c r="Y72" s="124" t="str">
        <f ca="1">IF(A91=FALSE,"",TEXT(B91*F61,X72))</f>
        <v/>
      </c>
      <c r="Z72" s="124" t="str">
        <f ca="1">IF(A91=FALSE,"-",TEXT(C91*F61,X72))</f>
        <v>-</v>
      </c>
      <c r="AA72" s="273" t="str">
        <f ca="1">IF(A91=FALSE,"-",TEXT((B91-C91)*F61,X72))</f>
        <v>-</v>
      </c>
      <c r="AB72" s="124" t="str">
        <f ca="1">IF(A91=FALSE,"",IF(D72=0,"-",TEXT(P91,AH91)))</f>
        <v/>
      </c>
      <c r="AC72" s="124" t="str">
        <f ca="1">IF(OR(A91=FALSE,D72=0),"-",TEXT(ROUNDUP(AE91,AH89),AH91))</f>
        <v>-</v>
      </c>
      <c r="AD72" s="273" t="str">
        <f ca="1">IF(A91=FALSE,"-",TEXT(ROUNDUP(AE91,AH89)%*B91*F61,X72))</f>
        <v>-</v>
      </c>
      <c r="AE72" s="124" t="str">
        <f ca="1">IF(OR(A91=FALSE,D72=0),"-",TEXT(Q91,AH91))</f>
        <v>-</v>
      </c>
      <c r="AF72" s="124" t="s">
        <v>353</v>
      </c>
      <c r="AG72" s="125" t="str">
        <f t="shared" ca="1" si="27"/>
        <v>-</v>
      </c>
      <c r="AI72" s="125" t="str">
        <f ca="1">IF(A91=FALSE,"",ROUND(C91*F61,K60))</f>
        <v/>
      </c>
      <c r="AJ72" s="125" t="str">
        <f ca="1">IF(A91=FALSE,"",ROUND(OFFSET(Force_2!L$3,B59+A72,0)*A61*F61,K60))</f>
        <v/>
      </c>
      <c r="AK72" s="125" t="str">
        <f ca="1">IF(A91=FALSE,"",ROUND(OFFSET(Force_2!M$3,B59+A72,0)*A61*F61,K60))</f>
        <v/>
      </c>
      <c r="AL72" s="124" t="str">
        <f ca="1">IF(A91=FALSE,"","± "&amp;TEXT((AK72-AJ72)/2,J61))</f>
        <v/>
      </c>
      <c r="AM72" s="124" t="str">
        <f t="shared" ca="1" si="28"/>
        <v>-</v>
      </c>
    </row>
    <row r="73" spans="1:39" s="119" customFormat="1" ht="18.75" customHeight="1">
      <c r="A73" s="121">
        <v>6</v>
      </c>
      <c r="B73" s="121" t="b">
        <f ca="1">IFERROR(AND(OFFSET(Force_2!V$3,B59+A73,0)&lt;&gt;"",H59+5&gt;A73),FALSE)</f>
        <v>0</v>
      </c>
      <c r="C73" s="542"/>
      <c r="D73" s="121" t="str">
        <f ca="1">IF(B73=FALSE,"",OFFSET(Force_2!B$3,B59+A73,0))</f>
        <v/>
      </c>
      <c r="E73" s="121" t="str">
        <f ca="1">IF(B73=FALSE,"",OFFSET(Force_2!V$3,B59+A73,0))</f>
        <v/>
      </c>
      <c r="F73" s="121" t="str">
        <f ca="1">IF(B73=FALSE,"",OFFSET(Force_2!W$3,B59+A73,0))</f>
        <v/>
      </c>
      <c r="G73" s="121" t="str">
        <f ca="1">IF(B73=FALSE,"",OFFSET(Force_2!X$3,B59+A73,0))</f>
        <v/>
      </c>
      <c r="H73" s="121" t="str">
        <f ca="1">IF(B73=FALSE,"",OFFSET(Force_2!Y$3,B59+A73,0))</f>
        <v/>
      </c>
      <c r="I73" s="121" t="str">
        <f ca="1">IF(B73=FALSE,"",OFFSET(Force_2!Z$3,B59+A73,0))</f>
        <v/>
      </c>
      <c r="J73" s="121" t="str">
        <f ca="1">IF(B73=FALSE,"",OFFSET(Force_2!AA$3,B59+A73,0))</f>
        <v/>
      </c>
      <c r="K73" s="308" t="str">
        <f ca="1">IF(B73=FALSE,"",D73*A61)</f>
        <v/>
      </c>
      <c r="L73" s="308" t="str">
        <f ca="1">IF(B73=FALSE,"",IF(D73=0,0,D73/E73*(F73-F70)))</f>
        <v/>
      </c>
      <c r="M73" s="308" t="str">
        <f ca="1">IF(B73=FALSE,"",IF(D73=0,0,D73/G73*(H73-H70)))</f>
        <v/>
      </c>
      <c r="N73" s="308" t="str">
        <f ca="1">IF(B73=FALSE,"",IF(D73=0,0,D73/I73*(J73-J70)))</f>
        <v/>
      </c>
      <c r="O73" s="308" t="str">
        <f t="shared" ca="1" si="25"/>
        <v/>
      </c>
      <c r="P73" s="308" t="str">
        <f ca="1">IF(B73=FALSE,"",(R61*L73+S61*L73^2+T61*L73^3)*N61)</f>
        <v/>
      </c>
      <c r="Q73" s="308" t="str">
        <f ca="1">IF(B73=FALSE,"",(R61*M73+S61*M73^2+T61*M73^3)*N61)</f>
        <v/>
      </c>
      <c r="R73" s="308" t="str">
        <f ca="1">IF(B73=FALSE,"",(R61*N73+S61*N73^2+T61*N73^3)*N61)</f>
        <v/>
      </c>
      <c r="S73" s="308" t="str">
        <f t="shared" ca="1" si="26"/>
        <v/>
      </c>
      <c r="T73" s="309" t="str">
        <f ca="1">IF(B73=FALSE,"",IF(K73=0,0,(ROUND(K73,K61)-ROUND(P73,K61))/ROUND(P73,K61)*100))</f>
        <v/>
      </c>
      <c r="U73" s="309" t="str">
        <f ca="1">IF(B73=FALSE,"",IF(K73=0,0,(ROUND(K73,K61)-ROUND(Q73,K61))/ROUND(Q73,K61)*100))</f>
        <v/>
      </c>
      <c r="V73" s="309" t="str">
        <f ca="1">IF(B73=FALSE,"",IF(K73=0,0,(ROUND(K73,K61)-ROUND(R73,K61))/ROUND(R73,K61)*100))</f>
        <v/>
      </c>
      <c r="X73" s="124" t="str">
        <f ca="1">IF(A92=FALSE,"",IF(B92*F61&gt;=1000,"# ##","")&amp;J61)</f>
        <v/>
      </c>
      <c r="Y73" s="124" t="str">
        <f ca="1">IF(A92=FALSE,"",TEXT(B92*F61,X73))</f>
        <v/>
      </c>
      <c r="Z73" s="124" t="str">
        <f ca="1">IF(A92=FALSE,"-",TEXT(C92*F61,X73))</f>
        <v>-</v>
      </c>
      <c r="AA73" s="273" t="str">
        <f ca="1">IF(A92=FALSE,"-",TEXT((B92-C92)*F61,X73))</f>
        <v>-</v>
      </c>
      <c r="AB73" s="124" t="str">
        <f ca="1">IF(A92=FALSE,"",IF(D73=0,"-",TEXT(P92,AH91)))</f>
        <v/>
      </c>
      <c r="AC73" s="124" t="str">
        <f ca="1">IF(OR(A92=FALSE,D73=0),"-",TEXT(ROUNDUP(AE92,AH89),AH91))</f>
        <v>-</v>
      </c>
      <c r="AD73" s="273" t="str">
        <f ca="1">IF(A92=FALSE,"-",TEXT(ROUNDUP(AE92,AH89)%*B92*F61,X73))</f>
        <v>-</v>
      </c>
      <c r="AE73" s="124" t="str">
        <f ca="1">IF(OR(A92=FALSE,D73=0),"-",TEXT(Q92,AH91))</f>
        <v>-</v>
      </c>
      <c r="AF73" s="124" t="s">
        <v>353</v>
      </c>
      <c r="AG73" s="125" t="str">
        <f t="shared" ca="1" si="27"/>
        <v>-</v>
      </c>
      <c r="AI73" s="125" t="str">
        <f ca="1">IF(A92=FALSE,"",ROUND(C92*F61,K60))</f>
        <v/>
      </c>
      <c r="AJ73" s="125" t="str">
        <f ca="1">IF(A92=FALSE,"",ROUND(OFFSET(Force_2!L$3,B59+A73,0)*A61*F61,K60))</f>
        <v/>
      </c>
      <c r="AK73" s="125" t="str">
        <f ca="1">IF(A92=FALSE,"",ROUND(OFFSET(Force_2!M$3,B59+A73,0)*A61*F61,K60))</f>
        <v/>
      </c>
      <c r="AL73" s="124" t="str">
        <f ca="1">IF(A92=FALSE,"","± "&amp;TEXT((AK73-AJ73)/2,J61))</f>
        <v/>
      </c>
      <c r="AM73" s="124" t="str">
        <f t="shared" ca="1" si="28"/>
        <v>-</v>
      </c>
    </row>
    <row r="74" spans="1:39" s="119" customFormat="1" ht="18.75" customHeight="1">
      <c r="A74" s="121">
        <v>7</v>
      </c>
      <c r="B74" s="121" t="b">
        <f ca="1">IFERROR(AND(OFFSET(Force_2!V$3,B59+A74,0)&lt;&gt;"",H59+5&gt;A74),FALSE)</f>
        <v>0</v>
      </c>
      <c r="C74" s="542"/>
      <c r="D74" s="121" t="str">
        <f ca="1">IF(B74=FALSE,"",OFFSET(Force_2!B$3,B59+A74,0))</f>
        <v/>
      </c>
      <c r="E74" s="121" t="str">
        <f ca="1">IF(B74=FALSE,"",OFFSET(Force_2!V$3,B59+A74,0))</f>
        <v/>
      </c>
      <c r="F74" s="121" t="str">
        <f ca="1">IF(B74=FALSE,"",OFFSET(Force_2!W$3,B59+A74,0))</f>
        <v/>
      </c>
      <c r="G74" s="121" t="str">
        <f ca="1">IF(B74=FALSE,"",OFFSET(Force_2!X$3,B59+A74,0))</f>
        <v/>
      </c>
      <c r="H74" s="121" t="str">
        <f ca="1">IF(B74=FALSE,"",OFFSET(Force_2!Y$3,B59+A74,0))</f>
        <v/>
      </c>
      <c r="I74" s="121" t="str">
        <f ca="1">IF(B74=FALSE,"",OFFSET(Force_2!Z$3,B59+A74,0))</f>
        <v/>
      </c>
      <c r="J74" s="121" t="str">
        <f ca="1">IF(B74=FALSE,"",OFFSET(Force_2!AA$3,B59+A74,0))</f>
        <v/>
      </c>
      <c r="K74" s="308" t="str">
        <f ca="1">IF(B74=FALSE,"",D74*A61)</f>
        <v/>
      </c>
      <c r="L74" s="308" t="str">
        <f ca="1">IF(B74=FALSE,"",IF(D74=0,0,D74/E74*(F74-F70)))</f>
        <v/>
      </c>
      <c r="M74" s="308" t="str">
        <f ca="1">IF(B74=FALSE,"",IF(D74=0,0,D74/G74*(H74-H70)))</f>
        <v/>
      </c>
      <c r="N74" s="308" t="str">
        <f ca="1">IF(B74=FALSE,"",IF(D74=0,0,D74/I74*(J74-J70)))</f>
        <v/>
      </c>
      <c r="O74" s="308" t="str">
        <f t="shared" ca="1" si="25"/>
        <v/>
      </c>
      <c r="P74" s="308" t="str">
        <f ca="1">IF(B74=FALSE,"",(R61*L74+S61*L74^2+T61*L74^3)*N61)</f>
        <v/>
      </c>
      <c r="Q74" s="308" t="str">
        <f ca="1">IF(B74=FALSE,"",(R61*M74+S61*M74^2+T61*M74^3)*N61)</f>
        <v/>
      </c>
      <c r="R74" s="308" t="str">
        <f ca="1">IF(B74=FALSE,"",(R61*N74+S61*N74^2+T61*N74^3)*N61)</f>
        <v/>
      </c>
      <c r="S74" s="308" t="str">
        <f t="shared" ca="1" si="26"/>
        <v/>
      </c>
      <c r="T74" s="309" t="str">
        <f ca="1">IF(B74=FALSE,"",IF(K74=0,0,(ROUND(K74,K61)-ROUND(P74,K61))/ROUND(P74,K61)*100))</f>
        <v/>
      </c>
      <c r="U74" s="309" t="str">
        <f ca="1">IF(B74=FALSE,"",IF(K74=0,0,(ROUND(K74,K61)-ROUND(Q74,K61))/ROUND(Q74,K61)*100))</f>
        <v/>
      </c>
      <c r="V74" s="309" t="str">
        <f ca="1">IF(B74=FALSE,"",IF(K74=0,0,(ROUND(K74,K61)-ROUND(R74,K61))/ROUND(R74,K61)*100))</f>
        <v/>
      </c>
      <c r="X74" s="124" t="str">
        <f ca="1">IF(A93=FALSE,"",IF(B93*F61&gt;=1000,"# ##","")&amp;J61)</f>
        <v/>
      </c>
      <c r="Y74" s="124" t="str">
        <f ca="1">IF(A93=FALSE,"",TEXT(B93*F61,X74))</f>
        <v/>
      </c>
      <c r="Z74" s="124" t="str">
        <f ca="1">IF(A93=FALSE,"-",TEXT(C93*F61,X74))</f>
        <v>-</v>
      </c>
      <c r="AA74" s="273" t="str">
        <f ca="1">IF(A93=FALSE,"-",TEXT((B93-C93)*F61,X74))</f>
        <v>-</v>
      </c>
      <c r="AB74" s="124" t="str">
        <f ca="1">IF(A93=FALSE,"",IF(D74=0,"-",TEXT(P93,AH91)))</f>
        <v/>
      </c>
      <c r="AC74" s="124" t="str">
        <f ca="1">IF(OR(A93=FALSE,D74=0),"-",TEXT(ROUNDUP(AE93,AH89),AH91))</f>
        <v>-</v>
      </c>
      <c r="AD74" s="273" t="str">
        <f ca="1">IF(A93=FALSE,"-",TEXT(ROUNDUP(AE93,AH89)%*B93*F61,X74))</f>
        <v>-</v>
      </c>
      <c r="AE74" s="124" t="str">
        <f ca="1">IF(OR(A93=FALSE,D74=0),"-",TEXT(Q93,AH91))</f>
        <v>-</v>
      </c>
      <c r="AF74" s="124" t="s">
        <v>353</v>
      </c>
      <c r="AG74" s="125" t="str">
        <f t="shared" ca="1" si="27"/>
        <v>-</v>
      </c>
      <c r="AI74" s="125" t="str">
        <f ca="1">IF(A93=FALSE,"",ROUND(C93*F61,K60))</f>
        <v/>
      </c>
      <c r="AJ74" s="125" t="str">
        <f ca="1">IF(A93=FALSE,"",ROUND(OFFSET(Force_2!L$3,B59+A74,0)*A61*F61,K60))</f>
        <v/>
      </c>
      <c r="AK74" s="125" t="str">
        <f ca="1">IF(A93=FALSE,"",ROUND(OFFSET(Force_2!M$3,B59+A74,0)*A61*F61,K60))</f>
        <v/>
      </c>
      <c r="AL74" s="124" t="str">
        <f ca="1">IF(A93=FALSE,"","± "&amp;TEXT((AK74-AJ74)/2,J61))</f>
        <v/>
      </c>
      <c r="AM74" s="124" t="str">
        <f t="shared" ca="1" si="28"/>
        <v>-</v>
      </c>
    </row>
    <row r="75" spans="1:39" s="119" customFormat="1" ht="18.75" customHeight="1">
      <c r="A75" s="121">
        <v>8</v>
      </c>
      <c r="B75" s="121" t="b">
        <f ca="1">IFERROR(AND(OFFSET(Force_2!V$3,B59+A75,0)&lt;&gt;"",H59+5&gt;A75),FALSE)</f>
        <v>0</v>
      </c>
      <c r="C75" s="542"/>
      <c r="D75" s="121" t="str">
        <f ca="1">IF(B75=FALSE,"",OFFSET(Force_2!B$3,B59+A75,0))</f>
        <v/>
      </c>
      <c r="E75" s="121" t="str">
        <f ca="1">IF(B75=FALSE,"",OFFSET(Force_2!V$3,B59+A75,0))</f>
        <v/>
      </c>
      <c r="F75" s="121" t="str">
        <f ca="1">IF(B75=FALSE,"",OFFSET(Force_2!W$3,B59+A75,0))</f>
        <v/>
      </c>
      <c r="G75" s="121" t="str">
        <f ca="1">IF(B75=FALSE,"",OFFSET(Force_2!X$3,B59+A75,0))</f>
        <v/>
      </c>
      <c r="H75" s="121" t="str">
        <f ca="1">IF(B75=FALSE,"",OFFSET(Force_2!Y$3,B59+A75,0))</f>
        <v/>
      </c>
      <c r="I75" s="121" t="str">
        <f ca="1">IF(B75=FALSE,"",OFFSET(Force_2!Z$3,B59+A75,0))</f>
        <v/>
      </c>
      <c r="J75" s="121" t="str">
        <f ca="1">IF(B75=FALSE,"",OFFSET(Force_2!AA$3,B59+A75,0))</f>
        <v/>
      </c>
      <c r="K75" s="308" t="str">
        <f ca="1">IF(B75=FALSE,"",D75*A61)</f>
        <v/>
      </c>
      <c r="L75" s="308" t="str">
        <f ca="1">IF(B75=FALSE,"",IF(D75=0,0,D75/E75*(F75-F70)))</f>
        <v/>
      </c>
      <c r="M75" s="308" t="str">
        <f ca="1">IF(B75=FALSE,"",IF(D75=0,0,D75/G75*(H75-H70)))</f>
        <v/>
      </c>
      <c r="N75" s="308" t="str">
        <f ca="1">IF(B75=FALSE,"",IF(D75=0,0,D75/I75*(J75-J70)))</f>
        <v/>
      </c>
      <c r="O75" s="308" t="str">
        <f t="shared" ca="1" si="25"/>
        <v/>
      </c>
      <c r="P75" s="308" t="str">
        <f ca="1">IF(B75=FALSE,"",(R61*L75+S61*L75^2+T61*L75^3)*N61)</f>
        <v/>
      </c>
      <c r="Q75" s="308" t="str">
        <f ca="1">IF(B75=FALSE,"",(R61*M75+S61*M75^2+T61*M75^3)*N61)</f>
        <v/>
      </c>
      <c r="R75" s="308" t="str">
        <f ca="1">IF(B75=FALSE,"",(R61*N75+S61*N75^2+T61*N75^3)*N61)</f>
        <v/>
      </c>
      <c r="S75" s="308" t="str">
        <f t="shared" ca="1" si="26"/>
        <v/>
      </c>
      <c r="T75" s="309" t="str">
        <f ca="1">IF(B75=FALSE,"",IF(K75=0,0,(ROUND(K75,K61)-ROUND(P75,K61))/ROUND(P75,K61)*100))</f>
        <v/>
      </c>
      <c r="U75" s="309" t="str">
        <f ca="1">IF(B75=FALSE,"",IF(K75=0,0,(ROUND(K75,K61)-ROUND(Q75,K61))/ROUND(Q75,K61)*100))</f>
        <v/>
      </c>
      <c r="V75" s="309" t="str">
        <f ca="1">IF(B75=FALSE,"",IF(K75=0,0,(ROUND(K75,K61)-ROUND(R75,K61))/ROUND(R75,K61)*100))</f>
        <v/>
      </c>
      <c r="X75" s="124" t="str">
        <f ca="1">IF(A94=FALSE,"",IF(B94*F61&gt;=1000,"# ##","")&amp;J61)</f>
        <v/>
      </c>
      <c r="Y75" s="124" t="str">
        <f ca="1">IF(A94=FALSE,"",TEXT(B94*F61,X75))</f>
        <v/>
      </c>
      <c r="Z75" s="124" t="str">
        <f ca="1">IF(A94=FALSE,"-",TEXT(C94*F61,X75))</f>
        <v>-</v>
      </c>
      <c r="AA75" s="273" t="str">
        <f ca="1">IF(A94=FALSE,"-",TEXT((B94-C94)*F61,X75))</f>
        <v>-</v>
      </c>
      <c r="AB75" s="124" t="str">
        <f ca="1">IF(A94=FALSE,"",IF(D75=0,"-",TEXT(P94,AH91)))</f>
        <v/>
      </c>
      <c r="AC75" s="124" t="str">
        <f ca="1">IF(OR(A94=FALSE,D75=0),"-",TEXT(ROUNDUP(AE94,AH89),AH91))</f>
        <v>-</v>
      </c>
      <c r="AD75" s="273" t="str">
        <f ca="1">IF(A94=FALSE,"-",TEXT(ROUNDUP(AE94,AH89)%*B94*F61,X75))</f>
        <v>-</v>
      </c>
      <c r="AE75" s="124" t="str">
        <f ca="1">IF(OR(A94=FALSE,D75=0),"-",TEXT(Q94,AH91))</f>
        <v>-</v>
      </c>
      <c r="AF75" s="124" t="s">
        <v>353</v>
      </c>
      <c r="AG75" s="125" t="str">
        <f t="shared" ca="1" si="27"/>
        <v>-</v>
      </c>
      <c r="AI75" s="125" t="str">
        <f ca="1">IF(A94=FALSE,"",ROUND(C94*F61,K60))</f>
        <v/>
      </c>
      <c r="AJ75" s="125" t="str">
        <f ca="1">IF(A94=FALSE,"",ROUND(OFFSET(Force_2!L$3,B59+A75,0)*A61*F61,K60))</f>
        <v/>
      </c>
      <c r="AK75" s="125" t="str">
        <f ca="1">IF(A94=FALSE,"",ROUND(OFFSET(Force_2!M$3,B59+A75,0)*A61*F61,K60))</f>
        <v/>
      </c>
      <c r="AL75" s="124" t="str">
        <f ca="1">IF(A94=FALSE,"","± "&amp;TEXT((AK75-AJ75)/2,J61))</f>
        <v/>
      </c>
      <c r="AM75" s="124" t="str">
        <f t="shared" ca="1" si="28"/>
        <v>-</v>
      </c>
    </row>
    <row r="76" spans="1:39" s="119" customFormat="1" ht="18.75" customHeight="1">
      <c r="A76" s="121">
        <v>9</v>
      </c>
      <c r="B76" s="121" t="b">
        <f ca="1">IFERROR(AND(OFFSET(Force_2!V$3,B59+A76,0)&lt;&gt;"",H59+5&gt;A76),FALSE)</f>
        <v>0</v>
      </c>
      <c r="C76" s="542"/>
      <c r="D76" s="121" t="str">
        <f ca="1">IF(B76=FALSE,"",OFFSET(Force_2!B$3,B59+A76,0))</f>
        <v/>
      </c>
      <c r="E76" s="121" t="str">
        <f ca="1">IF(B76=FALSE,"",OFFSET(Force_2!V$3,B59+A76,0))</f>
        <v/>
      </c>
      <c r="F76" s="121" t="str">
        <f ca="1">IF(B76=FALSE,"",OFFSET(Force_2!W$3,B59+A76,0))</f>
        <v/>
      </c>
      <c r="G76" s="121" t="str">
        <f ca="1">IF(B76=FALSE,"",OFFSET(Force_2!X$3,B59+A76,0))</f>
        <v/>
      </c>
      <c r="H76" s="121" t="str">
        <f ca="1">IF(B76=FALSE,"",OFFSET(Force_2!Y$3,B59+A76,0))</f>
        <v/>
      </c>
      <c r="I76" s="121" t="str">
        <f ca="1">IF(B76=FALSE,"",OFFSET(Force_2!Z$3,B59+A76,0))</f>
        <v/>
      </c>
      <c r="J76" s="121" t="str">
        <f ca="1">IF(B76=FALSE,"",OFFSET(Force_2!AA$3,B59+A76,0))</f>
        <v/>
      </c>
      <c r="K76" s="308" t="str">
        <f ca="1">IF(B76=FALSE,"",D76*A61)</f>
        <v/>
      </c>
      <c r="L76" s="308" t="str">
        <f ca="1">IF(B76=FALSE,"",IF(D76=0,0,D76/E76*(F76-F70)))</f>
        <v/>
      </c>
      <c r="M76" s="308" t="str">
        <f ca="1">IF(B76=FALSE,"",IF(D76=0,0,D76/G76*(H76-H70)))</f>
        <v/>
      </c>
      <c r="N76" s="308" t="str">
        <f ca="1">IF(B76=FALSE,"",IF(D76=0,0,D76/I76*(J76-J70)))</f>
        <v/>
      </c>
      <c r="O76" s="308" t="str">
        <f t="shared" ca="1" si="25"/>
        <v/>
      </c>
      <c r="P76" s="308" t="str">
        <f ca="1">IF(B76=FALSE,"",(R61*L76+S61*L76^2+T61*L76^3)*N61)</f>
        <v/>
      </c>
      <c r="Q76" s="308" t="str">
        <f ca="1">IF(B76=FALSE,"",(R61*M76+S61*M76^2+T61*M76^3)*N61)</f>
        <v/>
      </c>
      <c r="R76" s="308" t="str">
        <f ca="1">IF(B76=FALSE,"",(R61*N76+S61*N76^2+T61*N76^3)*N61)</f>
        <v/>
      </c>
      <c r="S76" s="308" t="str">
        <f t="shared" ca="1" si="26"/>
        <v/>
      </c>
      <c r="T76" s="309" t="str">
        <f ca="1">IF(B76=FALSE,"",IF(K76=0,0,(ROUND(K76,K61)-ROUND(P76,K61))/ROUND(P76,K61)*100))</f>
        <v/>
      </c>
      <c r="U76" s="309" t="str">
        <f ca="1">IF(B76=FALSE,"",IF(K76=0,0,(ROUND(K76,K61)-ROUND(Q76,K61))/ROUND(Q76,K61)*100))</f>
        <v/>
      </c>
      <c r="V76" s="309" t="str">
        <f ca="1">IF(B76=FALSE,"",IF(K76=0,0,(ROUND(K76,K61)-ROUND(R76,K61))/ROUND(R76,K61)*100))</f>
        <v/>
      </c>
      <c r="X76" s="124" t="str">
        <f ca="1">IF(A95=FALSE,"",IF(B95*F61&gt;=1000,"# ##","")&amp;J61)</f>
        <v/>
      </c>
      <c r="Y76" s="124" t="str">
        <f ca="1">IF(A95=FALSE,"",TEXT(B95*F61,X76))</f>
        <v/>
      </c>
      <c r="Z76" s="124" t="str">
        <f ca="1">IF(A95=FALSE,"-",TEXT(C95*F61,X76))</f>
        <v>-</v>
      </c>
      <c r="AA76" s="273" t="str">
        <f ca="1">IF(A95=FALSE,"-",TEXT((B95-C95)*F61,X76))</f>
        <v>-</v>
      </c>
      <c r="AB76" s="124" t="str">
        <f ca="1">IF(A95=FALSE,"",IF(D76=0,"-",TEXT(P95,AH91)))</f>
        <v/>
      </c>
      <c r="AC76" s="124" t="str">
        <f ca="1">IF(OR(A95=FALSE,D76=0),"-",TEXT(ROUNDUP(AE95,AH89),AH91))</f>
        <v>-</v>
      </c>
      <c r="AD76" s="273" t="str">
        <f ca="1">IF(A95=FALSE,"-",TEXT(ROUNDUP(AE95,AH89)%*B95*F61,X76))</f>
        <v>-</v>
      </c>
      <c r="AE76" s="124" t="str">
        <f ca="1">IF(OR(A95=FALSE,D76=0),"-",TEXT(Q95,AH91))</f>
        <v>-</v>
      </c>
      <c r="AF76" s="124" t="s">
        <v>353</v>
      </c>
      <c r="AG76" s="125" t="str">
        <f t="shared" ca="1" si="27"/>
        <v>-</v>
      </c>
      <c r="AI76" s="125" t="str">
        <f ca="1">IF(A95=FALSE,"",ROUND(C95*F61,K60))</f>
        <v/>
      </c>
      <c r="AJ76" s="125" t="str">
        <f ca="1">IF(A95=FALSE,"",ROUND(OFFSET(Force_2!L$3,B59+A76,0)*A61*F61,K60))</f>
        <v/>
      </c>
      <c r="AK76" s="125" t="str">
        <f ca="1">IF(A95=FALSE,"",ROUND(OFFSET(Force_2!M$3,B59+A76,0)*A61*F61,K60))</f>
        <v/>
      </c>
      <c r="AL76" s="124" t="str">
        <f ca="1">IF(A95=FALSE,"","± "&amp;TEXT((AK76-AJ76)/2,J61))</f>
        <v/>
      </c>
      <c r="AM76" s="124" t="str">
        <f t="shared" ca="1" si="28"/>
        <v>-</v>
      </c>
    </row>
    <row r="77" spans="1:39" s="119" customFormat="1" ht="18.75" customHeight="1">
      <c r="A77" s="121">
        <v>10</v>
      </c>
      <c r="B77" s="121" t="b">
        <f ca="1">IFERROR(AND(OFFSET(Force_2!V$3,B59+A77,0)&lt;&gt;"",H59+5&gt;A77),FALSE)</f>
        <v>0</v>
      </c>
      <c r="C77" s="542"/>
      <c r="D77" s="121" t="str">
        <f ca="1">IF(B$30=FALSE,"",OFFSET(Force_2!B$3,B59+A77,0))</f>
        <v/>
      </c>
      <c r="E77" s="121" t="str">
        <f ca="1">IF(B77=FALSE,"",OFFSET(Force_2!V$3,B59+A77,0))</f>
        <v/>
      </c>
      <c r="F77" s="121" t="str">
        <f ca="1">IF(B77=FALSE,"",OFFSET(Force_2!W$3,B59+A77,0))</f>
        <v/>
      </c>
      <c r="G77" s="121" t="str">
        <f ca="1">IF(B77=FALSE,"",OFFSET(Force_2!X$3,B59+A77,0))</f>
        <v/>
      </c>
      <c r="H77" s="121" t="str">
        <f ca="1">IF(B77=FALSE,"",OFFSET(Force_2!Y$3,B59+A77,0))</f>
        <v/>
      </c>
      <c r="I77" s="121" t="str">
        <f ca="1">IF(B77=FALSE,"",OFFSET(Force_2!Z$3,B59+A77,0))</f>
        <v/>
      </c>
      <c r="J77" s="121" t="str">
        <f ca="1">IF(B77=FALSE,"",OFFSET(Force_2!AA$3,B59+A77,0))</f>
        <v/>
      </c>
      <c r="K77" s="308" t="str">
        <f ca="1">IF(B77=FALSE,"",D77*A61)</f>
        <v/>
      </c>
      <c r="L77" s="308" t="str">
        <f ca="1">IF(B77=FALSE,"",IF(D77=0,0,D77/E77*(F77-F70)))</f>
        <v/>
      </c>
      <c r="M77" s="308" t="str">
        <f ca="1">IF(B77=FALSE,"",IF(D77=0,0,D77/G77*(H77-H70)))</f>
        <v/>
      </c>
      <c r="N77" s="308" t="str">
        <f ca="1">IF(B77=FALSE,"",IF(D77=0,0,D77/I77*(J77-J70)))</f>
        <v/>
      </c>
      <c r="O77" s="308" t="str">
        <f t="shared" ca="1" si="25"/>
        <v/>
      </c>
      <c r="P77" s="308" t="str">
        <f ca="1">IF(B77=FALSE,"",(R61*L77+S61*L77^2+T61*L77^3)*N61)</f>
        <v/>
      </c>
      <c r="Q77" s="308" t="str">
        <f ca="1">IF(B77=FALSE,"",(R61*M77+S61*M77^2+T61*M77^3)*N61)</f>
        <v/>
      </c>
      <c r="R77" s="308" t="str">
        <f ca="1">IF(B77=FALSE,"",(R61*N77+S61*N77^2+T61*N77^3)*N61)</f>
        <v/>
      </c>
      <c r="S77" s="308" t="str">
        <f t="shared" ca="1" si="26"/>
        <v/>
      </c>
      <c r="T77" s="309" t="str">
        <f ca="1">IF(B77=FALSE,"",IF(K77=0,0,(ROUND(K77,K61)-ROUND(P77,K61))/ROUND(P77,K61)*100))</f>
        <v/>
      </c>
      <c r="U77" s="309" t="str">
        <f ca="1">IF(B77=FALSE,"",IF(K77=0,0,(ROUND(K77,K61)-ROUND(Q77,K61))/ROUND(Q77,K61)*100))</f>
        <v/>
      </c>
      <c r="V77" s="309" t="str">
        <f ca="1">IF(B77=FALSE,"",IF(K77=0,0,(ROUND(K77,K61)-ROUND(R77,K61))/ROUND(R77,K61)*100))</f>
        <v/>
      </c>
      <c r="X77" s="124" t="str">
        <f ca="1">IF(A96=FALSE,"",IF(B96*F61&gt;=1000,"# ##","")&amp;J61)</f>
        <v/>
      </c>
      <c r="Y77" s="124" t="str">
        <f ca="1">IF(A96=FALSE,"",TEXT(B96*F61,X77))</f>
        <v/>
      </c>
      <c r="Z77" s="124" t="str">
        <f ca="1">IF(A96=FALSE,"-",TEXT(C96*F61,X77))</f>
        <v>-</v>
      </c>
      <c r="AA77" s="273" t="str">
        <f ca="1">IF(A96=FALSE,"-",TEXT((B96-C96)*F61,X77))</f>
        <v>-</v>
      </c>
      <c r="AB77" s="124" t="str">
        <f ca="1">IF(A96=FALSE,"",IF(D77=0,"-",TEXT(P96,AH91)))</f>
        <v/>
      </c>
      <c r="AC77" s="124" t="str">
        <f ca="1">IF(OR(A96=FALSE,D77=0),"-",TEXT(ROUNDUP(AE96,AH89),AH91))</f>
        <v>-</v>
      </c>
      <c r="AD77" s="273" t="str">
        <f ca="1">IF(A96=FALSE,"-",TEXT(ROUNDUP(AE96,AH89)%*B96*F61,X77))</f>
        <v>-</v>
      </c>
      <c r="AE77" s="124" t="str">
        <f ca="1">IF(OR(A96=FALSE,D77=0),"-",TEXT(Q96,AH91))</f>
        <v>-</v>
      </c>
      <c r="AF77" s="124" t="s">
        <v>353</v>
      </c>
      <c r="AG77" s="125" t="str">
        <f t="shared" ca="1" si="27"/>
        <v>-</v>
      </c>
      <c r="AI77" s="125" t="str">
        <f ca="1">IF(A96=FALSE,"",ROUND(C96*F61,K60))</f>
        <v/>
      </c>
      <c r="AJ77" s="125" t="str">
        <f ca="1">IF(A96=FALSE,"",ROUND(OFFSET(Force_2!L$3,B59+A77,0)*A61*F61,K60))</f>
        <v/>
      </c>
      <c r="AK77" s="125" t="str">
        <f ca="1">IF(A96=FALSE,"",ROUND(OFFSET(Force_2!M$3,B59+A77,0)*A61*F61,K60))</f>
        <v/>
      </c>
      <c r="AL77" s="124" t="str">
        <f ca="1">IF(A96=FALSE,"","± "&amp;TEXT((AK77-AJ77)/2,J61))</f>
        <v/>
      </c>
      <c r="AM77" s="124" t="str">
        <f t="shared" ca="1" si="28"/>
        <v>-</v>
      </c>
    </row>
    <row r="78" spans="1:39" s="119" customFormat="1" ht="18.75" customHeight="1">
      <c r="A78" s="121">
        <v>11</v>
      </c>
      <c r="B78" s="121" t="b">
        <f ca="1">IFERROR(AND(OFFSET(Force_2!V$3,B59+A78,0)&lt;&gt;"",H59+5&gt;A78),FALSE)</f>
        <v>0</v>
      </c>
      <c r="C78" s="542"/>
      <c r="D78" s="121" t="str">
        <f ca="1">IF(B$31=FALSE,"",OFFSET(Force_2!B$3,B59+A78,0))</f>
        <v/>
      </c>
      <c r="E78" s="121" t="str">
        <f ca="1">IF(B78=FALSE,"",OFFSET(Force_2!V$3,B59+A78,0))</f>
        <v/>
      </c>
      <c r="F78" s="121" t="str">
        <f ca="1">IF(B78=FALSE,"",OFFSET(Force_2!W$3,B59+A78,0))</f>
        <v/>
      </c>
      <c r="G78" s="121" t="str">
        <f ca="1">IF(B78=FALSE,"",OFFSET(Force_2!X$3,B59+A78,0))</f>
        <v/>
      </c>
      <c r="H78" s="121" t="str">
        <f ca="1">IF(B78=FALSE,"",OFFSET(Force_2!Y$3,B59+A78,0))</f>
        <v/>
      </c>
      <c r="I78" s="121" t="str">
        <f ca="1">IF(B78=FALSE,"",OFFSET(Force_2!Z$3,B59+A78,0))</f>
        <v/>
      </c>
      <c r="J78" s="121" t="str">
        <f ca="1">IF(B78=FALSE,"",OFFSET(Force_2!AA$3,B59+A78,0))</f>
        <v/>
      </c>
      <c r="K78" s="308" t="str">
        <f ca="1">IF(B78=FALSE,"",D78*A61)</f>
        <v/>
      </c>
      <c r="L78" s="308" t="str">
        <f ca="1">IF(B78=FALSE,"",IF(D78=0,0,D78/E78*(F78-F70)))</f>
        <v/>
      </c>
      <c r="M78" s="308" t="str">
        <f ca="1">IF(B78=FALSE,"",IF(D78=0,0,D78/G78*(H78-H70)))</f>
        <v/>
      </c>
      <c r="N78" s="308" t="str">
        <f ca="1">IF(B78=FALSE,"",IF(D78=0,0,D78/I78*(J78-J70)))</f>
        <v/>
      </c>
      <c r="O78" s="308" t="str">
        <f t="shared" ca="1" si="25"/>
        <v/>
      </c>
      <c r="P78" s="308" t="str">
        <f ca="1">IF(B78=FALSE,"",(R61*L78+S61*L78^2+T61*L78^3)*N61)</f>
        <v/>
      </c>
      <c r="Q78" s="308" t="str">
        <f ca="1">IF(B78=FALSE,"",(R61*M78+S61*M78^2+T61*M78^3)*N61)</f>
        <v/>
      </c>
      <c r="R78" s="308" t="str">
        <f ca="1">IF(B78=FALSE,"",(R61*N78+S61*N78^2+T61*N78^3)*N61)</f>
        <v/>
      </c>
      <c r="S78" s="308" t="str">
        <f t="shared" ca="1" si="26"/>
        <v/>
      </c>
      <c r="T78" s="309" t="str">
        <f ca="1">IF(B78=FALSE,"",IF(K78=0,0,(ROUND(K78,K61)-ROUND(P78,K61))/ROUND(P78,K61)*100))</f>
        <v/>
      </c>
      <c r="U78" s="309" t="str">
        <f ca="1">IF(B78=FALSE,"",IF(K78=0,0,(ROUND(K78,K61)-ROUND(Q78,K61))/ROUND(Q78,K61)*100))</f>
        <v/>
      </c>
      <c r="V78" s="309" t="str">
        <f ca="1">IF(B78=FALSE,"",IF(K78=0,0,(ROUND(K78,K61)-ROUND(R78,K61))/ROUND(R78,K61)*100))</f>
        <v/>
      </c>
      <c r="X78" s="124" t="str">
        <f ca="1">IF(A97=FALSE,"",IF(B97*F61&gt;=1000,"# ##","")&amp;J61)</f>
        <v/>
      </c>
      <c r="Y78" s="124" t="str">
        <f ca="1">IF(A97=FALSE,"",TEXT(B97*F61,X78))</f>
        <v/>
      </c>
      <c r="Z78" s="124" t="str">
        <f ca="1">IF(A97=FALSE,"-",TEXT(C97*F61,X78))</f>
        <v>-</v>
      </c>
      <c r="AA78" s="273" t="str">
        <f ca="1">IF(A97=FALSE,"-",TEXT((B97-C97)*F61,X78))</f>
        <v>-</v>
      </c>
      <c r="AB78" s="124" t="str">
        <f ca="1">IF(A97=FALSE,"",IF(D78=0,"-",TEXT(P97,AH91)))</f>
        <v/>
      </c>
      <c r="AC78" s="124" t="str">
        <f ca="1">IF(OR(A97=FALSE,D78=0),"-",TEXT(ROUNDUP(AE97,AH89),AH91))</f>
        <v>-</v>
      </c>
      <c r="AD78" s="273" t="str">
        <f ca="1">IF(A97=FALSE,"-",TEXT(ROUNDUP(AE97,AH89)%*B97*F61,X78))</f>
        <v>-</v>
      </c>
      <c r="AE78" s="124" t="str">
        <f ca="1">IF(OR(A97=FALSE,D78=0),"-",TEXT(Q97,AH91))</f>
        <v>-</v>
      </c>
      <c r="AF78" s="124" t="s">
        <v>353</v>
      </c>
      <c r="AG78" s="125" t="str">
        <f t="shared" ca="1" si="27"/>
        <v>-</v>
      </c>
      <c r="AI78" s="125" t="str">
        <f ca="1">IF(A97=FALSE,"",ROUND(C97*F61,K60))</f>
        <v/>
      </c>
      <c r="AJ78" s="125" t="str">
        <f ca="1">IF(A97=FALSE,"",ROUND(OFFSET(Force_2!L$3,B59+A78,0)*A61*F61,K60))</f>
        <v/>
      </c>
      <c r="AK78" s="125" t="str">
        <f ca="1">IF(A97=FALSE,"",ROUND(OFFSET(Force_2!M$3,B59+A78,0)*A61*F61,K60))</f>
        <v/>
      </c>
      <c r="AL78" s="124" t="str">
        <f ca="1">IF(A97=FALSE,"","± "&amp;TEXT((AK78-AJ78)/2,J61))</f>
        <v/>
      </c>
      <c r="AM78" s="124" t="str">
        <f t="shared" ca="1" si="28"/>
        <v>-</v>
      </c>
    </row>
    <row r="79" spans="1:39" s="119" customFormat="1" ht="18.75" customHeight="1">
      <c r="A79" s="121">
        <v>12</v>
      </c>
      <c r="B79" s="121" t="b">
        <f ca="1">IFERROR(AND(OFFSET(Force_2!V$3,B59+A79,0)&lt;&gt;"",H59+5&gt;A79),FALSE)</f>
        <v>0</v>
      </c>
      <c r="C79" s="542"/>
      <c r="D79" s="121" t="str">
        <f ca="1">IF(B$32=FALSE,"",OFFSET(Force_2!B$3,B59+A79,0))</f>
        <v/>
      </c>
      <c r="E79" s="121" t="str">
        <f ca="1">IF(B79=FALSE,"",OFFSET(Force_2!V$3,B59+A79,0))</f>
        <v/>
      </c>
      <c r="F79" s="121" t="str">
        <f ca="1">IF(B79=FALSE,"",OFFSET(Force_2!W$3,B59+A79,0))</f>
        <v/>
      </c>
      <c r="G79" s="121" t="str">
        <f ca="1">IF(B79=FALSE,"",OFFSET(Force_2!X$3,B59+A79,0))</f>
        <v/>
      </c>
      <c r="H79" s="121" t="str">
        <f ca="1">IF(B79=FALSE,"",OFFSET(Force_2!Y$3,B59+A79,0))</f>
        <v/>
      </c>
      <c r="I79" s="121" t="str">
        <f ca="1">IF(B79=FALSE,"",OFFSET(Force_2!Z$3,B59+A79,0))</f>
        <v/>
      </c>
      <c r="J79" s="121" t="str">
        <f ca="1">IF(B79=FALSE,"",OFFSET(Force_2!AA$3,B59+A79,0))</f>
        <v/>
      </c>
      <c r="K79" s="308" t="str">
        <f ca="1">IF(B79=FALSE,"",D79*A61)</f>
        <v/>
      </c>
      <c r="L79" s="308" t="str">
        <f ca="1">IF(B79=FALSE,"",IF(D79=0,0,D79/E79*(F79-F70)))</f>
        <v/>
      </c>
      <c r="M79" s="308" t="str">
        <f ca="1">IF(B79=FALSE,"",IF(D79=0,0,D79/G79*(H79-H70)))</f>
        <v/>
      </c>
      <c r="N79" s="308" t="str">
        <f ca="1">IF(B79=FALSE,"",IF(D79=0,0,D79/I79*(J79-J70)))</f>
        <v/>
      </c>
      <c r="O79" s="308" t="str">
        <f t="shared" ca="1" si="25"/>
        <v/>
      </c>
      <c r="P79" s="308" t="str">
        <f ca="1">IF(B79=FALSE,"",(R61*L79+S61*L79^2+T61*L79^3)*N61)</f>
        <v/>
      </c>
      <c r="Q79" s="308" t="str">
        <f ca="1">IF(B79=FALSE,"",(R61*M79+S61*M79^2+T61*M79^3)*N61)</f>
        <v/>
      </c>
      <c r="R79" s="308" t="str">
        <f ca="1">IF(B79=FALSE,"",(R61*N79+S61*N79^2+T61*N79^3)*N61)</f>
        <v/>
      </c>
      <c r="S79" s="308" t="str">
        <f t="shared" ca="1" si="26"/>
        <v/>
      </c>
      <c r="T79" s="309" t="str">
        <f ca="1">IF(B79=FALSE,"",IF(K79=0,0,(ROUND(K79,K61)-ROUND(P79,K61))/ROUND(P79,K61)*100))</f>
        <v/>
      </c>
      <c r="U79" s="309" t="str">
        <f ca="1">IF(B79=FALSE,"",IF(K79=0,0,(ROUND(K79,K61)-ROUND(Q79,K61))/ROUND(Q79,K61)*100))</f>
        <v/>
      </c>
      <c r="V79" s="309" t="str">
        <f ca="1">IF(B79=FALSE,"",IF(K79=0,0,(ROUND(K79,K61)-ROUND(R79,K61))/ROUND(R79,K61)*100))</f>
        <v/>
      </c>
      <c r="X79" s="124" t="str">
        <f ca="1">IF(A98=FALSE,"",IF(B98*F61&gt;=1000,"# ##","")&amp;J61)</f>
        <v/>
      </c>
      <c r="Y79" s="124" t="str">
        <f ca="1">IF(A98=FALSE,"",TEXT(B98*F61,X79))</f>
        <v/>
      </c>
      <c r="Z79" s="124" t="str">
        <f ca="1">IF(A98=FALSE,"-",TEXT(C98*F61,X79))</f>
        <v>-</v>
      </c>
      <c r="AA79" s="273" t="str">
        <f ca="1">IF(A98=FALSE,"-",TEXT((B98-C98)*F61,X79))</f>
        <v>-</v>
      </c>
      <c r="AB79" s="124" t="str">
        <f ca="1">IF(A98=FALSE,"",IF(D79=0,"-",TEXT(P98,AH91)))</f>
        <v/>
      </c>
      <c r="AC79" s="124" t="str">
        <f ca="1">IF(OR(A98=FALSE,D79=0),"-",TEXT(ROUNDUP(AE98,AH89),AH91))</f>
        <v>-</v>
      </c>
      <c r="AD79" s="273" t="str">
        <f ca="1">IF(A98=FALSE,"-",TEXT(ROUNDUP(AE98,AH89)%*B98*F61,X79))</f>
        <v>-</v>
      </c>
      <c r="AE79" s="124" t="str">
        <f ca="1">IF(OR(A98=FALSE,D79=0),"-",TEXT(Q98,AH91))</f>
        <v>-</v>
      </c>
      <c r="AF79" s="124" t="s">
        <v>353</v>
      </c>
      <c r="AG79" s="125" t="str">
        <f t="shared" ca="1" si="27"/>
        <v>-</v>
      </c>
      <c r="AI79" s="125" t="str">
        <f ca="1">IF(A98=FALSE,"",ROUND(C98*F61,K60))</f>
        <v/>
      </c>
      <c r="AJ79" s="125" t="str">
        <f ca="1">IF(A98=FALSE,"",ROUND(OFFSET(Force_2!L$3,B59+A79,0)*A61*F61,K60))</f>
        <v/>
      </c>
      <c r="AK79" s="125" t="str">
        <f ca="1">IF(A98=FALSE,"",ROUND(OFFSET(Force_2!M$3,B59+A79,0)*A61*F61,K60))</f>
        <v/>
      </c>
      <c r="AL79" s="124" t="str">
        <f ca="1">IF(A98=FALSE,"","± "&amp;TEXT((AK79-AJ79)/2,J61))</f>
        <v/>
      </c>
      <c r="AM79" s="124" t="str">
        <f t="shared" ca="1" si="28"/>
        <v>-</v>
      </c>
    </row>
    <row r="80" spans="1:39" s="119" customFormat="1" ht="18.75" customHeight="1">
      <c r="A80" s="121">
        <v>13</v>
      </c>
      <c r="B80" s="121" t="b">
        <f ca="1">IFERROR(AND(OFFSET(Force_2!V$3,B59+A80,0)&lt;&gt;"",H59+5&gt;A80),FALSE)</f>
        <v>0</v>
      </c>
      <c r="C80" s="542"/>
      <c r="D80" s="121" t="str">
        <f ca="1">IF(B$33=FALSE,"",OFFSET(Force_2!B$3,B59+A80,0))</f>
        <v/>
      </c>
      <c r="E80" s="121" t="str">
        <f ca="1">IF(B80=FALSE,"",OFFSET(Force_2!V$3,B59+A80,0))</f>
        <v/>
      </c>
      <c r="F80" s="121" t="str">
        <f ca="1">IF(B80=FALSE,"",OFFSET(Force_2!W$3,B59+A80,0))</f>
        <v/>
      </c>
      <c r="G80" s="121" t="str">
        <f ca="1">IF(B80=FALSE,"",OFFSET(Force_2!X$3,B59+A80,0))</f>
        <v/>
      </c>
      <c r="H80" s="121" t="str">
        <f ca="1">IF(B80=FALSE,"",OFFSET(Force_2!Y$3,B59+A80,0))</f>
        <v/>
      </c>
      <c r="I80" s="121" t="str">
        <f ca="1">IF(B80=FALSE,"",OFFSET(Force_2!Z$3,B59+A80,0))</f>
        <v/>
      </c>
      <c r="J80" s="121" t="str">
        <f ca="1">IF(B80=FALSE,"",OFFSET(Force_2!AA$3,B59+A80,0))</f>
        <v/>
      </c>
      <c r="K80" s="308" t="str">
        <f ca="1">IF(B80=FALSE,"",D80*A61)</f>
        <v/>
      </c>
      <c r="L80" s="308" t="str">
        <f ca="1">IF(B80=FALSE,"",IF(D80=0,0,D80/E80*(F80-F70)))</f>
        <v/>
      </c>
      <c r="M80" s="308" t="str">
        <f ca="1">IF(B80=FALSE,"",IF(D80=0,0,D80/G80*(H80-H70)))</f>
        <v/>
      </c>
      <c r="N80" s="308" t="str">
        <f ca="1">IF(B80=FALSE,"",IF(D80=0,0,D80/I80*(J80-J70)))</f>
        <v/>
      </c>
      <c r="O80" s="308" t="str">
        <f t="shared" ca="1" si="25"/>
        <v/>
      </c>
      <c r="P80" s="308" t="str">
        <f ca="1">IF(B80=FALSE,"",(R61*L80+S61*L80^2+T61*L80^3)*N61)</f>
        <v/>
      </c>
      <c r="Q80" s="308" t="str">
        <f ca="1">IF(B80=FALSE,"",(R61*M80+S61*M80^2+T61*M80^3)*N61)</f>
        <v/>
      </c>
      <c r="R80" s="308" t="str">
        <f ca="1">IF(B80=FALSE,"",(R61*N80+S61*N80^2+T61*N80^3)*N61)</f>
        <v/>
      </c>
      <c r="S80" s="308" t="str">
        <f t="shared" ca="1" si="26"/>
        <v/>
      </c>
      <c r="T80" s="309" t="str">
        <f ca="1">IF(B80=FALSE,"",IF(K80=0,0,(ROUND(K80,K61)-ROUND(P80,K61))/ROUND(P80,K61)*100))</f>
        <v/>
      </c>
      <c r="U80" s="309" t="str">
        <f ca="1">IF(B80=FALSE,"",IF(K80=0,0,(ROUND(K80,K61)-ROUND(Q80,K61))/ROUND(Q80,K61)*100))</f>
        <v/>
      </c>
      <c r="V80" s="309" t="str">
        <f ca="1">IF(B80=FALSE,"",IF(K80=0,0,(ROUND(K80,K61)-ROUND(R80,K61))/ROUND(R80,K61)*100))</f>
        <v/>
      </c>
      <c r="X80" s="124" t="str">
        <f ca="1">IF(A99=FALSE,"",IF(B99*F61&gt;=1000,"# ##","")&amp;J61)</f>
        <v/>
      </c>
      <c r="Y80" s="124" t="str">
        <f ca="1">IF(A99=FALSE,"",TEXT(B99*F61,X80))</f>
        <v/>
      </c>
      <c r="Z80" s="124" t="str">
        <f ca="1">IF(A99=FALSE,"-",TEXT(C99*F61,X80))</f>
        <v>-</v>
      </c>
      <c r="AA80" s="273" t="str">
        <f ca="1">IF(A99=FALSE,"-",TEXT((B99-C99)*F61,X80))</f>
        <v>-</v>
      </c>
      <c r="AB80" s="124" t="str">
        <f ca="1">IF(A99=FALSE,"",IF(D80=0,"-",TEXT(P99,AH91)))</f>
        <v/>
      </c>
      <c r="AC80" s="124" t="str">
        <f ca="1">IF(OR(A99=FALSE,D80=0),"-",TEXT(ROUNDUP(AE99,AH89),AH91))</f>
        <v>-</v>
      </c>
      <c r="AD80" s="273" t="str">
        <f ca="1">IF(A99=FALSE,"-",TEXT(ROUNDUP(AE99,AH89)%*B99*F61,X80))</f>
        <v>-</v>
      </c>
      <c r="AE80" s="124" t="str">
        <f ca="1">IF(OR(A99=FALSE,D80=0),"-",TEXT(Q99,AH91))</f>
        <v>-</v>
      </c>
      <c r="AF80" s="124" t="s">
        <v>353</v>
      </c>
      <c r="AG80" s="125" t="str">
        <f t="shared" ca="1" si="27"/>
        <v>-</v>
      </c>
      <c r="AI80" s="125" t="str">
        <f ca="1">IF(A99=FALSE,"",ROUND(C99*F61,K60))</f>
        <v/>
      </c>
      <c r="AJ80" s="125" t="str">
        <f ca="1">IF(A99=FALSE,"",ROUND(OFFSET(Force_2!L$3,B59+A80,0)*A61*F61,K60))</f>
        <v/>
      </c>
      <c r="AK80" s="125" t="str">
        <f ca="1">IF(A99=FALSE,"",ROUND(OFFSET(Force_2!M$3,B59+A80,0)*A61*F61,K60))</f>
        <v/>
      </c>
      <c r="AL80" s="124" t="str">
        <f ca="1">IF(A99=FALSE,"","± "&amp;TEXT((AK80-AJ80)/2,J61))</f>
        <v/>
      </c>
      <c r="AM80" s="124" t="str">
        <f t="shared" ca="1" si="28"/>
        <v>-</v>
      </c>
    </row>
    <row r="81" spans="1:39" s="119" customFormat="1" ht="18.75" customHeight="1">
      <c r="A81" s="121">
        <v>14</v>
      </c>
      <c r="B81" s="121" t="b">
        <f ca="1">IFERROR(AND(OFFSET(Force_2!V$3,B59+A81,0)&lt;&gt;"",H59+5&gt;A81),FALSE)</f>
        <v>0</v>
      </c>
      <c r="C81" s="542"/>
      <c r="D81" s="121" t="str">
        <f ca="1">IF(B$34=FALSE,"",OFFSET(Force_2!B$3,B59+A81,0))</f>
        <v/>
      </c>
      <c r="E81" s="121" t="str">
        <f ca="1">IF(B81=FALSE,"",OFFSET(Force_2!V$3,B59+A81,0))</f>
        <v/>
      </c>
      <c r="F81" s="121" t="str">
        <f ca="1">IF(B81=FALSE,"",OFFSET(Force_2!W$3,B59+A81,0))</f>
        <v/>
      </c>
      <c r="G81" s="121" t="str">
        <f ca="1">IF(B81=FALSE,"",OFFSET(Force_2!X$3,B59+A81,0))</f>
        <v/>
      </c>
      <c r="H81" s="121" t="str">
        <f ca="1">IF(B81=FALSE,"",OFFSET(Force_2!Y$3,B59+A81,0))</f>
        <v/>
      </c>
      <c r="I81" s="121" t="str">
        <f ca="1">IF(B81=FALSE,"",OFFSET(Force_2!Z$3,B59+A81,0))</f>
        <v/>
      </c>
      <c r="J81" s="121" t="str">
        <f ca="1">IF(B81=FALSE,"",OFFSET(Force_2!AA$3,B59+A81,0))</f>
        <v/>
      </c>
      <c r="K81" s="308" t="str">
        <f ca="1">IF(B81=FALSE,"",D81*A61)</f>
        <v/>
      </c>
      <c r="L81" s="308" t="str">
        <f ca="1">IF(B81=FALSE,"",IF(D81=0,0,D81/E81*(F81-F70)))</f>
        <v/>
      </c>
      <c r="M81" s="308" t="str">
        <f ca="1">IF(B81=FALSE,"",IF(D81=0,0,D81/G81*(H81-H70)))</f>
        <v/>
      </c>
      <c r="N81" s="308" t="str">
        <f ca="1">IF(B81=FALSE,"",IF(D81=0,0,D81/I81*(J81-J70)))</f>
        <v/>
      </c>
      <c r="O81" s="308" t="str">
        <f t="shared" ca="1" si="25"/>
        <v/>
      </c>
      <c r="P81" s="308" t="str">
        <f ca="1">IF(B81=FALSE,"",(R61*L81+S61*L81^2+T61*L81^3)*N61)</f>
        <v/>
      </c>
      <c r="Q81" s="308" t="str">
        <f ca="1">IF(B81=FALSE,"",(R61*M81+S61*M81^2+T61*M81^3)*N61)</f>
        <v/>
      </c>
      <c r="R81" s="308" t="str">
        <f ca="1">IF(B81=FALSE,"",(R61*N81+S61*N81^2+T61*N81^3)*N61)</f>
        <v/>
      </c>
      <c r="S81" s="308" t="str">
        <f t="shared" ca="1" si="26"/>
        <v/>
      </c>
      <c r="T81" s="309" t="str">
        <f ca="1">IF(B81=FALSE,"",IF(K81=0,0,(ROUND(K81,K61)-ROUND(P81,K61))/ROUND(P81,K61)*100))</f>
        <v/>
      </c>
      <c r="U81" s="309" t="str">
        <f ca="1">IF(B81=FALSE,"",IF(K81=0,0,(ROUND(K81,K61)-ROUND(Q81,K61))/ROUND(Q81,K61)*100))</f>
        <v/>
      </c>
      <c r="V81" s="309" t="str">
        <f ca="1">IF(B81=FALSE,"",IF(K81=0,0,(ROUND(K81,K61)-ROUND(R81,K61))/ROUND(R81,K61)*100))</f>
        <v/>
      </c>
      <c r="X81" s="124" t="str">
        <f ca="1">IF(A100=FALSE,"",IF(B100*F61&gt;=1000,"# ##","")&amp;J61)</f>
        <v/>
      </c>
      <c r="Y81" s="124" t="str">
        <f ca="1">IF(A100=FALSE,"",TEXT(B100*F61,X81))</f>
        <v/>
      </c>
      <c r="Z81" s="124" t="str">
        <f ca="1">IF(A100=FALSE,"-",TEXT(C100*F61,X81))</f>
        <v>-</v>
      </c>
      <c r="AA81" s="273" t="str">
        <f ca="1">IF(A100=FALSE,"-",TEXT((B100-C100)*F61,X81))</f>
        <v>-</v>
      </c>
      <c r="AB81" s="124" t="str">
        <f ca="1">IF(A100=FALSE,"",IF(D81=0,"-",TEXT(P100,AH91)))</f>
        <v/>
      </c>
      <c r="AC81" s="124" t="str">
        <f ca="1">IF(OR(A100=FALSE,D81=0),"-",TEXT(ROUNDUP(AE100,AH89),AH91))</f>
        <v>-</v>
      </c>
      <c r="AD81" s="273" t="str">
        <f ca="1">IF(A100=FALSE,"-",TEXT(ROUNDUP(AE100,AH89)%*B100*F61,X81))</f>
        <v>-</v>
      </c>
      <c r="AE81" s="124" t="str">
        <f ca="1">IF(OR(A100=FALSE,D81=0),"-",TEXT(Q100,AH91))</f>
        <v>-</v>
      </c>
      <c r="AF81" s="124" t="s">
        <v>353</v>
      </c>
      <c r="AG81" s="125" t="str">
        <f t="shared" ca="1" si="27"/>
        <v>-</v>
      </c>
      <c r="AI81" s="125" t="str">
        <f ca="1">IF(A100=FALSE,"",ROUND(C100*F61,K60))</f>
        <v/>
      </c>
      <c r="AJ81" s="125" t="str">
        <f ca="1">IF(A100=FALSE,"",ROUND(OFFSET(Force_2!L$3,B59+A81,0)*A61*F61,K60))</f>
        <v/>
      </c>
      <c r="AK81" s="125" t="str">
        <f ca="1">IF(A100=FALSE,"",ROUND(OFFSET(Force_2!M$3,B59+A81,0)*A61*F61,K60))</f>
        <v/>
      </c>
      <c r="AL81" s="124" t="str">
        <f ca="1">IF(A100=FALSE,"","± "&amp;TEXT((AK81-AJ81)/2,J61))</f>
        <v/>
      </c>
      <c r="AM81" s="124" t="str">
        <f t="shared" ca="1" si="28"/>
        <v>-</v>
      </c>
    </row>
    <row r="82" spans="1:39" s="119" customFormat="1" ht="18.75" customHeight="1">
      <c r="A82" s="121">
        <v>15</v>
      </c>
      <c r="B82" s="121" t="b">
        <f ca="1">IFERROR(AND(OFFSET(Force_2!V$3,B59+A82,0)&lt;&gt;"",H59+5&gt;A82),FALSE)</f>
        <v>0</v>
      </c>
      <c r="C82" s="542"/>
      <c r="D82" s="121" t="str">
        <f ca="1">IF(B$35=FALSE,"",OFFSET(Force_2!B$3,B59+A82,0))</f>
        <v/>
      </c>
      <c r="E82" s="121" t="str">
        <f ca="1">IF(B82=FALSE,"",OFFSET(Force_2!V$3,B59+A82,0))</f>
        <v/>
      </c>
      <c r="F82" s="121" t="str">
        <f ca="1">IF(B82=FALSE,"",OFFSET(Force_2!W$3,B59+A82,0))</f>
        <v/>
      </c>
      <c r="G82" s="121" t="str">
        <f ca="1">IF(B82=FALSE,"",OFFSET(Force_2!X$3,B59+A82,0))</f>
        <v/>
      </c>
      <c r="H82" s="121" t="str">
        <f ca="1">IF(B82=FALSE,"",OFFSET(Force_2!Y$3,B59+A82,0))</f>
        <v/>
      </c>
      <c r="I82" s="121" t="str">
        <f ca="1">IF(B82=FALSE,"",OFFSET(Force_2!Z$3,B59+A82,0))</f>
        <v/>
      </c>
      <c r="J82" s="121" t="str">
        <f ca="1">IF(B82=FALSE,"",OFFSET(Force_2!AA$3,B59+A82,0))</f>
        <v/>
      </c>
      <c r="K82" s="308" t="str">
        <f ca="1">IF(B82=FALSE,"",D82*A61)</f>
        <v/>
      </c>
      <c r="L82" s="308" t="str">
        <f ca="1">IF(B82=FALSE,"",IF(D82=0,0,D82/E82*(F82-F70)))</f>
        <v/>
      </c>
      <c r="M82" s="308" t="str">
        <f ca="1">IF(B82=FALSE,"",IF(D82=0,0,D82/G82*(H82-H70)))</f>
        <v/>
      </c>
      <c r="N82" s="308" t="str">
        <f ca="1">IF(B82=FALSE,"",IF(D82=0,0,D82/I82*(J82-J70)))</f>
        <v/>
      </c>
      <c r="O82" s="308" t="str">
        <f t="shared" ca="1" si="25"/>
        <v/>
      </c>
      <c r="P82" s="308" t="str">
        <f ca="1">IF(B82=FALSE,"",(R61*L82+S61*L82^2+T61*L82^3)*N61)</f>
        <v/>
      </c>
      <c r="Q82" s="308" t="str">
        <f ca="1">IF(B82=FALSE,"",(R61*M82+S61*M82^2+T61*M82^3)*N61)</f>
        <v/>
      </c>
      <c r="R82" s="308" t="str">
        <f ca="1">IF(B82=FALSE,"",(R61*N82+S61*N82^2+T61*N82^3)*N61)</f>
        <v/>
      </c>
      <c r="S82" s="308" t="str">
        <f t="shared" ca="1" si="26"/>
        <v/>
      </c>
      <c r="T82" s="309" t="str">
        <f ca="1">IF(B82=FALSE,"",IF(K82=0,0,(ROUND(K82,K61)-ROUND(P82,K61))/ROUND(P82,K61)*100))</f>
        <v/>
      </c>
      <c r="U82" s="309" t="str">
        <f ca="1">IF(B82=FALSE,"",IF(K82=0,0,(ROUND(K82,K61)-ROUND(Q82,K61))/ROUND(Q82,K61)*100))</f>
        <v/>
      </c>
      <c r="V82" s="309" t="str">
        <f ca="1">IF(B82=FALSE,"",IF(K82=0,0,(ROUND(K82,K61)-ROUND(R82,K61))/ROUND(R82,K61)*100))</f>
        <v/>
      </c>
      <c r="X82" s="124" t="str">
        <f ca="1">IF(A101=FALSE,"",IF(B101*F61&gt;=1000,"# ##","")&amp;J61)</f>
        <v/>
      </c>
      <c r="Y82" s="124" t="str">
        <f ca="1">IF(A101=FALSE,"",TEXT(B101*F61,X82))</f>
        <v/>
      </c>
      <c r="Z82" s="124" t="str">
        <f ca="1">IF(A101=FALSE,"-",TEXT(C101*F61,X82))</f>
        <v>-</v>
      </c>
      <c r="AA82" s="273" t="str">
        <f ca="1">IF(A101=FALSE,"-",TEXT((B101-C101)*F61,X82))</f>
        <v>-</v>
      </c>
      <c r="AB82" s="124" t="str">
        <f ca="1">IF(A101=FALSE,"",IF(D82=0,"-",TEXT(P101,AH91)))</f>
        <v/>
      </c>
      <c r="AC82" s="124" t="str">
        <f ca="1">IF(OR(A101=FALSE,D82=0),"-",TEXT(ROUNDUP(AE101,AH89),AH91))</f>
        <v>-</v>
      </c>
      <c r="AD82" s="273" t="str">
        <f ca="1">IF(A101=FALSE,"-",TEXT(ROUNDUP(AE101,AH89)%*B101*F61,X82))</f>
        <v>-</v>
      </c>
      <c r="AE82" s="124" t="str">
        <f ca="1">IF(OR(A101=FALSE,D82=0),"-",TEXT(Q101,AH91))</f>
        <v>-</v>
      </c>
      <c r="AF82" s="124" t="s">
        <v>353</v>
      </c>
      <c r="AG82" s="125" t="str">
        <f t="shared" ca="1" si="27"/>
        <v>-</v>
      </c>
      <c r="AI82" s="125" t="str">
        <f ca="1">IF(A101=FALSE,"",ROUND(C101*F61,K60))</f>
        <v/>
      </c>
      <c r="AJ82" s="125" t="str">
        <f ca="1">IF(A101=FALSE,"",ROUND(OFFSET(Force_2!L$3,B59+A82,0)*A61*F61,K60))</f>
        <v/>
      </c>
      <c r="AK82" s="125" t="str">
        <f ca="1">IF(A101=FALSE,"",ROUND(OFFSET(Force_2!M$3,B59+A82,0)*A61*F61,K60))</f>
        <v/>
      </c>
      <c r="AL82" s="124" t="str">
        <f ca="1">IF(A101=FALSE,"","± "&amp;TEXT((AK82-AJ82)/2,J61))</f>
        <v/>
      </c>
      <c r="AM82" s="124" t="str">
        <f t="shared" ca="1" si="28"/>
        <v>-</v>
      </c>
    </row>
    <row r="83" spans="1:39" s="119" customFormat="1" ht="18.75" customHeight="1">
      <c r="A83" s="121">
        <v>16</v>
      </c>
      <c r="B83" s="121" t="b">
        <f ca="1">IFERROR(AND(OFFSET(Force_2!V$3,B59+A83,0)&lt;&gt;"",H59+5&gt;A83),FALSE)</f>
        <v>0</v>
      </c>
      <c r="C83" s="542"/>
      <c r="D83" s="121" t="str">
        <f ca="1">IF(B$36=FALSE,"",OFFSET(Force_2!B$3,B59+A83,0))</f>
        <v/>
      </c>
      <c r="E83" s="121" t="str">
        <f ca="1">IF(B83=FALSE,"",OFFSET(Force_2!V$3,B59+A83,0))</f>
        <v/>
      </c>
      <c r="F83" s="121" t="str">
        <f ca="1">IF(B83=FALSE,"",OFFSET(Force_2!W$3,B59+A83,0))</f>
        <v/>
      </c>
      <c r="G83" s="121" t="str">
        <f ca="1">IF(B83=FALSE,"",OFFSET(Force_2!X$3,B59+A83,0))</f>
        <v/>
      </c>
      <c r="H83" s="121" t="str">
        <f ca="1">IF(B83=FALSE,"",OFFSET(Force_2!Y$3,B59+A83,0))</f>
        <v/>
      </c>
      <c r="I83" s="121" t="str">
        <f ca="1">IF(B83=FALSE,"",OFFSET(Force_2!Z$3,B59+A83,0))</f>
        <v/>
      </c>
      <c r="J83" s="121" t="str">
        <f ca="1">IF(B83=FALSE,"",OFFSET(Force_2!AA$3,B59+A83,0))</f>
        <v/>
      </c>
      <c r="K83" s="308" t="str">
        <f ca="1">IF(B83=FALSE,"",D83*A61)</f>
        <v/>
      </c>
      <c r="L83" s="308" t="str">
        <f ca="1">IF(B83=FALSE,"",IF(D83=0,0,D83/E83*(F83-F70)))</f>
        <v/>
      </c>
      <c r="M83" s="308" t="str">
        <f ca="1">IF(B83=FALSE,"",IF(D83=0,0,D83/G83*(H83-H70)))</f>
        <v/>
      </c>
      <c r="N83" s="308" t="str">
        <f ca="1">IF(B83=FALSE,"",IF(D83=0,0,D83/I83*(J83-J70)))</f>
        <v/>
      </c>
      <c r="O83" s="308" t="str">
        <f t="shared" ca="1" si="25"/>
        <v/>
      </c>
      <c r="P83" s="308" t="str">
        <f ca="1">IF(B83=FALSE,"",(R61*L83+S61*L83^2+T61*L83^3)*N61)</f>
        <v/>
      </c>
      <c r="Q83" s="308" t="str">
        <f ca="1">IF(B83=FALSE,"",(R61*M83+S61*M83^2+T61*M83^3)*N61)</f>
        <v/>
      </c>
      <c r="R83" s="308" t="str">
        <f ca="1">IF(B83=FALSE,"",(R61*N83+S61*N83^2+T61*N83^3)*N61)</f>
        <v/>
      </c>
      <c r="S83" s="308" t="str">
        <f t="shared" ca="1" si="26"/>
        <v/>
      </c>
      <c r="T83" s="309" t="str">
        <f ca="1">IF(B83=FALSE,"",IF(K83=0,0,(ROUND(K83,K61)-ROUND(P83,K61))/ROUND(P83,K61)*100))</f>
        <v/>
      </c>
      <c r="U83" s="309" t="str">
        <f ca="1">IF(B83=FALSE,"",IF(K83=0,0,(ROUND(K83,K61)-ROUND(Q83,K61))/ROUND(Q83,K61)*100))</f>
        <v/>
      </c>
      <c r="V83" s="309" t="str">
        <f ca="1">IF(B83=FALSE,"",IF(K83=0,0,(ROUND(K83,K61)-ROUND(R83,K61))/ROUND(R83,K61)*100))</f>
        <v/>
      </c>
      <c r="W83" s="126"/>
      <c r="X83" s="124" t="str">
        <f ca="1">IF(A102=FALSE,"",IF(B102*F61&gt;=1000,"# ##","")&amp;J61)</f>
        <v/>
      </c>
      <c r="Y83" s="124" t="str">
        <f ca="1">IF(A102=FALSE,"",TEXT(B102*F61,X83))</f>
        <v/>
      </c>
      <c r="Z83" s="124" t="str">
        <f ca="1">IF(A102=FALSE,"-",TEXT(C102*F61,X83))</f>
        <v>-</v>
      </c>
      <c r="AA83" s="273" t="str">
        <f ca="1">IF(A102=FALSE,"-",TEXT((B102-C102)*F61,X83))</f>
        <v>-</v>
      </c>
      <c r="AB83" s="124" t="str">
        <f ca="1">IF(A102=FALSE,"",IF(D83=0,"-",TEXT(P102,AH91)))</f>
        <v/>
      </c>
      <c r="AC83" s="124" t="str">
        <f ca="1">IF(OR(A102=FALSE,D83=0),"-",TEXT(ROUNDUP(AE102,AH89),AH91))</f>
        <v>-</v>
      </c>
      <c r="AD83" s="273" t="str">
        <f ca="1">IF(A102=FALSE,"-",TEXT(ROUNDUP(AE102,AH89)%*B102*F61,X83))</f>
        <v>-</v>
      </c>
      <c r="AE83" s="124" t="str">
        <f ca="1">IF(OR(A102=FALSE,D83=0),"-",TEXT(Q102,AH91))</f>
        <v>-</v>
      </c>
      <c r="AF83" s="124" t="s">
        <v>353</v>
      </c>
      <c r="AG83" s="125" t="str">
        <f t="shared" ca="1" si="27"/>
        <v>-</v>
      </c>
      <c r="AI83" s="125" t="str">
        <f ca="1">IF(A102=FALSE,"",ROUND(C102*F61,K60))</f>
        <v/>
      </c>
      <c r="AJ83" s="125" t="str">
        <f ca="1">IF(A102=FALSE,"",ROUND(OFFSET(Force_2!L$3,B59+A83,0)*A61*F61,K60))</f>
        <v/>
      </c>
      <c r="AK83" s="125" t="str">
        <f ca="1">IF(A102=FALSE,"",ROUND(OFFSET(Force_2!M$3,B59+A83,0)*A61*F61,K60))</f>
        <v/>
      </c>
      <c r="AL83" s="124" t="str">
        <f ca="1">IF(A102=FALSE,"","± "&amp;TEXT((AK83-AJ83)/2,J61))</f>
        <v/>
      </c>
      <c r="AM83" s="124" t="str">
        <f t="shared" ca="1" si="28"/>
        <v>-</v>
      </c>
    </row>
    <row r="84" spans="1:39" s="119" customFormat="1" ht="18.75" customHeight="1">
      <c r="A84" s="121">
        <v>17</v>
      </c>
      <c r="B84" s="121" t="b">
        <f ca="1">IFERROR(AND(OFFSET(Force_2!V$3,B59+A84,0)&lt;&gt;"",H59+5&gt;A84),FALSE)</f>
        <v>0</v>
      </c>
      <c r="C84" s="557"/>
      <c r="D84" s="121" t="str">
        <f ca="1">IF(B$37=FALSE,"",OFFSET(Force_2!B$3,B59+A84,0))</f>
        <v/>
      </c>
      <c r="E84" s="121" t="str">
        <f ca="1">IF(B84=FALSE,"",OFFSET(Force_2!V$3,B59+A84,0))</f>
        <v/>
      </c>
      <c r="F84" s="121" t="str">
        <f ca="1">IF(B84=FALSE,"",OFFSET(Force_2!W$3,B59+A84,0))</f>
        <v/>
      </c>
      <c r="G84" s="121" t="str">
        <f ca="1">IF(B84=FALSE,"",OFFSET(Force_2!X$3,B59+A84,0))</f>
        <v/>
      </c>
      <c r="H84" s="121" t="str">
        <f ca="1">IF(B84=FALSE,"",OFFSET(Force_2!Y$3,B59+A84,0))</f>
        <v/>
      </c>
      <c r="I84" s="121" t="str">
        <f ca="1">IF(B84=FALSE,"",OFFSET(Force_2!Z$3,B59+A84,0))</f>
        <v/>
      </c>
      <c r="J84" s="121" t="str">
        <f ca="1">IF(B84=FALSE,"",OFFSET(Force_2!AA$3,B59+A84,0))</f>
        <v/>
      </c>
      <c r="K84" s="308" t="str">
        <f ca="1">IF(B84=FALSE,"",D84*A61)</f>
        <v/>
      </c>
      <c r="L84" s="308" t="str">
        <f ca="1">IF(B84=FALSE,"",IF(D84=0,0,D84/E84*(F84-F70)))</f>
        <v/>
      </c>
      <c r="M84" s="308" t="str">
        <f ca="1">IF(B84=FALSE,"",IF(D84=0,0,D84/G84*(H84-H70)))</f>
        <v/>
      </c>
      <c r="N84" s="308" t="str">
        <f ca="1">IF(B84=FALSE,"",IF(D84=0,0,D84/I84*(J84-J70)))</f>
        <v/>
      </c>
      <c r="O84" s="308" t="str">
        <f t="shared" ca="1" si="25"/>
        <v/>
      </c>
      <c r="P84" s="308" t="str">
        <f ca="1">IF(B84=FALSE,"",(R61*L84+S61*L84^2+T61*L84^3)*N61)</f>
        <v/>
      </c>
      <c r="Q84" s="308" t="str">
        <f ca="1">IF(B84=FALSE,"",(R61*M84+S61*M84^2+T61*M84^3)*N61)</f>
        <v/>
      </c>
      <c r="R84" s="308" t="str">
        <f ca="1">IF(B84=FALSE,"",(R61*N84+S61*N84^2+T61*N84^3)*N61)</f>
        <v/>
      </c>
      <c r="S84" s="308" t="str">
        <f t="shared" ca="1" si="26"/>
        <v/>
      </c>
      <c r="T84" s="309" t="str">
        <f ca="1">IF(B84=FALSE,"",IF(K84=0,0,(ROUND(K84,K61)-ROUND(P84,K61))/ROUND(P84,K61)*100))</f>
        <v/>
      </c>
      <c r="U84" s="309" t="str">
        <f ca="1">IF(B84=FALSE,"",IF(K84=0,0,(ROUND(K84,K61)-ROUND(Q84,K61))/ROUND(Q84,K61)*100))</f>
        <v/>
      </c>
      <c r="V84" s="309" t="str">
        <f ca="1">IF(B84=FALSE,"",IF(K84=0,0,(ROUND(K84,K61)-ROUND(R84,K61))/ROUND(R84,K61)*100))</f>
        <v/>
      </c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</row>
    <row r="85" spans="1:39" s="119" customFormat="1" ht="18.75" customHeight="1"/>
    <row r="86" spans="1:39" s="119" customFormat="1" ht="18.75" customHeight="1">
      <c r="A86" s="93" t="s">
        <v>194</v>
      </c>
      <c r="F86" s="127"/>
      <c r="G86" s="128"/>
      <c r="H86" s="128"/>
      <c r="I86" s="128"/>
      <c r="J86" s="128"/>
      <c r="K86" s="108"/>
      <c r="L86" s="108"/>
      <c r="U86" s="93" t="s">
        <v>286</v>
      </c>
      <c r="Z86" s="106"/>
      <c r="AA86" s="106"/>
      <c r="AB86" s="106"/>
      <c r="AC86" s="93" t="s">
        <v>287</v>
      </c>
    </row>
    <row r="87" spans="1:39" s="119" customFormat="1" ht="18.75" customHeight="1">
      <c r="A87" s="315" t="s">
        <v>300</v>
      </c>
      <c r="B87" s="315" t="s">
        <v>192</v>
      </c>
      <c r="C87" s="315" t="s">
        <v>272</v>
      </c>
      <c r="D87" s="535" t="s">
        <v>301</v>
      </c>
      <c r="E87" s="536"/>
      <c r="F87" s="536"/>
      <c r="G87" s="536"/>
      <c r="H87" s="536"/>
      <c r="I87" s="536"/>
      <c r="J87" s="536"/>
      <c r="K87" s="537"/>
      <c r="L87" s="538" t="s">
        <v>302</v>
      </c>
      <c r="M87" s="544" t="s">
        <v>44</v>
      </c>
      <c r="N87" s="538" t="s">
        <v>290</v>
      </c>
      <c r="O87" s="538" t="s">
        <v>227</v>
      </c>
      <c r="P87" s="538" t="s">
        <v>288</v>
      </c>
      <c r="Q87" s="538" t="s">
        <v>229</v>
      </c>
      <c r="R87" s="538" t="s">
        <v>195</v>
      </c>
      <c r="S87" s="538" t="s">
        <v>232</v>
      </c>
      <c r="U87" s="538" t="s">
        <v>227</v>
      </c>
      <c r="V87" s="538" t="s">
        <v>288</v>
      </c>
      <c r="W87" s="538" t="s">
        <v>229</v>
      </c>
      <c r="X87" s="538" t="s">
        <v>195</v>
      </c>
      <c r="Y87" s="538" t="s">
        <v>232</v>
      </c>
      <c r="Z87" s="538" t="s">
        <v>289</v>
      </c>
      <c r="AA87" s="558" t="s">
        <v>310</v>
      </c>
      <c r="AC87" s="315" t="s">
        <v>290</v>
      </c>
      <c r="AD87" s="538" t="s">
        <v>3</v>
      </c>
      <c r="AE87" s="315" t="s">
        <v>290</v>
      </c>
      <c r="AF87" s="538" t="s">
        <v>291</v>
      </c>
      <c r="AG87" s="315" t="s">
        <v>290</v>
      </c>
      <c r="AH87" s="315" t="s">
        <v>290</v>
      </c>
    </row>
    <row r="88" spans="1:39" s="119" customFormat="1" ht="18.75" customHeight="1">
      <c r="A88" s="316"/>
      <c r="B88" s="316" t="s">
        <v>176</v>
      </c>
      <c r="C88" s="316" t="s">
        <v>176</v>
      </c>
      <c r="D88" s="99" t="s">
        <v>297</v>
      </c>
      <c r="E88" s="99" t="s">
        <v>313</v>
      </c>
      <c r="F88" s="99" t="s">
        <v>314</v>
      </c>
      <c r="G88" s="99" t="s">
        <v>315</v>
      </c>
      <c r="H88" s="99" t="s">
        <v>296</v>
      </c>
      <c r="I88" s="99" t="s">
        <v>316</v>
      </c>
      <c r="J88" s="99" t="s">
        <v>298</v>
      </c>
      <c r="K88" s="99" t="s">
        <v>61</v>
      </c>
      <c r="L88" s="539"/>
      <c r="M88" s="545"/>
      <c r="N88" s="539"/>
      <c r="O88" s="539"/>
      <c r="P88" s="539"/>
      <c r="Q88" s="539"/>
      <c r="R88" s="539"/>
      <c r="S88" s="539"/>
      <c r="U88" s="539"/>
      <c r="V88" s="539"/>
      <c r="W88" s="539"/>
      <c r="X88" s="539"/>
      <c r="Y88" s="539"/>
      <c r="Z88" s="539"/>
      <c r="AA88" s="559"/>
      <c r="AC88" s="316" t="s">
        <v>292</v>
      </c>
      <c r="AD88" s="539"/>
      <c r="AE88" s="316" t="s">
        <v>293</v>
      </c>
      <c r="AF88" s="539"/>
      <c r="AG88" s="316" t="s">
        <v>294</v>
      </c>
      <c r="AH88" s="316" t="s">
        <v>295</v>
      </c>
    </row>
    <row r="89" spans="1:39" s="119" customFormat="1" ht="18.75" customHeight="1">
      <c r="A89" s="129" t="b">
        <f ca="1">AND(B70=TRUE,H59+6&gt;A70+2)</f>
        <v>0</v>
      </c>
      <c r="B89" s="130" t="str">
        <f t="shared" ref="B89:B102" ca="1" si="29">IF(TYPE(K70)=16,"",K70)</f>
        <v/>
      </c>
      <c r="C89" s="131" t="str">
        <f t="shared" ref="C89:C102" ca="1" si="30">S70</f>
        <v/>
      </c>
      <c r="D89" s="204" t="str">
        <f ca="1">IF(A89=FALSE,"",IF(B89=0,0,D61/B89*100))</f>
        <v/>
      </c>
      <c r="E89" s="204" t="str">
        <f ca="1">IF(A89=FALSE,"",IF(B89=0,0,D61/B89*100))</f>
        <v/>
      </c>
      <c r="F89" s="132" t="str">
        <f ca="1">IF(A89=FALSE,"",IF(B89=0,0,SQRT(SUMSQ(D89/2/SQRT(3),E89/2/SQRT(3)))))</f>
        <v/>
      </c>
      <c r="G89" s="132" t="str">
        <f t="shared" ref="G89:G102" ca="1" si="31">IF(A89=FALSE,"",SQRT(1/(3*(3-1))*SUMSQ(T70-P89,U70-P89,V70-P89)))</f>
        <v/>
      </c>
      <c r="H89" s="132" t="str">
        <f ca="1">IF(A89=FALSE,"",IF(B89=0,0,P59/2))</f>
        <v/>
      </c>
      <c r="I89" s="132" t="str">
        <f ca="1">IF(A89=FALSE,"",IF(B89=0,0,P61/SQRT(3)))</f>
        <v/>
      </c>
      <c r="J89" s="132" t="str">
        <f ca="1">IF(A89=FALSE,"",IF(B89=0,0,O59*B61/SQRT(3)))</f>
        <v/>
      </c>
      <c r="K89" s="205" t="str">
        <f t="shared" ref="K89:K102" ca="1" si="32">IF(A89=FALSE,"",IF(B89=0,0,SQRT(SUMSQ(F89:J89))))</f>
        <v/>
      </c>
      <c r="L89" s="133" t="str">
        <f ca="1">IF(A89=FALSE,"",IF(G89=0,"∞",IF(K89^4/(G89^4/2)&gt;100000,"∞",ROUNDDOWN(K89^4/(G89^4/2),0))))</f>
        <v/>
      </c>
      <c r="M89" s="134" t="str">
        <f t="shared" ref="M89:M102" ca="1" si="33">IF(A89=FALSE,"",IF(L89="∞",2,IF(L89&gt;=10,2,IF(L89&lt;10,ROUND(TINV((1-0.95),L89),2)))))</f>
        <v/>
      </c>
      <c r="N89" s="135" t="str">
        <f ca="1">IF(A89=FALSE,"",IF(B89=0,0,K89*MAX(M89:M102)))</f>
        <v/>
      </c>
      <c r="O89" s="207" t="str">
        <f ca="1">IF(A89=FALSE,"",D71)</f>
        <v/>
      </c>
      <c r="P89" s="208" t="str">
        <f t="shared" ref="P89:P102" ca="1" si="34">IF(A89=FALSE,"",AVERAGE(T70:V70))</f>
        <v/>
      </c>
      <c r="Q89" s="210" t="str">
        <f t="shared" ref="Q89:Q102" ca="1" si="35">IF(A89=FALSE,"",IF(B89=0,0,MAX(T70:V70)-MIN(T70:V70)))</f>
        <v/>
      </c>
      <c r="R89" s="208" t="str">
        <f ca="1">IF(A89=FALSE,"",OFFSET(O68,0,MATCH(MAX(P69:R69),P69:R69,0)))</f>
        <v/>
      </c>
      <c r="S89" s="209" t="str">
        <f ca="1">IF(A89=FALSE,"",IF(C89=0,0,D61/B89*100))</f>
        <v/>
      </c>
      <c r="U89" s="104">
        <f ca="1">IF(F59*Q$4&lt;=O89,0.5,IF(F59*Q$5&lt;=O89,1,IF(F59*Q$6&lt;=O89,2,IF(F59*Q$7&lt;=O89,3,))))</f>
        <v>0.5</v>
      </c>
      <c r="V89" s="104">
        <f t="shared" ref="V89:V102" ca="1" si="36">OFFSET($P$3,COUNTIF(R$4:R$7,"&lt;"&amp;ABS(P89))+1,0)</f>
        <v>0.5</v>
      </c>
      <c r="W89" s="104">
        <f t="shared" ref="W89:W102" ca="1" si="37">OFFSET($P$3,COUNTIF(S$4:S$7,"&lt;"&amp;ABS(Q89))+1,0)</f>
        <v>0.5</v>
      </c>
      <c r="X89" s="104">
        <f t="shared" ref="X89:X102" ca="1" si="38">OFFSET($P$3,COUNTIF(U$4:U$7,"&lt;"&amp;ABS(R89))+1,0)</f>
        <v>0.5</v>
      </c>
      <c r="Y89" s="104">
        <f t="shared" ref="Y89:Y102" ca="1" si="39">OFFSET($P$3,COUNTIF(V$4:V$7,"&lt;"&amp;ABS(S89))+1,0)</f>
        <v>0.5</v>
      </c>
      <c r="Z89" s="104">
        <f ca="1">IF(O61="등급외",4,O61)</f>
        <v>0</v>
      </c>
      <c r="AA89" s="136" t="s">
        <v>0</v>
      </c>
      <c r="AC89" s="137" t="str">
        <f t="shared" ref="AC89:AC102" ca="1" si="40">N89</f>
        <v/>
      </c>
      <c r="AD89" s="137" t="str">
        <f ca="1">IF(A89=FALSE,"",IF(B89=0,0,C61*100))</f>
        <v/>
      </c>
      <c r="AE89" s="137" t="str">
        <f t="shared" ref="AE89:AE102" ca="1" si="41">IF(A89=FALSE,"",IF(B89=0,0,MAX(AC89:AD89)))</f>
        <v/>
      </c>
      <c r="AF89" s="137" t="b">
        <f t="shared" ref="AF89:AF102" ca="1" si="42">AE89=AC89</f>
        <v>1</v>
      </c>
      <c r="AG89" s="125" t="str">
        <f t="shared" ref="AG89:AG102" ca="1" si="43">IF(A89=FALSE,"",IF(B89=0,"",IF(ABS(AE89)&lt;0.01,4,IF(ABS(AE89)&lt;0.1,3,IF(ABS(AE89)&lt;1,2,IF(ABS(AE89)&lt;10,1,0))))))</f>
        <v/>
      </c>
      <c r="AH89" s="125">
        <f ca="1">MIN(AG89:AG102)</f>
        <v>0</v>
      </c>
    </row>
    <row r="90" spans="1:39" s="119" customFormat="1" ht="18.75" customHeight="1">
      <c r="A90" s="129" t="b">
        <f ca="1">AND(B71=TRUE,H59+6&gt;A71+2)</f>
        <v>0</v>
      </c>
      <c r="B90" s="130" t="str">
        <f t="shared" ca="1" si="29"/>
        <v/>
      </c>
      <c r="C90" s="131" t="str">
        <f t="shared" ca="1" si="30"/>
        <v/>
      </c>
      <c r="D90" s="204" t="str">
        <f ca="1">IF(A90=FALSE,"",IF(B90=0,0,D61/B90*100))</f>
        <v/>
      </c>
      <c r="E90" s="204" t="str">
        <f ca="1">IF(A90=FALSE,"",IF(B90=0,0,D61/B90*100))</f>
        <v/>
      </c>
      <c r="F90" s="132" t="str">
        <f t="shared" ref="F90:F102" ca="1" si="44">IF(A90=FALSE,"",IF(B90=0,0,SQRT(SUMSQ(D90/2/SQRT(3),E90/2/SQRT(3)))))</f>
        <v/>
      </c>
      <c r="G90" s="132" t="str">
        <f t="shared" ca="1" si="31"/>
        <v/>
      </c>
      <c r="H90" s="132" t="str">
        <f ca="1">IF(A90=FALSE,"",IF(B90=0,0,P59/2))</f>
        <v/>
      </c>
      <c r="I90" s="132" t="str">
        <f ca="1">IF(A90=FALSE,"",IF(B90=0,0,P61/SQRT(3)))</f>
        <v/>
      </c>
      <c r="J90" s="132" t="str">
        <f ca="1">IF(A90=FALSE,"",IF(B90=0,0,O59*B61/SQRT(3)))</f>
        <v/>
      </c>
      <c r="K90" s="205" t="str">
        <f t="shared" ca="1" si="32"/>
        <v/>
      </c>
      <c r="L90" s="133" t="str">
        <f t="shared" ref="L90:L102" ca="1" si="45">IF(A90=FALSE,"",IF(G90=0,"∞",IF(K90^4/(G90^4/2)&gt;100000,"∞",ROUNDDOWN(K90^4/(G90^4/2),0))))</f>
        <v/>
      </c>
      <c r="M90" s="134" t="str">
        <f t="shared" ca="1" si="33"/>
        <v/>
      </c>
      <c r="N90" s="135" t="str">
        <f ca="1">IF(A90=FALSE,"",IF(B90=0,0,K90*MAX(M89:M102)))</f>
        <v/>
      </c>
      <c r="O90" s="207" t="str">
        <f ca="1">IF(A90=FALSE,"",D71)</f>
        <v/>
      </c>
      <c r="P90" s="208" t="str">
        <f t="shared" ca="1" si="34"/>
        <v/>
      </c>
      <c r="Q90" s="210" t="str">
        <f t="shared" ca="1" si="35"/>
        <v/>
      </c>
      <c r="R90" s="208" t="str">
        <f ca="1">IF(A90=FALSE,"",OFFSET(O68,0,MATCH(MAX(P69:R69),P69:R69,0)))</f>
        <v/>
      </c>
      <c r="S90" s="209" t="str">
        <f ca="1">IF(A90=FALSE,"",IF(C90=0,0,D61/B90*100))</f>
        <v/>
      </c>
      <c r="U90" s="104">
        <f ca="1">IF(F59*Q$4&lt;=O90,0.5,IF(F59*Q$5&lt;=O90,1,IF(F59*Q$6&lt;=O90,2,IF(F59*Q$7&lt;=O90,3,))))</f>
        <v>0.5</v>
      </c>
      <c r="V90" s="104">
        <f t="shared" ca="1" si="36"/>
        <v>0.5</v>
      </c>
      <c r="W90" s="104">
        <f t="shared" ca="1" si="37"/>
        <v>0.5</v>
      </c>
      <c r="X90" s="104">
        <f t="shared" ca="1" si="38"/>
        <v>0.5</v>
      </c>
      <c r="Y90" s="104">
        <f t="shared" ca="1" si="39"/>
        <v>0.5</v>
      </c>
      <c r="Z90" s="104">
        <f ca="1">Z89</f>
        <v>0</v>
      </c>
      <c r="AA90" s="136">
        <f t="shared" ref="AA90:AA102" ca="1" si="46">MAX(U90:Z90)</f>
        <v>0.5</v>
      </c>
      <c r="AC90" s="137" t="str">
        <f t="shared" ca="1" si="40"/>
        <v/>
      </c>
      <c r="AD90" s="137" t="str">
        <f ca="1">IF(A90=FALSE,"",IF(B90=0,0,C61*100))</f>
        <v/>
      </c>
      <c r="AE90" s="137" t="str">
        <f t="shared" ca="1" si="41"/>
        <v/>
      </c>
      <c r="AF90" s="137" t="b">
        <f t="shared" ca="1" si="42"/>
        <v>1</v>
      </c>
      <c r="AG90" s="125" t="str">
        <f t="shared" ca="1" si="43"/>
        <v/>
      </c>
      <c r="AH90" s="315" t="s">
        <v>51</v>
      </c>
    </row>
    <row r="91" spans="1:39" s="119" customFormat="1" ht="18.75" customHeight="1">
      <c r="A91" s="129" t="b">
        <f ca="1">AND(B72=TRUE,H59+6&gt;A72+2)</f>
        <v>0</v>
      </c>
      <c r="B91" s="130" t="str">
        <f t="shared" ca="1" si="29"/>
        <v/>
      </c>
      <c r="C91" s="131" t="str">
        <f t="shared" ca="1" si="30"/>
        <v/>
      </c>
      <c r="D91" s="204" t="str">
        <f ca="1">IF(A91=FALSE,"",IF(B91=0,0,D61/B91*100))</f>
        <v/>
      </c>
      <c r="E91" s="204" t="str">
        <f ca="1">IF(A91=FALSE,"",IF(B91=0,0,D61/B91*100))</f>
        <v/>
      </c>
      <c r="F91" s="132" t="str">
        <f t="shared" ca="1" si="44"/>
        <v/>
      </c>
      <c r="G91" s="132" t="str">
        <f t="shared" ca="1" si="31"/>
        <v/>
      </c>
      <c r="H91" s="132" t="str">
        <f ca="1">IF(A91=FALSE,"",IF(B91=0,0,P59/2))</f>
        <v/>
      </c>
      <c r="I91" s="132" t="str">
        <f ca="1">IF(A91=FALSE,"",IF(B91=0,0,P61/SQRT(3)))</f>
        <v/>
      </c>
      <c r="J91" s="132" t="str">
        <f ca="1">IF(A91=FALSE,"",IF(B91=0,0,O59*B61/SQRT(3)))</f>
        <v/>
      </c>
      <c r="K91" s="205" t="str">
        <f t="shared" ca="1" si="32"/>
        <v/>
      </c>
      <c r="L91" s="133" t="str">
        <f t="shared" ca="1" si="45"/>
        <v/>
      </c>
      <c r="M91" s="134" t="str">
        <f t="shared" ca="1" si="33"/>
        <v/>
      </c>
      <c r="N91" s="135" t="str">
        <f ca="1">IF(A91=FALSE,"",IF(B91=0,0,K91*MAX(M89:M102)))</f>
        <v/>
      </c>
      <c r="O91" s="207" t="str">
        <f ca="1">IF(A91=FALSE,"",D71)</f>
        <v/>
      </c>
      <c r="P91" s="208" t="str">
        <f t="shared" ca="1" si="34"/>
        <v/>
      </c>
      <c r="Q91" s="210" t="str">
        <f t="shared" ca="1" si="35"/>
        <v/>
      </c>
      <c r="R91" s="208" t="str">
        <f ca="1">IF(A91=FALSE,"",OFFSET(O68,0,MATCH(MAX(P69:R69),P69:R69,0)))</f>
        <v/>
      </c>
      <c r="S91" s="209" t="str">
        <f ca="1">IF(A91=FALSE,"",IF(C91=0,0,D61/B91*100))</f>
        <v/>
      </c>
      <c r="U91" s="104">
        <f ca="1">IF(F59*Q$4&lt;=O91,0.5,IF(F59*Q$5&lt;=O91,1,IF(F59*Q$6&lt;=O91,2,IF(F59*Q$7&lt;=O91,3,))))</f>
        <v>0.5</v>
      </c>
      <c r="V91" s="104">
        <f t="shared" ca="1" si="36"/>
        <v>0.5</v>
      </c>
      <c r="W91" s="104">
        <f t="shared" ca="1" si="37"/>
        <v>0.5</v>
      </c>
      <c r="X91" s="104">
        <f t="shared" ca="1" si="38"/>
        <v>0.5</v>
      </c>
      <c r="Y91" s="104">
        <f t="shared" ca="1" si="39"/>
        <v>0.5</v>
      </c>
      <c r="Z91" s="104">
        <f t="shared" ref="Z91:Z102" ca="1" si="47">Z90</f>
        <v>0</v>
      </c>
      <c r="AA91" s="136">
        <f t="shared" ca="1" si="46"/>
        <v>0.5</v>
      </c>
      <c r="AC91" s="137" t="str">
        <f t="shared" ca="1" si="40"/>
        <v/>
      </c>
      <c r="AD91" s="137" t="str">
        <f ca="1">IF(A91=FALSE,"",IF(B91=0,0,C61*100))</f>
        <v/>
      </c>
      <c r="AE91" s="137" t="str">
        <f t="shared" ca="1" si="41"/>
        <v/>
      </c>
      <c r="AF91" s="137" t="b">
        <f t="shared" ca="1" si="42"/>
        <v>1</v>
      </c>
      <c r="AG91" s="125" t="str">
        <f t="shared" ca="1" si="43"/>
        <v/>
      </c>
      <c r="AH91" s="125" t="str">
        <f ca="1">OFFSET($N$2,MATCH(AH89,$M$3:$M$8,0),0)</f>
        <v>0</v>
      </c>
    </row>
    <row r="92" spans="1:39" s="119" customFormat="1" ht="18.75" customHeight="1">
      <c r="A92" s="129" t="b">
        <f ca="1">AND(B73=TRUE,H59+6&gt;A73+2)</f>
        <v>0</v>
      </c>
      <c r="B92" s="130" t="str">
        <f t="shared" ca="1" si="29"/>
        <v/>
      </c>
      <c r="C92" s="131" t="str">
        <f t="shared" ca="1" si="30"/>
        <v/>
      </c>
      <c r="D92" s="204" t="str">
        <f ca="1">IF(A92=FALSE,"",IF(B92=0,0,D61/B92*100))</f>
        <v/>
      </c>
      <c r="E92" s="204" t="str">
        <f ca="1">IF(A92=FALSE,"",IF(B92=0,0,D61/B92*100))</f>
        <v/>
      </c>
      <c r="F92" s="132" t="str">
        <f t="shared" ca="1" si="44"/>
        <v/>
      </c>
      <c r="G92" s="132" t="str">
        <f t="shared" ca="1" si="31"/>
        <v/>
      </c>
      <c r="H92" s="132" t="str">
        <f ca="1">IF(A92=FALSE,"",IF(B92=0,0,P59/2))</f>
        <v/>
      </c>
      <c r="I92" s="132" t="str">
        <f ca="1">IF(A92=FALSE,"",IF(B92=0,0,P61/SQRT(3)))</f>
        <v/>
      </c>
      <c r="J92" s="132" t="str">
        <f ca="1">IF(A92=FALSE,"",IF(B92=0,0,O59*B61/SQRT(3)))</f>
        <v/>
      </c>
      <c r="K92" s="205" t="str">
        <f t="shared" ca="1" si="32"/>
        <v/>
      </c>
      <c r="L92" s="133" t="str">
        <f t="shared" ca="1" si="45"/>
        <v/>
      </c>
      <c r="M92" s="134" t="str">
        <f t="shared" ca="1" si="33"/>
        <v/>
      </c>
      <c r="N92" s="135" t="str">
        <f ca="1">IF(A92=FALSE,"",IF(B92=0,0,K92*MAX(M89:M102)))</f>
        <v/>
      </c>
      <c r="O92" s="207" t="str">
        <f ca="1">IF(A92=FALSE,"",D71)</f>
        <v/>
      </c>
      <c r="P92" s="208" t="str">
        <f t="shared" ca="1" si="34"/>
        <v/>
      </c>
      <c r="Q92" s="210" t="str">
        <f t="shared" ca="1" si="35"/>
        <v/>
      </c>
      <c r="R92" s="208" t="str">
        <f ca="1">IF(A92=FALSE,"",OFFSET(O68,0,MATCH(MAX(P69:R69),P69:R69,0)))</f>
        <v/>
      </c>
      <c r="S92" s="209" t="str">
        <f ca="1">IF(A92=FALSE,"",IF(C92=0,0,D61/B92*100))</f>
        <v/>
      </c>
      <c r="U92" s="104">
        <f ca="1">IF(F59*Q$4&lt;=O92,0.5,IF(F59*Q$5&lt;=O92,1,IF(F59*Q$6&lt;=O92,2,IF(F59*Q$7&lt;=O92,3,))))</f>
        <v>0.5</v>
      </c>
      <c r="V92" s="104">
        <f t="shared" ca="1" si="36"/>
        <v>0.5</v>
      </c>
      <c r="W92" s="104">
        <f t="shared" ca="1" si="37"/>
        <v>0.5</v>
      </c>
      <c r="X92" s="104">
        <f t="shared" ca="1" si="38"/>
        <v>0.5</v>
      </c>
      <c r="Y92" s="104">
        <f t="shared" ca="1" si="39"/>
        <v>0.5</v>
      </c>
      <c r="Z92" s="104">
        <f t="shared" ca="1" si="47"/>
        <v>0</v>
      </c>
      <c r="AA92" s="136">
        <f t="shared" ca="1" si="46"/>
        <v>0.5</v>
      </c>
      <c r="AC92" s="137" t="str">
        <f t="shared" ca="1" si="40"/>
        <v/>
      </c>
      <c r="AD92" s="137" t="str">
        <f ca="1">IF(A92=FALSE,"",IF(B92=0,0,C61*100))</f>
        <v/>
      </c>
      <c r="AE92" s="137" t="str">
        <f t="shared" ca="1" si="41"/>
        <v/>
      </c>
      <c r="AF92" s="137" t="b">
        <f t="shared" ca="1" si="42"/>
        <v>1</v>
      </c>
      <c r="AG92" s="125" t="str">
        <f t="shared" ca="1" si="43"/>
        <v/>
      </c>
      <c r="AH92" s="315" t="s">
        <v>3</v>
      </c>
    </row>
    <row r="93" spans="1:39" s="119" customFormat="1" ht="18.75" customHeight="1">
      <c r="A93" s="129" t="b">
        <f ca="1">AND(B74=TRUE,H59+6&gt;A74+2)</f>
        <v>0</v>
      </c>
      <c r="B93" s="130" t="str">
        <f t="shared" ca="1" si="29"/>
        <v/>
      </c>
      <c r="C93" s="131" t="str">
        <f t="shared" ca="1" si="30"/>
        <v/>
      </c>
      <c r="D93" s="204" t="str">
        <f ca="1">IF(A93=FALSE,"",IF(B93=0,0,D61/B93*100))</f>
        <v/>
      </c>
      <c r="E93" s="204" t="str">
        <f ca="1">IF(A93=FALSE,"",IF(B93=0,0,D61/B93*100))</f>
        <v/>
      </c>
      <c r="F93" s="132" t="str">
        <f t="shared" ca="1" si="44"/>
        <v/>
      </c>
      <c r="G93" s="132" t="str">
        <f t="shared" ca="1" si="31"/>
        <v/>
      </c>
      <c r="H93" s="132" t="str">
        <f ca="1">IF(A93=FALSE,"",IF(B93=0,0,P59/2))</f>
        <v/>
      </c>
      <c r="I93" s="132" t="str">
        <f ca="1">IF(A93=FALSE,"",IF(B93=0,0,P61/SQRT(3)))</f>
        <v/>
      </c>
      <c r="J93" s="132" t="str">
        <f ca="1">IF(A93=FALSE,"",IF(B93=0,0,O59*B61/SQRT(3)))</f>
        <v/>
      </c>
      <c r="K93" s="205" t="str">
        <f t="shared" ca="1" si="32"/>
        <v/>
      </c>
      <c r="L93" s="133" t="str">
        <f t="shared" ca="1" si="45"/>
        <v/>
      </c>
      <c r="M93" s="134" t="str">
        <f t="shared" ca="1" si="33"/>
        <v/>
      </c>
      <c r="N93" s="135" t="str">
        <f ca="1">IF(A93=FALSE,"",IF(B93=0,0,K93*MAX(M89:M102)))</f>
        <v/>
      </c>
      <c r="O93" s="207" t="str">
        <f ca="1">IF(A93=FALSE,"",D71)</f>
        <v/>
      </c>
      <c r="P93" s="208" t="str">
        <f t="shared" ca="1" si="34"/>
        <v/>
      </c>
      <c r="Q93" s="210" t="str">
        <f t="shared" ca="1" si="35"/>
        <v/>
      </c>
      <c r="R93" s="208" t="str">
        <f ca="1">IF(A93=FALSE,"",OFFSET(O68,0,MATCH(MAX(P69:R69),P69:R69,0)))</f>
        <v/>
      </c>
      <c r="S93" s="209" t="str">
        <f ca="1">IF(A93=FALSE,"",IF(C93=0,0,D61/B93*100))</f>
        <v/>
      </c>
      <c r="U93" s="104">
        <f ca="1">IF(F59*Q$4&lt;=O93,0.5,IF(F59*Q$5&lt;=O93,1,IF(F59*Q$6&lt;=O93,2,IF(F59*Q$7&lt;=O93,3,))))</f>
        <v>0.5</v>
      </c>
      <c r="V93" s="104">
        <f t="shared" ca="1" si="36"/>
        <v>0.5</v>
      </c>
      <c r="W93" s="104">
        <f t="shared" ca="1" si="37"/>
        <v>0.5</v>
      </c>
      <c r="X93" s="104">
        <f t="shared" ca="1" si="38"/>
        <v>0.5</v>
      </c>
      <c r="Y93" s="104">
        <f t="shared" ca="1" si="39"/>
        <v>0.5</v>
      </c>
      <c r="Z93" s="104">
        <f t="shared" ca="1" si="47"/>
        <v>0</v>
      </c>
      <c r="AA93" s="136">
        <f t="shared" ca="1" si="46"/>
        <v>0.5</v>
      </c>
      <c r="AC93" s="137" t="str">
        <f t="shared" ca="1" si="40"/>
        <v/>
      </c>
      <c r="AD93" s="137" t="str">
        <f ca="1">IF(A93=FALSE,"",IF(B93=0,0,C61*100))</f>
        <v/>
      </c>
      <c r="AE93" s="137" t="str">
        <f t="shared" ca="1" si="41"/>
        <v/>
      </c>
      <c r="AF93" s="137" t="b">
        <f t="shared" ca="1" si="42"/>
        <v>1</v>
      </c>
      <c r="AG93" s="125" t="str">
        <f t="shared" ca="1" si="43"/>
        <v/>
      </c>
      <c r="AH93" s="316" t="s">
        <v>233</v>
      </c>
    </row>
    <row r="94" spans="1:39" s="119" customFormat="1" ht="18.75" customHeight="1">
      <c r="A94" s="129" t="b">
        <f ca="1">AND(B75=TRUE,H59+6&gt;A75+2)</f>
        <v>0</v>
      </c>
      <c r="B94" s="130" t="str">
        <f t="shared" ca="1" si="29"/>
        <v/>
      </c>
      <c r="C94" s="131" t="str">
        <f t="shared" ca="1" si="30"/>
        <v/>
      </c>
      <c r="D94" s="204" t="str">
        <f ca="1">IF(A94=FALSE,"",IF(B94=0,0,D61/B94*100))</f>
        <v/>
      </c>
      <c r="E94" s="204" t="str">
        <f ca="1">IF(A94=FALSE,"",IF(B94=0,0,D61/B94*100))</f>
        <v/>
      </c>
      <c r="F94" s="132" t="str">
        <f t="shared" ca="1" si="44"/>
        <v/>
      </c>
      <c r="G94" s="132" t="str">
        <f t="shared" ca="1" si="31"/>
        <v/>
      </c>
      <c r="H94" s="132" t="str">
        <f ca="1">IF(A94=FALSE,"",IF(B94=0,0,P59/2))</f>
        <v/>
      </c>
      <c r="I94" s="132" t="str">
        <f ca="1">IF(A94=FALSE,"",IF(B94=0,0,P61/SQRT(3)))</f>
        <v/>
      </c>
      <c r="J94" s="132" t="str">
        <f ca="1">IF(A94=FALSE,"",IF(B94=0,0,O59*B61/SQRT(3)))</f>
        <v/>
      </c>
      <c r="K94" s="205" t="str">
        <f t="shared" ca="1" si="32"/>
        <v/>
      </c>
      <c r="L94" s="133" t="str">
        <f t="shared" ca="1" si="45"/>
        <v/>
      </c>
      <c r="M94" s="134" t="str">
        <f t="shared" ca="1" si="33"/>
        <v/>
      </c>
      <c r="N94" s="135" t="str">
        <f ca="1">IF(A94=FALSE,"",IF(B94=0,0,K94*MAX(M89:M102)))</f>
        <v/>
      </c>
      <c r="O94" s="207" t="str">
        <f ca="1">IF(A94=FALSE,"",D71)</f>
        <v/>
      </c>
      <c r="P94" s="208" t="str">
        <f t="shared" ca="1" si="34"/>
        <v/>
      </c>
      <c r="Q94" s="210" t="str">
        <f t="shared" ca="1" si="35"/>
        <v/>
      </c>
      <c r="R94" s="208" t="str">
        <f ca="1">IF(A94=FALSE,"",OFFSET(O68,0,MATCH(MAX(P69:R69),P69:R69,0)))</f>
        <v/>
      </c>
      <c r="S94" s="209" t="str">
        <f ca="1">IF(A94=FALSE,"",IF(C94=0,0,D61/B94*100))</f>
        <v/>
      </c>
      <c r="U94" s="104">
        <f ca="1">IF(F59*Q$4&lt;=O94,0.5,IF(F59*Q$5&lt;=O94,1,IF(F59*Q$6&lt;=O94,2,IF(F59*Q$7&lt;=O94,3,))))</f>
        <v>0.5</v>
      </c>
      <c r="V94" s="104">
        <f t="shared" ca="1" si="36"/>
        <v>0.5</v>
      </c>
      <c r="W94" s="104">
        <f t="shared" ca="1" si="37"/>
        <v>0.5</v>
      </c>
      <c r="X94" s="104">
        <f t="shared" ca="1" si="38"/>
        <v>0.5</v>
      </c>
      <c r="Y94" s="104">
        <f t="shared" ca="1" si="39"/>
        <v>0.5</v>
      </c>
      <c r="Z94" s="104">
        <f t="shared" ca="1" si="47"/>
        <v>0</v>
      </c>
      <c r="AA94" s="136">
        <f t="shared" ca="1" si="46"/>
        <v>0.5</v>
      </c>
      <c r="AC94" s="137" t="str">
        <f t="shared" ca="1" si="40"/>
        <v/>
      </c>
      <c r="AD94" s="137" t="str">
        <f ca="1">IF(A94=FALSE,"",IF(B94=0,0,C61*100))</f>
        <v/>
      </c>
      <c r="AE94" s="137" t="str">
        <f t="shared" ca="1" si="41"/>
        <v/>
      </c>
      <c r="AF94" s="137" t="b">
        <f t="shared" ca="1" si="42"/>
        <v>1</v>
      </c>
      <c r="AG94" s="125" t="str">
        <f t="shared" ca="1" si="43"/>
        <v/>
      </c>
      <c r="AH94" s="188" t="str">
        <f ca="1">IF(COUNTIF(AF89:AF102,FALSE)=0,"","초과")</f>
        <v/>
      </c>
    </row>
    <row r="95" spans="1:39" s="119" customFormat="1" ht="18.75" customHeight="1">
      <c r="A95" s="129" t="b">
        <f ca="1">AND(B76=TRUE,H59+6&gt;A76+2)</f>
        <v>0</v>
      </c>
      <c r="B95" s="130" t="str">
        <f t="shared" ca="1" si="29"/>
        <v/>
      </c>
      <c r="C95" s="131" t="str">
        <f t="shared" ca="1" si="30"/>
        <v/>
      </c>
      <c r="D95" s="204" t="str">
        <f ca="1">IF(A95=FALSE,"",IF(B95=0,0,D61/B95*100))</f>
        <v/>
      </c>
      <c r="E95" s="204" t="str">
        <f ca="1">IF(A95=FALSE,"",IF(B95=0,0,D61/B95*100))</f>
        <v/>
      </c>
      <c r="F95" s="132" t="str">
        <f t="shared" ca="1" si="44"/>
        <v/>
      </c>
      <c r="G95" s="132" t="str">
        <f t="shared" ca="1" si="31"/>
        <v/>
      </c>
      <c r="H95" s="132" t="str">
        <f ca="1">IF(A95=FALSE,"",IF(B95=0,0,P59/2))</f>
        <v/>
      </c>
      <c r="I95" s="132" t="str">
        <f ca="1">IF(A95=FALSE,"",IF(B95=0,0,P61/SQRT(3)))</f>
        <v/>
      </c>
      <c r="J95" s="132" t="str">
        <f ca="1">IF(A95=FALSE,"",IF(B95=0,0,O59*B61/SQRT(3)))</f>
        <v/>
      </c>
      <c r="K95" s="205" t="str">
        <f t="shared" ca="1" si="32"/>
        <v/>
      </c>
      <c r="L95" s="133" t="str">
        <f t="shared" ca="1" si="45"/>
        <v/>
      </c>
      <c r="M95" s="134" t="str">
        <f t="shared" ca="1" si="33"/>
        <v/>
      </c>
      <c r="N95" s="135" t="str">
        <f ca="1">IF(A95=FALSE,"",IF(B95=0,0,K95*MAX(M89:M102)))</f>
        <v/>
      </c>
      <c r="O95" s="207" t="str">
        <f ca="1">IF(A95=FALSE,"",D71)</f>
        <v/>
      </c>
      <c r="P95" s="208" t="str">
        <f t="shared" ca="1" si="34"/>
        <v/>
      </c>
      <c r="Q95" s="210" t="str">
        <f t="shared" ca="1" si="35"/>
        <v/>
      </c>
      <c r="R95" s="208" t="str">
        <f ca="1">IF(A95=FALSE,"",OFFSET(O68,0,MATCH(MAX(P69:R69),P69:R69,0)))</f>
        <v/>
      </c>
      <c r="S95" s="209" t="str">
        <f ca="1">IF(A95=FALSE,"",IF(C95=0,0,D61/B95*100))</f>
        <v/>
      </c>
      <c r="U95" s="104">
        <f ca="1">IF(F59*Q$4&lt;=O95,0.5,IF(F59*Q$5&lt;=O95,1,IF(F59*Q$6&lt;=O95,2,IF(F59*Q$7&lt;=O95,3,))))</f>
        <v>0.5</v>
      </c>
      <c r="V95" s="104">
        <f t="shared" ca="1" si="36"/>
        <v>0.5</v>
      </c>
      <c r="W95" s="104">
        <f t="shared" ca="1" si="37"/>
        <v>0.5</v>
      </c>
      <c r="X95" s="104">
        <f t="shared" ca="1" si="38"/>
        <v>0.5</v>
      </c>
      <c r="Y95" s="104">
        <f t="shared" ca="1" si="39"/>
        <v>0.5</v>
      </c>
      <c r="Z95" s="104">
        <f t="shared" ca="1" si="47"/>
        <v>0</v>
      </c>
      <c r="AA95" s="136">
        <f t="shared" ca="1" si="46"/>
        <v>0.5</v>
      </c>
      <c r="AC95" s="137" t="str">
        <f t="shared" ca="1" si="40"/>
        <v/>
      </c>
      <c r="AD95" s="137" t="str">
        <f ca="1">IF(A95=FALSE,"",IF(B95=0,0,C61*100))</f>
        <v/>
      </c>
      <c r="AE95" s="137" t="str">
        <f t="shared" ca="1" si="41"/>
        <v/>
      </c>
      <c r="AF95" s="137" t="b">
        <f t="shared" ca="1" si="42"/>
        <v>1</v>
      </c>
      <c r="AG95" s="186" t="str">
        <f t="shared" ca="1" si="43"/>
        <v/>
      </c>
      <c r="AH95" s="189"/>
    </row>
    <row r="96" spans="1:39" s="119" customFormat="1" ht="18.75" customHeight="1">
      <c r="A96" s="129" t="b">
        <f ca="1">AND(B77=TRUE,H59+6&gt;A77+2)</f>
        <v>0</v>
      </c>
      <c r="B96" s="130" t="str">
        <f t="shared" ca="1" si="29"/>
        <v/>
      </c>
      <c r="C96" s="131" t="str">
        <f t="shared" ca="1" si="30"/>
        <v/>
      </c>
      <c r="D96" s="204" t="str">
        <f ca="1">IF(A96=FALSE,"",IF(B96=0,0,D61/B96*100))</f>
        <v/>
      </c>
      <c r="E96" s="204" t="str">
        <f ca="1">IF(A96=FALSE,"",IF(B96=0,0,D61/B96*100))</f>
        <v/>
      </c>
      <c r="F96" s="132" t="str">
        <f t="shared" ca="1" si="44"/>
        <v/>
      </c>
      <c r="G96" s="132" t="str">
        <f t="shared" ca="1" si="31"/>
        <v/>
      </c>
      <c r="H96" s="132" t="str">
        <f ca="1">IF(A96=FALSE,"",IF(B96=0,0,P59/2))</f>
        <v/>
      </c>
      <c r="I96" s="132" t="str">
        <f ca="1">IF(A96=FALSE,"",IF(B96=0,0,P61/SQRT(3)))</f>
        <v/>
      </c>
      <c r="J96" s="132" t="str">
        <f ca="1">IF(A96=FALSE,"",IF(B96=0,0,O59*B61/SQRT(3)))</f>
        <v/>
      </c>
      <c r="K96" s="205" t="str">
        <f t="shared" ca="1" si="32"/>
        <v/>
      </c>
      <c r="L96" s="133" t="str">
        <f t="shared" ca="1" si="45"/>
        <v/>
      </c>
      <c r="M96" s="134" t="str">
        <f t="shared" ca="1" si="33"/>
        <v/>
      </c>
      <c r="N96" s="135" t="str">
        <f ca="1">IF(A96=FALSE,"",IF(B96=0,0,K96*MAX(M89:M102)))</f>
        <v/>
      </c>
      <c r="O96" s="207" t="str">
        <f ca="1">IF(A96=FALSE,"",D71)</f>
        <v/>
      </c>
      <c r="P96" s="208" t="str">
        <f t="shared" ca="1" si="34"/>
        <v/>
      </c>
      <c r="Q96" s="210" t="str">
        <f t="shared" ca="1" si="35"/>
        <v/>
      </c>
      <c r="R96" s="208" t="str">
        <f ca="1">IF(A96=FALSE,"",OFFSET(O68,0,MATCH(MAX(P69:R69),P69:R69,0)))</f>
        <v/>
      </c>
      <c r="S96" s="209" t="str">
        <f ca="1">IF(A96=FALSE,"",IF(C96=0,0,D61/B96*100))</f>
        <v/>
      </c>
      <c r="U96" s="104">
        <f ca="1">IF(F59*Q$4&lt;=O96,0.5,IF(F59*Q$5&lt;=O96,1,IF(F59*Q$6&lt;=O96,2,IF(F59*Q$7&lt;=O96,3,))))</f>
        <v>0.5</v>
      </c>
      <c r="V96" s="104">
        <f t="shared" ca="1" si="36"/>
        <v>0.5</v>
      </c>
      <c r="W96" s="104">
        <f t="shared" ca="1" si="37"/>
        <v>0.5</v>
      </c>
      <c r="X96" s="104">
        <f t="shared" ca="1" si="38"/>
        <v>0.5</v>
      </c>
      <c r="Y96" s="104">
        <f t="shared" ca="1" si="39"/>
        <v>0.5</v>
      </c>
      <c r="Z96" s="104">
        <f t="shared" ca="1" si="47"/>
        <v>0</v>
      </c>
      <c r="AA96" s="136">
        <f t="shared" ca="1" si="46"/>
        <v>0.5</v>
      </c>
      <c r="AC96" s="137" t="str">
        <f t="shared" ca="1" si="40"/>
        <v/>
      </c>
      <c r="AD96" s="137" t="str">
        <f ca="1">IF(A96=FALSE,"",IF(B96=0,0,C61*100))</f>
        <v/>
      </c>
      <c r="AE96" s="137" t="str">
        <f t="shared" ca="1" si="41"/>
        <v/>
      </c>
      <c r="AF96" s="137" t="b">
        <f t="shared" ca="1" si="42"/>
        <v>1</v>
      </c>
      <c r="AG96" s="125" t="str">
        <f t="shared" ca="1" si="43"/>
        <v/>
      </c>
    </row>
    <row r="97" spans="1:33" s="119" customFormat="1" ht="18.75" customHeight="1">
      <c r="A97" s="129" t="b">
        <f ca="1">AND(B78=TRUE,H59+6&gt;A78+2)</f>
        <v>0</v>
      </c>
      <c r="B97" s="130" t="str">
        <f t="shared" ca="1" si="29"/>
        <v/>
      </c>
      <c r="C97" s="131" t="str">
        <f t="shared" ca="1" si="30"/>
        <v/>
      </c>
      <c r="D97" s="204" t="str">
        <f ca="1">IF(A97=FALSE,"",IF(B97=0,0,D61/B97*100))</f>
        <v/>
      </c>
      <c r="E97" s="204" t="str">
        <f ca="1">IF(A97=FALSE,"",IF(B97=0,0,D61/B97*100))</f>
        <v/>
      </c>
      <c r="F97" s="132" t="str">
        <f t="shared" ca="1" si="44"/>
        <v/>
      </c>
      <c r="G97" s="132" t="str">
        <f t="shared" ca="1" si="31"/>
        <v/>
      </c>
      <c r="H97" s="132" t="str">
        <f ca="1">IF(A97=FALSE,"",IF(B97=0,0,P59/2))</f>
        <v/>
      </c>
      <c r="I97" s="132" t="str">
        <f ca="1">IF(A97=FALSE,"",IF(B97=0,0,P61/SQRT(3)))</f>
        <v/>
      </c>
      <c r="J97" s="132" t="str">
        <f ca="1">IF(A97=FALSE,"",IF(B97=0,0,O59*B61/SQRT(3)))</f>
        <v/>
      </c>
      <c r="K97" s="205" t="str">
        <f t="shared" ca="1" si="32"/>
        <v/>
      </c>
      <c r="L97" s="133" t="str">
        <f t="shared" ca="1" si="45"/>
        <v/>
      </c>
      <c r="M97" s="134" t="str">
        <f t="shared" ca="1" si="33"/>
        <v/>
      </c>
      <c r="N97" s="135" t="str">
        <f ca="1">IF(A97=FALSE,"",IF(B97=0,0,K97*MAX(M89:M102)))</f>
        <v/>
      </c>
      <c r="O97" s="207" t="str">
        <f ca="1">IF(A97=FALSE,"",D71)</f>
        <v/>
      </c>
      <c r="P97" s="208" t="str">
        <f t="shared" ca="1" si="34"/>
        <v/>
      </c>
      <c r="Q97" s="210" t="str">
        <f t="shared" ca="1" si="35"/>
        <v/>
      </c>
      <c r="R97" s="208" t="str">
        <f ca="1">IF(A97=FALSE,"",OFFSET(O68,0,MATCH(MAX(P69:R69),P69:R69,0)))</f>
        <v/>
      </c>
      <c r="S97" s="209" t="str">
        <f ca="1">IF(A97=FALSE,"",IF(C97=0,0,D61/B97*100))</f>
        <v/>
      </c>
      <c r="U97" s="104">
        <f ca="1">IF(F59*Q$4&lt;=O97,0.5,IF(F59*Q$5&lt;=O97,1,IF(F59*Q$6&lt;=O97,2,IF(F59*Q$7&lt;=O97,3,))))</f>
        <v>0.5</v>
      </c>
      <c r="V97" s="104">
        <f t="shared" ca="1" si="36"/>
        <v>0.5</v>
      </c>
      <c r="W97" s="104">
        <f t="shared" ca="1" si="37"/>
        <v>0.5</v>
      </c>
      <c r="X97" s="104">
        <f t="shared" ca="1" si="38"/>
        <v>0.5</v>
      </c>
      <c r="Y97" s="104">
        <f t="shared" ca="1" si="39"/>
        <v>0.5</v>
      </c>
      <c r="Z97" s="104">
        <f t="shared" ca="1" si="47"/>
        <v>0</v>
      </c>
      <c r="AA97" s="136">
        <f t="shared" ca="1" si="46"/>
        <v>0.5</v>
      </c>
      <c r="AC97" s="137" t="str">
        <f t="shared" ca="1" si="40"/>
        <v/>
      </c>
      <c r="AD97" s="137" t="str">
        <f ca="1">IF(A97=FALSE,"",IF(B97=0,0,C61*100))</f>
        <v/>
      </c>
      <c r="AE97" s="137" t="str">
        <f t="shared" ca="1" si="41"/>
        <v/>
      </c>
      <c r="AF97" s="137" t="b">
        <f t="shared" ca="1" si="42"/>
        <v>1</v>
      </c>
      <c r="AG97" s="125" t="str">
        <f t="shared" ca="1" si="43"/>
        <v/>
      </c>
    </row>
    <row r="98" spans="1:33" s="119" customFormat="1" ht="18.75" customHeight="1">
      <c r="A98" s="129" t="b">
        <f ca="1">AND(B79=TRUE,H59+6&gt;A79+2)</f>
        <v>0</v>
      </c>
      <c r="B98" s="130" t="str">
        <f t="shared" ca="1" si="29"/>
        <v/>
      </c>
      <c r="C98" s="131" t="str">
        <f t="shared" ca="1" si="30"/>
        <v/>
      </c>
      <c r="D98" s="204" t="str">
        <f ca="1">IF(A98=FALSE,"",IF(B98=0,0,D61/B98*100))</f>
        <v/>
      </c>
      <c r="E98" s="204" t="str">
        <f ca="1">IF(A98=FALSE,"",IF(B98=0,0,D61/B98*100))</f>
        <v/>
      </c>
      <c r="F98" s="132" t="str">
        <f t="shared" ca="1" si="44"/>
        <v/>
      </c>
      <c r="G98" s="132" t="str">
        <f t="shared" ca="1" si="31"/>
        <v/>
      </c>
      <c r="H98" s="132" t="str">
        <f ca="1">IF(A98=FALSE,"",IF(B98=0,0,P59/2))</f>
        <v/>
      </c>
      <c r="I98" s="132" t="str">
        <f ca="1">IF(A98=FALSE,"",IF(B98=0,0,P61/SQRT(3)))</f>
        <v/>
      </c>
      <c r="J98" s="132" t="str">
        <f ca="1">IF(A98=FALSE,"",IF(B98=0,0,O59*B61/SQRT(3)))</f>
        <v/>
      </c>
      <c r="K98" s="205" t="str">
        <f t="shared" ca="1" si="32"/>
        <v/>
      </c>
      <c r="L98" s="133" t="str">
        <f t="shared" ca="1" si="45"/>
        <v/>
      </c>
      <c r="M98" s="134" t="str">
        <f t="shared" ca="1" si="33"/>
        <v/>
      </c>
      <c r="N98" s="135" t="str">
        <f ca="1">IF(A98=FALSE,"",IF(B98=0,0,K98*MAX(M89:M102)))</f>
        <v/>
      </c>
      <c r="O98" s="207" t="str">
        <f ca="1">IF(A98=FALSE,"",D71)</f>
        <v/>
      </c>
      <c r="P98" s="208" t="str">
        <f t="shared" ca="1" si="34"/>
        <v/>
      </c>
      <c r="Q98" s="210" t="str">
        <f t="shared" ca="1" si="35"/>
        <v/>
      </c>
      <c r="R98" s="208" t="str">
        <f ca="1">IF(A98=FALSE,"",OFFSET(O68,0,MATCH(MAX(P69:R69),P69:R69,0)))</f>
        <v/>
      </c>
      <c r="S98" s="209" t="str">
        <f ca="1">IF(A98=FALSE,"",IF(C98=0,0,D61/B98*100))</f>
        <v/>
      </c>
      <c r="U98" s="104">
        <f ca="1">IF(F59*Q$4&lt;=O98,0.5,IF(F59*Q$5&lt;=O98,1,IF(F59*Q$6&lt;=O98,2,IF(F59*Q$7&lt;=O98,3,))))</f>
        <v>0.5</v>
      </c>
      <c r="V98" s="104">
        <f t="shared" ca="1" si="36"/>
        <v>0.5</v>
      </c>
      <c r="W98" s="104">
        <f t="shared" ca="1" si="37"/>
        <v>0.5</v>
      </c>
      <c r="X98" s="104">
        <f t="shared" ca="1" si="38"/>
        <v>0.5</v>
      </c>
      <c r="Y98" s="104">
        <f t="shared" ca="1" si="39"/>
        <v>0.5</v>
      </c>
      <c r="Z98" s="104">
        <f t="shared" ca="1" si="47"/>
        <v>0</v>
      </c>
      <c r="AA98" s="136">
        <f t="shared" ca="1" si="46"/>
        <v>0.5</v>
      </c>
      <c r="AC98" s="137" t="str">
        <f t="shared" ca="1" si="40"/>
        <v/>
      </c>
      <c r="AD98" s="137" t="str">
        <f ca="1">IF(A98=FALSE,"",IF(B98=0,0,C61*100))</f>
        <v/>
      </c>
      <c r="AE98" s="137" t="str">
        <f t="shared" ca="1" si="41"/>
        <v/>
      </c>
      <c r="AF98" s="137" t="b">
        <f t="shared" ca="1" si="42"/>
        <v>1</v>
      </c>
      <c r="AG98" s="125" t="str">
        <f t="shared" ca="1" si="43"/>
        <v/>
      </c>
    </row>
    <row r="99" spans="1:33" s="119" customFormat="1" ht="18.75" customHeight="1">
      <c r="A99" s="129" t="b">
        <f ca="1">AND(B80=TRUE,H59+6&gt;A80+2)</f>
        <v>0</v>
      </c>
      <c r="B99" s="130" t="str">
        <f t="shared" ca="1" si="29"/>
        <v/>
      </c>
      <c r="C99" s="131" t="str">
        <f t="shared" ca="1" si="30"/>
        <v/>
      </c>
      <c r="D99" s="204" t="str">
        <f ca="1">IF(A99=FALSE,"",IF(B99=0,0,D61/B99*100))</f>
        <v/>
      </c>
      <c r="E99" s="204" t="str">
        <f ca="1">IF(A99=FALSE,"",IF(B99=0,0,D61/B99*100))</f>
        <v/>
      </c>
      <c r="F99" s="132" t="str">
        <f t="shared" ca="1" si="44"/>
        <v/>
      </c>
      <c r="G99" s="132" t="str">
        <f t="shared" ca="1" si="31"/>
        <v/>
      </c>
      <c r="H99" s="132" t="str">
        <f ca="1">IF(A99=FALSE,"",IF(B99=0,0,P59/2))</f>
        <v/>
      </c>
      <c r="I99" s="132" t="str">
        <f ca="1">IF(A99=FALSE,"",IF(B99=0,0,P61/SQRT(3)))</f>
        <v/>
      </c>
      <c r="J99" s="132" t="str">
        <f ca="1">IF(A99=FALSE,"",IF(B99=0,0,O59*B61/SQRT(3)))</f>
        <v/>
      </c>
      <c r="K99" s="205" t="str">
        <f t="shared" ca="1" si="32"/>
        <v/>
      </c>
      <c r="L99" s="133" t="str">
        <f t="shared" ca="1" si="45"/>
        <v/>
      </c>
      <c r="M99" s="134" t="str">
        <f t="shared" ca="1" si="33"/>
        <v/>
      </c>
      <c r="N99" s="135" t="str">
        <f ca="1">IF(A99=FALSE,"",IF(B99=0,0,K99*MAX(M89:M102)))</f>
        <v/>
      </c>
      <c r="O99" s="207" t="str">
        <f ca="1">IF(A99=FALSE,"",D71)</f>
        <v/>
      </c>
      <c r="P99" s="208" t="str">
        <f t="shared" ca="1" si="34"/>
        <v/>
      </c>
      <c r="Q99" s="210" t="str">
        <f t="shared" ca="1" si="35"/>
        <v/>
      </c>
      <c r="R99" s="208" t="str">
        <f ca="1">IF(A99=FALSE,"",OFFSET(O68,0,MATCH(MAX(P69:R69),P69:R69,0)))</f>
        <v/>
      </c>
      <c r="S99" s="209" t="str">
        <f ca="1">IF(A99=FALSE,"",IF(C99=0,0,D61/B99*100))</f>
        <v/>
      </c>
      <c r="U99" s="104">
        <f ca="1">IF(F59*Q$4&lt;=O99,0.5,IF(F59*Q$5&lt;=O99,1,IF(F59*Q$6&lt;=O99,2,IF(F59*Q$7&lt;=O99,3,))))</f>
        <v>0.5</v>
      </c>
      <c r="V99" s="104">
        <f t="shared" ca="1" si="36"/>
        <v>0.5</v>
      </c>
      <c r="W99" s="104">
        <f t="shared" ca="1" si="37"/>
        <v>0.5</v>
      </c>
      <c r="X99" s="104">
        <f t="shared" ca="1" si="38"/>
        <v>0.5</v>
      </c>
      <c r="Y99" s="104">
        <f t="shared" ca="1" si="39"/>
        <v>0.5</v>
      </c>
      <c r="Z99" s="104">
        <f t="shared" ca="1" si="47"/>
        <v>0</v>
      </c>
      <c r="AA99" s="136">
        <f t="shared" ca="1" si="46"/>
        <v>0.5</v>
      </c>
      <c r="AC99" s="137" t="str">
        <f t="shared" ca="1" si="40"/>
        <v/>
      </c>
      <c r="AD99" s="137" t="str">
        <f ca="1">IF(A99=FALSE,"",IF(B99=0,0,C61*100))</f>
        <v/>
      </c>
      <c r="AE99" s="137" t="str">
        <f t="shared" ca="1" si="41"/>
        <v/>
      </c>
      <c r="AF99" s="137" t="b">
        <f t="shared" ca="1" si="42"/>
        <v>1</v>
      </c>
      <c r="AG99" s="125" t="str">
        <f t="shared" ca="1" si="43"/>
        <v/>
      </c>
    </row>
    <row r="100" spans="1:33" s="119" customFormat="1" ht="18.75" customHeight="1">
      <c r="A100" s="129" t="b">
        <f ca="1">AND(B81=TRUE,H59+6&gt;A81+2)</f>
        <v>0</v>
      </c>
      <c r="B100" s="130" t="str">
        <f t="shared" ca="1" si="29"/>
        <v/>
      </c>
      <c r="C100" s="131" t="str">
        <f t="shared" ca="1" si="30"/>
        <v/>
      </c>
      <c r="D100" s="204" t="str">
        <f ca="1">IF(A100=FALSE,"",IF(B100=0,0,D61/B100*100))</f>
        <v/>
      </c>
      <c r="E100" s="204" t="str">
        <f ca="1">IF(A100=FALSE,"",IF(B100=0,0,D61/B100*100))</f>
        <v/>
      </c>
      <c r="F100" s="132" t="str">
        <f t="shared" ca="1" si="44"/>
        <v/>
      </c>
      <c r="G100" s="132" t="str">
        <f t="shared" ca="1" si="31"/>
        <v/>
      </c>
      <c r="H100" s="132" t="str">
        <f ca="1">IF(A100=FALSE,"",IF(B100=0,0,P59/2))</f>
        <v/>
      </c>
      <c r="I100" s="132" t="str">
        <f ca="1">IF(A100=FALSE,"",IF(B100=0,0,P61/SQRT(3)))</f>
        <v/>
      </c>
      <c r="J100" s="132" t="str">
        <f ca="1">IF(A100=FALSE,"",IF(B100=0,0,O59*B61/SQRT(3)))</f>
        <v/>
      </c>
      <c r="K100" s="205" t="str">
        <f t="shared" ca="1" si="32"/>
        <v/>
      </c>
      <c r="L100" s="133" t="str">
        <f t="shared" ca="1" si="45"/>
        <v/>
      </c>
      <c r="M100" s="134" t="str">
        <f t="shared" ca="1" si="33"/>
        <v/>
      </c>
      <c r="N100" s="135" t="str">
        <f ca="1">IF(A100=FALSE,"",IF(B100=0,0,K100*MAX(M89:M102)))</f>
        <v/>
      </c>
      <c r="O100" s="207" t="str">
        <f ca="1">IF(A100=FALSE,"",D71)</f>
        <v/>
      </c>
      <c r="P100" s="208" t="str">
        <f t="shared" ca="1" si="34"/>
        <v/>
      </c>
      <c r="Q100" s="210" t="str">
        <f t="shared" ca="1" si="35"/>
        <v/>
      </c>
      <c r="R100" s="208" t="str">
        <f ca="1">IF(A100=FALSE,"",OFFSET(O68,0,MATCH(MAX(P69:R69),P69:R69,0)))</f>
        <v/>
      </c>
      <c r="S100" s="209" t="str">
        <f ca="1">IF(A100=FALSE,"",IF(C100=0,0,D61/B100*100))</f>
        <v/>
      </c>
      <c r="U100" s="104">
        <f ca="1">IF(F59*Q$4&lt;=O100,0.5,IF(F59*Q$5&lt;=O100,1,IF(F59*Q$6&lt;=O100,2,IF(F59*Q$7&lt;=O100,3,))))</f>
        <v>0.5</v>
      </c>
      <c r="V100" s="104">
        <f t="shared" ca="1" si="36"/>
        <v>0.5</v>
      </c>
      <c r="W100" s="104">
        <f t="shared" ca="1" si="37"/>
        <v>0.5</v>
      </c>
      <c r="X100" s="104">
        <f t="shared" ca="1" si="38"/>
        <v>0.5</v>
      </c>
      <c r="Y100" s="104">
        <f t="shared" ca="1" si="39"/>
        <v>0.5</v>
      </c>
      <c r="Z100" s="104">
        <f t="shared" ca="1" si="47"/>
        <v>0</v>
      </c>
      <c r="AA100" s="136">
        <f t="shared" ca="1" si="46"/>
        <v>0.5</v>
      </c>
      <c r="AC100" s="137" t="str">
        <f t="shared" ca="1" si="40"/>
        <v/>
      </c>
      <c r="AD100" s="137" t="str">
        <f ca="1">IF(A100=FALSE,"",IF(B100=0,0,C61*100))</f>
        <v/>
      </c>
      <c r="AE100" s="137" t="str">
        <f t="shared" ca="1" si="41"/>
        <v/>
      </c>
      <c r="AF100" s="137" t="b">
        <f t="shared" ca="1" si="42"/>
        <v>1</v>
      </c>
      <c r="AG100" s="125" t="str">
        <f t="shared" ca="1" si="43"/>
        <v/>
      </c>
    </row>
    <row r="101" spans="1:33" s="119" customFormat="1" ht="18.75" customHeight="1">
      <c r="A101" s="129" t="b">
        <f ca="1">AND(B82=TRUE,H59+6&gt;A82+2)</f>
        <v>0</v>
      </c>
      <c r="B101" s="130" t="str">
        <f t="shared" ca="1" si="29"/>
        <v/>
      </c>
      <c r="C101" s="131" t="str">
        <f t="shared" ca="1" si="30"/>
        <v/>
      </c>
      <c r="D101" s="204" t="str">
        <f ca="1">IF(A101=FALSE,"",IF(B101=0,0,D61/B101*100))</f>
        <v/>
      </c>
      <c r="E101" s="204" t="str">
        <f ca="1">IF(A101=FALSE,"",IF(B101=0,0,D61/B101*100))</f>
        <v/>
      </c>
      <c r="F101" s="132" t="str">
        <f t="shared" ca="1" si="44"/>
        <v/>
      </c>
      <c r="G101" s="132" t="str">
        <f t="shared" ca="1" si="31"/>
        <v/>
      </c>
      <c r="H101" s="132" t="str">
        <f ca="1">IF(A101=FALSE,"",IF(B101=0,0,P59/2))</f>
        <v/>
      </c>
      <c r="I101" s="132" t="str">
        <f ca="1">IF(A101=FALSE,"",IF(B101=0,0,P61/SQRT(3)))</f>
        <v/>
      </c>
      <c r="J101" s="132" t="str">
        <f ca="1">IF(A101=FALSE,"",IF(B101=0,0,O59*B61/SQRT(3)))</f>
        <v/>
      </c>
      <c r="K101" s="205" t="str">
        <f t="shared" ca="1" si="32"/>
        <v/>
      </c>
      <c r="L101" s="133" t="str">
        <f t="shared" ca="1" si="45"/>
        <v/>
      </c>
      <c r="M101" s="134" t="str">
        <f t="shared" ca="1" si="33"/>
        <v/>
      </c>
      <c r="N101" s="135" t="str">
        <f ca="1">IF(A101=FALSE,"",IF(B101=0,0,K101*MAX(M89:M102)))</f>
        <v/>
      </c>
      <c r="O101" s="207" t="str">
        <f ca="1">IF(A101=FALSE,"",D71)</f>
        <v/>
      </c>
      <c r="P101" s="208" t="str">
        <f t="shared" ca="1" si="34"/>
        <v/>
      </c>
      <c r="Q101" s="210" t="str">
        <f t="shared" ca="1" si="35"/>
        <v/>
      </c>
      <c r="R101" s="208" t="str">
        <f ca="1">IF(A101=FALSE,"",OFFSET(O68,0,MATCH(MAX(P69:R69),P69:R69,0)))</f>
        <v/>
      </c>
      <c r="S101" s="209" t="str">
        <f ca="1">IF(A101=FALSE,"",IF(C101=0,0,D61/B101*100))</f>
        <v/>
      </c>
      <c r="U101" s="104">
        <f ca="1">IF(F59*Q$4&lt;=O101,0.5,IF(F59*Q$5&lt;=O101,1,IF(F59*Q$6&lt;=O101,2,IF(F59*Q$7&lt;=O101,3,))))</f>
        <v>0.5</v>
      </c>
      <c r="V101" s="104">
        <f t="shared" ca="1" si="36"/>
        <v>0.5</v>
      </c>
      <c r="W101" s="104">
        <f t="shared" ca="1" si="37"/>
        <v>0.5</v>
      </c>
      <c r="X101" s="104">
        <f t="shared" ca="1" si="38"/>
        <v>0.5</v>
      </c>
      <c r="Y101" s="104">
        <f t="shared" ca="1" si="39"/>
        <v>0.5</v>
      </c>
      <c r="Z101" s="104">
        <f t="shared" ca="1" si="47"/>
        <v>0</v>
      </c>
      <c r="AA101" s="136">
        <f t="shared" ca="1" si="46"/>
        <v>0.5</v>
      </c>
      <c r="AC101" s="137" t="str">
        <f t="shared" ca="1" si="40"/>
        <v/>
      </c>
      <c r="AD101" s="137" t="str">
        <f ca="1">IF(A101=FALSE,"",IF(B101=0,0,C61*100))</f>
        <v/>
      </c>
      <c r="AE101" s="137" t="str">
        <f t="shared" ca="1" si="41"/>
        <v/>
      </c>
      <c r="AF101" s="137" t="b">
        <f t="shared" ca="1" si="42"/>
        <v>1</v>
      </c>
      <c r="AG101" s="125" t="str">
        <f t="shared" ca="1" si="43"/>
        <v/>
      </c>
    </row>
    <row r="102" spans="1:33" s="119" customFormat="1" ht="18.75" customHeight="1">
      <c r="A102" s="129" t="b">
        <f ca="1">AND(B83=TRUE,H59+6&gt;A83+2)</f>
        <v>0</v>
      </c>
      <c r="B102" s="130" t="str">
        <f t="shared" ca="1" si="29"/>
        <v/>
      </c>
      <c r="C102" s="131" t="str">
        <f t="shared" ca="1" si="30"/>
        <v/>
      </c>
      <c r="D102" s="204" t="str">
        <f ca="1">IF(A102=FALSE,"",IF(B102=0,0,D61/B102*100))</f>
        <v/>
      </c>
      <c r="E102" s="204" t="str">
        <f ca="1">IF(A102=FALSE,"",IF(B102=0,0,D61/B102*100))</f>
        <v/>
      </c>
      <c r="F102" s="132" t="str">
        <f t="shared" ca="1" si="44"/>
        <v/>
      </c>
      <c r="G102" s="132" t="str">
        <f t="shared" ca="1" si="31"/>
        <v/>
      </c>
      <c r="H102" s="132" t="str">
        <f ca="1">IF(A102=FALSE,"",IF(B102=0,0,P59/2))</f>
        <v/>
      </c>
      <c r="I102" s="132" t="str">
        <f ca="1">IF(A102=FALSE,"",IF(B102=0,0,P61/SQRT(3)))</f>
        <v/>
      </c>
      <c r="J102" s="132" t="str">
        <f ca="1">IF(A102=FALSE,"",IF(B102=0,0,O59*B61/SQRT(3)))</f>
        <v/>
      </c>
      <c r="K102" s="205" t="str">
        <f t="shared" ca="1" si="32"/>
        <v/>
      </c>
      <c r="L102" s="133" t="str">
        <f t="shared" ca="1" si="45"/>
        <v/>
      </c>
      <c r="M102" s="134" t="str">
        <f t="shared" ca="1" si="33"/>
        <v/>
      </c>
      <c r="N102" s="135" t="str">
        <f ca="1">IF(A102=FALSE,"",IF(B102=0,0,K102*MAX(M89:M102)))</f>
        <v/>
      </c>
      <c r="O102" s="207" t="str">
        <f ca="1">IF(A102=FALSE,"",D71)</f>
        <v/>
      </c>
      <c r="P102" s="208" t="str">
        <f t="shared" ca="1" si="34"/>
        <v/>
      </c>
      <c r="Q102" s="210" t="str">
        <f t="shared" ca="1" si="35"/>
        <v/>
      </c>
      <c r="R102" s="208" t="str">
        <f ca="1">IF(A102=FALSE,"",OFFSET(O68,0,MATCH(MAX(P69:R69),P69:R69,0)))</f>
        <v/>
      </c>
      <c r="S102" s="209" t="str">
        <f ca="1">IF(A102=FALSE,"",IF(C102=0,0,D61/B102*100))</f>
        <v/>
      </c>
      <c r="U102" s="104">
        <f ca="1">IF(F59*Q$4&lt;=O102,0.5,IF(F59*Q$5&lt;=O102,1,IF(F59*Q$6&lt;=O102,2,IF(F59*Q$7&lt;=O102,3,))))</f>
        <v>0.5</v>
      </c>
      <c r="V102" s="104">
        <f t="shared" ca="1" si="36"/>
        <v>0.5</v>
      </c>
      <c r="W102" s="104">
        <f t="shared" ca="1" si="37"/>
        <v>0.5</v>
      </c>
      <c r="X102" s="104">
        <f t="shared" ca="1" si="38"/>
        <v>0.5</v>
      </c>
      <c r="Y102" s="104">
        <f t="shared" ca="1" si="39"/>
        <v>0.5</v>
      </c>
      <c r="Z102" s="104">
        <f t="shared" ca="1" si="47"/>
        <v>0</v>
      </c>
      <c r="AA102" s="136">
        <f t="shared" ca="1" si="46"/>
        <v>0.5</v>
      </c>
      <c r="AC102" s="137" t="str">
        <f t="shared" ca="1" si="40"/>
        <v/>
      </c>
      <c r="AD102" s="137" t="str">
        <f ca="1">IF(A102=FALSE,"",IF(B102=0,0,C61*100))</f>
        <v/>
      </c>
      <c r="AE102" s="137" t="str">
        <f t="shared" ca="1" si="41"/>
        <v/>
      </c>
      <c r="AF102" s="137" t="b">
        <f t="shared" ca="1" si="42"/>
        <v>1</v>
      </c>
      <c r="AG102" s="125" t="str">
        <f t="shared" ca="1" si="43"/>
        <v/>
      </c>
    </row>
    <row r="104" spans="1:33" ht="17.25" customHeight="1">
      <c r="A104" s="105" t="str">
        <f>"■ 피교정기기 명세 ("&amp;A106&amp;"단)"</f>
        <v>■ 피교정기기 명세 (3단)</v>
      </c>
      <c r="M104" s="107" t="s">
        <v>234</v>
      </c>
      <c r="N104" s="108"/>
      <c r="O104" s="108"/>
      <c r="P104" s="108"/>
      <c r="Q104" s="552" t="s">
        <v>235</v>
      </c>
      <c r="R104" s="553"/>
      <c r="S104" s="553"/>
      <c r="T104" s="554"/>
    </row>
    <row r="105" spans="1:33" ht="17.25" customHeight="1">
      <c r="A105" s="96" t="s">
        <v>236</v>
      </c>
      <c r="B105" s="96" t="s">
        <v>237</v>
      </c>
      <c r="C105" s="96" t="s">
        <v>50</v>
      </c>
      <c r="D105" s="96" t="s">
        <v>239</v>
      </c>
      <c r="E105" s="96" t="s">
        <v>183</v>
      </c>
      <c r="F105" s="206" t="s">
        <v>39</v>
      </c>
      <c r="G105" s="96" t="s">
        <v>241</v>
      </c>
      <c r="H105" s="96" t="s">
        <v>242</v>
      </c>
      <c r="I105" s="96" t="s">
        <v>243</v>
      </c>
      <c r="J105" s="96" t="s">
        <v>244</v>
      </c>
      <c r="M105" s="96" t="s">
        <v>52</v>
      </c>
      <c r="N105" s="96" t="s">
        <v>246</v>
      </c>
      <c r="O105" s="96" t="s">
        <v>247</v>
      </c>
      <c r="P105" s="96" t="s">
        <v>248</v>
      </c>
      <c r="Q105" s="551" t="s">
        <v>249</v>
      </c>
      <c r="R105" s="102" t="s">
        <v>40</v>
      </c>
      <c r="S105" s="102" t="s">
        <v>42</v>
      </c>
      <c r="T105" s="102" t="s">
        <v>154</v>
      </c>
    </row>
    <row r="106" spans="1:33" ht="18" customHeight="1">
      <c r="A106" s="102">
        <v>3</v>
      </c>
      <c r="B106" s="102" t="e">
        <f>MATCH(A106&amp;"단",Force_2!D$4:D$203,0)</f>
        <v>#N/A</v>
      </c>
      <c r="C106" s="109">
        <f ca="1">OFFSET(Force_2!A$206,$A106,0)</f>
        <v>0</v>
      </c>
      <c r="D106" s="109">
        <f ca="1">OFFSET(Force_2!B$206,$A106,0)</f>
        <v>0</v>
      </c>
      <c r="E106" s="109">
        <f ca="1">OFFSET(Force_2!C$206,$A106,0)</f>
        <v>0</v>
      </c>
      <c r="F106" s="109">
        <f ca="1">OFFSET(Force_2!D$206,$A106,0)</f>
        <v>0</v>
      </c>
      <c r="G106" s="109">
        <f ca="1">OFFSET(Force_2!E$206,$A106,0)</f>
        <v>0</v>
      </c>
      <c r="H106" s="109">
        <f ca="1">OFFSET(Force_2!F$206,$A106,0)</f>
        <v>0</v>
      </c>
      <c r="I106" s="109">
        <f ca="1">OFFSET(Force_2!G$206,$A106,0)</f>
        <v>0</v>
      </c>
      <c r="J106" s="109">
        <f ca="1">OFFSET(Force_2!B$219,A106,0)</f>
        <v>0</v>
      </c>
      <c r="K106" s="211" t="s">
        <v>500</v>
      </c>
      <c r="M106" s="102">
        <f ca="1">OFFSET(Force_2!G$219,A106,0)</f>
        <v>0</v>
      </c>
      <c r="N106" s="102">
        <f ca="1">OFFSET(Force_2!Y$219,A106,0)</f>
        <v>0</v>
      </c>
      <c r="O106" s="102">
        <v>0.05</v>
      </c>
      <c r="P106" s="102">
        <f ca="1">OFFSET(Force_2!T$219,A106,0)</f>
        <v>0</v>
      </c>
      <c r="Q106" s="547"/>
      <c r="R106" s="111">
        <f ca="1">OFFSET(Force_2!Z$219,$A106,0)</f>
        <v>0</v>
      </c>
      <c r="S106" s="111">
        <f ca="1">OFFSET(Force_2!AA$219,$A106,0)</f>
        <v>0</v>
      </c>
      <c r="T106" s="111">
        <f ca="1">OFFSET(Force_2!AB$219,$A106,0)</f>
        <v>0</v>
      </c>
    </row>
    <row r="107" spans="1:33" s="108" customFormat="1" ht="18" customHeight="1">
      <c r="A107" s="96" t="s">
        <v>250</v>
      </c>
      <c r="B107" s="96" t="s">
        <v>53</v>
      </c>
      <c r="C107" s="96" t="s">
        <v>3</v>
      </c>
      <c r="D107" s="97" t="s">
        <v>252</v>
      </c>
      <c r="E107" s="97" t="s">
        <v>253</v>
      </c>
      <c r="F107" s="97" t="s">
        <v>254</v>
      </c>
      <c r="G107" s="97" t="s">
        <v>255</v>
      </c>
      <c r="H107" s="96" t="s">
        <v>256</v>
      </c>
      <c r="I107" s="96" t="s">
        <v>257</v>
      </c>
      <c r="J107" s="96" t="s">
        <v>51</v>
      </c>
      <c r="K107" s="110">
        <f ca="1">OFFSET(M$2,MATCH(J108,N$3:N$8,0),0)</f>
        <v>0</v>
      </c>
      <c r="M107" s="96" t="s">
        <v>258</v>
      </c>
      <c r="N107" s="96" t="s">
        <v>259</v>
      </c>
      <c r="O107" s="96" t="s">
        <v>260</v>
      </c>
      <c r="P107" s="96" t="s">
        <v>261</v>
      </c>
      <c r="Q107" s="551" t="s">
        <v>262</v>
      </c>
      <c r="R107" s="102" t="s">
        <v>41</v>
      </c>
      <c r="S107" s="102" t="s">
        <v>43</v>
      </c>
      <c r="T107" s="102" t="s">
        <v>157</v>
      </c>
    </row>
    <row r="108" spans="1:33" s="108" customFormat="1" ht="18.75" customHeight="1">
      <c r="A108" s="110" t="e">
        <f ca="1">OFFSET($H$2,MATCH(G106,$D$3:$D$8,0),0)</f>
        <v>#N/A</v>
      </c>
      <c r="B108" s="112" t="e">
        <f ca="1">ABS(N106-A$3)</f>
        <v>#DIV/0!</v>
      </c>
      <c r="C108" s="110" t="e">
        <f ca="1">OFFSET(Force_2!E$3,B106+4,0)</f>
        <v>#N/A</v>
      </c>
      <c r="D108" s="113" t="e">
        <f ca="1">F106*A108</f>
        <v>#N/A</v>
      </c>
      <c r="E108" s="102" t="str">
        <f ca="1">IF(OR(G106="kN",G106="N"),G106,IF(K115&gt;5,"kN","N"))</f>
        <v>kN</v>
      </c>
      <c r="F108" s="110">
        <f ca="1">OFFSET($D$6,0,MATCH(E108,$E$2:$J$2,0))</f>
        <v>1</v>
      </c>
      <c r="G108" s="113" t="e">
        <f ca="1">D108*F108</f>
        <v>#N/A</v>
      </c>
      <c r="H108" s="110" t="e">
        <f ca="1">IF(OR(G106="kN",G106="N"),"","약 ")&amp;TEXT(ROUND(G108,OFFSET($M$3,COUNTIF($L$3:$L$8,"&gt;"&amp;G108),0)),J108)&amp;" "&amp;E108</f>
        <v>#N/A</v>
      </c>
      <c r="I108" s="110">
        <f ca="1">OFFSET($N$3,COUNTIF($L$3:$L$8,"&gt;"&amp;ROUND(F106,OFFSET($M$3,COUNTIF($L$3:$L$8,"&gt;"&amp;F106),0))),0)</f>
        <v>0</v>
      </c>
      <c r="J108" s="110" t="str">
        <f ca="1">OFFSET($N$3,COUNTIF($L$3:$L$8,"&gt;"&amp;ROUND(G108,OFFSET($M$3,COUNTIF($L$3:$L$8,"&gt;"&amp;G108),0))),0)</f>
        <v>0</v>
      </c>
      <c r="K108" s="110">
        <f ca="1">K107+IF(E108="N",3,0)</f>
        <v>0</v>
      </c>
      <c r="M108" s="110">
        <f ca="1">IF(OR(M106="인장 (추)",M106="압축 (추)"),E108,OFFSET(Force_2!AF$219,A106,0))</f>
        <v>0</v>
      </c>
      <c r="N108" s="102" t="e">
        <f ca="1">OFFSET($D$2,MATCH(M108,$E$2:$J$2,0),MATCH(K113,$D$3:$D$8,0))</f>
        <v>#N/A</v>
      </c>
      <c r="O108" s="110">
        <f ca="1">OFFSET(Force_2!AG$219,A106,0)</f>
        <v>0</v>
      </c>
      <c r="P108" s="114">
        <f ca="1">OFFSET(Force_2!AH$219,A106,0)</f>
        <v>0</v>
      </c>
      <c r="Q108" s="547"/>
      <c r="R108" s="111">
        <f ca="1">OFFSET(Force_2!AC$219,$A106,0)</f>
        <v>0</v>
      </c>
      <c r="S108" s="111">
        <f ca="1">OFFSET(Force_2!AD$219,$A106,0)</f>
        <v>0</v>
      </c>
      <c r="T108" s="111">
        <f ca="1">OFFSET(Force_2!AE$219,$A106,0)</f>
        <v>0</v>
      </c>
    </row>
    <row r="109" spans="1:33" s="115" customFormat="1" ht="18.75" customHeight="1">
      <c r="A109" s="106"/>
      <c r="B109" s="106"/>
      <c r="C109" s="106"/>
      <c r="D109" s="106"/>
      <c r="E109" s="106"/>
      <c r="F109" s="106"/>
      <c r="G109" s="106"/>
      <c r="I109" s="106"/>
      <c r="J109" s="106"/>
      <c r="K109" s="106"/>
      <c r="L109" s="106"/>
      <c r="M109" s="106"/>
      <c r="N109" s="106"/>
      <c r="O109" s="106"/>
      <c r="AB109" s="116"/>
      <c r="AC109" s="116"/>
      <c r="AD109" s="116"/>
      <c r="AE109" s="116"/>
    </row>
    <row r="110" spans="1:33" s="115" customFormat="1" ht="18.75" customHeight="1">
      <c r="A110" s="117" t="s">
        <v>263</v>
      </c>
      <c r="B110" s="117"/>
      <c r="C110" s="118"/>
      <c r="D110" s="108"/>
      <c r="E110" s="108"/>
      <c r="F110" s="93"/>
      <c r="G110" s="108"/>
      <c r="H110" s="119"/>
      <c r="I110" s="108"/>
      <c r="K110" s="93" t="s">
        <v>54</v>
      </c>
      <c r="M110" s="119"/>
      <c r="N110" s="119"/>
      <c r="O110" s="119"/>
      <c r="P110" s="120" t="s">
        <v>55</v>
      </c>
      <c r="R110" s="119"/>
      <c r="S110" s="119"/>
    </row>
    <row r="111" spans="1:33" s="115" customFormat="1" ht="17.25" customHeight="1">
      <c r="A111" s="538" t="s">
        <v>264</v>
      </c>
      <c r="B111" s="555" t="s">
        <v>576</v>
      </c>
      <c r="C111" s="538" t="s">
        <v>265</v>
      </c>
      <c r="D111" s="538" t="s">
        <v>266</v>
      </c>
      <c r="E111" s="535" t="s">
        <v>267</v>
      </c>
      <c r="F111" s="537"/>
      <c r="G111" s="535" t="s">
        <v>190</v>
      </c>
      <c r="H111" s="537"/>
      <c r="I111" s="535" t="s">
        <v>191</v>
      </c>
      <c r="J111" s="537"/>
      <c r="K111" s="538" t="s">
        <v>192</v>
      </c>
      <c r="L111" s="535" t="s">
        <v>271</v>
      </c>
      <c r="M111" s="536"/>
      <c r="N111" s="536"/>
      <c r="O111" s="537"/>
      <c r="P111" s="535" t="s">
        <v>272</v>
      </c>
      <c r="Q111" s="536"/>
      <c r="R111" s="536"/>
      <c r="S111" s="537"/>
      <c r="T111" s="535" t="s">
        <v>228</v>
      </c>
      <c r="U111" s="536"/>
      <c r="V111" s="537"/>
    </row>
    <row r="112" spans="1:33" ht="18.75" customHeight="1">
      <c r="A112" s="540"/>
      <c r="B112" s="540"/>
      <c r="C112" s="540"/>
      <c r="D112" s="539"/>
      <c r="E112" s="99" t="s">
        <v>192</v>
      </c>
      <c r="F112" s="99" t="s">
        <v>271</v>
      </c>
      <c r="G112" s="99" t="s">
        <v>192</v>
      </c>
      <c r="H112" s="99" t="s">
        <v>271</v>
      </c>
      <c r="I112" s="99" t="s">
        <v>192</v>
      </c>
      <c r="J112" s="99" t="s">
        <v>271</v>
      </c>
      <c r="K112" s="539"/>
      <c r="L112" s="99" t="s">
        <v>267</v>
      </c>
      <c r="M112" s="99" t="s">
        <v>190</v>
      </c>
      <c r="N112" s="99" t="s">
        <v>191</v>
      </c>
      <c r="O112" s="99" t="s">
        <v>277</v>
      </c>
      <c r="P112" s="99" t="s">
        <v>267</v>
      </c>
      <c r="Q112" s="99" t="s">
        <v>190</v>
      </c>
      <c r="R112" s="99" t="s">
        <v>191</v>
      </c>
      <c r="S112" s="99" t="s">
        <v>277</v>
      </c>
      <c r="T112" s="99" t="s">
        <v>212</v>
      </c>
      <c r="U112" s="99" t="s">
        <v>213</v>
      </c>
      <c r="V112" s="99" t="s">
        <v>214</v>
      </c>
    </row>
    <row r="113" spans="1:39" s="115" customFormat="1" ht="18.75" customHeight="1">
      <c r="A113" s="539"/>
      <c r="B113" s="539"/>
      <c r="C113" s="539"/>
      <c r="D113" s="316">
        <f ca="1">G106</f>
        <v>0</v>
      </c>
      <c r="E113" s="99">
        <f ca="1">D113</f>
        <v>0</v>
      </c>
      <c r="F113" s="99" t="s">
        <v>0</v>
      </c>
      <c r="G113" s="99">
        <f ca="1">D113</f>
        <v>0</v>
      </c>
      <c r="H113" s="99" t="s">
        <v>0</v>
      </c>
      <c r="I113" s="99">
        <f ca="1">D113</f>
        <v>0</v>
      </c>
      <c r="J113" s="99" t="s">
        <v>0</v>
      </c>
      <c r="K113" s="316" t="s">
        <v>176</v>
      </c>
      <c r="L113" s="99"/>
      <c r="M113" s="99"/>
      <c r="N113" s="99"/>
      <c r="O113" s="187"/>
      <c r="P113" s="99" t="s">
        <v>176</v>
      </c>
      <c r="Q113" s="99" t="s">
        <v>176</v>
      </c>
      <c r="R113" s="99" t="s">
        <v>176</v>
      </c>
      <c r="S113" s="99" t="s">
        <v>176</v>
      </c>
      <c r="T113" s="99" t="s">
        <v>215</v>
      </c>
      <c r="U113" s="99" t="s">
        <v>215</v>
      </c>
      <c r="V113" s="99" t="s">
        <v>215</v>
      </c>
    </row>
    <row r="114" spans="1:39" s="115" customFormat="1" ht="18.75" customHeight="1">
      <c r="A114" s="121">
        <v>0</v>
      </c>
      <c r="B114" s="121" t="b">
        <f ca="1">IFERROR(AND(OFFSET(Force_2!V$3,B106+A114,0)&lt;&gt;"",H106+5&gt;A114),FALSE)</f>
        <v>0</v>
      </c>
      <c r="C114" s="541" t="s">
        <v>280</v>
      </c>
      <c r="D114" s="121" t="str">
        <f ca="1">IF(B114=FALSE,"",OFFSET(Force_2!B$3,B106+A114,0))</f>
        <v/>
      </c>
      <c r="E114" s="121" t="str">
        <f ca="1">IF(B114=FALSE,"",OFFSET(Force_2!V$3,B106+A114,0))</f>
        <v/>
      </c>
      <c r="F114" s="121" t="str">
        <f ca="1">IF(B114=FALSE,"",OFFSET(Force_2!W$3,B106+A114,0))</f>
        <v/>
      </c>
      <c r="G114" s="121" t="str">
        <f ca="1">IF(B114=FALSE,"",OFFSET(Force_2!X$3,B106+A114,0))</f>
        <v/>
      </c>
      <c r="H114" s="121" t="str">
        <f ca="1">IF(B114=FALSE,"",OFFSET(Force_2!Y$3,B106+A114,0))</f>
        <v/>
      </c>
      <c r="I114" s="121" t="str">
        <f ca="1">IF(B114=FALSE,"",OFFSET(Force_2!Z$3,B106+A114,0))</f>
        <v/>
      </c>
      <c r="J114" s="121" t="str">
        <f ca="1">IF(B114=FALSE,"",OFFSET(Force_2!AA$3,B106+A114,0))</f>
        <v/>
      </c>
      <c r="K114" s="295" t="str">
        <f ca="1">IF(B114=FALSE,"",D114*A108)</f>
        <v/>
      </c>
      <c r="L114" s="295" t="str">
        <f ca="1">IF(B114=FALSE,"",IF(D114=0,0,D114/E114*(F114-F114)))</f>
        <v/>
      </c>
      <c r="M114" s="295" t="str">
        <f ca="1">IF(B114=FALSE,"",IF(D114=0,0,D114/G114*(H114-H114)))</f>
        <v/>
      </c>
      <c r="N114" s="295" t="str">
        <f ca="1">IF(B114=FALSE,"",IF(D114=0,0,D114/I114*(J114-J114)))</f>
        <v/>
      </c>
      <c r="O114" s="296"/>
      <c r="P114" s="297" t="s">
        <v>281</v>
      </c>
      <c r="Q114" s="298"/>
      <c r="R114" s="298"/>
      <c r="S114" s="298"/>
      <c r="T114" s="296"/>
      <c r="U114" s="298"/>
      <c r="V114" s="299"/>
      <c r="X114" s="93" t="s">
        <v>282</v>
      </c>
      <c r="Z114" s="119"/>
      <c r="AA114" s="119"/>
      <c r="AB114" s="119"/>
      <c r="AI114" s="93" t="s">
        <v>501</v>
      </c>
      <c r="AJ114" s="119"/>
      <c r="AK114" s="119"/>
    </row>
    <row r="115" spans="1:39" s="108" customFormat="1" ht="18.75" customHeight="1">
      <c r="A115" s="121">
        <v>1</v>
      </c>
      <c r="B115" s="121" t="b">
        <f ca="1">IFERROR(AND(OFFSET(Force_2!V$3,B106+A115,0)&lt;&gt;"",H106+5&gt;A115),FALSE)</f>
        <v>0</v>
      </c>
      <c r="C115" s="542"/>
      <c r="D115" s="121" t="str">
        <f ca="1">IF(B115=FALSE,"",OFFSET(Force_2!B$3,B106+A115,0))</f>
        <v/>
      </c>
      <c r="E115" s="121" t="str">
        <f ca="1">IF(B115=FALSE,"",OFFSET(Force_2!V$3,B106+A115,0))</f>
        <v/>
      </c>
      <c r="F115" s="121" t="str">
        <f ca="1">IF(B115=FALSE,"",OFFSET(Force_2!W$3,B106+A115,0))</f>
        <v/>
      </c>
      <c r="G115" s="121" t="str">
        <f ca="1">IF(B115=FALSE,"",OFFSET(Force_2!X$3,B106+A115,0))</f>
        <v/>
      </c>
      <c r="H115" s="121" t="str">
        <f ca="1">IF(B115=FALSE,"",OFFSET(Force_2!Y$3,B106+A115,0))</f>
        <v/>
      </c>
      <c r="I115" s="121" t="str">
        <f ca="1">IF(B115=FALSE,"",OFFSET(Force_2!Z$3,B106+A115,0))</f>
        <v/>
      </c>
      <c r="J115" s="121" t="str">
        <f ca="1">IF(B115=FALSE,"",OFFSET(Force_2!AA$3,B106+A115,0))</f>
        <v/>
      </c>
      <c r="K115" s="295" t="str">
        <f ca="1">IF(B115=FALSE,"",D115*A108)</f>
        <v/>
      </c>
      <c r="L115" s="295" t="str">
        <f ca="1">IF(B115=FALSE,"",IF(D115=0,0,D115/E115*(F115-F114)))</f>
        <v/>
      </c>
      <c r="M115" s="295" t="str">
        <f ca="1">IF(B115=FALSE,"",IF(D115=0,0,D115/G115*(H115-H114)))</f>
        <v/>
      </c>
      <c r="N115" s="295" t="str">
        <f ca="1">IF(B115=FALSE,"",IF(D115=0,0,D115/I115*(J115-J114)))</f>
        <v/>
      </c>
      <c r="O115" s="300"/>
      <c r="P115" s="295" t="e">
        <f ca="1">OFFSET(E117,H106+1,0)*A108</f>
        <v>#VALUE!</v>
      </c>
      <c r="Q115" s="295" t="e">
        <f ca="1">OFFSET(G117,H106+1,0)*A108</f>
        <v>#VALUE!</v>
      </c>
      <c r="R115" s="295" t="e">
        <f ca="1">OFFSET(I117,H106+1,0)*A108</f>
        <v>#VALUE!</v>
      </c>
      <c r="S115" s="301"/>
      <c r="T115" s="300"/>
      <c r="U115" s="301"/>
      <c r="V115" s="302"/>
      <c r="X115" s="98" t="s">
        <v>532</v>
      </c>
      <c r="Y115" s="315" t="s">
        <v>192</v>
      </c>
      <c r="Z115" s="317" t="s">
        <v>478</v>
      </c>
      <c r="AA115" s="272" t="s">
        <v>550</v>
      </c>
      <c r="AB115" s="315" t="s">
        <v>283</v>
      </c>
      <c r="AC115" s="315" t="s">
        <v>58</v>
      </c>
      <c r="AD115" s="272" t="s">
        <v>551</v>
      </c>
      <c r="AE115" s="315" t="s">
        <v>56</v>
      </c>
      <c r="AF115" s="315" t="s">
        <v>57</v>
      </c>
      <c r="AG115" s="315" t="s">
        <v>193</v>
      </c>
      <c r="AI115" s="317" t="s">
        <v>478</v>
      </c>
      <c r="AJ115" s="560" t="s">
        <v>112</v>
      </c>
      <c r="AK115" s="561"/>
      <c r="AL115" s="562"/>
      <c r="AM115" s="317" t="s">
        <v>504</v>
      </c>
    </row>
    <row r="116" spans="1:39" s="108" customFormat="1" ht="18.75" customHeight="1" thickBot="1">
      <c r="A116" s="122">
        <v>2</v>
      </c>
      <c r="B116" s="122" t="b">
        <f ca="1">IFERROR(AND(OFFSET(Force_2!V$3,B106+A116,0)&lt;&gt;"",H106+5&gt;A116),FALSE)</f>
        <v>0</v>
      </c>
      <c r="C116" s="543"/>
      <c r="D116" s="122" t="str">
        <f ca="1">IF(B116=FALSE,"",OFFSET(Force_2!B$3,B106+A116,0))</f>
        <v/>
      </c>
      <c r="E116" s="122" t="str">
        <f ca="1">IF(B116=FALSE,"",OFFSET(Force_2!V$3,B106+A116,0))</f>
        <v/>
      </c>
      <c r="F116" s="122" t="str">
        <f ca="1">IF(B116=FALSE,"",OFFSET(Force_2!W$3,B106+A116,0))</f>
        <v/>
      </c>
      <c r="G116" s="122" t="str">
        <f ca="1">IF(B116=FALSE,"",OFFSET(Force_2!X$3,B106+A116,0))</f>
        <v/>
      </c>
      <c r="H116" s="122" t="str">
        <f ca="1">IF(B116=FALSE,"",OFFSET(Force_2!Y$3,B106+A116,0))</f>
        <v/>
      </c>
      <c r="I116" s="122" t="str">
        <f ca="1">IF(B116=FALSE,"",OFFSET(Force_2!Z$3,B106+A116,0))</f>
        <v/>
      </c>
      <c r="J116" s="122" t="str">
        <f ca="1">IF(B116=FALSE,"",OFFSET(Force_2!AA$3,B106+A116,0))</f>
        <v/>
      </c>
      <c r="K116" s="303" t="str">
        <f ca="1">IF(B116=FALSE,"",D116*A108)</f>
        <v/>
      </c>
      <c r="L116" s="303" t="str">
        <f ca="1">IF(B116=FALSE,"",IF(D116=0,0,D116/E116*(F116-F114)))</f>
        <v/>
      </c>
      <c r="M116" s="303" t="str">
        <f ca="1">IF(B116=FALSE,"",IF(D116=0,0,D116/G116*(H116-H114)))</f>
        <v/>
      </c>
      <c r="N116" s="303" t="str">
        <f ca="1">IF(B116=FALSE,"",IF(D116=0,0,D116/I116*(J116-J114)))</f>
        <v/>
      </c>
      <c r="O116" s="304"/>
      <c r="P116" s="305" t="e">
        <f ca="1">ABS(P115)</f>
        <v>#VALUE!</v>
      </c>
      <c r="Q116" s="305" t="e">
        <f t="shared" ref="Q116:R116" ca="1" si="48">ABS(Q115)</f>
        <v>#VALUE!</v>
      </c>
      <c r="R116" s="305" t="e">
        <f t="shared" ca="1" si="48"/>
        <v>#VALUE!</v>
      </c>
      <c r="S116" s="306"/>
      <c r="T116" s="304"/>
      <c r="U116" s="306"/>
      <c r="V116" s="307"/>
      <c r="X116" s="316" t="s">
        <v>533</v>
      </c>
      <c r="Y116" s="316" t="str">
        <f ca="1">E108</f>
        <v>kN</v>
      </c>
      <c r="Z116" s="316" t="str">
        <f ca="1">E108</f>
        <v>kN</v>
      </c>
      <c r="AA116" s="316" t="str">
        <f ca="1">Z116</f>
        <v>kN</v>
      </c>
      <c r="AB116" s="316" t="s">
        <v>59</v>
      </c>
      <c r="AC116" s="316" t="s">
        <v>60</v>
      </c>
      <c r="AD116" s="233" t="str">
        <f ca="1">AA116</f>
        <v>kN</v>
      </c>
      <c r="AE116" s="316" t="s">
        <v>59</v>
      </c>
      <c r="AF116" s="316" t="s">
        <v>59</v>
      </c>
      <c r="AG116" s="316"/>
      <c r="AI116" s="316" t="str">
        <f ca="1">Z116</f>
        <v>kN</v>
      </c>
      <c r="AJ116" s="233" t="s">
        <v>505</v>
      </c>
      <c r="AK116" s="233" t="s">
        <v>558</v>
      </c>
      <c r="AL116" s="233" t="s">
        <v>506</v>
      </c>
      <c r="AM116" s="250" t="str">
        <f ca="1">IF(TYPE(MATCH("FAIL",AM117:AM130,0))=16,"","FAIL")</f>
        <v/>
      </c>
    </row>
    <row r="117" spans="1:39" s="119" customFormat="1" ht="18.75" customHeight="1">
      <c r="A117" s="123">
        <v>3</v>
      </c>
      <c r="B117" s="123" t="b">
        <f ca="1">IFERROR(AND(OFFSET(Force_2!V$3,B106+A117,0)&lt;&gt;"",H106+5&gt;A117),FALSE)</f>
        <v>0</v>
      </c>
      <c r="C117" s="556" t="s">
        <v>285</v>
      </c>
      <c r="D117" s="123" t="str">
        <f ca="1">IF(B117=FALSE,"",OFFSET(Force_2!B$3,B106+A117,0))</f>
        <v/>
      </c>
      <c r="E117" s="123" t="str">
        <f ca="1">IF(B117=FALSE,"",OFFSET(Force_2!V$3,B106+A117,0))</f>
        <v/>
      </c>
      <c r="F117" s="123" t="str">
        <f ca="1">IF(B117=FALSE,"",OFFSET(Force_2!W$3,B106+A117,0))</f>
        <v/>
      </c>
      <c r="G117" s="123" t="str">
        <f ca="1">IF(B117=FALSE,"",OFFSET(Force_2!X$3,B106+A117,0))</f>
        <v/>
      </c>
      <c r="H117" s="123" t="str">
        <f ca="1">IF(B117=FALSE,"",OFFSET(Force_2!Y$3,B106+A117,0))</f>
        <v/>
      </c>
      <c r="I117" s="123" t="str">
        <f ca="1">IF(B117=FALSE,"",OFFSET(Force_2!Z$3,B106+A117,0))</f>
        <v/>
      </c>
      <c r="J117" s="123" t="str">
        <f ca="1">IF(B117=FALSE,"",OFFSET(Force_2!AA$3,B106+A117,0))</f>
        <v/>
      </c>
      <c r="K117" s="308" t="str">
        <f ca="1">IF(B117=FALSE,"",D117*A108)</f>
        <v/>
      </c>
      <c r="L117" s="308" t="str">
        <f ca="1">IF(B117=FALSE,"",IF(D117=0,0,D117/E117*(F117-F117)))</f>
        <v/>
      </c>
      <c r="M117" s="308" t="str">
        <f ca="1">IF(B117=FALSE,"",IF(D117=0,0,D117/G117*(H117-H117)))</f>
        <v/>
      </c>
      <c r="N117" s="308" t="str">
        <f ca="1">IF(B117=FALSE,"",IF(D117=0,0,D117/I117*(J117-J117)))</f>
        <v/>
      </c>
      <c r="O117" s="308" t="str">
        <f ca="1">IF(B117=FALSE,"",AVERAGE(L117:N117))</f>
        <v/>
      </c>
      <c r="P117" s="308" t="str">
        <f ca="1">IF(B117=FALSE,"",(R108*L117+S108*L117^2+T108*L117^3)*N108)</f>
        <v/>
      </c>
      <c r="Q117" s="308" t="str">
        <f ca="1">IF(B117=FALSE,"",(R108*M117+S108*M117^2+T108*M117^3)*N108)</f>
        <v/>
      </c>
      <c r="R117" s="308" t="str">
        <f ca="1">IF(B117=FALSE,"",(R108*N117+S108*N117^2+T108*N117^3)*N108)</f>
        <v/>
      </c>
      <c r="S117" s="308" t="str">
        <f ca="1">IF(B117=FALSE,"",AVERAGE(P117:R117))</f>
        <v/>
      </c>
      <c r="T117" s="309" t="str">
        <f ca="1">IF(B117=FALSE,"",IF(K117=0,0,(ROUND(K117,K108)-ROUND(P117,K108))/ROUND(P117,K108)*100))</f>
        <v/>
      </c>
      <c r="U117" s="309" t="str">
        <f ca="1">IF(B117=FALSE,"",IF(K117=0,0,(ROUND(K117,K108)-ROUND(Q117,K108))/ROUND(Q117,K108)*100))</f>
        <v/>
      </c>
      <c r="V117" s="309" t="str">
        <f ca="1">IF(B117=FALSE,"",IF(K117=0,0,(ROUND(K117,K108)-ROUND(R117,K108))/ROUND(R117,K108)*100))</f>
        <v/>
      </c>
      <c r="X117" s="124" t="str">
        <f ca="1">IF(A136=FALSE,"",IF(B136*F108&gt;=1000,"# ##","")&amp;J108)</f>
        <v/>
      </c>
      <c r="Y117" s="124" t="str">
        <f ca="1">IF(A136=FALSE,"",TEXT(B136*F108,X117))</f>
        <v/>
      </c>
      <c r="Z117" s="124" t="str">
        <f ca="1">IF(A136=FALSE,"-",TEXT(C136*F108,X117))</f>
        <v>-</v>
      </c>
      <c r="AA117" s="273" t="str">
        <f ca="1">IF(A136=FALSE,"-",TEXT((B136-C136)*F108,X117))</f>
        <v>-</v>
      </c>
      <c r="AB117" s="124" t="str">
        <f ca="1">IF(A136=FALSE,"",IF(D117=0,"-",TEXT(P136,AH138)))</f>
        <v/>
      </c>
      <c r="AC117" s="124" t="str">
        <f ca="1">IF(OR(A136=FALSE,D117=0),"-",TEXT(ROUNDUP(AE136,AH136),AH138))</f>
        <v>-</v>
      </c>
      <c r="AD117" s="310" t="s">
        <v>353</v>
      </c>
      <c r="AE117" s="124" t="str">
        <f ca="1">IF(OR(A136=FALSE,D117=0),"-",TEXT(Q136,AH138))</f>
        <v>-</v>
      </c>
      <c r="AF117" s="130" t="str">
        <f ca="1">IF(A136=FALSE,"-",TEXT(R136,AH138))</f>
        <v>-</v>
      </c>
      <c r="AG117" s="125" t="str">
        <f ca="1">IF(A136=FALSE,"-",AA136)</f>
        <v>-</v>
      </c>
      <c r="AI117" s="125" t="str">
        <f ca="1">IF(A136=FALSE,"",ROUND(C136*F108,K107))</f>
        <v/>
      </c>
      <c r="AJ117" s="125" t="str">
        <f ca="1">IF(A136=FALSE,"",ROUND(OFFSET(Force_2!L$3,B106+A117,0)*A108*F108,K107))</f>
        <v/>
      </c>
      <c r="AK117" s="125" t="str">
        <f ca="1">IF(A136=FALSE,"",ROUND(OFFSET(Force_2!M$3,B106+A117,0)*A108*F108,K107))</f>
        <v/>
      </c>
      <c r="AL117" s="124" t="str">
        <f ca="1">IF(A136=FALSE,"","± "&amp;TEXT((AK117-AJ117)/2,J108))</f>
        <v/>
      </c>
      <c r="AM117" s="124" t="str">
        <f ca="1">IF(A136=FALSE,"-",IF(AND(AJ117&lt;=AI117,AI117&lt;=AK117),"PASS","FAIL"))</f>
        <v>-</v>
      </c>
    </row>
    <row r="118" spans="1:39" s="119" customFormat="1" ht="18.75" customHeight="1">
      <c r="A118" s="121">
        <v>4</v>
      </c>
      <c r="B118" s="121" t="b">
        <f ca="1">IFERROR(AND(OFFSET(Force_2!V$3,B106+A118,0)&lt;&gt;"",H106+5&gt;A118),FALSE)</f>
        <v>0</v>
      </c>
      <c r="C118" s="542"/>
      <c r="D118" s="121" t="str">
        <f ca="1">IF(B118=FALSE,"",OFFSET(Force_2!B$3,B106+A118,0))</f>
        <v/>
      </c>
      <c r="E118" s="121" t="str">
        <f ca="1">IF(B118=FALSE,"",OFFSET(Force_2!V$3,B106+A118,0))</f>
        <v/>
      </c>
      <c r="F118" s="121" t="str">
        <f ca="1">IF(B118=FALSE,"",OFFSET(Force_2!W$3,B106+A118,0))</f>
        <v/>
      </c>
      <c r="G118" s="121" t="str">
        <f ca="1">IF(B118=FALSE,"",OFFSET(Force_2!X$3,B106+A118,0))</f>
        <v/>
      </c>
      <c r="H118" s="121" t="str">
        <f ca="1">IF(B118=FALSE,"",OFFSET(Force_2!Y$3,B106+A118,0))</f>
        <v/>
      </c>
      <c r="I118" s="121" t="str">
        <f ca="1">IF(B118=FALSE,"",OFFSET(Force_2!Z$3,B106+A118,0))</f>
        <v/>
      </c>
      <c r="J118" s="121" t="str">
        <f ca="1">IF(B118=FALSE,"",OFFSET(Force_2!AA$3,B106+A118,0))</f>
        <v/>
      </c>
      <c r="K118" s="308" t="str">
        <f ca="1">IF(B118=FALSE,"",D118*A108)</f>
        <v/>
      </c>
      <c r="L118" s="308" t="str">
        <f ca="1">IF(B118=FALSE,"",IF(D118=0,0,D118/E118*(F118-F117)))</f>
        <v/>
      </c>
      <c r="M118" s="308" t="str">
        <f ca="1">IF(B118=FALSE,"",IF(D118=0,0,D118/G118*(H118-H117)))</f>
        <v/>
      </c>
      <c r="N118" s="308" t="str">
        <f ca="1">IF(B118=FALSE,"",IF(D118=0,0,D118/I118*(J118-J117)))</f>
        <v/>
      </c>
      <c r="O118" s="308" t="str">
        <f t="shared" ref="O118:O131" ca="1" si="49">IF(B118=FALSE,"",AVERAGE(L118:N118))</f>
        <v/>
      </c>
      <c r="P118" s="308" t="str">
        <f ca="1">IF(B118=FALSE,"",(R108*L118+S108*L118^2+T108*L118^3)*N108)</f>
        <v/>
      </c>
      <c r="Q118" s="308" t="str">
        <f ca="1">IF(B118=FALSE,"",(R108*M118+S108*M118^2+T108*M118^3)*N108)</f>
        <v/>
      </c>
      <c r="R118" s="308" t="str">
        <f ca="1">IF(B118=FALSE,"",(R108*N118+S108*N118^2+T108*N118^3)*N108)</f>
        <v/>
      </c>
      <c r="S118" s="308" t="str">
        <f t="shared" ref="S118:S131" ca="1" si="50">IF(B118=FALSE,"",AVERAGE(P118:R118))</f>
        <v/>
      </c>
      <c r="T118" s="309" t="str">
        <f ca="1">IF(B118=FALSE,"",IF(K118=0,0,(ROUND(K118,K108)-ROUND(P118,K108))/ROUND(P118,K108)*100))</f>
        <v/>
      </c>
      <c r="U118" s="309" t="str">
        <f ca="1">IF(B118=FALSE,"",IF(K118=0,0,(ROUND(K118,K108)-ROUND(Q118,K108))/ROUND(Q118,K108)*100))</f>
        <v/>
      </c>
      <c r="V118" s="309" t="str">
        <f ca="1">IF(B118=FALSE,"",IF(K118=0,0,(ROUND(K118,K108)-ROUND(R118,K108))/ROUND(R118,K108)*100))</f>
        <v/>
      </c>
      <c r="X118" s="124" t="str">
        <f ca="1">IF(A137=FALSE,"",IF(B137*F108&gt;=1000,"# ##","")&amp;J108)</f>
        <v/>
      </c>
      <c r="Y118" s="124" t="str">
        <f ca="1">IF(A137=FALSE,"",TEXT(B137*F108,X118))</f>
        <v/>
      </c>
      <c r="Z118" s="124" t="str">
        <f ca="1">IF(A137=FALSE,"-",TEXT(C137*F108,X118))</f>
        <v>-</v>
      </c>
      <c r="AA118" s="273" t="str">
        <f ca="1">IF(A137=FALSE,"-",TEXT((B137-C137)*F108,X118))</f>
        <v>-</v>
      </c>
      <c r="AB118" s="124" t="str">
        <f ca="1">IF(A137=FALSE,"",IF(D118=0,"-",TEXT(P137,AH138)))</f>
        <v/>
      </c>
      <c r="AC118" s="124" t="str">
        <f ca="1">IF(OR(A137=FALSE,D118=0),"-",TEXT(ROUNDUP(AE137,AH136),AH138))</f>
        <v>-</v>
      </c>
      <c r="AD118" s="273" t="str">
        <f ca="1">IF(A137=FALSE,"-",TEXT(ROUNDUP(AE137,AH136)%*B137*F108,X118))</f>
        <v>-</v>
      </c>
      <c r="AE118" s="124" t="str">
        <f ca="1">IF(OR(A137=FALSE,D118=0),"-",TEXT(Q137,AH138))</f>
        <v>-</v>
      </c>
      <c r="AF118" s="124" t="s">
        <v>353</v>
      </c>
      <c r="AG118" s="125" t="str">
        <f t="shared" ref="AG118:AG130" ca="1" si="51">IF(A137=FALSE,"-",AA137)</f>
        <v>-</v>
      </c>
      <c r="AI118" s="125" t="str">
        <f ca="1">IF(A137=FALSE,"",ROUND(C137*F108,K107))</f>
        <v/>
      </c>
      <c r="AJ118" s="125" t="str">
        <f ca="1">IF(A137=FALSE,"",ROUND(OFFSET(Force_2!L$3,B106+A118,0)*A108*F108,K107))</f>
        <v/>
      </c>
      <c r="AK118" s="125" t="str">
        <f ca="1">IF(A137=FALSE,"",ROUND(OFFSET(Force_2!M$3,B106+A118,0)*A108*F108,K107))</f>
        <v/>
      </c>
      <c r="AL118" s="124" t="str">
        <f ca="1">IF(A137=FALSE,"","± "&amp;TEXT((AK118-AJ118)/2,J108))</f>
        <v/>
      </c>
      <c r="AM118" s="124" t="str">
        <f t="shared" ref="AM118:AM130" ca="1" si="52">IF(A137=FALSE,"-",IF(AND(AJ118&lt;=AI118,AI118&lt;=AK118),"PASS","FAIL"))</f>
        <v>-</v>
      </c>
    </row>
    <row r="119" spans="1:39" s="119" customFormat="1" ht="18.75" customHeight="1">
      <c r="A119" s="121">
        <v>5</v>
      </c>
      <c r="B119" s="121" t="b">
        <f ca="1">IFERROR(AND(OFFSET(Force_2!V$3,B106+A119,0)&lt;&gt;"",H106+5&gt;A119),FALSE)</f>
        <v>0</v>
      </c>
      <c r="C119" s="542"/>
      <c r="D119" s="121" t="str">
        <f ca="1">IF(B119=FALSE,"",OFFSET(Force_2!B$3,B106+A119,0))</f>
        <v/>
      </c>
      <c r="E119" s="121" t="str">
        <f ca="1">IF(B119=FALSE,"",OFFSET(Force_2!V$3,B106+A119,0))</f>
        <v/>
      </c>
      <c r="F119" s="121" t="str">
        <f ca="1">IF(B119=FALSE,"",OFFSET(Force_2!W$3,B106+A119,0))</f>
        <v/>
      </c>
      <c r="G119" s="121" t="str">
        <f ca="1">IF(B119=FALSE,"",OFFSET(Force_2!X$3,B106+A119,0))</f>
        <v/>
      </c>
      <c r="H119" s="121" t="str">
        <f ca="1">IF(B119=FALSE,"",OFFSET(Force_2!Y$3,B106+A119,0))</f>
        <v/>
      </c>
      <c r="I119" s="121" t="str">
        <f ca="1">IF(B119=FALSE,"",OFFSET(Force_2!Z$3,B106+A119,0))</f>
        <v/>
      </c>
      <c r="J119" s="121" t="str">
        <f ca="1">IF(B119=FALSE,"",OFFSET(Force_2!AA$3,B106+A119,0))</f>
        <v/>
      </c>
      <c r="K119" s="308" t="str">
        <f ca="1">IF(B119=FALSE,"",D119*A108)</f>
        <v/>
      </c>
      <c r="L119" s="308" t="str">
        <f ca="1">IF(B119=FALSE,"",IF(D119=0,0,D119/E119*(F119-F117)))</f>
        <v/>
      </c>
      <c r="M119" s="308" t="str">
        <f ca="1">IF(B119=FALSE,"",IF(D119=0,0,D119/G119*(H119-H117)))</f>
        <v/>
      </c>
      <c r="N119" s="308" t="str">
        <f ca="1">IF(B119=FALSE,"",IF(D119=0,0,D119/I119*(J119-J117)))</f>
        <v/>
      </c>
      <c r="O119" s="308" t="str">
        <f t="shared" ca="1" si="49"/>
        <v/>
      </c>
      <c r="P119" s="308" t="str">
        <f ca="1">IF(B119=FALSE,"",(R108*L119+S108*L119^2+T108*L119^3)*N108)</f>
        <v/>
      </c>
      <c r="Q119" s="308" t="str">
        <f ca="1">IF(B119=FALSE,"",(R108*M119+S108*M119^2+T108*M119^3)*N108)</f>
        <v/>
      </c>
      <c r="R119" s="308" t="str">
        <f ca="1">IF(B119=FALSE,"",(R108*N119+S108*N119^2+T108*N119^3)*N108)</f>
        <v/>
      </c>
      <c r="S119" s="308" t="str">
        <f t="shared" ca="1" si="50"/>
        <v/>
      </c>
      <c r="T119" s="309" t="str">
        <f ca="1">IF(B119=FALSE,"",IF(K119=0,0,(ROUND(K119,K108)-ROUND(P119,K108))/ROUND(P119,K108)*100))</f>
        <v/>
      </c>
      <c r="U119" s="309" t="str">
        <f ca="1">IF(B119=FALSE,"",IF(K119=0,0,(ROUND(K119,K108)-ROUND(Q119,K108))/ROUND(Q119,K108)*100))</f>
        <v/>
      </c>
      <c r="V119" s="309" t="str">
        <f ca="1">IF(B119=FALSE,"",IF(K119=0,0,(ROUND(K119,K108)-ROUND(R119,K108))/ROUND(R119,K108)*100))</f>
        <v/>
      </c>
      <c r="X119" s="124" t="str">
        <f ca="1">IF(A138=FALSE,"",IF(B138*F108&gt;=1000,"# ##","")&amp;J108)</f>
        <v/>
      </c>
      <c r="Y119" s="124" t="str">
        <f ca="1">IF(A138=FALSE,"",TEXT(B138*F108,X119))</f>
        <v/>
      </c>
      <c r="Z119" s="124" t="str">
        <f ca="1">IF(A138=FALSE,"-",TEXT(C138*F108,X119))</f>
        <v>-</v>
      </c>
      <c r="AA119" s="273" t="str">
        <f ca="1">IF(A138=FALSE,"-",TEXT((B138-C138)*F108,X119))</f>
        <v>-</v>
      </c>
      <c r="AB119" s="124" t="str">
        <f ca="1">IF(A138=FALSE,"",IF(D119=0,"-",TEXT(P138,AH138)))</f>
        <v/>
      </c>
      <c r="AC119" s="124" t="str">
        <f ca="1">IF(OR(A138=FALSE,D119=0),"-",TEXT(ROUNDUP(AE138,AH136),AH138))</f>
        <v>-</v>
      </c>
      <c r="AD119" s="273" t="str">
        <f ca="1">IF(A138=FALSE,"-",TEXT(ROUNDUP(AE138,AH136)%*B138*F108,X119))</f>
        <v>-</v>
      </c>
      <c r="AE119" s="124" t="str">
        <f ca="1">IF(OR(A138=FALSE,D119=0),"-",TEXT(Q138,AH138))</f>
        <v>-</v>
      </c>
      <c r="AF119" s="124" t="s">
        <v>353</v>
      </c>
      <c r="AG119" s="125" t="str">
        <f t="shared" ca="1" si="51"/>
        <v>-</v>
      </c>
      <c r="AI119" s="125" t="str">
        <f ca="1">IF(A138=FALSE,"",ROUND(C138*F108,K107))</f>
        <v/>
      </c>
      <c r="AJ119" s="125" t="str">
        <f ca="1">IF(A138=FALSE,"",ROUND(OFFSET(Force_2!L$3,B106+A119,0)*A108*F108,K107))</f>
        <v/>
      </c>
      <c r="AK119" s="125" t="str">
        <f ca="1">IF(A138=FALSE,"",ROUND(OFFSET(Force_2!M$3,B106+A119,0)*A108*F108,K107))</f>
        <v/>
      </c>
      <c r="AL119" s="124" t="str">
        <f ca="1">IF(A138=FALSE,"","± "&amp;TEXT((AK119-AJ119)/2,J108))</f>
        <v/>
      </c>
      <c r="AM119" s="124" t="str">
        <f t="shared" ca="1" si="52"/>
        <v>-</v>
      </c>
    </row>
    <row r="120" spans="1:39" s="119" customFormat="1" ht="18.75" customHeight="1">
      <c r="A120" s="121">
        <v>6</v>
      </c>
      <c r="B120" s="121" t="b">
        <f ca="1">IFERROR(AND(OFFSET(Force_2!V$3,B106+A120,0)&lt;&gt;"",H106+5&gt;A120),FALSE)</f>
        <v>0</v>
      </c>
      <c r="C120" s="542"/>
      <c r="D120" s="121" t="str">
        <f ca="1">IF(B120=FALSE,"",OFFSET(Force_2!B$3,B106+A120,0))</f>
        <v/>
      </c>
      <c r="E120" s="121" t="str">
        <f ca="1">IF(B120=FALSE,"",OFFSET(Force_2!V$3,B106+A120,0))</f>
        <v/>
      </c>
      <c r="F120" s="121" t="str">
        <f ca="1">IF(B120=FALSE,"",OFFSET(Force_2!W$3,B106+A120,0))</f>
        <v/>
      </c>
      <c r="G120" s="121" t="str">
        <f ca="1">IF(B120=FALSE,"",OFFSET(Force_2!X$3,B106+A120,0))</f>
        <v/>
      </c>
      <c r="H120" s="121" t="str">
        <f ca="1">IF(B120=FALSE,"",OFFSET(Force_2!Y$3,B106+A120,0))</f>
        <v/>
      </c>
      <c r="I120" s="121" t="str">
        <f ca="1">IF(B120=FALSE,"",OFFSET(Force_2!Z$3,B106+A120,0))</f>
        <v/>
      </c>
      <c r="J120" s="121" t="str">
        <f ca="1">IF(B120=FALSE,"",OFFSET(Force_2!AA$3,B106+A120,0))</f>
        <v/>
      </c>
      <c r="K120" s="308" t="str">
        <f ca="1">IF(B120=FALSE,"",D120*A108)</f>
        <v/>
      </c>
      <c r="L120" s="308" t="str">
        <f ca="1">IF(B120=FALSE,"",IF(D120=0,0,D120/E120*(F120-F117)))</f>
        <v/>
      </c>
      <c r="M120" s="308" t="str">
        <f ca="1">IF(B120=FALSE,"",IF(D120=0,0,D120/G120*(H120-H117)))</f>
        <v/>
      </c>
      <c r="N120" s="308" t="str">
        <f ca="1">IF(B120=FALSE,"",IF(D120=0,0,D120/I120*(J120-J117)))</f>
        <v/>
      </c>
      <c r="O120" s="308" t="str">
        <f t="shared" ca="1" si="49"/>
        <v/>
      </c>
      <c r="P120" s="308" t="str">
        <f ca="1">IF(B120=FALSE,"",(R108*L120+S108*L120^2+T108*L120^3)*N108)</f>
        <v/>
      </c>
      <c r="Q120" s="308" t="str">
        <f ca="1">IF(B120=FALSE,"",(R108*M120+S108*M120^2+T108*M120^3)*N108)</f>
        <v/>
      </c>
      <c r="R120" s="308" t="str">
        <f ca="1">IF(B120=FALSE,"",(R108*N120+S108*N120^2+T108*N120^3)*N108)</f>
        <v/>
      </c>
      <c r="S120" s="308" t="str">
        <f t="shared" ca="1" si="50"/>
        <v/>
      </c>
      <c r="T120" s="309" t="str">
        <f ca="1">IF(B120=FALSE,"",IF(K120=0,0,(ROUND(K120,K108)-ROUND(P120,K108))/ROUND(P120,K108)*100))</f>
        <v/>
      </c>
      <c r="U120" s="309" t="str">
        <f ca="1">IF(B120=FALSE,"",IF(K120=0,0,(ROUND(K120,K108)-ROUND(Q120,K108))/ROUND(Q120,K108)*100))</f>
        <v/>
      </c>
      <c r="V120" s="309" t="str">
        <f ca="1">IF(B120=FALSE,"",IF(K120=0,0,(ROUND(K120,K108)-ROUND(R120,K108))/ROUND(R120,K108)*100))</f>
        <v/>
      </c>
      <c r="X120" s="124" t="str">
        <f ca="1">IF(A139=FALSE,"",IF(B139*F108&gt;=1000,"# ##","")&amp;J108)</f>
        <v/>
      </c>
      <c r="Y120" s="124" t="str">
        <f ca="1">IF(A139=FALSE,"",TEXT(B139*F108,X120))</f>
        <v/>
      </c>
      <c r="Z120" s="124" t="str">
        <f ca="1">IF(A139=FALSE,"-",TEXT(C139*F108,X120))</f>
        <v>-</v>
      </c>
      <c r="AA120" s="273" t="str">
        <f ca="1">IF(A139=FALSE,"-",TEXT((B139-C139)*F108,X120))</f>
        <v>-</v>
      </c>
      <c r="AB120" s="124" t="str">
        <f ca="1">IF(A139=FALSE,"",IF(D120=0,"-",TEXT(P139,AH138)))</f>
        <v/>
      </c>
      <c r="AC120" s="124" t="str">
        <f ca="1">IF(OR(A139=FALSE,D120=0),"-",TEXT(ROUNDUP(AE139,AH136),AH138))</f>
        <v>-</v>
      </c>
      <c r="AD120" s="273" t="str">
        <f ca="1">IF(A139=FALSE,"-",TEXT(ROUNDUP(AE139,AH136)%*B139*F108,X120))</f>
        <v>-</v>
      </c>
      <c r="AE120" s="124" t="str">
        <f ca="1">IF(OR(A139=FALSE,D120=0),"-",TEXT(Q139,AH138))</f>
        <v>-</v>
      </c>
      <c r="AF120" s="124" t="s">
        <v>353</v>
      </c>
      <c r="AG120" s="125" t="str">
        <f t="shared" ca="1" si="51"/>
        <v>-</v>
      </c>
      <c r="AI120" s="125" t="str">
        <f ca="1">IF(A139=FALSE,"",ROUND(C139*F108,K107))</f>
        <v/>
      </c>
      <c r="AJ120" s="125" t="str">
        <f ca="1">IF(A139=FALSE,"",ROUND(OFFSET(Force_2!L$3,B106+A120,0)*A108*F108,K107))</f>
        <v/>
      </c>
      <c r="AK120" s="125" t="str">
        <f ca="1">IF(A139=FALSE,"",ROUND(OFFSET(Force_2!M$3,B106+A120,0)*A108*F108,K107))</f>
        <v/>
      </c>
      <c r="AL120" s="124" t="str">
        <f ca="1">IF(A139=FALSE,"","± "&amp;TEXT((AK120-AJ120)/2,J108))</f>
        <v/>
      </c>
      <c r="AM120" s="124" t="str">
        <f t="shared" ca="1" si="52"/>
        <v>-</v>
      </c>
    </row>
    <row r="121" spans="1:39" s="119" customFormat="1" ht="18.75" customHeight="1">
      <c r="A121" s="121">
        <v>7</v>
      </c>
      <c r="B121" s="121" t="b">
        <f ca="1">IFERROR(AND(OFFSET(Force_2!V$3,B106+A121,0)&lt;&gt;"",H106+5&gt;A121),FALSE)</f>
        <v>0</v>
      </c>
      <c r="C121" s="542"/>
      <c r="D121" s="121" t="str">
        <f ca="1">IF(B121=FALSE,"",OFFSET(Force_2!B$3,B106+A121,0))</f>
        <v/>
      </c>
      <c r="E121" s="121" t="str">
        <f ca="1">IF(B121=FALSE,"",OFFSET(Force_2!V$3,B106+A121,0))</f>
        <v/>
      </c>
      <c r="F121" s="121" t="str">
        <f ca="1">IF(B121=FALSE,"",OFFSET(Force_2!W$3,B106+A121,0))</f>
        <v/>
      </c>
      <c r="G121" s="121" t="str">
        <f ca="1">IF(B121=FALSE,"",OFFSET(Force_2!X$3,B106+A121,0))</f>
        <v/>
      </c>
      <c r="H121" s="121" t="str">
        <f ca="1">IF(B121=FALSE,"",OFFSET(Force_2!Y$3,B106+A121,0))</f>
        <v/>
      </c>
      <c r="I121" s="121" t="str">
        <f ca="1">IF(B121=FALSE,"",OFFSET(Force_2!Z$3,B106+A121,0))</f>
        <v/>
      </c>
      <c r="J121" s="121" t="str">
        <f ca="1">IF(B121=FALSE,"",OFFSET(Force_2!AA$3,B106+A121,0))</f>
        <v/>
      </c>
      <c r="K121" s="308" t="str">
        <f ca="1">IF(B121=FALSE,"",D121*A108)</f>
        <v/>
      </c>
      <c r="L121" s="308" t="str">
        <f ca="1">IF(B121=FALSE,"",IF(D121=0,0,D121/E121*(F121-F117)))</f>
        <v/>
      </c>
      <c r="M121" s="308" t="str">
        <f ca="1">IF(B121=FALSE,"",IF(D121=0,0,D121/G121*(H121-H117)))</f>
        <v/>
      </c>
      <c r="N121" s="308" t="str">
        <f ca="1">IF(B121=FALSE,"",IF(D121=0,0,D121/I121*(J121-J117)))</f>
        <v/>
      </c>
      <c r="O121" s="308" t="str">
        <f t="shared" ca="1" si="49"/>
        <v/>
      </c>
      <c r="P121" s="308" t="str">
        <f ca="1">IF(B121=FALSE,"",(R108*L121+S108*L121^2+T108*L121^3)*N108)</f>
        <v/>
      </c>
      <c r="Q121" s="308" t="str">
        <f ca="1">IF(B121=FALSE,"",(R108*M121+S108*M121^2+T108*M121^3)*N108)</f>
        <v/>
      </c>
      <c r="R121" s="308" t="str">
        <f ca="1">IF(B121=FALSE,"",(R108*N121+S108*N121^2+T108*N121^3)*N108)</f>
        <v/>
      </c>
      <c r="S121" s="308" t="str">
        <f t="shared" ca="1" si="50"/>
        <v/>
      </c>
      <c r="T121" s="309" t="str">
        <f ca="1">IF(B121=FALSE,"",IF(K121=0,0,(ROUND(K121,K108)-ROUND(P121,K108))/ROUND(P121,K108)*100))</f>
        <v/>
      </c>
      <c r="U121" s="309" t="str">
        <f ca="1">IF(B121=FALSE,"",IF(K121=0,0,(ROUND(K121,K108)-ROUND(Q121,K108))/ROUND(Q121,K108)*100))</f>
        <v/>
      </c>
      <c r="V121" s="309" t="str">
        <f ca="1">IF(B121=FALSE,"",IF(K121=0,0,(ROUND(K121,K108)-ROUND(R121,K108))/ROUND(R121,K108)*100))</f>
        <v/>
      </c>
      <c r="X121" s="124" t="str">
        <f ca="1">IF(A140=FALSE,"",IF(B140*F108&gt;=1000,"# ##","")&amp;J108)</f>
        <v/>
      </c>
      <c r="Y121" s="124" t="str">
        <f ca="1">IF(A140=FALSE,"",TEXT(B140*F108,X121))</f>
        <v/>
      </c>
      <c r="Z121" s="124" t="str">
        <f ca="1">IF(A140=FALSE,"-",TEXT(C140*F108,X121))</f>
        <v>-</v>
      </c>
      <c r="AA121" s="273" t="str">
        <f ca="1">IF(A140=FALSE,"-",TEXT((B140-C140)*F108,X121))</f>
        <v>-</v>
      </c>
      <c r="AB121" s="124" t="str">
        <f ca="1">IF(A140=FALSE,"",IF(D121=0,"-",TEXT(P140,AH138)))</f>
        <v/>
      </c>
      <c r="AC121" s="124" t="str">
        <f ca="1">IF(OR(A140=FALSE,D121=0),"-",TEXT(ROUNDUP(AE140,AH136),AH138))</f>
        <v>-</v>
      </c>
      <c r="AD121" s="273" t="str">
        <f ca="1">IF(A140=FALSE,"-",TEXT(ROUNDUP(AE140,AH136)%*B140*F108,X121))</f>
        <v>-</v>
      </c>
      <c r="AE121" s="124" t="str">
        <f ca="1">IF(OR(A140=FALSE,D121=0),"-",TEXT(Q140,AH138))</f>
        <v>-</v>
      </c>
      <c r="AF121" s="124" t="s">
        <v>353</v>
      </c>
      <c r="AG121" s="125" t="str">
        <f t="shared" ca="1" si="51"/>
        <v>-</v>
      </c>
      <c r="AI121" s="125" t="str">
        <f ca="1">IF(A140=FALSE,"",ROUND(C140*F108,K107))</f>
        <v/>
      </c>
      <c r="AJ121" s="125" t="str">
        <f ca="1">IF(A140=FALSE,"",ROUND(OFFSET(Force_2!L$3,B106+A121,0)*A108*F108,K107))</f>
        <v/>
      </c>
      <c r="AK121" s="125" t="str">
        <f ca="1">IF(A140=FALSE,"",ROUND(OFFSET(Force_2!M$3,B106+A121,0)*A108*F108,K107))</f>
        <v/>
      </c>
      <c r="AL121" s="124" t="str">
        <f ca="1">IF(A140=FALSE,"","± "&amp;TEXT((AK121-AJ121)/2,J108))</f>
        <v/>
      </c>
      <c r="AM121" s="124" t="str">
        <f t="shared" ca="1" si="52"/>
        <v>-</v>
      </c>
    </row>
    <row r="122" spans="1:39" s="119" customFormat="1" ht="18.75" customHeight="1">
      <c r="A122" s="121">
        <v>8</v>
      </c>
      <c r="B122" s="121" t="b">
        <f ca="1">IFERROR(AND(OFFSET(Force_2!V$3,B106+A122,0)&lt;&gt;"",H106+5&gt;A122),FALSE)</f>
        <v>0</v>
      </c>
      <c r="C122" s="542"/>
      <c r="D122" s="121" t="str">
        <f ca="1">IF(B122=FALSE,"",OFFSET(Force_2!B$3,B106+A122,0))</f>
        <v/>
      </c>
      <c r="E122" s="121" t="str">
        <f ca="1">IF(B122=FALSE,"",OFFSET(Force_2!V$3,B106+A122,0))</f>
        <v/>
      </c>
      <c r="F122" s="121" t="str">
        <f ca="1">IF(B122=FALSE,"",OFFSET(Force_2!W$3,B106+A122,0))</f>
        <v/>
      </c>
      <c r="G122" s="121" t="str">
        <f ca="1">IF(B122=FALSE,"",OFFSET(Force_2!X$3,B106+A122,0))</f>
        <v/>
      </c>
      <c r="H122" s="121" t="str">
        <f ca="1">IF(B122=FALSE,"",OFFSET(Force_2!Y$3,B106+A122,0))</f>
        <v/>
      </c>
      <c r="I122" s="121" t="str">
        <f ca="1">IF(B122=FALSE,"",OFFSET(Force_2!Z$3,B106+A122,0))</f>
        <v/>
      </c>
      <c r="J122" s="121" t="str">
        <f ca="1">IF(B122=FALSE,"",OFFSET(Force_2!AA$3,B106+A122,0))</f>
        <v/>
      </c>
      <c r="K122" s="308" t="str">
        <f ca="1">IF(B122=FALSE,"",D122*A108)</f>
        <v/>
      </c>
      <c r="L122" s="308" t="str">
        <f ca="1">IF(B122=FALSE,"",IF(D122=0,0,D122/E122*(F122-F117)))</f>
        <v/>
      </c>
      <c r="M122" s="308" t="str">
        <f ca="1">IF(B122=FALSE,"",IF(D122=0,0,D122/G122*(H122-H117)))</f>
        <v/>
      </c>
      <c r="N122" s="308" t="str">
        <f ca="1">IF(B122=FALSE,"",IF(D122=0,0,D122/I122*(J122-J117)))</f>
        <v/>
      </c>
      <c r="O122" s="308" t="str">
        <f t="shared" ca="1" si="49"/>
        <v/>
      </c>
      <c r="P122" s="308" t="str">
        <f ca="1">IF(B122=FALSE,"",(R108*L122+S108*L122^2+T108*L122^3)*N108)</f>
        <v/>
      </c>
      <c r="Q122" s="308" t="str">
        <f ca="1">IF(B122=FALSE,"",(R108*M122+S108*M122^2+T108*M122^3)*N108)</f>
        <v/>
      </c>
      <c r="R122" s="308" t="str">
        <f ca="1">IF(B122=FALSE,"",(R108*N122+S108*N122^2+T108*N122^3)*N108)</f>
        <v/>
      </c>
      <c r="S122" s="308" t="str">
        <f t="shared" ca="1" si="50"/>
        <v/>
      </c>
      <c r="T122" s="309" t="str">
        <f ca="1">IF(B122=FALSE,"",IF(K122=0,0,(ROUND(K122,K108)-ROUND(P122,K108))/ROUND(P122,K108)*100))</f>
        <v/>
      </c>
      <c r="U122" s="309" t="str">
        <f ca="1">IF(B122=FALSE,"",IF(K122=0,0,(ROUND(K122,K108)-ROUND(Q122,K108))/ROUND(Q122,K108)*100))</f>
        <v/>
      </c>
      <c r="V122" s="309" t="str">
        <f ca="1">IF(B122=FALSE,"",IF(K122=0,0,(ROUND(K122,K108)-ROUND(R122,K108))/ROUND(R122,K108)*100))</f>
        <v/>
      </c>
      <c r="X122" s="124" t="str">
        <f ca="1">IF(A141=FALSE,"",IF(B141*F108&gt;=1000,"# ##","")&amp;J108)</f>
        <v/>
      </c>
      <c r="Y122" s="124" t="str">
        <f ca="1">IF(A141=FALSE,"",TEXT(B141*F108,X122))</f>
        <v/>
      </c>
      <c r="Z122" s="124" t="str">
        <f ca="1">IF(A141=FALSE,"-",TEXT(C141*F108,X122))</f>
        <v>-</v>
      </c>
      <c r="AA122" s="273" t="str">
        <f ca="1">IF(A141=FALSE,"-",TEXT((B141-C141)*F108,X122))</f>
        <v>-</v>
      </c>
      <c r="AB122" s="124" t="str">
        <f ca="1">IF(A141=FALSE,"",IF(D122=0,"-",TEXT(P141,AH138)))</f>
        <v/>
      </c>
      <c r="AC122" s="124" t="str">
        <f ca="1">IF(OR(A141=FALSE,D122=0),"-",TEXT(ROUNDUP(AE141,AH136),AH138))</f>
        <v>-</v>
      </c>
      <c r="AD122" s="273" t="str">
        <f ca="1">IF(A141=FALSE,"-",TEXT(ROUNDUP(AE141,AH136)%*B141*F108,X122))</f>
        <v>-</v>
      </c>
      <c r="AE122" s="124" t="str">
        <f ca="1">IF(OR(A141=FALSE,D122=0),"-",TEXT(Q141,AH138))</f>
        <v>-</v>
      </c>
      <c r="AF122" s="124" t="s">
        <v>353</v>
      </c>
      <c r="AG122" s="125" t="str">
        <f t="shared" ca="1" si="51"/>
        <v>-</v>
      </c>
      <c r="AI122" s="125" t="str">
        <f ca="1">IF(A141=FALSE,"",ROUND(C141*F108,K107))</f>
        <v/>
      </c>
      <c r="AJ122" s="125" t="str">
        <f ca="1">IF(A141=FALSE,"",ROUND(OFFSET(Force_2!L$3,B106+A122,0)*A108*F108,K107))</f>
        <v/>
      </c>
      <c r="AK122" s="125" t="str">
        <f ca="1">IF(A141=FALSE,"",ROUND(OFFSET(Force_2!M$3,B106+A122,0)*A108*F108,K107))</f>
        <v/>
      </c>
      <c r="AL122" s="124" t="str">
        <f ca="1">IF(A141=FALSE,"","± "&amp;TEXT((AK122-AJ122)/2,J108))</f>
        <v/>
      </c>
      <c r="AM122" s="124" t="str">
        <f t="shared" ca="1" si="52"/>
        <v>-</v>
      </c>
    </row>
    <row r="123" spans="1:39" s="119" customFormat="1" ht="18.75" customHeight="1">
      <c r="A123" s="121">
        <v>9</v>
      </c>
      <c r="B123" s="121" t="b">
        <f ca="1">IFERROR(AND(OFFSET(Force_2!V$3,B106+A123,0)&lt;&gt;"",H106+5&gt;A123),FALSE)</f>
        <v>0</v>
      </c>
      <c r="C123" s="542"/>
      <c r="D123" s="121" t="str">
        <f ca="1">IF(B123=FALSE,"",OFFSET(Force_2!B$3,B106+A123,0))</f>
        <v/>
      </c>
      <c r="E123" s="121" t="str">
        <f ca="1">IF(B123=FALSE,"",OFFSET(Force_2!V$3,B106+A123,0))</f>
        <v/>
      </c>
      <c r="F123" s="121" t="str">
        <f ca="1">IF(B123=FALSE,"",OFFSET(Force_2!W$3,B106+A123,0))</f>
        <v/>
      </c>
      <c r="G123" s="121" t="str">
        <f ca="1">IF(B123=FALSE,"",OFFSET(Force_2!X$3,B106+A123,0))</f>
        <v/>
      </c>
      <c r="H123" s="121" t="str">
        <f ca="1">IF(B123=FALSE,"",OFFSET(Force_2!Y$3,B106+A123,0))</f>
        <v/>
      </c>
      <c r="I123" s="121" t="str">
        <f ca="1">IF(B123=FALSE,"",OFFSET(Force_2!Z$3,B106+A123,0))</f>
        <v/>
      </c>
      <c r="J123" s="121" t="str">
        <f ca="1">IF(B123=FALSE,"",OFFSET(Force_2!AA$3,B106+A123,0))</f>
        <v/>
      </c>
      <c r="K123" s="308" t="str">
        <f ca="1">IF(B123=FALSE,"",D123*A108)</f>
        <v/>
      </c>
      <c r="L123" s="308" t="str">
        <f ca="1">IF(B123=FALSE,"",IF(D123=0,0,D123/E123*(F123-F117)))</f>
        <v/>
      </c>
      <c r="M123" s="308" t="str">
        <f ca="1">IF(B123=FALSE,"",IF(D123=0,0,D123/G123*(H123-H117)))</f>
        <v/>
      </c>
      <c r="N123" s="308" t="str">
        <f ca="1">IF(B123=FALSE,"",IF(D123=0,0,D123/I123*(J123-J117)))</f>
        <v/>
      </c>
      <c r="O123" s="308" t="str">
        <f t="shared" ca="1" si="49"/>
        <v/>
      </c>
      <c r="P123" s="308" t="str">
        <f ca="1">IF(B123=FALSE,"",(R108*L123+S108*L123^2+T108*L123^3)*N108)</f>
        <v/>
      </c>
      <c r="Q123" s="308" t="str">
        <f ca="1">IF(B123=FALSE,"",(R108*M123+S108*M123^2+T108*M123^3)*N108)</f>
        <v/>
      </c>
      <c r="R123" s="308" t="str">
        <f ca="1">IF(B123=FALSE,"",(R108*N123+S108*N123^2+T108*N123^3)*N108)</f>
        <v/>
      </c>
      <c r="S123" s="308" t="str">
        <f t="shared" ca="1" si="50"/>
        <v/>
      </c>
      <c r="T123" s="309" t="str">
        <f ca="1">IF(B123=FALSE,"",IF(K123=0,0,(ROUND(K123,K108)-ROUND(P123,K108))/ROUND(P123,K108)*100))</f>
        <v/>
      </c>
      <c r="U123" s="309" t="str">
        <f ca="1">IF(B123=FALSE,"",IF(K123=0,0,(ROUND(K123,K108)-ROUND(Q123,K108))/ROUND(Q123,K108)*100))</f>
        <v/>
      </c>
      <c r="V123" s="309" t="str">
        <f ca="1">IF(B123=FALSE,"",IF(K123=0,0,(ROUND(K123,K108)-ROUND(R123,K108))/ROUND(R123,K108)*100))</f>
        <v/>
      </c>
      <c r="X123" s="124" t="str">
        <f ca="1">IF(A142=FALSE,"",IF(B142*F108&gt;=1000,"# ##","")&amp;J108)</f>
        <v/>
      </c>
      <c r="Y123" s="124" t="str">
        <f ca="1">IF(A142=FALSE,"",TEXT(B142*F108,X123))</f>
        <v/>
      </c>
      <c r="Z123" s="124" t="str">
        <f ca="1">IF(A142=FALSE,"-",TEXT(C142*F108,X123))</f>
        <v>-</v>
      </c>
      <c r="AA123" s="273" t="str">
        <f ca="1">IF(A142=FALSE,"-",TEXT((B142-C142)*F108,X123))</f>
        <v>-</v>
      </c>
      <c r="AB123" s="124" t="str">
        <f ca="1">IF(A142=FALSE,"",IF(D123=0,"-",TEXT(P142,AH138)))</f>
        <v/>
      </c>
      <c r="AC123" s="124" t="str">
        <f ca="1">IF(OR(A142=FALSE,D123=0),"-",TEXT(ROUNDUP(AE142,AH136),AH138))</f>
        <v>-</v>
      </c>
      <c r="AD123" s="273" t="str">
        <f ca="1">IF(A142=FALSE,"-",TEXT(ROUNDUP(AE142,AH136)%*B142*F108,X123))</f>
        <v>-</v>
      </c>
      <c r="AE123" s="124" t="str">
        <f ca="1">IF(OR(A142=FALSE,D123=0),"-",TEXT(Q142,AH138))</f>
        <v>-</v>
      </c>
      <c r="AF123" s="124" t="s">
        <v>353</v>
      </c>
      <c r="AG123" s="125" t="str">
        <f t="shared" ca="1" si="51"/>
        <v>-</v>
      </c>
      <c r="AI123" s="125" t="str">
        <f ca="1">IF(A142=FALSE,"",ROUND(C142*F108,K107))</f>
        <v/>
      </c>
      <c r="AJ123" s="125" t="str">
        <f ca="1">IF(A142=FALSE,"",ROUND(OFFSET(Force_2!L$3,B106+A123,0)*A108*F108,K107))</f>
        <v/>
      </c>
      <c r="AK123" s="125" t="str">
        <f ca="1">IF(A142=FALSE,"",ROUND(OFFSET(Force_2!M$3,B106+A123,0)*A108*F108,K107))</f>
        <v/>
      </c>
      <c r="AL123" s="124" t="str">
        <f ca="1">IF(A142=FALSE,"","± "&amp;TEXT((AK123-AJ123)/2,J108))</f>
        <v/>
      </c>
      <c r="AM123" s="124" t="str">
        <f t="shared" ca="1" si="52"/>
        <v>-</v>
      </c>
    </row>
    <row r="124" spans="1:39" s="119" customFormat="1" ht="18.75" customHeight="1">
      <c r="A124" s="121">
        <v>10</v>
      </c>
      <c r="B124" s="121" t="b">
        <f ca="1">IFERROR(AND(OFFSET(Force_2!V$3,B106+A124,0)&lt;&gt;"",H106+5&gt;A124),FALSE)</f>
        <v>0</v>
      </c>
      <c r="C124" s="542"/>
      <c r="D124" s="121" t="str">
        <f ca="1">IF(B$30=FALSE,"",OFFSET(Force_2!B$3,B106+A124,0))</f>
        <v/>
      </c>
      <c r="E124" s="121" t="str">
        <f ca="1">IF(B124=FALSE,"",OFFSET(Force_2!V$3,B106+A124,0))</f>
        <v/>
      </c>
      <c r="F124" s="121" t="str">
        <f ca="1">IF(B124=FALSE,"",OFFSET(Force_2!W$3,B106+A124,0))</f>
        <v/>
      </c>
      <c r="G124" s="121" t="str">
        <f ca="1">IF(B124=FALSE,"",OFFSET(Force_2!X$3,B106+A124,0))</f>
        <v/>
      </c>
      <c r="H124" s="121" t="str">
        <f ca="1">IF(B124=FALSE,"",OFFSET(Force_2!Y$3,B106+A124,0))</f>
        <v/>
      </c>
      <c r="I124" s="121" t="str">
        <f ca="1">IF(B124=FALSE,"",OFFSET(Force_2!Z$3,B106+A124,0))</f>
        <v/>
      </c>
      <c r="J124" s="121" t="str">
        <f ca="1">IF(B124=FALSE,"",OFFSET(Force_2!AA$3,B106+A124,0))</f>
        <v/>
      </c>
      <c r="K124" s="308" t="str">
        <f ca="1">IF(B124=FALSE,"",D124*A108)</f>
        <v/>
      </c>
      <c r="L124" s="308" t="str">
        <f ca="1">IF(B124=FALSE,"",IF(D124=0,0,D124/E124*(F124-F117)))</f>
        <v/>
      </c>
      <c r="M124" s="308" t="str">
        <f ca="1">IF(B124=FALSE,"",IF(D124=0,0,D124/G124*(H124-H117)))</f>
        <v/>
      </c>
      <c r="N124" s="308" t="str">
        <f ca="1">IF(B124=FALSE,"",IF(D124=0,0,D124/I124*(J124-J117)))</f>
        <v/>
      </c>
      <c r="O124" s="308" t="str">
        <f t="shared" ca="1" si="49"/>
        <v/>
      </c>
      <c r="P124" s="308" t="str">
        <f ca="1">IF(B124=FALSE,"",(R108*L124+S108*L124^2+T108*L124^3)*N108)</f>
        <v/>
      </c>
      <c r="Q124" s="308" t="str">
        <f ca="1">IF(B124=FALSE,"",(R108*M124+S108*M124^2+T108*M124^3)*N108)</f>
        <v/>
      </c>
      <c r="R124" s="308" t="str">
        <f ca="1">IF(B124=FALSE,"",(R108*N124+S108*N124^2+T108*N124^3)*N108)</f>
        <v/>
      </c>
      <c r="S124" s="308" t="str">
        <f t="shared" ca="1" si="50"/>
        <v/>
      </c>
      <c r="T124" s="309" t="str">
        <f ca="1">IF(B124=FALSE,"",IF(K124=0,0,(ROUND(K124,K108)-ROUND(P124,K108))/ROUND(P124,K108)*100))</f>
        <v/>
      </c>
      <c r="U124" s="309" t="str">
        <f ca="1">IF(B124=FALSE,"",IF(K124=0,0,(ROUND(K124,K108)-ROUND(Q124,K108))/ROUND(Q124,K108)*100))</f>
        <v/>
      </c>
      <c r="V124" s="309" t="str">
        <f ca="1">IF(B124=FALSE,"",IF(K124=0,0,(ROUND(K124,K108)-ROUND(R124,K108))/ROUND(R124,K108)*100))</f>
        <v/>
      </c>
      <c r="X124" s="124" t="str">
        <f ca="1">IF(A143=FALSE,"",IF(B143*F108&gt;=1000,"# ##","")&amp;J108)</f>
        <v/>
      </c>
      <c r="Y124" s="124" t="str">
        <f ca="1">IF(A143=FALSE,"",TEXT(B143*F108,X124))</f>
        <v/>
      </c>
      <c r="Z124" s="124" t="str">
        <f ca="1">IF(A143=FALSE,"-",TEXT(C143*F108,X124))</f>
        <v>-</v>
      </c>
      <c r="AA124" s="273" t="str">
        <f ca="1">IF(A143=FALSE,"-",TEXT((B143-C143)*F108,X124))</f>
        <v>-</v>
      </c>
      <c r="AB124" s="124" t="str">
        <f ca="1">IF(A143=FALSE,"",IF(D124=0,"-",TEXT(P143,AH138)))</f>
        <v/>
      </c>
      <c r="AC124" s="124" t="str">
        <f ca="1">IF(OR(A143=FALSE,D124=0),"-",TEXT(ROUNDUP(AE143,AH136),AH138))</f>
        <v>-</v>
      </c>
      <c r="AD124" s="273" t="str">
        <f ca="1">IF(A143=FALSE,"-",TEXT(ROUNDUP(AE143,AH136)%*B143*F108,X124))</f>
        <v>-</v>
      </c>
      <c r="AE124" s="124" t="str">
        <f ca="1">IF(OR(A143=FALSE,D124=0),"-",TEXT(Q143,AH138))</f>
        <v>-</v>
      </c>
      <c r="AF124" s="124" t="s">
        <v>353</v>
      </c>
      <c r="AG124" s="125" t="str">
        <f t="shared" ca="1" si="51"/>
        <v>-</v>
      </c>
      <c r="AI124" s="125" t="str">
        <f ca="1">IF(A143=FALSE,"",ROUND(C143*F108,K107))</f>
        <v/>
      </c>
      <c r="AJ124" s="125" t="str">
        <f ca="1">IF(A143=FALSE,"",ROUND(OFFSET(Force_2!L$3,B106+A124,0)*A108*F108,K107))</f>
        <v/>
      </c>
      <c r="AK124" s="125" t="str">
        <f ca="1">IF(A143=FALSE,"",ROUND(OFFSET(Force_2!M$3,B106+A124,0)*A108*F108,K107))</f>
        <v/>
      </c>
      <c r="AL124" s="124" t="str">
        <f ca="1">IF(A143=FALSE,"","± "&amp;TEXT((AK124-AJ124)/2,J108))</f>
        <v/>
      </c>
      <c r="AM124" s="124" t="str">
        <f t="shared" ca="1" si="52"/>
        <v>-</v>
      </c>
    </row>
    <row r="125" spans="1:39" s="119" customFormat="1" ht="18.75" customHeight="1">
      <c r="A125" s="121">
        <v>11</v>
      </c>
      <c r="B125" s="121" t="b">
        <f ca="1">IFERROR(AND(OFFSET(Force_2!V$3,B106+A125,0)&lt;&gt;"",H106+5&gt;A125),FALSE)</f>
        <v>0</v>
      </c>
      <c r="C125" s="542"/>
      <c r="D125" s="121" t="str">
        <f ca="1">IF(B$31=FALSE,"",OFFSET(Force_2!B$3,B106+A125,0))</f>
        <v/>
      </c>
      <c r="E125" s="121" t="str">
        <f ca="1">IF(B125=FALSE,"",OFFSET(Force_2!V$3,B106+A125,0))</f>
        <v/>
      </c>
      <c r="F125" s="121" t="str">
        <f ca="1">IF(B125=FALSE,"",OFFSET(Force_2!W$3,B106+A125,0))</f>
        <v/>
      </c>
      <c r="G125" s="121" t="str">
        <f ca="1">IF(B125=FALSE,"",OFFSET(Force_2!X$3,B106+A125,0))</f>
        <v/>
      </c>
      <c r="H125" s="121" t="str">
        <f ca="1">IF(B125=FALSE,"",OFFSET(Force_2!Y$3,B106+A125,0))</f>
        <v/>
      </c>
      <c r="I125" s="121" t="str">
        <f ca="1">IF(B125=FALSE,"",OFFSET(Force_2!Z$3,B106+A125,0))</f>
        <v/>
      </c>
      <c r="J125" s="121" t="str">
        <f ca="1">IF(B125=FALSE,"",OFFSET(Force_2!AA$3,B106+A125,0))</f>
        <v/>
      </c>
      <c r="K125" s="308" t="str">
        <f ca="1">IF(B125=FALSE,"",D125*A108)</f>
        <v/>
      </c>
      <c r="L125" s="308" t="str">
        <f ca="1">IF(B125=FALSE,"",IF(D125=0,0,D125/E125*(F125-F117)))</f>
        <v/>
      </c>
      <c r="M125" s="308" t="str">
        <f ca="1">IF(B125=FALSE,"",IF(D125=0,0,D125/G125*(H125-H117)))</f>
        <v/>
      </c>
      <c r="N125" s="308" t="str">
        <f ca="1">IF(B125=FALSE,"",IF(D125=0,0,D125/I125*(J125-J117)))</f>
        <v/>
      </c>
      <c r="O125" s="308" t="str">
        <f t="shared" ca="1" si="49"/>
        <v/>
      </c>
      <c r="P125" s="308" t="str">
        <f ca="1">IF(B125=FALSE,"",(R108*L125+S108*L125^2+T108*L125^3)*N108)</f>
        <v/>
      </c>
      <c r="Q125" s="308" t="str">
        <f ca="1">IF(B125=FALSE,"",(R108*M125+S108*M125^2+T108*M125^3)*N108)</f>
        <v/>
      </c>
      <c r="R125" s="308" t="str">
        <f ca="1">IF(B125=FALSE,"",(R108*N125+S108*N125^2+T108*N125^3)*N108)</f>
        <v/>
      </c>
      <c r="S125" s="308" t="str">
        <f t="shared" ca="1" si="50"/>
        <v/>
      </c>
      <c r="T125" s="309" t="str">
        <f ca="1">IF(B125=FALSE,"",IF(K125=0,0,(ROUND(K125,K108)-ROUND(P125,K108))/ROUND(P125,K108)*100))</f>
        <v/>
      </c>
      <c r="U125" s="309" t="str">
        <f ca="1">IF(B125=FALSE,"",IF(K125=0,0,(ROUND(K125,K108)-ROUND(Q125,K108))/ROUND(Q125,K108)*100))</f>
        <v/>
      </c>
      <c r="V125" s="309" t="str">
        <f ca="1">IF(B125=FALSE,"",IF(K125=0,0,(ROUND(K125,K108)-ROUND(R125,K108))/ROUND(R125,K108)*100))</f>
        <v/>
      </c>
      <c r="X125" s="124" t="str">
        <f ca="1">IF(A144=FALSE,"",IF(B144*F108&gt;=1000,"# ##","")&amp;J108)</f>
        <v/>
      </c>
      <c r="Y125" s="124" t="str">
        <f ca="1">IF(A144=FALSE,"",TEXT(B144*F108,X125))</f>
        <v/>
      </c>
      <c r="Z125" s="124" t="str">
        <f ca="1">IF(A144=FALSE,"-",TEXT(C144*F108,X125))</f>
        <v>-</v>
      </c>
      <c r="AA125" s="273" t="str">
        <f ca="1">IF(A144=FALSE,"-",TEXT((B144-C144)*F108,X125))</f>
        <v>-</v>
      </c>
      <c r="AB125" s="124" t="str">
        <f ca="1">IF(A144=FALSE,"",IF(D125=0,"-",TEXT(P144,AH138)))</f>
        <v/>
      </c>
      <c r="AC125" s="124" t="str">
        <f ca="1">IF(OR(A144=FALSE,D125=0),"-",TEXT(ROUNDUP(AE144,AH136),AH138))</f>
        <v>-</v>
      </c>
      <c r="AD125" s="273" t="str">
        <f ca="1">IF(A144=FALSE,"-",TEXT(ROUNDUP(AE144,AH136)%*B144*F108,X125))</f>
        <v>-</v>
      </c>
      <c r="AE125" s="124" t="str">
        <f ca="1">IF(OR(A144=FALSE,D125=0),"-",TEXT(Q144,AH138))</f>
        <v>-</v>
      </c>
      <c r="AF125" s="124" t="s">
        <v>353</v>
      </c>
      <c r="AG125" s="125" t="str">
        <f t="shared" ca="1" si="51"/>
        <v>-</v>
      </c>
      <c r="AI125" s="125" t="str">
        <f ca="1">IF(A144=FALSE,"",ROUND(C144*F108,K107))</f>
        <v/>
      </c>
      <c r="AJ125" s="125" t="str">
        <f ca="1">IF(A144=FALSE,"",ROUND(OFFSET(Force_2!L$3,B106+A125,0)*A108*F108,K107))</f>
        <v/>
      </c>
      <c r="AK125" s="125" t="str">
        <f ca="1">IF(A144=FALSE,"",ROUND(OFFSET(Force_2!M$3,B106+A125,0)*A108*F108,K107))</f>
        <v/>
      </c>
      <c r="AL125" s="124" t="str">
        <f ca="1">IF(A144=FALSE,"","± "&amp;TEXT((AK125-AJ125)/2,J108))</f>
        <v/>
      </c>
      <c r="AM125" s="124" t="str">
        <f t="shared" ca="1" si="52"/>
        <v>-</v>
      </c>
    </row>
    <row r="126" spans="1:39" s="119" customFormat="1" ht="18.75" customHeight="1">
      <c r="A126" s="121">
        <v>12</v>
      </c>
      <c r="B126" s="121" t="b">
        <f ca="1">IFERROR(AND(OFFSET(Force_2!V$3,B106+A126,0)&lt;&gt;"",H106+5&gt;A126),FALSE)</f>
        <v>0</v>
      </c>
      <c r="C126" s="542"/>
      <c r="D126" s="121" t="str">
        <f ca="1">IF(B$32=FALSE,"",OFFSET(Force_2!B$3,B106+A126,0))</f>
        <v/>
      </c>
      <c r="E126" s="121" t="str">
        <f ca="1">IF(B126=FALSE,"",OFFSET(Force_2!V$3,B106+A126,0))</f>
        <v/>
      </c>
      <c r="F126" s="121" t="str">
        <f ca="1">IF(B126=FALSE,"",OFFSET(Force_2!W$3,B106+A126,0))</f>
        <v/>
      </c>
      <c r="G126" s="121" t="str">
        <f ca="1">IF(B126=FALSE,"",OFFSET(Force_2!X$3,B106+A126,0))</f>
        <v/>
      </c>
      <c r="H126" s="121" t="str">
        <f ca="1">IF(B126=FALSE,"",OFFSET(Force_2!Y$3,B106+A126,0))</f>
        <v/>
      </c>
      <c r="I126" s="121" t="str">
        <f ca="1">IF(B126=FALSE,"",OFFSET(Force_2!Z$3,B106+A126,0))</f>
        <v/>
      </c>
      <c r="J126" s="121" t="str">
        <f ca="1">IF(B126=FALSE,"",OFFSET(Force_2!AA$3,B106+A126,0))</f>
        <v/>
      </c>
      <c r="K126" s="308" t="str">
        <f ca="1">IF(B126=FALSE,"",D126*A108)</f>
        <v/>
      </c>
      <c r="L126" s="308" t="str">
        <f ca="1">IF(B126=FALSE,"",IF(D126=0,0,D126/E126*(F126-F117)))</f>
        <v/>
      </c>
      <c r="M126" s="308" t="str">
        <f ca="1">IF(B126=FALSE,"",IF(D126=0,0,D126/G126*(H126-H117)))</f>
        <v/>
      </c>
      <c r="N126" s="308" t="str">
        <f ca="1">IF(B126=FALSE,"",IF(D126=0,0,D126/I126*(J126-J117)))</f>
        <v/>
      </c>
      <c r="O126" s="308" t="str">
        <f t="shared" ca="1" si="49"/>
        <v/>
      </c>
      <c r="P126" s="308" t="str">
        <f ca="1">IF(B126=FALSE,"",(R108*L126+S108*L126^2+T108*L126^3)*N108)</f>
        <v/>
      </c>
      <c r="Q126" s="308" t="str">
        <f ca="1">IF(B126=FALSE,"",(R108*M126+S108*M126^2+T108*M126^3)*N108)</f>
        <v/>
      </c>
      <c r="R126" s="308" t="str">
        <f ca="1">IF(B126=FALSE,"",(R108*N126+S108*N126^2+T108*N126^3)*N108)</f>
        <v/>
      </c>
      <c r="S126" s="308" t="str">
        <f t="shared" ca="1" si="50"/>
        <v/>
      </c>
      <c r="T126" s="309" t="str">
        <f ca="1">IF(B126=FALSE,"",IF(K126=0,0,(ROUND(K126,K108)-ROUND(P126,K108))/ROUND(P126,K108)*100))</f>
        <v/>
      </c>
      <c r="U126" s="309" t="str">
        <f ca="1">IF(B126=FALSE,"",IF(K126=0,0,(ROUND(K126,K108)-ROUND(Q126,K108))/ROUND(Q126,K108)*100))</f>
        <v/>
      </c>
      <c r="V126" s="309" t="str">
        <f ca="1">IF(B126=FALSE,"",IF(K126=0,0,(ROUND(K126,K108)-ROUND(R126,K108))/ROUND(R126,K108)*100))</f>
        <v/>
      </c>
      <c r="X126" s="124" t="str">
        <f ca="1">IF(A145=FALSE,"",IF(B145*F108&gt;=1000,"# ##","")&amp;J108)</f>
        <v/>
      </c>
      <c r="Y126" s="124" t="str">
        <f ca="1">IF(A145=FALSE,"",TEXT(B145*F108,X126))</f>
        <v/>
      </c>
      <c r="Z126" s="124" t="str">
        <f ca="1">IF(A145=FALSE,"-",TEXT(C145*F108,X126))</f>
        <v>-</v>
      </c>
      <c r="AA126" s="273" t="str">
        <f ca="1">IF(A145=FALSE,"-",TEXT((B145-C145)*F108,X126))</f>
        <v>-</v>
      </c>
      <c r="AB126" s="124" t="str">
        <f ca="1">IF(A145=FALSE,"",IF(D126=0,"-",TEXT(P145,AH138)))</f>
        <v/>
      </c>
      <c r="AC126" s="124" t="str">
        <f ca="1">IF(OR(A145=FALSE,D126=0),"-",TEXT(ROUNDUP(AE145,AH136),AH138))</f>
        <v>-</v>
      </c>
      <c r="AD126" s="273" t="str">
        <f ca="1">IF(A145=FALSE,"-",TEXT(ROUNDUP(AE145,AH136)%*B145*F108,X126))</f>
        <v>-</v>
      </c>
      <c r="AE126" s="124" t="str">
        <f ca="1">IF(OR(A145=FALSE,D126=0),"-",TEXT(Q145,AH138))</f>
        <v>-</v>
      </c>
      <c r="AF126" s="124" t="s">
        <v>353</v>
      </c>
      <c r="AG126" s="125" t="str">
        <f t="shared" ca="1" si="51"/>
        <v>-</v>
      </c>
      <c r="AI126" s="125" t="str">
        <f ca="1">IF(A145=FALSE,"",ROUND(C145*F108,K107))</f>
        <v/>
      </c>
      <c r="AJ126" s="125" t="str">
        <f ca="1">IF(A145=FALSE,"",ROUND(OFFSET(Force_2!L$3,B106+A126,0)*A108*F108,K107))</f>
        <v/>
      </c>
      <c r="AK126" s="125" t="str">
        <f ca="1">IF(A145=FALSE,"",ROUND(OFFSET(Force_2!M$3,B106+A126,0)*A108*F108,K107))</f>
        <v/>
      </c>
      <c r="AL126" s="124" t="str">
        <f ca="1">IF(A145=FALSE,"","± "&amp;TEXT((AK126-AJ126)/2,J108))</f>
        <v/>
      </c>
      <c r="AM126" s="124" t="str">
        <f t="shared" ca="1" si="52"/>
        <v>-</v>
      </c>
    </row>
    <row r="127" spans="1:39" s="119" customFormat="1" ht="18.75" customHeight="1">
      <c r="A127" s="121">
        <v>13</v>
      </c>
      <c r="B127" s="121" t="b">
        <f ca="1">IFERROR(AND(OFFSET(Force_2!V$3,B106+A127,0)&lt;&gt;"",H106+5&gt;A127),FALSE)</f>
        <v>0</v>
      </c>
      <c r="C127" s="542"/>
      <c r="D127" s="121" t="str">
        <f ca="1">IF(B$33=FALSE,"",OFFSET(Force_2!B$3,B106+A127,0))</f>
        <v/>
      </c>
      <c r="E127" s="121" t="str">
        <f ca="1">IF(B127=FALSE,"",OFFSET(Force_2!V$3,B106+A127,0))</f>
        <v/>
      </c>
      <c r="F127" s="121" t="str">
        <f ca="1">IF(B127=FALSE,"",OFFSET(Force_2!W$3,B106+A127,0))</f>
        <v/>
      </c>
      <c r="G127" s="121" t="str">
        <f ca="1">IF(B127=FALSE,"",OFFSET(Force_2!X$3,B106+A127,0))</f>
        <v/>
      </c>
      <c r="H127" s="121" t="str">
        <f ca="1">IF(B127=FALSE,"",OFFSET(Force_2!Y$3,B106+A127,0))</f>
        <v/>
      </c>
      <c r="I127" s="121" t="str">
        <f ca="1">IF(B127=FALSE,"",OFFSET(Force_2!Z$3,B106+A127,0))</f>
        <v/>
      </c>
      <c r="J127" s="121" t="str">
        <f ca="1">IF(B127=FALSE,"",OFFSET(Force_2!AA$3,B106+A127,0))</f>
        <v/>
      </c>
      <c r="K127" s="308" t="str">
        <f ca="1">IF(B127=FALSE,"",D127*A108)</f>
        <v/>
      </c>
      <c r="L127" s="308" t="str">
        <f ca="1">IF(B127=FALSE,"",IF(D127=0,0,D127/E127*(F127-F117)))</f>
        <v/>
      </c>
      <c r="M127" s="308" t="str">
        <f ca="1">IF(B127=FALSE,"",IF(D127=0,0,D127/G127*(H127-H117)))</f>
        <v/>
      </c>
      <c r="N127" s="308" t="str">
        <f ca="1">IF(B127=FALSE,"",IF(D127=0,0,D127/I127*(J127-J117)))</f>
        <v/>
      </c>
      <c r="O127" s="308" t="str">
        <f t="shared" ca="1" si="49"/>
        <v/>
      </c>
      <c r="P127" s="308" t="str">
        <f ca="1">IF(B127=FALSE,"",(R108*L127+S108*L127^2+T108*L127^3)*N108)</f>
        <v/>
      </c>
      <c r="Q127" s="308" t="str">
        <f ca="1">IF(B127=FALSE,"",(R108*M127+S108*M127^2+T108*M127^3)*N108)</f>
        <v/>
      </c>
      <c r="R127" s="308" t="str">
        <f ca="1">IF(B127=FALSE,"",(R108*N127+S108*N127^2+T108*N127^3)*N108)</f>
        <v/>
      </c>
      <c r="S127" s="308" t="str">
        <f t="shared" ca="1" si="50"/>
        <v/>
      </c>
      <c r="T127" s="309" t="str">
        <f ca="1">IF(B127=FALSE,"",IF(K127=0,0,(ROUND(K127,K108)-ROUND(P127,K108))/ROUND(P127,K108)*100))</f>
        <v/>
      </c>
      <c r="U127" s="309" t="str">
        <f ca="1">IF(B127=FALSE,"",IF(K127=0,0,(ROUND(K127,K108)-ROUND(Q127,K108))/ROUND(Q127,K108)*100))</f>
        <v/>
      </c>
      <c r="V127" s="309" t="str">
        <f ca="1">IF(B127=FALSE,"",IF(K127=0,0,(ROUND(K127,K108)-ROUND(R127,K108))/ROUND(R127,K108)*100))</f>
        <v/>
      </c>
      <c r="X127" s="124" t="str">
        <f ca="1">IF(A146=FALSE,"",IF(B146*F108&gt;=1000,"# ##","")&amp;J108)</f>
        <v/>
      </c>
      <c r="Y127" s="124" t="str">
        <f ca="1">IF(A146=FALSE,"",TEXT(B146*F108,X127))</f>
        <v/>
      </c>
      <c r="Z127" s="124" t="str">
        <f ca="1">IF(A146=FALSE,"-",TEXT(C146*F108,X127))</f>
        <v>-</v>
      </c>
      <c r="AA127" s="273" t="str">
        <f ca="1">IF(A146=FALSE,"-",TEXT((B146-C146)*F108,X127))</f>
        <v>-</v>
      </c>
      <c r="AB127" s="124" t="str">
        <f ca="1">IF(A146=FALSE,"",IF(D127=0,"-",TEXT(P146,AH138)))</f>
        <v/>
      </c>
      <c r="AC127" s="124" t="str">
        <f ca="1">IF(OR(A146=FALSE,D127=0),"-",TEXT(ROUNDUP(AE146,AH136),AH138))</f>
        <v>-</v>
      </c>
      <c r="AD127" s="273" t="str">
        <f ca="1">IF(A146=FALSE,"-",TEXT(ROUNDUP(AE146,AH136)%*B146*F108,X127))</f>
        <v>-</v>
      </c>
      <c r="AE127" s="124" t="str">
        <f ca="1">IF(OR(A146=FALSE,D127=0),"-",TEXT(Q146,AH138))</f>
        <v>-</v>
      </c>
      <c r="AF127" s="124" t="s">
        <v>353</v>
      </c>
      <c r="AG127" s="125" t="str">
        <f t="shared" ca="1" si="51"/>
        <v>-</v>
      </c>
      <c r="AI127" s="125" t="str">
        <f ca="1">IF(A146=FALSE,"",ROUND(C146*F108,K107))</f>
        <v/>
      </c>
      <c r="AJ127" s="125" t="str">
        <f ca="1">IF(A146=FALSE,"",ROUND(OFFSET(Force_2!L$3,B106+A127,0)*A108*F108,K107))</f>
        <v/>
      </c>
      <c r="AK127" s="125" t="str">
        <f ca="1">IF(A146=FALSE,"",ROUND(OFFSET(Force_2!M$3,B106+A127,0)*A108*F108,K107))</f>
        <v/>
      </c>
      <c r="AL127" s="124" t="str">
        <f ca="1">IF(A146=FALSE,"","± "&amp;TEXT((AK127-AJ127)/2,J108))</f>
        <v/>
      </c>
      <c r="AM127" s="124" t="str">
        <f t="shared" ca="1" si="52"/>
        <v>-</v>
      </c>
    </row>
    <row r="128" spans="1:39" s="119" customFormat="1" ht="18.75" customHeight="1">
      <c r="A128" s="121">
        <v>14</v>
      </c>
      <c r="B128" s="121" t="b">
        <f ca="1">IFERROR(AND(OFFSET(Force_2!V$3,B106+A128,0)&lt;&gt;"",H106+5&gt;A128),FALSE)</f>
        <v>0</v>
      </c>
      <c r="C128" s="542"/>
      <c r="D128" s="121" t="str">
        <f ca="1">IF(B$34=FALSE,"",OFFSET(Force_2!B$3,B106+A128,0))</f>
        <v/>
      </c>
      <c r="E128" s="121" t="str">
        <f ca="1">IF(B128=FALSE,"",OFFSET(Force_2!V$3,B106+A128,0))</f>
        <v/>
      </c>
      <c r="F128" s="121" t="str">
        <f ca="1">IF(B128=FALSE,"",OFFSET(Force_2!W$3,B106+A128,0))</f>
        <v/>
      </c>
      <c r="G128" s="121" t="str">
        <f ca="1">IF(B128=FALSE,"",OFFSET(Force_2!X$3,B106+A128,0))</f>
        <v/>
      </c>
      <c r="H128" s="121" t="str">
        <f ca="1">IF(B128=FALSE,"",OFFSET(Force_2!Y$3,B106+A128,0))</f>
        <v/>
      </c>
      <c r="I128" s="121" t="str">
        <f ca="1">IF(B128=FALSE,"",OFFSET(Force_2!Z$3,B106+A128,0))</f>
        <v/>
      </c>
      <c r="J128" s="121" t="str">
        <f ca="1">IF(B128=FALSE,"",OFFSET(Force_2!AA$3,B106+A128,0))</f>
        <v/>
      </c>
      <c r="K128" s="308" t="str">
        <f ca="1">IF(B128=FALSE,"",D128*A108)</f>
        <v/>
      </c>
      <c r="L128" s="308" t="str">
        <f ca="1">IF(B128=FALSE,"",IF(D128=0,0,D128/E128*(F128-F117)))</f>
        <v/>
      </c>
      <c r="M128" s="308" t="str">
        <f ca="1">IF(B128=FALSE,"",IF(D128=0,0,D128/G128*(H128-H117)))</f>
        <v/>
      </c>
      <c r="N128" s="308" t="str">
        <f ca="1">IF(B128=FALSE,"",IF(D128=0,0,D128/I128*(J128-J117)))</f>
        <v/>
      </c>
      <c r="O128" s="308" t="str">
        <f t="shared" ca="1" si="49"/>
        <v/>
      </c>
      <c r="P128" s="308" t="str">
        <f ca="1">IF(B128=FALSE,"",(R108*L128+S108*L128^2+T108*L128^3)*N108)</f>
        <v/>
      </c>
      <c r="Q128" s="308" t="str">
        <f ca="1">IF(B128=FALSE,"",(R108*M128+S108*M128^2+T108*M128^3)*N108)</f>
        <v/>
      </c>
      <c r="R128" s="308" t="str">
        <f ca="1">IF(B128=FALSE,"",(R108*N128+S108*N128^2+T108*N128^3)*N108)</f>
        <v/>
      </c>
      <c r="S128" s="308" t="str">
        <f t="shared" ca="1" si="50"/>
        <v/>
      </c>
      <c r="T128" s="309" t="str">
        <f ca="1">IF(B128=FALSE,"",IF(K128=0,0,(ROUND(K128,K108)-ROUND(P128,K108))/ROUND(P128,K108)*100))</f>
        <v/>
      </c>
      <c r="U128" s="309" t="str">
        <f ca="1">IF(B128=FALSE,"",IF(K128=0,0,(ROUND(K128,K108)-ROUND(Q128,K108))/ROUND(Q128,K108)*100))</f>
        <v/>
      </c>
      <c r="V128" s="309" t="str">
        <f ca="1">IF(B128=FALSE,"",IF(K128=0,0,(ROUND(K128,K108)-ROUND(R128,K108))/ROUND(R128,K108)*100))</f>
        <v/>
      </c>
      <c r="X128" s="124" t="str">
        <f ca="1">IF(A147=FALSE,"",IF(B147*F108&gt;=1000,"# ##","")&amp;J108)</f>
        <v/>
      </c>
      <c r="Y128" s="124" t="str">
        <f ca="1">IF(A147=FALSE,"",TEXT(B147*F108,X128))</f>
        <v/>
      </c>
      <c r="Z128" s="124" t="str">
        <f ca="1">IF(A147=FALSE,"-",TEXT(C147*F108,X128))</f>
        <v>-</v>
      </c>
      <c r="AA128" s="273" t="str">
        <f ca="1">IF(A147=FALSE,"-",TEXT((B147-C147)*F108,X128))</f>
        <v>-</v>
      </c>
      <c r="AB128" s="124" t="str">
        <f ca="1">IF(A147=FALSE,"",IF(D128=0,"-",TEXT(P147,AH138)))</f>
        <v/>
      </c>
      <c r="AC128" s="124" t="str">
        <f ca="1">IF(OR(A147=FALSE,D128=0),"-",TEXT(ROUNDUP(AE147,AH136),AH138))</f>
        <v>-</v>
      </c>
      <c r="AD128" s="273" t="str">
        <f ca="1">IF(A147=FALSE,"-",TEXT(ROUNDUP(AE147,AH136)%*B147*F108,X128))</f>
        <v>-</v>
      </c>
      <c r="AE128" s="124" t="str">
        <f ca="1">IF(OR(A147=FALSE,D128=0),"-",TEXT(Q147,AH138))</f>
        <v>-</v>
      </c>
      <c r="AF128" s="124" t="s">
        <v>353</v>
      </c>
      <c r="AG128" s="125" t="str">
        <f t="shared" ca="1" si="51"/>
        <v>-</v>
      </c>
      <c r="AI128" s="125" t="str">
        <f ca="1">IF(A147=FALSE,"",ROUND(C147*F108,K107))</f>
        <v/>
      </c>
      <c r="AJ128" s="125" t="str">
        <f ca="1">IF(A147=FALSE,"",ROUND(OFFSET(Force_2!L$3,B106+A128,0)*A108*F108,K107))</f>
        <v/>
      </c>
      <c r="AK128" s="125" t="str">
        <f ca="1">IF(A147=FALSE,"",ROUND(OFFSET(Force_2!M$3,B106+A128,0)*A108*F108,K107))</f>
        <v/>
      </c>
      <c r="AL128" s="124" t="str">
        <f ca="1">IF(A147=FALSE,"","± "&amp;TEXT((AK128-AJ128)/2,J108))</f>
        <v/>
      </c>
      <c r="AM128" s="124" t="str">
        <f t="shared" ca="1" si="52"/>
        <v>-</v>
      </c>
    </row>
    <row r="129" spans="1:39" s="119" customFormat="1" ht="18.75" customHeight="1">
      <c r="A129" s="121">
        <v>15</v>
      </c>
      <c r="B129" s="121" t="b">
        <f ca="1">IFERROR(AND(OFFSET(Force_2!V$3,B106+A129,0)&lt;&gt;"",H106+5&gt;A129),FALSE)</f>
        <v>0</v>
      </c>
      <c r="C129" s="542"/>
      <c r="D129" s="121" t="str">
        <f ca="1">IF(B$35=FALSE,"",OFFSET(Force_2!B$3,B106+A129,0))</f>
        <v/>
      </c>
      <c r="E129" s="121" t="str">
        <f ca="1">IF(B129=FALSE,"",OFFSET(Force_2!V$3,B106+A129,0))</f>
        <v/>
      </c>
      <c r="F129" s="121" t="str">
        <f ca="1">IF(B129=FALSE,"",OFFSET(Force_2!W$3,B106+A129,0))</f>
        <v/>
      </c>
      <c r="G129" s="121" t="str">
        <f ca="1">IF(B129=FALSE,"",OFFSET(Force_2!X$3,B106+A129,0))</f>
        <v/>
      </c>
      <c r="H129" s="121" t="str">
        <f ca="1">IF(B129=FALSE,"",OFFSET(Force_2!Y$3,B106+A129,0))</f>
        <v/>
      </c>
      <c r="I129" s="121" t="str">
        <f ca="1">IF(B129=FALSE,"",OFFSET(Force_2!Z$3,B106+A129,0))</f>
        <v/>
      </c>
      <c r="J129" s="121" t="str">
        <f ca="1">IF(B129=FALSE,"",OFFSET(Force_2!AA$3,B106+A129,0))</f>
        <v/>
      </c>
      <c r="K129" s="308" t="str">
        <f ca="1">IF(B129=FALSE,"",D129*A108)</f>
        <v/>
      </c>
      <c r="L129" s="308" t="str">
        <f ca="1">IF(B129=FALSE,"",IF(D129=0,0,D129/E129*(F129-F117)))</f>
        <v/>
      </c>
      <c r="M129" s="308" t="str">
        <f ca="1">IF(B129=FALSE,"",IF(D129=0,0,D129/G129*(H129-H117)))</f>
        <v/>
      </c>
      <c r="N129" s="308" t="str">
        <f ca="1">IF(B129=FALSE,"",IF(D129=0,0,D129/I129*(J129-J117)))</f>
        <v/>
      </c>
      <c r="O129" s="308" t="str">
        <f t="shared" ca="1" si="49"/>
        <v/>
      </c>
      <c r="P129" s="308" t="str">
        <f ca="1">IF(B129=FALSE,"",(R108*L129+S108*L129^2+T108*L129^3)*N108)</f>
        <v/>
      </c>
      <c r="Q129" s="308" t="str">
        <f ca="1">IF(B129=FALSE,"",(R108*M129+S108*M129^2+T108*M129^3)*N108)</f>
        <v/>
      </c>
      <c r="R129" s="308" t="str">
        <f ca="1">IF(B129=FALSE,"",(R108*N129+S108*N129^2+T108*N129^3)*N108)</f>
        <v/>
      </c>
      <c r="S129" s="308" t="str">
        <f t="shared" ca="1" si="50"/>
        <v/>
      </c>
      <c r="T129" s="309" t="str">
        <f ca="1">IF(B129=FALSE,"",IF(K129=0,0,(ROUND(K129,K108)-ROUND(P129,K108))/ROUND(P129,K108)*100))</f>
        <v/>
      </c>
      <c r="U129" s="309" t="str">
        <f ca="1">IF(B129=FALSE,"",IF(K129=0,0,(ROUND(K129,K108)-ROUND(Q129,K108))/ROUND(Q129,K108)*100))</f>
        <v/>
      </c>
      <c r="V129" s="309" t="str">
        <f ca="1">IF(B129=FALSE,"",IF(K129=0,0,(ROUND(K129,K108)-ROUND(R129,K108))/ROUND(R129,K108)*100))</f>
        <v/>
      </c>
      <c r="X129" s="124" t="str">
        <f ca="1">IF(A148=FALSE,"",IF(B148*F108&gt;=1000,"# ##","")&amp;J108)</f>
        <v/>
      </c>
      <c r="Y129" s="124" t="str">
        <f ca="1">IF(A148=FALSE,"",TEXT(B148*F108,X129))</f>
        <v/>
      </c>
      <c r="Z129" s="124" t="str">
        <f ca="1">IF(A148=FALSE,"-",TEXT(C148*F108,X129))</f>
        <v>-</v>
      </c>
      <c r="AA129" s="273" t="str">
        <f ca="1">IF(A148=FALSE,"-",TEXT((B148-C148)*F108,X129))</f>
        <v>-</v>
      </c>
      <c r="AB129" s="124" t="str">
        <f ca="1">IF(A148=FALSE,"",IF(D129=0,"-",TEXT(P148,AH138)))</f>
        <v/>
      </c>
      <c r="AC129" s="124" t="str">
        <f ca="1">IF(OR(A148=FALSE,D129=0),"-",TEXT(ROUNDUP(AE148,AH136),AH138))</f>
        <v>-</v>
      </c>
      <c r="AD129" s="273" t="str">
        <f ca="1">IF(A148=FALSE,"-",TEXT(ROUNDUP(AE148,AH136)%*B148*F108,X129))</f>
        <v>-</v>
      </c>
      <c r="AE129" s="124" t="str">
        <f ca="1">IF(OR(A148=FALSE,D129=0),"-",TEXT(Q148,AH138))</f>
        <v>-</v>
      </c>
      <c r="AF129" s="124" t="s">
        <v>353</v>
      </c>
      <c r="AG129" s="125" t="str">
        <f t="shared" ca="1" si="51"/>
        <v>-</v>
      </c>
      <c r="AI129" s="125" t="str">
        <f ca="1">IF(A148=FALSE,"",ROUND(C148*F108,K107))</f>
        <v/>
      </c>
      <c r="AJ129" s="125" t="str">
        <f ca="1">IF(A148=FALSE,"",ROUND(OFFSET(Force_2!L$3,B106+A129,0)*A108*F108,K107))</f>
        <v/>
      </c>
      <c r="AK129" s="125" t="str">
        <f ca="1">IF(A148=FALSE,"",ROUND(OFFSET(Force_2!M$3,B106+A129,0)*A108*F108,K107))</f>
        <v/>
      </c>
      <c r="AL129" s="124" t="str">
        <f ca="1">IF(A148=FALSE,"","± "&amp;TEXT((AK129-AJ129)/2,J108))</f>
        <v/>
      </c>
      <c r="AM129" s="124" t="str">
        <f t="shared" ca="1" si="52"/>
        <v>-</v>
      </c>
    </row>
    <row r="130" spans="1:39" s="119" customFormat="1" ht="18.75" customHeight="1">
      <c r="A130" s="121">
        <v>16</v>
      </c>
      <c r="B130" s="121" t="b">
        <f ca="1">IFERROR(AND(OFFSET(Force_2!V$3,B106+A130,0)&lt;&gt;"",H106+5&gt;A130),FALSE)</f>
        <v>0</v>
      </c>
      <c r="C130" s="542"/>
      <c r="D130" s="121" t="str">
        <f ca="1">IF(B$36=FALSE,"",OFFSET(Force_2!B$3,B106+A130,0))</f>
        <v/>
      </c>
      <c r="E130" s="121" t="str">
        <f ca="1">IF(B130=FALSE,"",OFFSET(Force_2!V$3,B106+A130,0))</f>
        <v/>
      </c>
      <c r="F130" s="121" t="str">
        <f ca="1">IF(B130=FALSE,"",OFFSET(Force_2!W$3,B106+A130,0))</f>
        <v/>
      </c>
      <c r="G130" s="121" t="str">
        <f ca="1">IF(B130=FALSE,"",OFFSET(Force_2!X$3,B106+A130,0))</f>
        <v/>
      </c>
      <c r="H130" s="121" t="str">
        <f ca="1">IF(B130=FALSE,"",OFFSET(Force_2!Y$3,B106+A130,0))</f>
        <v/>
      </c>
      <c r="I130" s="121" t="str">
        <f ca="1">IF(B130=FALSE,"",OFFSET(Force_2!Z$3,B106+A130,0))</f>
        <v/>
      </c>
      <c r="J130" s="121" t="str">
        <f ca="1">IF(B130=FALSE,"",OFFSET(Force_2!AA$3,B106+A130,0))</f>
        <v/>
      </c>
      <c r="K130" s="308" t="str">
        <f ca="1">IF(B130=FALSE,"",D130*A108)</f>
        <v/>
      </c>
      <c r="L130" s="308" t="str">
        <f ca="1">IF(B130=FALSE,"",IF(D130=0,0,D130/E130*(F130-F117)))</f>
        <v/>
      </c>
      <c r="M130" s="308" t="str">
        <f ca="1">IF(B130=FALSE,"",IF(D130=0,0,D130/G130*(H130-H117)))</f>
        <v/>
      </c>
      <c r="N130" s="308" t="str">
        <f ca="1">IF(B130=FALSE,"",IF(D130=0,0,D130/I130*(J130-J117)))</f>
        <v/>
      </c>
      <c r="O130" s="308" t="str">
        <f t="shared" ca="1" si="49"/>
        <v/>
      </c>
      <c r="P130" s="308" t="str">
        <f ca="1">IF(B130=FALSE,"",(R108*L130+S108*L130^2+T108*L130^3)*N108)</f>
        <v/>
      </c>
      <c r="Q130" s="308" t="str">
        <f ca="1">IF(B130=FALSE,"",(R108*M130+S108*M130^2+T108*M130^3)*N108)</f>
        <v/>
      </c>
      <c r="R130" s="308" t="str">
        <f ca="1">IF(B130=FALSE,"",(R108*N130+S108*N130^2+T108*N130^3)*N108)</f>
        <v/>
      </c>
      <c r="S130" s="308" t="str">
        <f t="shared" ca="1" si="50"/>
        <v/>
      </c>
      <c r="T130" s="309" t="str">
        <f ca="1">IF(B130=FALSE,"",IF(K130=0,0,(ROUND(K130,K108)-ROUND(P130,K108))/ROUND(P130,K108)*100))</f>
        <v/>
      </c>
      <c r="U130" s="309" t="str">
        <f ca="1">IF(B130=FALSE,"",IF(K130=0,0,(ROUND(K130,K108)-ROUND(Q130,K108))/ROUND(Q130,K108)*100))</f>
        <v/>
      </c>
      <c r="V130" s="309" t="str">
        <f ca="1">IF(B130=FALSE,"",IF(K130=0,0,(ROUND(K130,K108)-ROUND(R130,K108))/ROUND(R130,K108)*100))</f>
        <v/>
      </c>
      <c r="W130" s="126"/>
      <c r="X130" s="124" t="str">
        <f ca="1">IF(A149=FALSE,"",IF(B149*F108&gt;=1000,"# ##","")&amp;J108)</f>
        <v/>
      </c>
      <c r="Y130" s="124" t="str">
        <f ca="1">IF(A149=FALSE,"",TEXT(B149*F108,X130))</f>
        <v/>
      </c>
      <c r="Z130" s="124" t="str">
        <f ca="1">IF(A149=FALSE,"-",TEXT(C149*F108,X130))</f>
        <v>-</v>
      </c>
      <c r="AA130" s="273" t="str">
        <f ca="1">IF(A149=FALSE,"-",TEXT((B149-C149)*F108,X130))</f>
        <v>-</v>
      </c>
      <c r="AB130" s="124" t="str">
        <f ca="1">IF(A149=FALSE,"",IF(D130=0,"-",TEXT(P149,AH138)))</f>
        <v/>
      </c>
      <c r="AC130" s="124" t="str">
        <f ca="1">IF(OR(A149=FALSE,D130=0),"-",TEXT(ROUNDUP(AE149,AH136),AH138))</f>
        <v>-</v>
      </c>
      <c r="AD130" s="273" t="str">
        <f ca="1">IF(A149=FALSE,"-",TEXT(ROUNDUP(AE149,AH136)%*B149*F108,X130))</f>
        <v>-</v>
      </c>
      <c r="AE130" s="124" t="str">
        <f ca="1">IF(OR(A149=FALSE,D130=0),"-",TEXT(Q149,AH138))</f>
        <v>-</v>
      </c>
      <c r="AF130" s="124" t="s">
        <v>353</v>
      </c>
      <c r="AG130" s="125" t="str">
        <f t="shared" ca="1" si="51"/>
        <v>-</v>
      </c>
      <c r="AI130" s="125" t="str">
        <f ca="1">IF(A149=FALSE,"",ROUND(C149*F108,K107))</f>
        <v/>
      </c>
      <c r="AJ130" s="125" t="str">
        <f ca="1">IF(A149=FALSE,"",ROUND(OFFSET(Force_2!L$3,B106+A130,0)*A108*F108,K107))</f>
        <v/>
      </c>
      <c r="AK130" s="125" t="str">
        <f ca="1">IF(A149=FALSE,"",ROUND(OFFSET(Force_2!M$3,B106+A130,0)*A108*F108,K107))</f>
        <v/>
      </c>
      <c r="AL130" s="124" t="str">
        <f ca="1">IF(A149=FALSE,"","± "&amp;TEXT((AK130-AJ130)/2,J108))</f>
        <v/>
      </c>
      <c r="AM130" s="124" t="str">
        <f t="shared" ca="1" si="52"/>
        <v>-</v>
      </c>
    </row>
    <row r="131" spans="1:39" s="119" customFormat="1" ht="18.75" customHeight="1">
      <c r="A131" s="121">
        <v>17</v>
      </c>
      <c r="B131" s="121" t="b">
        <f ca="1">IFERROR(AND(OFFSET(Force_2!V$3,B106+A131,0)&lt;&gt;"",H106+5&gt;A131),FALSE)</f>
        <v>0</v>
      </c>
      <c r="C131" s="557"/>
      <c r="D131" s="121" t="str">
        <f ca="1">IF(B$37=FALSE,"",OFFSET(Force_2!B$3,B106+A131,0))</f>
        <v/>
      </c>
      <c r="E131" s="121" t="str">
        <f ca="1">IF(B131=FALSE,"",OFFSET(Force_2!V$3,B106+A131,0))</f>
        <v/>
      </c>
      <c r="F131" s="121" t="str">
        <f ca="1">IF(B131=FALSE,"",OFFSET(Force_2!W$3,B106+A131,0))</f>
        <v/>
      </c>
      <c r="G131" s="121" t="str">
        <f ca="1">IF(B131=FALSE,"",OFFSET(Force_2!X$3,B106+A131,0))</f>
        <v/>
      </c>
      <c r="H131" s="121" t="str">
        <f ca="1">IF(B131=FALSE,"",OFFSET(Force_2!Y$3,B106+A131,0))</f>
        <v/>
      </c>
      <c r="I131" s="121" t="str">
        <f ca="1">IF(B131=FALSE,"",OFFSET(Force_2!Z$3,B106+A131,0))</f>
        <v/>
      </c>
      <c r="J131" s="121" t="str">
        <f ca="1">IF(B131=FALSE,"",OFFSET(Force_2!AA$3,B106+A131,0))</f>
        <v/>
      </c>
      <c r="K131" s="308" t="str">
        <f ca="1">IF(B131=FALSE,"",D131*A108)</f>
        <v/>
      </c>
      <c r="L131" s="308" t="str">
        <f ca="1">IF(B131=FALSE,"",IF(D131=0,0,D131/E131*(F131-F117)))</f>
        <v/>
      </c>
      <c r="M131" s="308" t="str">
        <f ca="1">IF(B131=FALSE,"",IF(D131=0,0,D131/G131*(H131-H117)))</f>
        <v/>
      </c>
      <c r="N131" s="308" t="str">
        <f ca="1">IF(B131=FALSE,"",IF(D131=0,0,D131/I131*(J131-J117)))</f>
        <v/>
      </c>
      <c r="O131" s="308" t="str">
        <f t="shared" ca="1" si="49"/>
        <v/>
      </c>
      <c r="P131" s="308" t="str">
        <f ca="1">IF(B131=FALSE,"",(R108*L131+S108*L131^2+T108*L131^3)*N108)</f>
        <v/>
      </c>
      <c r="Q131" s="308" t="str">
        <f ca="1">IF(B131=FALSE,"",(R108*M131+S108*M131^2+T108*M131^3)*N108)</f>
        <v/>
      </c>
      <c r="R131" s="308" t="str">
        <f ca="1">IF(B131=FALSE,"",(R108*N131+S108*N131^2+T108*N131^3)*N108)</f>
        <v/>
      </c>
      <c r="S131" s="308" t="str">
        <f t="shared" ca="1" si="50"/>
        <v/>
      </c>
      <c r="T131" s="309" t="str">
        <f ca="1">IF(B131=FALSE,"",IF(K131=0,0,(ROUND(K131,K108)-ROUND(P131,K108))/ROUND(P131,K108)*100))</f>
        <v/>
      </c>
      <c r="U131" s="309" t="str">
        <f ca="1">IF(B131=FALSE,"",IF(K131=0,0,(ROUND(K131,K108)-ROUND(Q131,K108))/ROUND(Q131,K108)*100))</f>
        <v/>
      </c>
      <c r="V131" s="309" t="str">
        <f ca="1">IF(B131=FALSE,"",IF(K131=0,0,(ROUND(K131,K108)-ROUND(R131,K108))/ROUND(R131,K108)*100))</f>
        <v/>
      </c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</row>
    <row r="132" spans="1:39" s="119" customFormat="1" ht="18.75" customHeight="1"/>
    <row r="133" spans="1:39" s="119" customFormat="1" ht="18.75" customHeight="1">
      <c r="A133" s="93" t="s">
        <v>194</v>
      </c>
      <c r="F133" s="127"/>
      <c r="G133" s="128"/>
      <c r="H133" s="128"/>
      <c r="I133" s="128"/>
      <c r="J133" s="128"/>
      <c r="K133" s="108"/>
      <c r="L133" s="108"/>
      <c r="U133" s="93" t="s">
        <v>286</v>
      </c>
      <c r="Z133" s="106"/>
      <c r="AA133" s="106"/>
      <c r="AB133" s="106"/>
      <c r="AC133" s="93" t="s">
        <v>287</v>
      </c>
    </row>
    <row r="134" spans="1:39" s="119" customFormat="1" ht="18.75" customHeight="1">
      <c r="A134" s="315" t="s">
        <v>300</v>
      </c>
      <c r="B134" s="315" t="s">
        <v>192</v>
      </c>
      <c r="C134" s="315" t="s">
        <v>272</v>
      </c>
      <c r="D134" s="535" t="s">
        <v>301</v>
      </c>
      <c r="E134" s="536"/>
      <c r="F134" s="536"/>
      <c r="G134" s="536"/>
      <c r="H134" s="536"/>
      <c r="I134" s="536"/>
      <c r="J134" s="536"/>
      <c r="K134" s="537"/>
      <c r="L134" s="538" t="s">
        <v>302</v>
      </c>
      <c r="M134" s="544" t="s">
        <v>44</v>
      </c>
      <c r="N134" s="538" t="s">
        <v>290</v>
      </c>
      <c r="O134" s="538" t="s">
        <v>227</v>
      </c>
      <c r="P134" s="538" t="s">
        <v>288</v>
      </c>
      <c r="Q134" s="538" t="s">
        <v>229</v>
      </c>
      <c r="R134" s="538" t="s">
        <v>195</v>
      </c>
      <c r="S134" s="538" t="s">
        <v>232</v>
      </c>
      <c r="U134" s="538" t="s">
        <v>227</v>
      </c>
      <c r="V134" s="538" t="s">
        <v>288</v>
      </c>
      <c r="W134" s="538" t="s">
        <v>229</v>
      </c>
      <c r="X134" s="538" t="s">
        <v>195</v>
      </c>
      <c r="Y134" s="538" t="s">
        <v>232</v>
      </c>
      <c r="Z134" s="538" t="s">
        <v>289</v>
      </c>
      <c r="AA134" s="558" t="s">
        <v>310</v>
      </c>
      <c r="AC134" s="315" t="s">
        <v>290</v>
      </c>
      <c r="AD134" s="538" t="s">
        <v>3</v>
      </c>
      <c r="AE134" s="315" t="s">
        <v>290</v>
      </c>
      <c r="AF134" s="538" t="s">
        <v>291</v>
      </c>
      <c r="AG134" s="315" t="s">
        <v>290</v>
      </c>
      <c r="AH134" s="315" t="s">
        <v>290</v>
      </c>
    </row>
    <row r="135" spans="1:39" s="119" customFormat="1" ht="18.75" customHeight="1">
      <c r="A135" s="316"/>
      <c r="B135" s="316" t="s">
        <v>176</v>
      </c>
      <c r="C135" s="316" t="s">
        <v>176</v>
      </c>
      <c r="D135" s="99" t="s">
        <v>297</v>
      </c>
      <c r="E135" s="99" t="s">
        <v>313</v>
      </c>
      <c r="F135" s="99" t="s">
        <v>314</v>
      </c>
      <c r="G135" s="99" t="s">
        <v>315</v>
      </c>
      <c r="H135" s="99" t="s">
        <v>296</v>
      </c>
      <c r="I135" s="99" t="s">
        <v>316</v>
      </c>
      <c r="J135" s="99" t="s">
        <v>298</v>
      </c>
      <c r="K135" s="99" t="s">
        <v>61</v>
      </c>
      <c r="L135" s="539"/>
      <c r="M135" s="545"/>
      <c r="N135" s="539"/>
      <c r="O135" s="539"/>
      <c r="P135" s="539"/>
      <c r="Q135" s="539"/>
      <c r="R135" s="539"/>
      <c r="S135" s="539"/>
      <c r="U135" s="539"/>
      <c r="V135" s="539"/>
      <c r="W135" s="539"/>
      <c r="X135" s="539"/>
      <c r="Y135" s="539"/>
      <c r="Z135" s="539"/>
      <c r="AA135" s="559"/>
      <c r="AC135" s="316" t="s">
        <v>292</v>
      </c>
      <c r="AD135" s="539"/>
      <c r="AE135" s="316" t="s">
        <v>293</v>
      </c>
      <c r="AF135" s="539"/>
      <c r="AG135" s="316" t="s">
        <v>294</v>
      </c>
      <c r="AH135" s="316" t="s">
        <v>295</v>
      </c>
    </row>
    <row r="136" spans="1:39" s="119" customFormat="1" ht="18.75" customHeight="1">
      <c r="A136" s="129" t="b">
        <f ca="1">AND(B117=TRUE,H106+6&gt;A117+2)</f>
        <v>0</v>
      </c>
      <c r="B136" s="130" t="str">
        <f t="shared" ref="B136:B149" ca="1" si="53">IF(TYPE(K117)=16,"",K117)</f>
        <v/>
      </c>
      <c r="C136" s="131" t="str">
        <f t="shared" ref="C136:C149" ca="1" si="54">S117</f>
        <v/>
      </c>
      <c r="D136" s="204" t="str">
        <f ca="1">IF(A136=FALSE,"",IF(B136=0,0,D108/B136*100))</f>
        <v/>
      </c>
      <c r="E136" s="204" t="str">
        <f ca="1">IF(A136=FALSE,"",IF(B136=0,0,D108/B136*100))</f>
        <v/>
      </c>
      <c r="F136" s="132" t="str">
        <f ca="1">IF(A136=FALSE,"",IF(B136=0,0,SQRT(SUMSQ(D136/2/SQRT(3),E136/2/SQRT(3)))))</f>
        <v/>
      </c>
      <c r="G136" s="132" t="str">
        <f t="shared" ref="G136:G149" ca="1" si="55">IF(A136=FALSE,"",SQRT(1/(3*(3-1))*SUMSQ(T117-P136,U117-P136,V117-P136)))</f>
        <v/>
      </c>
      <c r="H136" s="132" t="str">
        <f ca="1">IF(A136=FALSE,"",IF(B136=0,0,P106/2))</f>
        <v/>
      </c>
      <c r="I136" s="132" t="str">
        <f ca="1">IF(A136=FALSE,"",IF(B136=0,0,P108/SQRT(3)))</f>
        <v/>
      </c>
      <c r="J136" s="132" t="str">
        <f ca="1">IF(A136=FALSE,"",IF(B136=0,0,O106*B108/SQRT(3)))</f>
        <v/>
      </c>
      <c r="K136" s="205" t="str">
        <f t="shared" ref="K136:K149" ca="1" si="56">IF(A136=FALSE,"",IF(B136=0,0,SQRT(SUMSQ(F136:J136))))</f>
        <v/>
      </c>
      <c r="L136" s="133" t="str">
        <f ca="1">IF(A136=FALSE,"",IF(G136=0,"∞",IF(K136^4/(G136^4/2)&gt;100000,"∞",ROUNDDOWN(K136^4/(G136^4/2),0))))</f>
        <v/>
      </c>
      <c r="M136" s="134" t="str">
        <f t="shared" ref="M136:M149" ca="1" si="57">IF(A136=FALSE,"",IF(L136="∞",2,IF(L136&gt;=10,2,IF(L136&lt;10,ROUND(TINV((1-0.95),L136),2)))))</f>
        <v/>
      </c>
      <c r="N136" s="135" t="str">
        <f ca="1">IF(A136=FALSE,"",IF(B136=0,0,K136*MAX(M136:M149)))</f>
        <v/>
      </c>
      <c r="O136" s="207" t="str">
        <f ca="1">IF(A136=FALSE,"",D118)</f>
        <v/>
      </c>
      <c r="P136" s="208" t="str">
        <f t="shared" ref="P136:P149" ca="1" si="58">IF(A136=FALSE,"",AVERAGE(T117:V117))</f>
        <v/>
      </c>
      <c r="Q136" s="210" t="str">
        <f t="shared" ref="Q136:Q149" ca="1" si="59">IF(A136=FALSE,"",IF(B136=0,0,MAX(T117:V117)-MIN(T117:V117)))</f>
        <v/>
      </c>
      <c r="R136" s="208" t="str">
        <f ca="1">IF(A136=FALSE,"",OFFSET(O115,0,MATCH(MAX(P116:R116),P116:R116,0)))</f>
        <v/>
      </c>
      <c r="S136" s="209" t="str">
        <f ca="1">IF(A136=FALSE,"",IF(C136=0,0,D108/B136*100))</f>
        <v/>
      </c>
      <c r="U136" s="104">
        <f ca="1">IF(F106*Q$4&lt;=O136,0.5,IF(F106*Q$5&lt;=O136,1,IF(F106*Q$6&lt;=O136,2,IF(F106*Q$7&lt;=O136,3,))))</f>
        <v>0.5</v>
      </c>
      <c r="V136" s="104">
        <f t="shared" ref="V136:V149" ca="1" si="60">OFFSET($P$3,COUNTIF(R$4:R$7,"&lt;"&amp;ABS(P136))+1,0)</f>
        <v>0.5</v>
      </c>
      <c r="W136" s="104">
        <f t="shared" ref="W136:W149" ca="1" si="61">OFFSET($P$3,COUNTIF(S$4:S$7,"&lt;"&amp;ABS(Q136))+1,0)</f>
        <v>0.5</v>
      </c>
      <c r="X136" s="104">
        <f t="shared" ref="X136:X149" ca="1" si="62">OFFSET($P$3,COUNTIF(U$4:U$7,"&lt;"&amp;ABS(R136))+1,0)</f>
        <v>0.5</v>
      </c>
      <c r="Y136" s="104">
        <f t="shared" ref="Y136:Y149" ca="1" si="63">OFFSET($P$3,COUNTIF(V$4:V$7,"&lt;"&amp;ABS(S136))+1,0)</f>
        <v>0.5</v>
      </c>
      <c r="Z136" s="104">
        <f ca="1">IF(O108="등급외",4,O108)</f>
        <v>0</v>
      </c>
      <c r="AA136" s="136" t="s">
        <v>0</v>
      </c>
      <c r="AC136" s="137" t="str">
        <f t="shared" ref="AC136:AC149" ca="1" si="64">N136</f>
        <v/>
      </c>
      <c r="AD136" s="137" t="str">
        <f ca="1">IF(A136=FALSE,"",IF(B136=0,0,C108*100))</f>
        <v/>
      </c>
      <c r="AE136" s="137" t="str">
        <f t="shared" ref="AE136:AE149" ca="1" si="65">IF(A136=FALSE,"",IF(B136=0,0,MAX(AC136:AD136)))</f>
        <v/>
      </c>
      <c r="AF136" s="137" t="b">
        <f t="shared" ref="AF136:AF149" ca="1" si="66">AE136=AC136</f>
        <v>1</v>
      </c>
      <c r="AG136" s="125" t="str">
        <f t="shared" ref="AG136:AG149" ca="1" si="67">IF(A136=FALSE,"",IF(B136=0,"",IF(ABS(AE136)&lt;0.01,4,IF(ABS(AE136)&lt;0.1,3,IF(ABS(AE136)&lt;1,2,IF(ABS(AE136)&lt;10,1,0))))))</f>
        <v/>
      </c>
      <c r="AH136" s="125">
        <f ca="1">MIN(AG136:AG149)</f>
        <v>0</v>
      </c>
    </row>
    <row r="137" spans="1:39" s="119" customFormat="1" ht="18.75" customHeight="1">
      <c r="A137" s="129" t="b">
        <f ca="1">AND(B118=TRUE,H106+6&gt;A118+2)</f>
        <v>0</v>
      </c>
      <c r="B137" s="130" t="str">
        <f t="shared" ca="1" si="53"/>
        <v/>
      </c>
      <c r="C137" s="131" t="str">
        <f t="shared" ca="1" si="54"/>
        <v/>
      </c>
      <c r="D137" s="204" t="str">
        <f ca="1">IF(A137=FALSE,"",IF(B137=0,0,D108/B137*100))</f>
        <v/>
      </c>
      <c r="E137" s="204" t="str">
        <f ca="1">IF(A137=FALSE,"",IF(B137=0,0,D108/B137*100))</f>
        <v/>
      </c>
      <c r="F137" s="132" t="str">
        <f t="shared" ref="F137:F149" ca="1" si="68">IF(A137=FALSE,"",IF(B137=0,0,SQRT(SUMSQ(D137/2/SQRT(3),E137/2/SQRT(3)))))</f>
        <v/>
      </c>
      <c r="G137" s="132" t="str">
        <f t="shared" ca="1" si="55"/>
        <v/>
      </c>
      <c r="H137" s="132" t="str">
        <f ca="1">IF(A137=FALSE,"",IF(B137=0,0,P106/2))</f>
        <v/>
      </c>
      <c r="I137" s="132" t="str">
        <f ca="1">IF(A137=FALSE,"",IF(B137=0,0,P108/SQRT(3)))</f>
        <v/>
      </c>
      <c r="J137" s="132" t="str">
        <f ca="1">IF(A137=FALSE,"",IF(B137=0,0,O106*B108/SQRT(3)))</f>
        <v/>
      </c>
      <c r="K137" s="205" t="str">
        <f t="shared" ca="1" si="56"/>
        <v/>
      </c>
      <c r="L137" s="133" t="str">
        <f t="shared" ref="L137:L149" ca="1" si="69">IF(A137=FALSE,"",IF(G137=0,"∞",IF(K137^4/(G137^4/2)&gt;100000,"∞",ROUNDDOWN(K137^4/(G137^4/2),0))))</f>
        <v/>
      </c>
      <c r="M137" s="134" t="str">
        <f t="shared" ca="1" si="57"/>
        <v/>
      </c>
      <c r="N137" s="135" t="str">
        <f ca="1">IF(A137=FALSE,"",IF(B137=0,0,K137*MAX(M136:M149)))</f>
        <v/>
      </c>
      <c r="O137" s="207" t="str">
        <f ca="1">IF(A137=FALSE,"",D118)</f>
        <v/>
      </c>
      <c r="P137" s="208" t="str">
        <f t="shared" ca="1" si="58"/>
        <v/>
      </c>
      <c r="Q137" s="210" t="str">
        <f t="shared" ca="1" si="59"/>
        <v/>
      </c>
      <c r="R137" s="208" t="str">
        <f ca="1">IF(A137=FALSE,"",OFFSET(O115,0,MATCH(MAX(P116:R116),P116:R116,0)))</f>
        <v/>
      </c>
      <c r="S137" s="209" t="str">
        <f ca="1">IF(A137=FALSE,"",IF(C137=0,0,D108/B137*100))</f>
        <v/>
      </c>
      <c r="U137" s="104">
        <f ca="1">IF(F106*Q$4&lt;=O137,0.5,IF(F106*Q$5&lt;=O137,1,IF(F106*Q$6&lt;=O137,2,IF(F106*Q$7&lt;=O137,3,))))</f>
        <v>0.5</v>
      </c>
      <c r="V137" s="104">
        <f t="shared" ca="1" si="60"/>
        <v>0.5</v>
      </c>
      <c r="W137" s="104">
        <f t="shared" ca="1" si="61"/>
        <v>0.5</v>
      </c>
      <c r="X137" s="104">
        <f t="shared" ca="1" si="62"/>
        <v>0.5</v>
      </c>
      <c r="Y137" s="104">
        <f t="shared" ca="1" si="63"/>
        <v>0.5</v>
      </c>
      <c r="Z137" s="104">
        <f ca="1">Z136</f>
        <v>0</v>
      </c>
      <c r="AA137" s="136">
        <f t="shared" ref="AA137:AA149" ca="1" si="70">MAX(U137:Z137)</f>
        <v>0.5</v>
      </c>
      <c r="AC137" s="137" t="str">
        <f t="shared" ca="1" si="64"/>
        <v/>
      </c>
      <c r="AD137" s="137" t="str">
        <f ca="1">IF(A137=FALSE,"",IF(B137=0,0,C108*100))</f>
        <v/>
      </c>
      <c r="AE137" s="137" t="str">
        <f t="shared" ca="1" si="65"/>
        <v/>
      </c>
      <c r="AF137" s="137" t="b">
        <f t="shared" ca="1" si="66"/>
        <v>1</v>
      </c>
      <c r="AG137" s="125" t="str">
        <f t="shared" ca="1" si="67"/>
        <v/>
      </c>
      <c r="AH137" s="315" t="s">
        <v>51</v>
      </c>
    </row>
    <row r="138" spans="1:39" s="119" customFormat="1" ht="18.75" customHeight="1">
      <c r="A138" s="129" t="b">
        <f ca="1">AND(B119=TRUE,H106+6&gt;A119+2)</f>
        <v>0</v>
      </c>
      <c r="B138" s="130" t="str">
        <f t="shared" ca="1" si="53"/>
        <v/>
      </c>
      <c r="C138" s="131" t="str">
        <f t="shared" ca="1" si="54"/>
        <v/>
      </c>
      <c r="D138" s="204" t="str">
        <f ca="1">IF(A138=FALSE,"",IF(B138=0,0,D108/B138*100))</f>
        <v/>
      </c>
      <c r="E138" s="204" t="str">
        <f ca="1">IF(A138=FALSE,"",IF(B138=0,0,D108/B138*100))</f>
        <v/>
      </c>
      <c r="F138" s="132" t="str">
        <f t="shared" ca="1" si="68"/>
        <v/>
      </c>
      <c r="G138" s="132" t="str">
        <f t="shared" ca="1" si="55"/>
        <v/>
      </c>
      <c r="H138" s="132" t="str">
        <f ca="1">IF(A138=FALSE,"",IF(B138=0,0,P106/2))</f>
        <v/>
      </c>
      <c r="I138" s="132" t="str">
        <f ca="1">IF(A138=FALSE,"",IF(B138=0,0,P108/SQRT(3)))</f>
        <v/>
      </c>
      <c r="J138" s="132" t="str">
        <f ca="1">IF(A138=FALSE,"",IF(B138=0,0,O106*B108/SQRT(3)))</f>
        <v/>
      </c>
      <c r="K138" s="205" t="str">
        <f t="shared" ca="1" si="56"/>
        <v/>
      </c>
      <c r="L138" s="133" t="str">
        <f t="shared" ca="1" si="69"/>
        <v/>
      </c>
      <c r="M138" s="134" t="str">
        <f t="shared" ca="1" si="57"/>
        <v/>
      </c>
      <c r="N138" s="135" t="str">
        <f ca="1">IF(A138=FALSE,"",IF(B138=0,0,K138*MAX(M136:M149)))</f>
        <v/>
      </c>
      <c r="O138" s="207" t="str">
        <f ca="1">IF(A138=FALSE,"",D118)</f>
        <v/>
      </c>
      <c r="P138" s="208" t="str">
        <f t="shared" ca="1" si="58"/>
        <v/>
      </c>
      <c r="Q138" s="210" t="str">
        <f t="shared" ca="1" si="59"/>
        <v/>
      </c>
      <c r="R138" s="208" t="str">
        <f ca="1">IF(A138=FALSE,"",OFFSET(O115,0,MATCH(MAX(P116:R116),P116:R116,0)))</f>
        <v/>
      </c>
      <c r="S138" s="209" t="str">
        <f ca="1">IF(A138=FALSE,"",IF(C138=0,0,D108/B138*100))</f>
        <v/>
      </c>
      <c r="U138" s="104">
        <f ca="1">IF(F106*Q$4&lt;=O138,0.5,IF(F106*Q$5&lt;=O138,1,IF(F106*Q$6&lt;=O138,2,IF(F106*Q$7&lt;=O138,3,))))</f>
        <v>0.5</v>
      </c>
      <c r="V138" s="104">
        <f t="shared" ca="1" si="60"/>
        <v>0.5</v>
      </c>
      <c r="W138" s="104">
        <f t="shared" ca="1" si="61"/>
        <v>0.5</v>
      </c>
      <c r="X138" s="104">
        <f t="shared" ca="1" si="62"/>
        <v>0.5</v>
      </c>
      <c r="Y138" s="104">
        <f t="shared" ca="1" si="63"/>
        <v>0.5</v>
      </c>
      <c r="Z138" s="104">
        <f t="shared" ref="Z138:Z149" ca="1" si="71">Z137</f>
        <v>0</v>
      </c>
      <c r="AA138" s="136">
        <f t="shared" ca="1" si="70"/>
        <v>0.5</v>
      </c>
      <c r="AC138" s="137" t="str">
        <f t="shared" ca="1" si="64"/>
        <v/>
      </c>
      <c r="AD138" s="137" t="str">
        <f ca="1">IF(A138=FALSE,"",IF(B138=0,0,C108*100))</f>
        <v/>
      </c>
      <c r="AE138" s="137" t="str">
        <f t="shared" ca="1" si="65"/>
        <v/>
      </c>
      <c r="AF138" s="137" t="b">
        <f t="shared" ca="1" si="66"/>
        <v>1</v>
      </c>
      <c r="AG138" s="125" t="str">
        <f t="shared" ca="1" si="67"/>
        <v/>
      </c>
      <c r="AH138" s="125" t="str">
        <f ca="1">OFFSET($N$2,MATCH(AH136,$M$3:$M$8,0),0)</f>
        <v>0</v>
      </c>
    </row>
    <row r="139" spans="1:39" s="119" customFormat="1" ht="18.75" customHeight="1">
      <c r="A139" s="129" t="b">
        <f ca="1">AND(B120=TRUE,H106+6&gt;A120+2)</f>
        <v>0</v>
      </c>
      <c r="B139" s="130" t="str">
        <f t="shared" ca="1" si="53"/>
        <v/>
      </c>
      <c r="C139" s="131" t="str">
        <f t="shared" ca="1" si="54"/>
        <v/>
      </c>
      <c r="D139" s="204" t="str">
        <f ca="1">IF(A139=FALSE,"",IF(B139=0,0,D108/B139*100))</f>
        <v/>
      </c>
      <c r="E139" s="204" t="str">
        <f ca="1">IF(A139=FALSE,"",IF(B139=0,0,D108/B139*100))</f>
        <v/>
      </c>
      <c r="F139" s="132" t="str">
        <f t="shared" ca="1" si="68"/>
        <v/>
      </c>
      <c r="G139" s="132" t="str">
        <f t="shared" ca="1" si="55"/>
        <v/>
      </c>
      <c r="H139" s="132" t="str">
        <f ca="1">IF(A139=FALSE,"",IF(B139=0,0,P106/2))</f>
        <v/>
      </c>
      <c r="I139" s="132" t="str">
        <f ca="1">IF(A139=FALSE,"",IF(B139=0,0,P108/SQRT(3)))</f>
        <v/>
      </c>
      <c r="J139" s="132" t="str">
        <f ca="1">IF(A139=FALSE,"",IF(B139=0,0,O106*B108/SQRT(3)))</f>
        <v/>
      </c>
      <c r="K139" s="205" t="str">
        <f t="shared" ca="1" si="56"/>
        <v/>
      </c>
      <c r="L139" s="133" t="str">
        <f t="shared" ca="1" si="69"/>
        <v/>
      </c>
      <c r="M139" s="134" t="str">
        <f t="shared" ca="1" si="57"/>
        <v/>
      </c>
      <c r="N139" s="135" t="str">
        <f ca="1">IF(A139=FALSE,"",IF(B139=0,0,K139*MAX(M136:M149)))</f>
        <v/>
      </c>
      <c r="O139" s="207" t="str">
        <f ca="1">IF(A139=FALSE,"",D118)</f>
        <v/>
      </c>
      <c r="P139" s="208" t="str">
        <f t="shared" ca="1" si="58"/>
        <v/>
      </c>
      <c r="Q139" s="210" t="str">
        <f t="shared" ca="1" si="59"/>
        <v/>
      </c>
      <c r="R139" s="208" t="str">
        <f ca="1">IF(A139=FALSE,"",OFFSET(O115,0,MATCH(MAX(P116:R116),P116:R116,0)))</f>
        <v/>
      </c>
      <c r="S139" s="209" t="str">
        <f ca="1">IF(A139=FALSE,"",IF(C139=0,0,D108/B139*100))</f>
        <v/>
      </c>
      <c r="U139" s="104">
        <f ca="1">IF(F106*Q$4&lt;=O139,0.5,IF(F106*Q$5&lt;=O139,1,IF(F106*Q$6&lt;=O139,2,IF(F106*Q$7&lt;=O139,3,))))</f>
        <v>0.5</v>
      </c>
      <c r="V139" s="104">
        <f t="shared" ca="1" si="60"/>
        <v>0.5</v>
      </c>
      <c r="W139" s="104">
        <f t="shared" ca="1" si="61"/>
        <v>0.5</v>
      </c>
      <c r="X139" s="104">
        <f t="shared" ca="1" si="62"/>
        <v>0.5</v>
      </c>
      <c r="Y139" s="104">
        <f t="shared" ca="1" si="63"/>
        <v>0.5</v>
      </c>
      <c r="Z139" s="104">
        <f t="shared" ca="1" si="71"/>
        <v>0</v>
      </c>
      <c r="AA139" s="136">
        <f t="shared" ca="1" si="70"/>
        <v>0.5</v>
      </c>
      <c r="AC139" s="137" t="str">
        <f t="shared" ca="1" si="64"/>
        <v/>
      </c>
      <c r="AD139" s="137" t="str">
        <f ca="1">IF(A139=FALSE,"",IF(B139=0,0,C108*100))</f>
        <v/>
      </c>
      <c r="AE139" s="137" t="str">
        <f t="shared" ca="1" si="65"/>
        <v/>
      </c>
      <c r="AF139" s="137" t="b">
        <f t="shared" ca="1" si="66"/>
        <v>1</v>
      </c>
      <c r="AG139" s="125" t="str">
        <f t="shared" ca="1" si="67"/>
        <v/>
      </c>
      <c r="AH139" s="315" t="s">
        <v>3</v>
      </c>
    </row>
    <row r="140" spans="1:39" s="119" customFormat="1" ht="18.75" customHeight="1">
      <c r="A140" s="129" t="b">
        <f ca="1">AND(B121=TRUE,H106+6&gt;A121+2)</f>
        <v>0</v>
      </c>
      <c r="B140" s="130" t="str">
        <f t="shared" ca="1" si="53"/>
        <v/>
      </c>
      <c r="C140" s="131" t="str">
        <f t="shared" ca="1" si="54"/>
        <v/>
      </c>
      <c r="D140" s="204" t="str">
        <f ca="1">IF(A140=FALSE,"",IF(B140=0,0,D108/B140*100))</f>
        <v/>
      </c>
      <c r="E140" s="204" t="str">
        <f ca="1">IF(A140=FALSE,"",IF(B140=0,0,D108/B140*100))</f>
        <v/>
      </c>
      <c r="F140" s="132" t="str">
        <f t="shared" ca="1" si="68"/>
        <v/>
      </c>
      <c r="G140" s="132" t="str">
        <f t="shared" ca="1" si="55"/>
        <v/>
      </c>
      <c r="H140" s="132" t="str">
        <f ca="1">IF(A140=FALSE,"",IF(B140=0,0,P106/2))</f>
        <v/>
      </c>
      <c r="I140" s="132" t="str">
        <f ca="1">IF(A140=FALSE,"",IF(B140=0,0,P108/SQRT(3)))</f>
        <v/>
      </c>
      <c r="J140" s="132" t="str">
        <f ca="1">IF(A140=FALSE,"",IF(B140=0,0,O106*B108/SQRT(3)))</f>
        <v/>
      </c>
      <c r="K140" s="205" t="str">
        <f t="shared" ca="1" si="56"/>
        <v/>
      </c>
      <c r="L140" s="133" t="str">
        <f t="shared" ca="1" si="69"/>
        <v/>
      </c>
      <c r="M140" s="134" t="str">
        <f t="shared" ca="1" si="57"/>
        <v/>
      </c>
      <c r="N140" s="135" t="str">
        <f ca="1">IF(A140=FALSE,"",IF(B140=0,0,K140*MAX(M136:M149)))</f>
        <v/>
      </c>
      <c r="O140" s="207" t="str">
        <f ca="1">IF(A140=FALSE,"",D118)</f>
        <v/>
      </c>
      <c r="P140" s="208" t="str">
        <f t="shared" ca="1" si="58"/>
        <v/>
      </c>
      <c r="Q140" s="210" t="str">
        <f t="shared" ca="1" si="59"/>
        <v/>
      </c>
      <c r="R140" s="208" t="str">
        <f ca="1">IF(A140=FALSE,"",OFFSET(O115,0,MATCH(MAX(P116:R116),P116:R116,0)))</f>
        <v/>
      </c>
      <c r="S140" s="209" t="str">
        <f ca="1">IF(A140=FALSE,"",IF(C140=0,0,D108/B140*100))</f>
        <v/>
      </c>
      <c r="U140" s="104">
        <f ca="1">IF(F106*Q$4&lt;=O140,0.5,IF(F106*Q$5&lt;=O140,1,IF(F106*Q$6&lt;=O140,2,IF(F106*Q$7&lt;=O140,3,))))</f>
        <v>0.5</v>
      </c>
      <c r="V140" s="104">
        <f t="shared" ca="1" si="60"/>
        <v>0.5</v>
      </c>
      <c r="W140" s="104">
        <f t="shared" ca="1" si="61"/>
        <v>0.5</v>
      </c>
      <c r="X140" s="104">
        <f t="shared" ca="1" si="62"/>
        <v>0.5</v>
      </c>
      <c r="Y140" s="104">
        <f t="shared" ca="1" si="63"/>
        <v>0.5</v>
      </c>
      <c r="Z140" s="104">
        <f t="shared" ca="1" si="71"/>
        <v>0</v>
      </c>
      <c r="AA140" s="136">
        <f t="shared" ca="1" si="70"/>
        <v>0.5</v>
      </c>
      <c r="AC140" s="137" t="str">
        <f t="shared" ca="1" si="64"/>
        <v/>
      </c>
      <c r="AD140" s="137" t="str">
        <f ca="1">IF(A140=FALSE,"",IF(B140=0,0,C108*100))</f>
        <v/>
      </c>
      <c r="AE140" s="137" t="str">
        <f t="shared" ca="1" si="65"/>
        <v/>
      </c>
      <c r="AF140" s="137" t="b">
        <f t="shared" ca="1" si="66"/>
        <v>1</v>
      </c>
      <c r="AG140" s="125" t="str">
        <f t="shared" ca="1" si="67"/>
        <v/>
      </c>
      <c r="AH140" s="316" t="s">
        <v>233</v>
      </c>
    </row>
    <row r="141" spans="1:39" s="119" customFormat="1" ht="18.75" customHeight="1">
      <c r="A141" s="129" t="b">
        <f ca="1">AND(B122=TRUE,H106+6&gt;A122+2)</f>
        <v>0</v>
      </c>
      <c r="B141" s="130" t="str">
        <f t="shared" ca="1" si="53"/>
        <v/>
      </c>
      <c r="C141" s="131" t="str">
        <f t="shared" ca="1" si="54"/>
        <v/>
      </c>
      <c r="D141" s="204" t="str">
        <f ca="1">IF(A141=FALSE,"",IF(B141=0,0,D108/B141*100))</f>
        <v/>
      </c>
      <c r="E141" s="204" t="str">
        <f ca="1">IF(A141=FALSE,"",IF(B141=0,0,D108/B141*100))</f>
        <v/>
      </c>
      <c r="F141" s="132" t="str">
        <f t="shared" ca="1" si="68"/>
        <v/>
      </c>
      <c r="G141" s="132" t="str">
        <f t="shared" ca="1" si="55"/>
        <v/>
      </c>
      <c r="H141" s="132" t="str">
        <f ca="1">IF(A141=FALSE,"",IF(B141=0,0,P106/2))</f>
        <v/>
      </c>
      <c r="I141" s="132" t="str">
        <f ca="1">IF(A141=FALSE,"",IF(B141=0,0,P108/SQRT(3)))</f>
        <v/>
      </c>
      <c r="J141" s="132" t="str">
        <f ca="1">IF(A141=FALSE,"",IF(B141=0,0,O106*B108/SQRT(3)))</f>
        <v/>
      </c>
      <c r="K141" s="205" t="str">
        <f t="shared" ca="1" si="56"/>
        <v/>
      </c>
      <c r="L141" s="133" t="str">
        <f t="shared" ca="1" si="69"/>
        <v/>
      </c>
      <c r="M141" s="134" t="str">
        <f t="shared" ca="1" si="57"/>
        <v/>
      </c>
      <c r="N141" s="135" t="str">
        <f ca="1">IF(A141=FALSE,"",IF(B141=0,0,K141*MAX(M136:M149)))</f>
        <v/>
      </c>
      <c r="O141" s="207" t="str">
        <f ca="1">IF(A141=FALSE,"",D118)</f>
        <v/>
      </c>
      <c r="P141" s="208" t="str">
        <f t="shared" ca="1" si="58"/>
        <v/>
      </c>
      <c r="Q141" s="210" t="str">
        <f t="shared" ca="1" si="59"/>
        <v/>
      </c>
      <c r="R141" s="208" t="str">
        <f ca="1">IF(A141=FALSE,"",OFFSET(O115,0,MATCH(MAX(P116:R116),P116:R116,0)))</f>
        <v/>
      </c>
      <c r="S141" s="209" t="str">
        <f ca="1">IF(A141=FALSE,"",IF(C141=0,0,D108/B141*100))</f>
        <v/>
      </c>
      <c r="U141" s="104">
        <f ca="1">IF(F106*Q$4&lt;=O141,0.5,IF(F106*Q$5&lt;=O141,1,IF(F106*Q$6&lt;=O141,2,IF(F106*Q$7&lt;=O141,3,))))</f>
        <v>0.5</v>
      </c>
      <c r="V141" s="104">
        <f t="shared" ca="1" si="60"/>
        <v>0.5</v>
      </c>
      <c r="W141" s="104">
        <f t="shared" ca="1" si="61"/>
        <v>0.5</v>
      </c>
      <c r="X141" s="104">
        <f t="shared" ca="1" si="62"/>
        <v>0.5</v>
      </c>
      <c r="Y141" s="104">
        <f t="shared" ca="1" si="63"/>
        <v>0.5</v>
      </c>
      <c r="Z141" s="104">
        <f t="shared" ca="1" si="71"/>
        <v>0</v>
      </c>
      <c r="AA141" s="136">
        <f t="shared" ca="1" si="70"/>
        <v>0.5</v>
      </c>
      <c r="AC141" s="137" t="str">
        <f t="shared" ca="1" si="64"/>
        <v/>
      </c>
      <c r="AD141" s="137" t="str">
        <f ca="1">IF(A141=FALSE,"",IF(B141=0,0,C108*100))</f>
        <v/>
      </c>
      <c r="AE141" s="137" t="str">
        <f t="shared" ca="1" si="65"/>
        <v/>
      </c>
      <c r="AF141" s="137" t="b">
        <f t="shared" ca="1" si="66"/>
        <v>1</v>
      </c>
      <c r="AG141" s="125" t="str">
        <f t="shared" ca="1" si="67"/>
        <v/>
      </c>
      <c r="AH141" s="188" t="str">
        <f ca="1">IF(COUNTIF(AF136:AF149,FALSE)=0,"","초과")</f>
        <v/>
      </c>
    </row>
    <row r="142" spans="1:39" s="119" customFormat="1" ht="18.75" customHeight="1">
      <c r="A142" s="129" t="b">
        <f ca="1">AND(B123=TRUE,H106+6&gt;A123+2)</f>
        <v>0</v>
      </c>
      <c r="B142" s="130" t="str">
        <f t="shared" ca="1" si="53"/>
        <v/>
      </c>
      <c r="C142" s="131" t="str">
        <f t="shared" ca="1" si="54"/>
        <v/>
      </c>
      <c r="D142" s="204" t="str">
        <f ca="1">IF(A142=FALSE,"",IF(B142=0,0,D108/B142*100))</f>
        <v/>
      </c>
      <c r="E142" s="204" t="str">
        <f ca="1">IF(A142=FALSE,"",IF(B142=0,0,D108/B142*100))</f>
        <v/>
      </c>
      <c r="F142" s="132" t="str">
        <f t="shared" ca="1" si="68"/>
        <v/>
      </c>
      <c r="G142" s="132" t="str">
        <f t="shared" ca="1" si="55"/>
        <v/>
      </c>
      <c r="H142" s="132" t="str">
        <f ca="1">IF(A142=FALSE,"",IF(B142=0,0,P106/2))</f>
        <v/>
      </c>
      <c r="I142" s="132" t="str">
        <f ca="1">IF(A142=FALSE,"",IF(B142=0,0,P108/SQRT(3)))</f>
        <v/>
      </c>
      <c r="J142" s="132" t="str">
        <f ca="1">IF(A142=FALSE,"",IF(B142=0,0,O106*B108/SQRT(3)))</f>
        <v/>
      </c>
      <c r="K142" s="205" t="str">
        <f t="shared" ca="1" si="56"/>
        <v/>
      </c>
      <c r="L142" s="133" t="str">
        <f t="shared" ca="1" si="69"/>
        <v/>
      </c>
      <c r="M142" s="134" t="str">
        <f t="shared" ca="1" si="57"/>
        <v/>
      </c>
      <c r="N142" s="135" t="str">
        <f ca="1">IF(A142=FALSE,"",IF(B142=0,0,K142*MAX(M136:M149)))</f>
        <v/>
      </c>
      <c r="O142" s="207" t="str">
        <f ca="1">IF(A142=FALSE,"",D118)</f>
        <v/>
      </c>
      <c r="P142" s="208" t="str">
        <f t="shared" ca="1" si="58"/>
        <v/>
      </c>
      <c r="Q142" s="210" t="str">
        <f t="shared" ca="1" si="59"/>
        <v/>
      </c>
      <c r="R142" s="208" t="str">
        <f ca="1">IF(A142=FALSE,"",OFFSET(O115,0,MATCH(MAX(P116:R116),P116:R116,0)))</f>
        <v/>
      </c>
      <c r="S142" s="209" t="str">
        <f ca="1">IF(A142=FALSE,"",IF(C142=0,0,D108/B142*100))</f>
        <v/>
      </c>
      <c r="U142" s="104">
        <f ca="1">IF(F106*Q$4&lt;=O142,0.5,IF(F106*Q$5&lt;=O142,1,IF(F106*Q$6&lt;=O142,2,IF(F106*Q$7&lt;=O142,3,))))</f>
        <v>0.5</v>
      </c>
      <c r="V142" s="104">
        <f t="shared" ca="1" si="60"/>
        <v>0.5</v>
      </c>
      <c r="W142" s="104">
        <f t="shared" ca="1" si="61"/>
        <v>0.5</v>
      </c>
      <c r="X142" s="104">
        <f t="shared" ca="1" si="62"/>
        <v>0.5</v>
      </c>
      <c r="Y142" s="104">
        <f t="shared" ca="1" si="63"/>
        <v>0.5</v>
      </c>
      <c r="Z142" s="104">
        <f t="shared" ca="1" si="71"/>
        <v>0</v>
      </c>
      <c r="AA142" s="136">
        <f t="shared" ca="1" si="70"/>
        <v>0.5</v>
      </c>
      <c r="AC142" s="137" t="str">
        <f t="shared" ca="1" si="64"/>
        <v/>
      </c>
      <c r="AD142" s="137" t="str">
        <f ca="1">IF(A142=FALSE,"",IF(B142=0,0,C108*100))</f>
        <v/>
      </c>
      <c r="AE142" s="137" t="str">
        <f t="shared" ca="1" si="65"/>
        <v/>
      </c>
      <c r="AF142" s="137" t="b">
        <f t="shared" ca="1" si="66"/>
        <v>1</v>
      </c>
      <c r="AG142" s="186" t="str">
        <f t="shared" ca="1" si="67"/>
        <v/>
      </c>
      <c r="AH142" s="189"/>
    </row>
    <row r="143" spans="1:39" s="119" customFormat="1" ht="18.75" customHeight="1">
      <c r="A143" s="129" t="b">
        <f ca="1">AND(B124=TRUE,H106+6&gt;A124+2)</f>
        <v>0</v>
      </c>
      <c r="B143" s="130" t="str">
        <f t="shared" ca="1" si="53"/>
        <v/>
      </c>
      <c r="C143" s="131" t="str">
        <f t="shared" ca="1" si="54"/>
        <v/>
      </c>
      <c r="D143" s="204" t="str">
        <f ca="1">IF(A143=FALSE,"",IF(B143=0,0,D108/B143*100))</f>
        <v/>
      </c>
      <c r="E143" s="204" t="str">
        <f ca="1">IF(A143=FALSE,"",IF(B143=0,0,D108/B143*100))</f>
        <v/>
      </c>
      <c r="F143" s="132" t="str">
        <f t="shared" ca="1" si="68"/>
        <v/>
      </c>
      <c r="G143" s="132" t="str">
        <f t="shared" ca="1" si="55"/>
        <v/>
      </c>
      <c r="H143" s="132" t="str">
        <f ca="1">IF(A143=FALSE,"",IF(B143=0,0,P106/2))</f>
        <v/>
      </c>
      <c r="I143" s="132" t="str">
        <f ca="1">IF(A143=FALSE,"",IF(B143=0,0,P108/SQRT(3)))</f>
        <v/>
      </c>
      <c r="J143" s="132" t="str">
        <f ca="1">IF(A143=FALSE,"",IF(B143=0,0,O106*B108/SQRT(3)))</f>
        <v/>
      </c>
      <c r="K143" s="205" t="str">
        <f t="shared" ca="1" si="56"/>
        <v/>
      </c>
      <c r="L143" s="133" t="str">
        <f t="shared" ca="1" si="69"/>
        <v/>
      </c>
      <c r="M143" s="134" t="str">
        <f t="shared" ca="1" si="57"/>
        <v/>
      </c>
      <c r="N143" s="135" t="str">
        <f ca="1">IF(A143=FALSE,"",IF(B143=0,0,K143*MAX(M136:M149)))</f>
        <v/>
      </c>
      <c r="O143" s="207" t="str">
        <f ca="1">IF(A143=FALSE,"",D118)</f>
        <v/>
      </c>
      <c r="P143" s="208" t="str">
        <f t="shared" ca="1" si="58"/>
        <v/>
      </c>
      <c r="Q143" s="210" t="str">
        <f t="shared" ca="1" si="59"/>
        <v/>
      </c>
      <c r="R143" s="208" t="str">
        <f ca="1">IF(A143=FALSE,"",OFFSET(O115,0,MATCH(MAX(P116:R116),P116:R116,0)))</f>
        <v/>
      </c>
      <c r="S143" s="209" t="str">
        <f ca="1">IF(A143=FALSE,"",IF(C143=0,0,D108/B143*100))</f>
        <v/>
      </c>
      <c r="U143" s="104">
        <f ca="1">IF(F106*Q$4&lt;=O143,0.5,IF(F106*Q$5&lt;=O143,1,IF(F106*Q$6&lt;=O143,2,IF(F106*Q$7&lt;=O143,3,))))</f>
        <v>0.5</v>
      </c>
      <c r="V143" s="104">
        <f t="shared" ca="1" si="60"/>
        <v>0.5</v>
      </c>
      <c r="W143" s="104">
        <f t="shared" ca="1" si="61"/>
        <v>0.5</v>
      </c>
      <c r="X143" s="104">
        <f t="shared" ca="1" si="62"/>
        <v>0.5</v>
      </c>
      <c r="Y143" s="104">
        <f t="shared" ca="1" si="63"/>
        <v>0.5</v>
      </c>
      <c r="Z143" s="104">
        <f t="shared" ca="1" si="71"/>
        <v>0</v>
      </c>
      <c r="AA143" s="136">
        <f t="shared" ca="1" si="70"/>
        <v>0.5</v>
      </c>
      <c r="AC143" s="137" t="str">
        <f t="shared" ca="1" si="64"/>
        <v/>
      </c>
      <c r="AD143" s="137" t="str">
        <f ca="1">IF(A143=FALSE,"",IF(B143=0,0,C108*100))</f>
        <v/>
      </c>
      <c r="AE143" s="137" t="str">
        <f t="shared" ca="1" si="65"/>
        <v/>
      </c>
      <c r="AF143" s="137" t="b">
        <f t="shared" ca="1" si="66"/>
        <v>1</v>
      </c>
      <c r="AG143" s="125" t="str">
        <f t="shared" ca="1" si="67"/>
        <v/>
      </c>
    </row>
    <row r="144" spans="1:39" s="119" customFormat="1" ht="18.75" customHeight="1">
      <c r="A144" s="129" t="b">
        <f ca="1">AND(B125=TRUE,H106+6&gt;A125+2)</f>
        <v>0</v>
      </c>
      <c r="B144" s="130" t="str">
        <f t="shared" ca="1" si="53"/>
        <v/>
      </c>
      <c r="C144" s="131" t="str">
        <f t="shared" ca="1" si="54"/>
        <v/>
      </c>
      <c r="D144" s="204" t="str">
        <f ca="1">IF(A144=FALSE,"",IF(B144=0,0,D108/B144*100))</f>
        <v/>
      </c>
      <c r="E144" s="204" t="str">
        <f ca="1">IF(A144=FALSE,"",IF(B144=0,0,D108/B144*100))</f>
        <v/>
      </c>
      <c r="F144" s="132" t="str">
        <f t="shared" ca="1" si="68"/>
        <v/>
      </c>
      <c r="G144" s="132" t="str">
        <f t="shared" ca="1" si="55"/>
        <v/>
      </c>
      <c r="H144" s="132" t="str">
        <f ca="1">IF(A144=FALSE,"",IF(B144=0,0,P106/2))</f>
        <v/>
      </c>
      <c r="I144" s="132" t="str">
        <f ca="1">IF(A144=FALSE,"",IF(B144=0,0,P108/SQRT(3)))</f>
        <v/>
      </c>
      <c r="J144" s="132" t="str">
        <f ca="1">IF(A144=FALSE,"",IF(B144=0,0,O106*B108/SQRT(3)))</f>
        <v/>
      </c>
      <c r="K144" s="205" t="str">
        <f t="shared" ca="1" si="56"/>
        <v/>
      </c>
      <c r="L144" s="133" t="str">
        <f t="shared" ca="1" si="69"/>
        <v/>
      </c>
      <c r="M144" s="134" t="str">
        <f t="shared" ca="1" si="57"/>
        <v/>
      </c>
      <c r="N144" s="135" t="str">
        <f ca="1">IF(A144=FALSE,"",IF(B144=0,0,K144*MAX(M136:M149)))</f>
        <v/>
      </c>
      <c r="O144" s="207" t="str">
        <f ca="1">IF(A144=FALSE,"",D118)</f>
        <v/>
      </c>
      <c r="P144" s="208" t="str">
        <f t="shared" ca="1" si="58"/>
        <v/>
      </c>
      <c r="Q144" s="210" t="str">
        <f t="shared" ca="1" si="59"/>
        <v/>
      </c>
      <c r="R144" s="208" t="str">
        <f ca="1">IF(A144=FALSE,"",OFFSET(O115,0,MATCH(MAX(P116:R116),P116:R116,0)))</f>
        <v/>
      </c>
      <c r="S144" s="209" t="str">
        <f ca="1">IF(A144=FALSE,"",IF(C144=0,0,D108/B144*100))</f>
        <v/>
      </c>
      <c r="U144" s="104">
        <f ca="1">IF(F106*Q$4&lt;=O144,0.5,IF(F106*Q$5&lt;=O144,1,IF(F106*Q$6&lt;=O144,2,IF(F106*Q$7&lt;=O144,3,))))</f>
        <v>0.5</v>
      </c>
      <c r="V144" s="104">
        <f t="shared" ca="1" si="60"/>
        <v>0.5</v>
      </c>
      <c r="W144" s="104">
        <f t="shared" ca="1" si="61"/>
        <v>0.5</v>
      </c>
      <c r="X144" s="104">
        <f t="shared" ca="1" si="62"/>
        <v>0.5</v>
      </c>
      <c r="Y144" s="104">
        <f t="shared" ca="1" si="63"/>
        <v>0.5</v>
      </c>
      <c r="Z144" s="104">
        <f t="shared" ca="1" si="71"/>
        <v>0</v>
      </c>
      <c r="AA144" s="136">
        <f t="shared" ca="1" si="70"/>
        <v>0.5</v>
      </c>
      <c r="AC144" s="137" t="str">
        <f t="shared" ca="1" si="64"/>
        <v/>
      </c>
      <c r="AD144" s="137" t="str">
        <f ca="1">IF(A144=FALSE,"",IF(B144=0,0,C108*100))</f>
        <v/>
      </c>
      <c r="AE144" s="137" t="str">
        <f t="shared" ca="1" si="65"/>
        <v/>
      </c>
      <c r="AF144" s="137" t="b">
        <f t="shared" ca="1" si="66"/>
        <v>1</v>
      </c>
      <c r="AG144" s="125" t="str">
        <f t="shared" ca="1" si="67"/>
        <v/>
      </c>
    </row>
    <row r="145" spans="1:33" s="119" customFormat="1" ht="18.75" customHeight="1">
      <c r="A145" s="129" t="b">
        <f ca="1">AND(B126=TRUE,H106+6&gt;A126+2)</f>
        <v>0</v>
      </c>
      <c r="B145" s="130" t="str">
        <f t="shared" ca="1" si="53"/>
        <v/>
      </c>
      <c r="C145" s="131" t="str">
        <f t="shared" ca="1" si="54"/>
        <v/>
      </c>
      <c r="D145" s="204" t="str">
        <f ca="1">IF(A145=FALSE,"",IF(B145=0,0,D108/B145*100))</f>
        <v/>
      </c>
      <c r="E145" s="204" t="str">
        <f ca="1">IF(A145=FALSE,"",IF(B145=0,0,D108/B145*100))</f>
        <v/>
      </c>
      <c r="F145" s="132" t="str">
        <f t="shared" ca="1" si="68"/>
        <v/>
      </c>
      <c r="G145" s="132" t="str">
        <f t="shared" ca="1" si="55"/>
        <v/>
      </c>
      <c r="H145" s="132" t="str">
        <f ca="1">IF(A145=FALSE,"",IF(B145=0,0,P106/2))</f>
        <v/>
      </c>
      <c r="I145" s="132" t="str">
        <f ca="1">IF(A145=FALSE,"",IF(B145=0,0,P108/SQRT(3)))</f>
        <v/>
      </c>
      <c r="J145" s="132" t="str">
        <f ca="1">IF(A145=FALSE,"",IF(B145=0,0,O106*B108/SQRT(3)))</f>
        <v/>
      </c>
      <c r="K145" s="205" t="str">
        <f t="shared" ca="1" si="56"/>
        <v/>
      </c>
      <c r="L145" s="133" t="str">
        <f t="shared" ca="1" si="69"/>
        <v/>
      </c>
      <c r="M145" s="134" t="str">
        <f t="shared" ca="1" si="57"/>
        <v/>
      </c>
      <c r="N145" s="135" t="str">
        <f ca="1">IF(A145=FALSE,"",IF(B145=0,0,K145*MAX(M136:M149)))</f>
        <v/>
      </c>
      <c r="O145" s="207" t="str">
        <f ca="1">IF(A145=FALSE,"",D118)</f>
        <v/>
      </c>
      <c r="P145" s="208" t="str">
        <f t="shared" ca="1" si="58"/>
        <v/>
      </c>
      <c r="Q145" s="210" t="str">
        <f t="shared" ca="1" si="59"/>
        <v/>
      </c>
      <c r="R145" s="208" t="str">
        <f ca="1">IF(A145=FALSE,"",OFFSET(O115,0,MATCH(MAX(P116:R116),P116:R116,0)))</f>
        <v/>
      </c>
      <c r="S145" s="209" t="str">
        <f ca="1">IF(A145=FALSE,"",IF(C145=0,0,D108/B145*100))</f>
        <v/>
      </c>
      <c r="U145" s="104">
        <f ca="1">IF(F106*Q$4&lt;=O145,0.5,IF(F106*Q$5&lt;=O145,1,IF(F106*Q$6&lt;=O145,2,IF(F106*Q$7&lt;=O145,3,))))</f>
        <v>0.5</v>
      </c>
      <c r="V145" s="104">
        <f t="shared" ca="1" si="60"/>
        <v>0.5</v>
      </c>
      <c r="W145" s="104">
        <f t="shared" ca="1" si="61"/>
        <v>0.5</v>
      </c>
      <c r="X145" s="104">
        <f t="shared" ca="1" si="62"/>
        <v>0.5</v>
      </c>
      <c r="Y145" s="104">
        <f t="shared" ca="1" si="63"/>
        <v>0.5</v>
      </c>
      <c r="Z145" s="104">
        <f t="shared" ca="1" si="71"/>
        <v>0</v>
      </c>
      <c r="AA145" s="136">
        <f t="shared" ca="1" si="70"/>
        <v>0.5</v>
      </c>
      <c r="AC145" s="137" t="str">
        <f t="shared" ca="1" si="64"/>
        <v/>
      </c>
      <c r="AD145" s="137" t="str">
        <f ca="1">IF(A145=FALSE,"",IF(B145=0,0,C108*100))</f>
        <v/>
      </c>
      <c r="AE145" s="137" t="str">
        <f t="shared" ca="1" si="65"/>
        <v/>
      </c>
      <c r="AF145" s="137" t="b">
        <f t="shared" ca="1" si="66"/>
        <v>1</v>
      </c>
      <c r="AG145" s="125" t="str">
        <f t="shared" ca="1" si="67"/>
        <v/>
      </c>
    </row>
    <row r="146" spans="1:33" s="119" customFormat="1" ht="18.75" customHeight="1">
      <c r="A146" s="129" t="b">
        <f ca="1">AND(B127=TRUE,H106+6&gt;A127+2)</f>
        <v>0</v>
      </c>
      <c r="B146" s="130" t="str">
        <f t="shared" ca="1" si="53"/>
        <v/>
      </c>
      <c r="C146" s="131" t="str">
        <f t="shared" ca="1" si="54"/>
        <v/>
      </c>
      <c r="D146" s="204" t="str">
        <f ca="1">IF(A146=FALSE,"",IF(B146=0,0,D108/B146*100))</f>
        <v/>
      </c>
      <c r="E146" s="204" t="str">
        <f ca="1">IF(A146=FALSE,"",IF(B146=0,0,D108/B146*100))</f>
        <v/>
      </c>
      <c r="F146" s="132" t="str">
        <f t="shared" ca="1" si="68"/>
        <v/>
      </c>
      <c r="G146" s="132" t="str">
        <f t="shared" ca="1" si="55"/>
        <v/>
      </c>
      <c r="H146" s="132" t="str">
        <f ca="1">IF(A146=FALSE,"",IF(B146=0,0,P106/2))</f>
        <v/>
      </c>
      <c r="I146" s="132" t="str">
        <f ca="1">IF(A146=FALSE,"",IF(B146=0,0,P108/SQRT(3)))</f>
        <v/>
      </c>
      <c r="J146" s="132" t="str">
        <f ca="1">IF(A146=FALSE,"",IF(B146=0,0,O106*B108/SQRT(3)))</f>
        <v/>
      </c>
      <c r="K146" s="205" t="str">
        <f t="shared" ca="1" si="56"/>
        <v/>
      </c>
      <c r="L146" s="133" t="str">
        <f t="shared" ca="1" si="69"/>
        <v/>
      </c>
      <c r="M146" s="134" t="str">
        <f t="shared" ca="1" si="57"/>
        <v/>
      </c>
      <c r="N146" s="135" t="str">
        <f ca="1">IF(A146=FALSE,"",IF(B146=0,0,K146*MAX(M136:M149)))</f>
        <v/>
      </c>
      <c r="O146" s="207" t="str">
        <f ca="1">IF(A146=FALSE,"",D118)</f>
        <v/>
      </c>
      <c r="P146" s="208" t="str">
        <f t="shared" ca="1" si="58"/>
        <v/>
      </c>
      <c r="Q146" s="210" t="str">
        <f t="shared" ca="1" si="59"/>
        <v/>
      </c>
      <c r="R146" s="208" t="str">
        <f ca="1">IF(A146=FALSE,"",OFFSET(O115,0,MATCH(MAX(P116:R116),P116:R116,0)))</f>
        <v/>
      </c>
      <c r="S146" s="209" t="str">
        <f ca="1">IF(A146=FALSE,"",IF(C146=0,0,D108/B146*100))</f>
        <v/>
      </c>
      <c r="U146" s="104">
        <f ca="1">IF(F106*Q$4&lt;=O146,0.5,IF(F106*Q$5&lt;=O146,1,IF(F106*Q$6&lt;=O146,2,IF(F106*Q$7&lt;=O146,3,))))</f>
        <v>0.5</v>
      </c>
      <c r="V146" s="104">
        <f t="shared" ca="1" si="60"/>
        <v>0.5</v>
      </c>
      <c r="W146" s="104">
        <f t="shared" ca="1" si="61"/>
        <v>0.5</v>
      </c>
      <c r="X146" s="104">
        <f t="shared" ca="1" si="62"/>
        <v>0.5</v>
      </c>
      <c r="Y146" s="104">
        <f t="shared" ca="1" si="63"/>
        <v>0.5</v>
      </c>
      <c r="Z146" s="104">
        <f t="shared" ca="1" si="71"/>
        <v>0</v>
      </c>
      <c r="AA146" s="136">
        <f t="shared" ca="1" si="70"/>
        <v>0.5</v>
      </c>
      <c r="AC146" s="137" t="str">
        <f t="shared" ca="1" si="64"/>
        <v/>
      </c>
      <c r="AD146" s="137" t="str">
        <f ca="1">IF(A146=FALSE,"",IF(B146=0,0,C108*100))</f>
        <v/>
      </c>
      <c r="AE146" s="137" t="str">
        <f t="shared" ca="1" si="65"/>
        <v/>
      </c>
      <c r="AF146" s="137" t="b">
        <f t="shared" ca="1" si="66"/>
        <v>1</v>
      </c>
      <c r="AG146" s="125" t="str">
        <f t="shared" ca="1" si="67"/>
        <v/>
      </c>
    </row>
    <row r="147" spans="1:33" s="119" customFormat="1" ht="18.75" customHeight="1">
      <c r="A147" s="129" t="b">
        <f ca="1">AND(B128=TRUE,H106+6&gt;A128+2)</f>
        <v>0</v>
      </c>
      <c r="B147" s="130" t="str">
        <f t="shared" ca="1" si="53"/>
        <v/>
      </c>
      <c r="C147" s="131" t="str">
        <f t="shared" ca="1" si="54"/>
        <v/>
      </c>
      <c r="D147" s="204" t="str">
        <f ca="1">IF(A147=FALSE,"",IF(B147=0,0,D108/B147*100))</f>
        <v/>
      </c>
      <c r="E147" s="204" t="str">
        <f ca="1">IF(A147=FALSE,"",IF(B147=0,0,D108/B147*100))</f>
        <v/>
      </c>
      <c r="F147" s="132" t="str">
        <f t="shared" ca="1" si="68"/>
        <v/>
      </c>
      <c r="G147" s="132" t="str">
        <f t="shared" ca="1" si="55"/>
        <v/>
      </c>
      <c r="H147" s="132" t="str">
        <f ca="1">IF(A147=FALSE,"",IF(B147=0,0,P106/2))</f>
        <v/>
      </c>
      <c r="I147" s="132" t="str">
        <f ca="1">IF(A147=FALSE,"",IF(B147=0,0,P108/SQRT(3)))</f>
        <v/>
      </c>
      <c r="J147" s="132" t="str">
        <f ca="1">IF(A147=FALSE,"",IF(B147=0,0,O106*B108/SQRT(3)))</f>
        <v/>
      </c>
      <c r="K147" s="205" t="str">
        <f t="shared" ca="1" si="56"/>
        <v/>
      </c>
      <c r="L147" s="133" t="str">
        <f t="shared" ca="1" si="69"/>
        <v/>
      </c>
      <c r="M147" s="134" t="str">
        <f t="shared" ca="1" si="57"/>
        <v/>
      </c>
      <c r="N147" s="135" t="str">
        <f ca="1">IF(A147=FALSE,"",IF(B147=0,0,K147*MAX(M136:M149)))</f>
        <v/>
      </c>
      <c r="O147" s="207" t="str">
        <f ca="1">IF(A147=FALSE,"",D118)</f>
        <v/>
      </c>
      <c r="P147" s="208" t="str">
        <f t="shared" ca="1" si="58"/>
        <v/>
      </c>
      <c r="Q147" s="210" t="str">
        <f t="shared" ca="1" si="59"/>
        <v/>
      </c>
      <c r="R147" s="208" t="str">
        <f ca="1">IF(A147=FALSE,"",OFFSET(O115,0,MATCH(MAX(P116:R116),P116:R116,0)))</f>
        <v/>
      </c>
      <c r="S147" s="209" t="str">
        <f ca="1">IF(A147=FALSE,"",IF(C147=0,0,D108/B147*100))</f>
        <v/>
      </c>
      <c r="U147" s="104">
        <f ca="1">IF(F106*Q$4&lt;=O147,0.5,IF(F106*Q$5&lt;=O147,1,IF(F106*Q$6&lt;=O147,2,IF(F106*Q$7&lt;=O147,3,))))</f>
        <v>0.5</v>
      </c>
      <c r="V147" s="104">
        <f t="shared" ca="1" si="60"/>
        <v>0.5</v>
      </c>
      <c r="W147" s="104">
        <f t="shared" ca="1" si="61"/>
        <v>0.5</v>
      </c>
      <c r="X147" s="104">
        <f t="shared" ca="1" si="62"/>
        <v>0.5</v>
      </c>
      <c r="Y147" s="104">
        <f t="shared" ca="1" si="63"/>
        <v>0.5</v>
      </c>
      <c r="Z147" s="104">
        <f t="shared" ca="1" si="71"/>
        <v>0</v>
      </c>
      <c r="AA147" s="136">
        <f t="shared" ca="1" si="70"/>
        <v>0.5</v>
      </c>
      <c r="AC147" s="137" t="str">
        <f t="shared" ca="1" si="64"/>
        <v/>
      </c>
      <c r="AD147" s="137" t="str">
        <f ca="1">IF(A147=FALSE,"",IF(B147=0,0,C108*100))</f>
        <v/>
      </c>
      <c r="AE147" s="137" t="str">
        <f t="shared" ca="1" si="65"/>
        <v/>
      </c>
      <c r="AF147" s="137" t="b">
        <f t="shared" ca="1" si="66"/>
        <v>1</v>
      </c>
      <c r="AG147" s="125" t="str">
        <f t="shared" ca="1" si="67"/>
        <v/>
      </c>
    </row>
    <row r="148" spans="1:33" s="119" customFormat="1" ht="18.75" customHeight="1">
      <c r="A148" s="129" t="b">
        <f ca="1">AND(B129=TRUE,H106+6&gt;A129+2)</f>
        <v>0</v>
      </c>
      <c r="B148" s="130" t="str">
        <f t="shared" ca="1" si="53"/>
        <v/>
      </c>
      <c r="C148" s="131" t="str">
        <f t="shared" ca="1" si="54"/>
        <v/>
      </c>
      <c r="D148" s="204" t="str">
        <f ca="1">IF(A148=FALSE,"",IF(B148=0,0,D108/B148*100))</f>
        <v/>
      </c>
      <c r="E148" s="204" t="str">
        <f ca="1">IF(A148=FALSE,"",IF(B148=0,0,D108/B148*100))</f>
        <v/>
      </c>
      <c r="F148" s="132" t="str">
        <f t="shared" ca="1" si="68"/>
        <v/>
      </c>
      <c r="G148" s="132" t="str">
        <f t="shared" ca="1" si="55"/>
        <v/>
      </c>
      <c r="H148" s="132" t="str">
        <f ca="1">IF(A148=FALSE,"",IF(B148=0,0,P106/2))</f>
        <v/>
      </c>
      <c r="I148" s="132" t="str">
        <f ca="1">IF(A148=FALSE,"",IF(B148=0,0,P108/SQRT(3)))</f>
        <v/>
      </c>
      <c r="J148" s="132" t="str">
        <f ca="1">IF(A148=FALSE,"",IF(B148=0,0,O106*B108/SQRT(3)))</f>
        <v/>
      </c>
      <c r="K148" s="205" t="str">
        <f t="shared" ca="1" si="56"/>
        <v/>
      </c>
      <c r="L148" s="133" t="str">
        <f t="shared" ca="1" si="69"/>
        <v/>
      </c>
      <c r="M148" s="134" t="str">
        <f t="shared" ca="1" si="57"/>
        <v/>
      </c>
      <c r="N148" s="135" t="str">
        <f ca="1">IF(A148=FALSE,"",IF(B148=0,0,K148*MAX(M136:M149)))</f>
        <v/>
      </c>
      <c r="O148" s="207" t="str">
        <f ca="1">IF(A148=FALSE,"",D118)</f>
        <v/>
      </c>
      <c r="P148" s="208" t="str">
        <f t="shared" ca="1" si="58"/>
        <v/>
      </c>
      <c r="Q148" s="210" t="str">
        <f t="shared" ca="1" si="59"/>
        <v/>
      </c>
      <c r="R148" s="208" t="str">
        <f ca="1">IF(A148=FALSE,"",OFFSET(O115,0,MATCH(MAX(P116:R116),P116:R116,0)))</f>
        <v/>
      </c>
      <c r="S148" s="209" t="str">
        <f ca="1">IF(A148=FALSE,"",IF(C148=0,0,D108/B148*100))</f>
        <v/>
      </c>
      <c r="U148" s="104">
        <f ca="1">IF(F106*Q$4&lt;=O148,0.5,IF(F106*Q$5&lt;=O148,1,IF(F106*Q$6&lt;=O148,2,IF(F106*Q$7&lt;=O148,3,))))</f>
        <v>0.5</v>
      </c>
      <c r="V148" s="104">
        <f t="shared" ca="1" si="60"/>
        <v>0.5</v>
      </c>
      <c r="W148" s="104">
        <f t="shared" ca="1" si="61"/>
        <v>0.5</v>
      </c>
      <c r="X148" s="104">
        <f t="shared" ca="1" si="62"/>
        <v>0.5</v>
      </c>
      <c r="Y148" s="104">
        <f t="shared" ca="1" si="63"/>
        <v>0.5</v>
      </c>
      <c r="Z148" s="104">
        <f t="shared" ca="1" si="71"/>
        <v>0</v>
      </c>
      <c r="AA148" s="136">
        <f t="shared" ca="1" si="70"/>
        <v>0.5</v>
      </c>
      <c r="AC148" s="137" t="str">
        <f t="shared" ca="1" si="64"/>
        <v/>
      </c>
      <c r="AD148" s="137" t="str">
        <f ca="1">IF(A148=FALSE,"",IF(B148=0,0,C108*100))</f>
        <v/>
      </c>
      <c r="AE148" s="137" t="str">
        <f t="shared" ca="1" si="65"/>
        <v/>
      </c>
      <c r="AF148" s="137" t="b">
        <f t="shared" ca="1" si="66"/>
        <v>1</v>
      </c>
      <c r="AG148" s="125" t="str">
        <f t="shared" ca="1" si="67"/>
        <v/>
      </c>
    </row>
    <row r="149" spans="1:33" s="119" customFormat="1" ht="18.75" customHeight="1">
      <c r="A149" s="129" t="b">
        <f ca="1">AND(B130=TRUE,H106+6&gt;A130+2)</f>
        <v>0</v>
      </c>
      <c r="B149" s="130" t="str">
        <f t="shared" ca="1" si="53"/>
        <v/>
      </c>
      <c r="C149" s="131" t="str">
        <f t="shared" ca="1" si="54"/>
        <v/>
      </c>
      <c r="D149" s="204" t="str">
        <f ca="1">IF(A149=FALSE,"",IF(B149=0,0,D108/B149*100))</f>
        <v/>
      </c>
      <c r="E149" s="204" t="str">
        <f ca="1">IF(A149=FALSE,"",IF(B149=0,0,D108/B149*100))</f>
        <v/>
      </c>
      <c r="F149" s="132" t="str">
        <f t="shared" ca="1" si="68"/>
        <v/>
      </c>
      <c r="G149" s="132" t="str">
        <f t="shared" ca="1" si="55"/>
        <v/>
      </c>
      <c r="H149" s="132" t="str">
        <f ca="1">IF(A149=FALSE,"",IF(B149=0,0,P106/2))</f>
        <v/>
      </c>
      <c r="I149" s="132" t="str">
        <f ca="1">IF(A149=FALSE,"",IF(B149=0,0,P108/SQRT(3)))</f>
        <v/>
      </c>
      <c r="J149" s="132" t="str">
        <f ca="1">IF(A149=FALSE,"",IF(B149=0,0,O106*B108/SQRT(3)))</f>
        <v/>
      </c>
      <c r="K149" s="205" t="str">
        <f t="shared" ca="1" si="56"/>
        <v/>
      </c>
      <c r="L149" s="133" t="str">
        <f t="shared" ca="1" si="69"/>
        <v/>
      </c>
      <c r="M149" s="134" t="str">
        <f t="shared" ca="1" si="57"/>
        <v/>
      </c>
      <c r="N149" s="135" t="str">
        <f ca="1">IF(A149=FALSE,"",IF(B149=0,0,K149*MAX(M136:M149)))</f>
        <v/>
      </c>
      <c r="O149" s="207" t="str">
        <f ca="1">IF(A149=FALSE,"",D118)</f>
        <v/>
      </c>
      <c r="P149" s="208" t="str">
        <f t="shared" ca="1" si="58"/>
        <v/>
      </c>
      <c r="Q149" s="210" t="str">
        <f t="shared" ca="1" si="59"/>
        <v/>
      </c>
      <c r="R149" s="208" t="str">
        <f ca="1">IF(A149=FALSE,"",OFFSET(O115,0,MATCH(MAX(P116:R116),P116:R116,0)))</f>
        <v/>
      </c>
      <c r="S149" s="209" t="str">
        <f ca="1">IF(A149=FALSE,"",IF(C149=0,0,D108/B149*100))</f>
        <v/>
      </c>
      <c r="U149" s="104">
        <f ca="1">IF(F106*Q$4&lt;=O149,0.5,IF(F106*Q$5&lt;=O149,1,IF(F106*Q$6&lt;=O149,2,IF(F106*Q$7&lt;=O149,3,))))</f>
        <v>0.5</v>
      </c>
      <c r="V149" s="104">
        <f t="shared" ca="1" si="60"/>
        <v>0.5</v>
      </c>
      <c r="W149" s="104">
        <f t="shared" ca="1" si="61"/>
        <v>0.5</v>
      </c>
      <c r="X149" s="104">
        <f t="shared" ca="1" si="62"/>
        <v>0.5</v>
      </c>
      <c r="Y149" s="104">
        <f t="shared" ca="1" si="63"/>
        <v>0.5</v>
      </c>
      <c r="Z149" s="104">
        <f t="shared" ca="1" si="71"/>
        <v>0</v>
      </c>
      <c r="AA149" s="136">
        <f t="shared" ca="1" si="70"/>
        <v>0.5</v>
      </c>
      <c r="AC149" s="137" t="str">
        <f t="shared" ca="1" si="64"/>
        <v/>
      </c>
      <c r="AD149" s="137" t="str">
        <f ca="1">IF(A149=FALSE,"",IF(B149=0,0,C108*100))</f>
        <v/>
      </c>
      <c r="AE149" s="137" t="str">
        <f t="shared" ca="1" si="65"/>
        <v/>
      </c>
      <c r="AF149" s="137" t="b">
        <f t="shared" ca="1" si="66"/>
        <v>1</v>
      </c>
      <c r="AG149" s="125" t="str">
        <f t="shared" ca="1" si="67"/>
        <v/>
      </c>
    </row>
    <row r="151" spans="1:33" ht="17.25" customHeight="1">
      <c r="A151" s="105" t="str">
        <f>"■ 피교정기기 명세 ("&amp;A153&amp;"단)"</f>
        <v>■ 피교정기기 명세 (4단)</v>
      </c>
      <c r="M151" s="107" t="s">
        <v>234</v>
      </c>
      <c r="N151" s="108"/>
      <c r="O151" s="108"/>
      <c r="P151" s="108"/>
      <c r="Q151" s="552" t="s">
        <v>235</v>
      </c>
      <c r="R151" s="553"/>
      <c r="S151" s="553"/>
      <c r="T151" s="554"/>
    </row>
    <row r="152" spans="1:33" ht="17.25" customHeight="1">
      <c r="A152" s="96" t="s">
        <v>236</v>
      </c>
      <c r="B152" s="96" t="s">
        <v>237</v>
      </c>
      <c r="C152" s="96" t="s">
        <v>50</v>
      </c>
      <c r="D152" s="96" t="s">
        <v>239</v>
      </c>
      <c r="E152" s="96" t="s">
        <v>183</v>
      </c>
      <c r="F152" s="206" t="s">
        <v>39</v>
      </c>
      <c r="G152" s="96" t="s">
        <v>241</v>
      </c>
      <c r="H152" s="96" t="s">
        <v>242</v>
      </c>
      <c r="I152" s="96" t="s">
        <v>243</v>
      </c>
      <c r="J152" s="96" t="s">
        <v>244</v>
      </c>
      <c r="M152" s="96" t="s">
        <v>52</v>
      </c>
      <c r="N152" s="96" t="s">
        <v>246</v>
      </c>
      <c r="O152" s="96" t="s">
        <v>247</v>
      </c>
      <c r="P152" s="96" t="s">
        <v>248</v>
      </c>
      <c r="Q152" s="551" t="s">
        <v>249</v>
      </c>
      <c r="R152" s="102" t="s">
        <v>40</v>
      </c>
      <c r="S152" s="102" t="s">
        <v>42</v>
      </c>
      <c r="T152" s="102" t="s">
        <v>154</v>
      </c>
    </row>
    <row r="153" spans="1:33" ht="18" customHeight="1">
      <c r="A153" s="102">
        <v>4</v>
      </c>
      <c r="B153" s="102" t="e">
        <f>MATCH(A153&amp;"단",Force_2!D$4:D$203,0)</f>
        <v>#N/A</v>
      </c>
      <c r="C153" s="109">
        <f ca="1">OFFSET(Force_2!A$206,$A153,0)</f>
        <v>0</v>
      </c>
      <c r="D153" s="109">
        <f ca="1">OFFSET(Force_2!B$206,$A153,0)</f>
        <v>0</v>
      </c>
      <c r="E153" s="109">
        <f ca="1">OFFSET(Force_2!C$206,$A153,0)</f>
        <v>0</v>
      </c>
      <c r="F153" s="109">
        <f ca="1">OFFSET(Force_2!D$206,$A153,0)</f>
        <v>0</v>
      </c>
      <c r="G153" s="109">
        <f ca="1">OFFSET(Force_2!E$206,$A153,0)</f>
        <v>0</v>
      </c>
      <c r="H153" s="109">
        <f ca="1">OFFSET(Force_2!F$206,$A153,0)</f>
        <v>0</v>
      </c>
      <c r="I153" s="109">
        <f ca="1">OFFSET(Force_2!G$206,$A153,0)</f>
        <v>0</v>
      </c>
      <c r="J153" s="109">
        <f ca="1">OFFSET(Force_2!B$219,A153,0)</f>
        <v>0</v>
      </c>
      <c r="K153" s="211" t="s">
        <v>500</v>
      </c>
      <c r="M153" s="102">
        <f ca="1">OFFSET(Force_2!G$219,A153,0)</f>
        <v>0</v>
      </c>
      <c r="N153" s="102">
        <f ca="1">OFFSET(Force_2!Y$219,A153,0)</f>
        <v>0</v>
      </c>
      <c r="O153" s="102">
        <v>0.05</v>
      </c>
      <c r="P153" s="102">
        <f ca="1">OFFSET(Force_2!T$219,A153,0)</f>
        <v>0</v>
      </c>
      <c r="Q153" s="547"/>
      <c r="R153" s="111">
        <f ca="1">OFFSET(Force_2!Z$219,$A153,0)</f>
        <v>0</v>
      </c>
      <c r="S153" s="111">
        <f ca="1">OFFSET(Force_2!AA$219,$A153,0)</f>
        <v>0</v>
      </c>
      <c r="T153" s="111">
        <f ca="1">OFFSET(Force_2!AB$219,$A153,0)</f>
        <v>0</v>
      </c>
    </row>
    <row r="154" spans="1:33" s="108" customFormat="1" ht="18" customHeight="1">
      <c r="A154" s="96" t="s">
        <v>250</v>
      </c>
      <c r="B154" s="96" t="s">
        <v>53</v>
      </c>
      <c r="C154" s="96" t="s">
        <v>3</v>
      </c>
      <c r="D154" s="97" t="s">
        <v>252</v>
      </c>
      <c r="E154" s="97" t="s">
        <v>253</v>
      </c>
      <c r="F154" s="97" t="s">
        <v>254</v>
      </c>
      <c r="G154" s="97" t="s">
        <v>255</v>
      </c>
      <c r="H154" s="96" t="s">
        <v>256</v>
      </c>
      <c r="I154" s="96" t="s">
        <v>257</v>
      </c>
      <c r="J154" s="96" t="s">
        <v>51</v>
      </c>
      <c r="K154" s="110">
        <f ca="1">OFFSET(M$2,MATCH(J155,N$3:N$8,0),0)</f>
        <v>0</v>
      </c>
      <c r="M154" s="96" t="s">
        <v>258</v>
      </c>
      <c r="N154" s="96" t="s">
        <v>259</v>
      </c>
      <c r="O154" s="96" t="s">
        <v>260</v>
      </c>
      <c r="P154" s="96" t="s">
        <v>261</v>
      </c>
      <c r="Q154" s="551" t="s">
        <v>262</v>
      </c>
      <c r="R154" s="102" t="s">
        <v>41</v>
      </c>
      <c r="S154" s="102" t="s">
        <v>43</v>
      </c>
      <c r="T154" s="102" t="s">
        <v>157</v>
      </c>
    </row>
    <row r="155" spans="1:33" s="108" customFormat="1" ht="18.75" customHeight="1">
      <c r="A155" s="110" t="e">
        <f ca="1">OFFSET($H$2,MATCH(G153,$D$3:$D$8,0),0)</f>
        <v>#N/A</v>
      </c>
      <c r="B155" s="112" t="e">
        <f ca="1">ABS(N153-A$3)</f>
        <v>#DIV/0!</v>
      </c>
      <c r="C155" s="110" t="e">
        <f ca="1">OFFSET(Force_2!E$3,B153+4,0)</f>
        <v>#N/A</v>
      </c>
      <c r="D155" s="113" t="e">
        <f ca="1">F153*A155</f>
        <v>#N/A</v>
      </c>
      <c r="E155" s="102" t="str">
        <f ca="1">IF(OR(G153="kN",G153="N"),G153,IF(K162&gt;5,"kN","N"))</f>
        <v>kN</v>
      </c>
      <c r="F155" s="110">
        <f ca="1">OFFSET($D$6,0,MATCH(E155,$E$2:$J$2,0))</f>
        <v>1</v>
      </c>
      <c r="G155" s="113" t="e">
        <f ca="1">D155*F155</f>
        <v>#N/A</v>
      </c>
      <c r="H155" s="110" t="e">
        <f ca="1">IF(OR(G153="kN",G153="N"),"","약 ")&amp;TEXT(ROUND(G155,OFFSET($M$3,COUNTIF($L$3:$L$8,"&gt;"&amp;G155),0)),J155)&amp;" "&amp;E155</f>
        <v>#N/A</v>
      </c>
      <c r="I155" s="110">
        <f ca="1">OFFSET($N$3,COUNTIF($L$3:$L$8,"&gt;"&amp;ROUND(F153,OFFSET($M$3,COUNTIF($L$3:$L$8,"&gt;"&amp;F153),0))),0)</f>
        <v>0</v>
      </c>
      <c r="J155" s="110" t="str">
        <f ca="1">OFFSET($N$3,COUNTIF($L$3:$L$8,"&gt;"&amp;ROUND(G155,OFFSET($M$3,COUNTIF($L$3:$L$8,"&gt;"&amp;G155),0))),0)</f>
        <v>0</v>
      </c>
      <c r="K155" s="110">
        <f ca="1">K154+IF(E155="N",3,0)</f>
        <v>0</v>
      </c>
      <c r="M155" s="110">
        <f ca="1">IF(OR(M153="인장 (추)",M153="압축 (추)"),E155,OFFSET(Force_2!AF$219,A153,0))</f>
        <v>0</v>
      </c>
      <c r="N155" s="102" t="e">
        <f ca="1">OFFSET($D$2,MATCH(M155,$E$2:$J$2,0),MATCH(K160,$D$3:$D$8,0))</f>
        <v>#N/A</v>
      </c>
      <c r="O155" s="110">
        <f ca="1">OFFSET(Force_2!AG$219,A153,0)</f>
        <v>0</v>
      </c>
      <c r="P155" s="114">
        <f ca="1">OFFSET(Force_2!AH$219,A153,0)</f>
        <v>0</v>
      </c>
      <c r="Q155" s="547"/>
      <c r="R155" s="111">
        <f ca="1">OFFSET(Force_2!AC$219,$A153,0)</f>
        <v>0</v>
      </c>
      <c r="S155" s="111">
        <f ca="1">OFFSET(Force_2!AD$219,$A153,0)</f>
        <v>0</v>
      </c>
      <c r="T155" s="111">
        <f ca="1">OFFSET(Force_2!AE$219,$A153,0)</f>
        <v>0</v>
      </c>
    </row>
    <row r="156" spans="1:33" s="115" customFormat="1" ht="18.75" customHeight="1">
      <c r="A156" s="106"/>
      <c r="B156" s="106"/>
      <c r="C156" s="106"/>
      <c r="D156" s="106"/>
      <c r="E156" s="106"/>
      <c r="F156" s="106"/>
      <c r="G156" s="106"/>
      <c r="I156" s="106"/>
      <c r="J156" s="106"/>
      <c r="K156" s="106"/>
      <c r="L156" s="106"/>
      <c r="M156" s="106"/>
      <c r="N156" s="106"/>
      <c r="O156" s="106"/>
      <c r="AB156" s="116"/>
      <c r="AC156" s="116"/>
      <c r="AD156" s="116"/>
      <c r="AE156" s="116"/>
    </row>
    <row r="157" spans="1:33" s="115" customFormat="1" ht="18.75" customHeight="1">
      <c r="A157" s="117" t="s">
        <v>263</v>
      </c>
      <c r="B157" s="117"/>
      <c r="C157" s="118"/>
      <c r="D157" s="108"/>
      <c r="E157" s="108"/>
      <c r="F157" s="93"/>
      <c r="G157" s="108"/>
      <c r="H157" s="119"/>
      <c r="I157" s="108"/>
      <c r="K157" s="93" t="s">
        <v>54</v>
      </c>
      <c r="M157" s="119"/>
      <c r="N157" s="119"/>
      <c r="O157" s="119"/>
      <c r="P157" s="120" t="s">
        <v>55</v>
      </c>
      <c r="R157" s="119"/>
      <c r="S157" s="119"/>
    </row>
    <row r="158" spans="1:33" s="115" customFormat="1" ht="17.25" customHeight="1">
      <c r="A158" s="538" t="s">
        <v>264</v>
      </c>
      <c r="B158" s="555" t="s">
        <v>576</v>
      </c>
      <c r="C158" s="538" t="s">
        <v>265</v>
      </c>
      <c r="D158" s="538" t="s">
        <v>266</v>
      </c>
      <c r="E158" s="535" t="s">
        <v>267</v>
      </c>
      <c r="F158" s="537"/>
      <c r="G158" s="535" t="s">
        <v>190</v>
      </c>
      <c r="H158" s="537"/>
      <c r="I158" s="535" t="s">
        <v>191</v>
      </c>
      <c r="J158" s="537"/>
      <c r="K158" s="538" t="s">
        <v>192</v>
      </c>
      <c r="L158" s="535" t="s">
        <v>271</v>
      </c>
      <c r="M158" s="536"/>
      <c r="N158" s="536"/>
      <c r="O158" s="537"/>
      <c r="P158" s="535" t="s">
        <v>272</v>
      </c>
      <c r="Q158" s="536"/>
      <c r="R158" s="536"/>
      <c r="S158" s="537"/>
      <c r="T158" s="535" t="s">
        <v>228</v>
      </c>
      <c r="U158" s="536"/>
      <c r="V158" s="537"/>
    </row>
    <row r="159" spans="1:33" ht="18.75" customHeight="1">
      <c r="A159" s="540"/>
      <c r="B159" s="540"/>
      <c r="C159" s="540"/>
      <c r="D159" s="539"/>
      <c r="E159" s="99" t="s">
        <v>192</v>
      </c>
      <c r="F159" s="99" t="s">
        <v>271</v>
      </c>
      <c r="G159" s="99" t="s">
        <v>192</v>
      </c>
      <c r="H159" s="99" t="s">
        <v>271</v>
      </c>
      <c r="I159" s="99" t="s">
        <v>192</v>
      </c>
      <c r="J159" s="99" t="s">
        <v>271</v>
      </c>
      <c r="K159" s="539"/>
      <c r="L159" s="99" t="s">
        <v>267</v>
      </c>
      <c r="M159" s="99" t="s">
        <v>190</v>
      </c>
      <c r="N159" s="99" t="s">
        <v>191</v>
      </c>
      <c r="O159" s="99" t="s">
        <v>277</v>
      </c>
      <c r="P159" s="99" t="s">
        <v>267</v>
      </c>
      <c r="Q159" s="99" t="s">
        <v>190</v>
      </c>
      <c r="R159" s="99" t="s">
        <v>191</v>
      </c>
      <c r="S159" s="99" t="s">
        <v>277</v>
      </c>
      <c r="T159" s="99" t="s">
        <v>212</v>
      </c>
      <c r="U159" s="99" t="s">
        <v>213</v>
      </c>
      <c r="V159" s="99" t="s">
        <v>214</v>
      </c>
    </row>
    <row r="160" spans="1:33" s="115" customFormat="1" ht="18.75" customHeight="1">
      <c r="A160" s="539"/>
      <c r="B160" s="539"/>
      <c r="C160" s="539"/>
      <c r="D160" s="316">
        <f ca="1">G153</f>
        <v>0</v>
      </c>
      <c r="E160" s="99">
        <f ca="1">D160</f>
        <v>0</v>
      </c>
      <c r="F160" s="99" t="s">
        <v>0</v>
      </c>
      <c r="G160" s="99">
        <f ca="1">D160</f>
        <v>0</v>
      </c>
      <c r="H160" s="99" t="s">
        <v>0</v>
      </c>
      <c r="I160" s="99">
        <f ca="1">D160</f>
        <v>0</v>
      </c>
      <c r="J160" s="99" t="s">
        <v>0</v>
      </c>
      <c r="K160" s="316" t="s">
        <v>176</v>
      </c>
      <c r="L160" s="99"/>
      <c r="M160" s="99"/>
      <c r="N160" s="99"/>
      <c r="O160" s="187"/>
      <c r="P160" s="99" t="s">
        <v>176</v>
      </c>
      <c r="Q160" s="99" t="s">
        <v>176</v>
      </c>
      <c r="R160" s="99" t="s">
        <v>176</v>
      </c>
      <c r="S160" s="99" t="s">
        <v>176</v>
      </c>
      <c r="T160" s="99" t="s">
        <v>215</v>
      </c>
      <c r="U160" s="99" t="s">
        <v>215</v>
      </c>
      <c r="V160" s="99" t="s">
        <v>215</v>
      </c>
    </row>
    <row r="161" spans="1:39" s="115" customFormat="1" ht="18.75" customHeight="1">
      <c r="A161" s="121">
        <v>0</v>
      </c>
      <c r="B161" s="121" t="b">
        <f ca="1">IFERROR(AND(OFFSET(Force_2!V$3,B153+A161,0)&lt;&gt;"",H153+5&gt;A161),FALSE)</f>
        <v>0</v>
      </c>
      <c r="C161" s="541" t="s">
        <v>280</v>
      </c>
      <c r="D161" s="121" t="str">
        <f ca="1">IF(B161=FALSE,"",OFFSET(Force_2!B$3,B153+A161,0))</f>
        <v/>
      </c>
      <c r="E161" s="121" t="str">
        <f ca="1">IF(B161=FALSE,"",OFFSET(Force_2!V$3,B153+A161,0))</f>
        <v/>
      </c>
      <c r="F161" s="121" t="str">
        <f ca="1">IF(B161=FALSE,"",OFFSET(Force_2!W$3,B153+A161,0))</f>
        <v/>
      </c>
      <c r="G161" s="121" t="str">
        <f ca="1">IF(B161=FALSE,"",OFFSET(Force_2!X$3,B153+A161,0))</f>
        <v/>
      </c>
      <c r="H161" s="121" t="str">
        <f ca="1">IF(B161=FALSE,"",OFFSET(Force_2!Y$3,B153+A161,0))</f>
        <v/>
      </c>
      <c r="I161" s="121" t="str">
        <f ca="1">IF(B161=FALSE,"",OFFSET(Force_2!Z$3,B153+A161,0))</f>
        <v/>
      </c>
      <c r="J161" s="121" t="str">
        <f ca="1">IF(B161=FALSE,"",OFFSET(Force_2!AA$3,B153+A161,0))</f>
        <v/>
      </c>
      <c r="K161" s="295" t="str">
        <f ca="1">IF(B161=FALSE,"",D161*A155)</f>
        <v/>
      </c>
      <c r="L161" s="295" t="str">
        <f ca="1">IF(B161=FALSE,"",IF(D161=0,0,D161/E161*(F161-F161)))</f>
        <v/>
      </c>
      <c r="M161" s="295" t="str">
        <f ca="1">IF(B161=FALSE,"",IF(D161=0,0,D161/G161*(H161-H161)))</f>
        <v/>
      </c>
      <c r="N161" s="295" t="str">
        <f ca="1">IF(B161=FALSE,"",IF(D161=0,0,D161/I161*(J161-J161)))</f>
        <v/>
      </c>
      <c r="O161" s="296"/>
      <c r="P161" s="297" t="s">
        <v>281</v>
      </c>
      <c r="Q161" s="298"/>
      <c r="R161" s="298"/>
      <c r="S161" s="298"/>
      <c r="T161" s="296"/>
      <c r="U161" s="298"/>
      <c r="V161" s="299"/>
      <c r="X161" s="93" t="s">
        <v>282</v>
      </c>
      <c r="Z161" s="119"/>
      <c r="AA161" s="119"/>
      <c r="AB161" s="119"/>
      <c r="AI161" s="93" t="s">
        <v>501</v>
      </c>
      <c r="AJ161" s="119"/>
      <c r="AK161" s="119"/>
    </row>
    <row r="162" spans="1:39" s="108" customFormat="1" ht="18.75" customHeight="1">
      <c r="A162" s="121">
        <v>1</v>
      </c>
      <c r="B162" s="121" t="b">
        <f ca="1">IFERROR(AND(OFFSET(Force_2!V$3,B153+A162,0)&lt;&gt;"",H153+5&gt;A162),FALSE)</f>
        <v>0</v>
      </c>
      <c r="C162" s="542"/>
      <c r="D162" s="121" t="str">
        <f ca="1">IF(B162=FALSE,"",OFFSET(Force_2!B$3,B153+A162,0))</f>
        <v/>
      </c>
      <c r="E162" s="121" t="str">
        <f ca="1">IF(B162=FALSE,"",OFFSET(Force_2!V$3,B153+A162,0))</f>
        <v/>
      </c>
      <c r="F162" s="121" t="str">
        <f ca="1">IF(B162=FALSE,"",OFFSET(Force_2!W$3,B153+A162,0))</f>
        <v/>
      </c>
      <c r="G162" s="121" t="str">
        <f ca="1">IF(B162=FALSE,"",OFFSET(Force_2!X$3,B153+A162,0))</f>
        <v/>
      </c>
      <c r="H162" s="121" t="str">
        <f ca="1">IF(B162=FALSE,"",OFFSET(Force_2!Y$3,B153+A162,0))</f>
        <v/>
      </c>
      <c r="I162" s="121" t="str">
        <f ca="1">IF(B162=FALSE,"",OFFSET(Force_2!Z$3,B153+A162,0))</f>
        <v/>
      </c>
      <c r="J162" s="121" t="str">
        <f ca="1">IF(B162=FALSE,"",OFFSET(Force_2!AA$3,B153+A162,0))</f>
        <v/>
      </c>
      <c r="K162" s="295" t="str">
        <f ca="1">IF(B162=FALSE,"",D162*A155)</f>
        <v/>
      </c>
      <c r="L162" s="295" t="str">
        <f ca="1">IF(B162=FALSE,"",IF(D162=0,0,D162/E162*(F162-F161)))</f>
        <v/>
      </c>
      <c r="M162" s="295" t="str">
        <f ca="1">IF(B162=FALSE,"",IF(D162=0,0,D162/G162*(H162-H161)))</f>
        <v/>
      </c>
      <c r="N162" s="295" t="str">
        <f ca="1">IF(B162=FALSE,"",IF(D162=0,0,D162/I162*(J162-J161)))</f>
        <v/>
      </c>
      <c r="O162" s="300"/>
      <c r="P162" s="295" t="e">
        <f ca="1">OFFSET(E164,H153+1,0)*A155</f>
        <v>#VALUE!</v>
      </c>
      <c r="Q162" s="295" t="e">
        <f ca="1">OFFSET(G164,H153+1,0)*A155</f>
        <v>#VALUE!</v>
      </c>
      <c r="R162" s="295" t="e">
        <f ca="1">OFFSET(I164,H153+1,0)*A155</f>
        <v>#VALUE!</v>
      </c>
      <c r="S162" s="301"/>
      <c r="T162" s="300"/>
      <c r="U162" s="301"/>
      <c r="V162" s="302"/>
      <c r="X162" s="98" t="s">
        <v>532</v>
      </c>
      <c r="Y162" s="315" t="s">
        <v>192</v>
      </c>
      <c r="Z162" s="317" t="s">
        <v>478</v>
      </c>
      <c r="AA162" s="272" t="s">
        <v>550</v>
      </c>
      <c r="AB162" s="315" t="s">
        <v>283</v>
      </c>
      <c r="AC162" s="315" t="s">
        <v>58</v>
      </c>
      <c r="AD162" s="272" t="s">
        <v>551</v>
      </c>
      <c r="AE162" s="315" t="s">
        <v>56</v>
      </c>
      <c r="AF162" s="315" t="s">
        <v>57</v>
      </c>
      <c r="AG162" s="315" t="s">
        <v>193</v>
      </c>
      <c r="AI162" s="317" t="s">
        <v>478</v>
      </c>
      <c r="AJ162" s="560" t="s">
        <v>112</v>
      </c>
      <c r="AK162" s="561"/>
      <c r="AL162" s="562"/>
      <c r="AM162" s="317" t="s">
        <v>504</v>
      </c>
    </row>
    <row r="163" spans="1:39" s="108" customFormat="1" ht="18.75" customHeight="1" thickBot="1">
      <c r="A163" s="122">
        <v>2</v>
      </c>
      <c r="B163" s="122" t="b">
        <f ca="1">IFERROR(AND(OFFSET(Force_2!V$3,B153+A163,0)&lt;&gt;"",H153+5&gt;A163),FALSE)</f>
        <v>0</v>
      </c>
      <c r="C163" s="543"/>
      <c r="D163" s="122" t="str">
        <f ca="1">IF(B163=FALSE,"",OFFSET(Force_2!B$3,B153+A163,0))</f>
        <v/>
      </c>
      <c r="E163" s="122" t="str">
        <f ca="1">IF(B163=FALSE,"",OFFSET(Force_2!V$3,B153+A163,0))</f>
        <v/>
      </c>
      <c r="F163" s="122" t="str">
        <f ca="1">IF(B163=FALSE,"",OFFSET(Force_2!W$3,B153+A163,0))</f>
        <v/>
      </c>
      <c r="G163" s="122" t="str">
        <f ca="1">IF(B163=FALSE,"",OFFSET(Force_2!X$3,B153+A163,0))</f>
        <v/>
      </c>
      <c r="H163" s="122" t="str">
        <f ca="1">IF(B163=FALSE,"",OFFSET(Force_2!Y$3,B153+A163,0))</f>
        <v/>
      </c>
      <c r="I163" s="122" t="str">
        <f ca="1">IF(B163=FALSE,"",OFFSET(Force_2!Z$3,B153+A163,0))</f>
        <v/>
      </c>
      <c r="J163" s="122" t="str">
        <f ca="1">IF(B163=FALSE,"",OFFSET(Force_2!AA$3,B153+A163,0))</f>
        <v/>
      </c>
      <c r="K163" s="303" t="str">
        <f ca="1">IF(B163=FALSE,"",D163*A155)</f>
        <v/>
      </c>
      <c r="L163" s="303" t="str">
        <f ca="1">IF(B163=FALSE,"",IF(D163=0,0,D163/E163*(F163-F161)))</f>
        <v/>
      </c>
      <c r="M163" s="303" t="str">
        <f ca="1">IF(B163=FALSE,"",IF(D163=0,0,D163/G163*(H163-H161)))</f>
        <v/>
      </c>
      <c r="N163" s="303" t="str">
        <f ca="1">IF(B163=FALSE,"",IF(D163=0,0,D163/I163*(J163-J161)))</f>
        <v/>
      </c>
      <c r="O163" s="304"/>
      <c r="P163" s="305" t="e">
        <f ca="1">ABS(P162)</f>
        <v>#VALUE!</v>
      </c>
      <c r="Q163" s="305" t="e">
        <f t="shared" ref="Q163:R163" ca="1" si="72">ABS(Q162)</f>
        <v>#VALUE!</v>
      </c>
      <c r="R163" s="305" t="e">
        <f t="shared" ca="1" si="72"/>
        <v>#VALUE!</v>
      </c>
      <c r="S163" s="306"/>
      <c r="T163" s="304"/>
      <c r="U163" s="306"/>
      <c r="V163" s="307"/>
      <c r="X163" s="316" t="s">
        <v>533</v>
      </c>
      <c r="Y163" s="316" t="str">
        <f ca="1">E155</f>
        <v>kN</v>
      </c>
      <c r="Z163" s="316" t="str">
        <f ca="1">E155</f>
        <v>kN</v>
      </c>
      <c r="AA163" s="316" t="str">
        <f ca="1">Z163</f>
        <v>kN</v>
      </c>
      <c r="AB163" s="316" t="s">
        <v>59</v>
      </c>
      <c r="AC163" s="316" t="s">
        <v>60</v>
      </c>
      <c r="AD163" s="233" t="str">
        <f ca="1">AA163</f>
        <v>kN</v>
      </c>
      <c r="AE163" s="316" t="s">
        <v>59</v>
      </c>
      <c r="AF163" s="316" t="s">
        <v>59</v>
      </c>
      <c r="AG163" s="316"/>
      <c r="AI163" s="316" t="str">
        <f ca="1">Z163</f>
        <v>kN</v>
      </c>
      <c r="AJ163" s="233" t="s">
        <v>505</v>
      </c>
      <c r="AK163" s="233" t="s">
        <v>558</v>
      </c>
      <c r="AL163" s="233" t="s">
        <v>506</v>
      </c>
      <c r="AM163" s="250" t="str">
        <f ca="1">IF(TYPE(MATCH("FAIL",AM164:AM177,0))=16,"","FAIL")</f>
        <v/>
      </c>
    </row>
    <row r="164" spans="1:39" s="119" customFormat="1" ht="18.75" customHeight="1">
      <c r="A164" s="123">
        <v>3</v>
      </c>
      <c r="B164" s="123" t="b">
        <f ca="1">IFERROR(AND(OFFSET(Force_2!V$3,B153+A164,0)&lt;&gt;"",H153+5&gt;A164),FALSE)</f>
        <v>0</v>
      </c>
      <c r="C164" s="556" t="s">
        <v>285</v>
      </c>
      <c r="D164" s="123" t="str">
        <f ca="1">IF(B164=FALSE,"",OFFSET(Force_2!B$3,B153+A164,0))</f>
        <v/>
      </c>
      <c r="E164" s="123" t="str">
        <f ca="1">IF(B164=FALSE,"",OFFSET(Force_2!V$3,B153+A164,0))</f>
        <v/>
      </c>
      <c r="F164" s="123" t="str">
        <f ca="1">IF(B164=FALSE,"",OFFSET(Force_2!W$3,B153+A164,0))</f>
        <v/>
      </c>
      <c r="G164" s="123" t="str">
        <f ca="1">IF(B164=FALSE,"",OFFSET(Force_2!X$3,B153+A164,0))</f>
        <v/>
      </c>
      <c r="H164" s="123" t="str">
        <f ca="1">IF(B164=FALSE,"",OFFSET(Force_2!Y$3,B153+A164,0))</f>
        <v/>
      </c>
      <c r="I164" s="123" t="str">
        <f ca="1">IF(B164=FALSE,"",OFFSET(Force_2!Z$3,B153+A164,0))</f>
        <v/>
      </c>
      <c r="J164" s="123" t="str">
        <f ca="1">IF(B164=FALSE,"",OFFSET(Force_2!AA$3,B153+A164,0))</f>
        <v/>
      </c>
      <c r="K164" s="308" t="str">
        <f ca="1">IF(B164=FALSE,"",D164*A155)</f>
        <v/>
      </c>
      <c r="L164" s="308" t="str">
        <f ca="1">IF(B164=FALSE,"",IF(D164=0,0,D164/E164*(F164-F164)))</f>
        <v/>
      </c>
      <c r="M164" s="308" t="str">
        <f ca="1">IF(B164=FALSE,"",IF(D164=0,0,D164/G164*(H164-H164)))</f>
        <v/>
      </c>
      <c r="N164" s="308" t="str">
        <f ca="1">IF(B164=FALSE,"",IF(D164=0,0,D164/I164*(J164-J164)))</f>
        <v/>
      </c>
      <c r="O164" s="308" t="str">
        <f ca="1">IF(B164=FALSE,"",AVERAGE(L164:N164))</f>
        <v/>
      </c>
      <c r="P164" s="308" t="str">
        <f ca="1">IF(B164=FALSE,"",(R155*L164+S155*L164^2+T155*L164^3)*N155)</f>
        <v/>
      </c>
      <c r="Q164" s="308" t="str">
        <f ca="1">IF(B164=FALSE,"",(R155*M164+S155*M164^2+T155*M164^3)*N155)</f>
        <v/>
      </c>
      <c r="R164" s="308" t="str">
        <f ca="1">IF(B164=FALSE,"",(R155*N164+S155*N164^2+T155*N164^3)*N155)</f>
        <v/>
      </c>
      <c r="S164" s="308" t="str">
        <f ca="1">IF(B164=FALSE,"",AVERAGE(P164:R164))</f>
        <v/>
      </c>
      <c r="T164" s="309" t="str">
        <f ca="1">IF(B164=FALSE,"",IF(K164=0,0,(ROUND(K164,K155)-ROUND(P164,K155))/ROUND(P164,K155)*100))</f>
        <v/>
      </c>
      <c r="U164" s="309" t="str">
        <f ca="1">IF(B164=FALSE,"",IF(K164=0,0,(ROUND(K164,K155)-ROUND(Q164,K155))/ROUND(Q164,K155)*100))</f>
        <v/>
      </c>
      <c r="V164" s="309" t="str">
        <f ca="1">IF(B164=FALSE,"",IF(K164=0,0,(ROUND(K164,K155)-ROUND(R164,K155))/ROUND(R164,K155)*100))</f>
        <v/>
      </c>
      <c r="X164" s="124" t="str">
        <f ca="1">IF(A183=FALSE,"",IF(B183*F155&gt;=1000,"# ##","")&amp;J155)</f>
        <v/>
      </c>
      <c r="Y164" s="124" t="str">
        <f ca="1">IF(A183=FALSE,"",TEXT(B183*F155,X164))</f>
        <v/>
      </c>
      <c r="Z164" s="124" t="str">
        <f ca="1">IF(A183=FALSE,"-",TEXT(C183*F155,X164))</f>
        <v>-</v>
      </c>
      <c r="AA164" s="273" t="str">
        <f ca="1">IF(A183=FALSE,"-",TEXT((B183-C183)*F155,X164))</f>
        <v>-</v>
      </c>
      <c r="AB164" s="124" t="str">
        <f ca="1">IF(A183=FALSE,"",IF(D164=0,"-",TEXT(P183,AH185)))</f>
        <v/>
      </c>
      <c r="AC164" s="124" t="str">
        <f ca="1">IF(OR(A183=FALSE,D164=0),"-",TEXT(ROUNDUP(AE183,AH183),AH185))</f>
        <v>-</v>
      </c>
      <c r="AD164" s="310" t="s">
        <v>353</v>
      </c>
      <c r="AE164" s="124" t="str">
        <f ca="1">IF(OR(A183=FALSE,D164=0),"-",TEXT(Q183,AH185))</f>
        <v>-</v>
      </c>
      <c r="AF164" s="130" t="str">
        <f ca="1">IF(A183=FALSE,"-",TEXT(R183,AH185))</f>
        <v>-</v>
      </c>
      <c r="AG164" s="125" t="str">
        <f ca="1">IF(A183=FALSE,"-",AA183)</f>
        <v>-</v>
      </c>
      <c r="AI164" s="125" t="str">
        <f ca="1">IF(A183=FALSE,"",ROUND(C183*F155,K154))</f>
        <v/>
      </c>
      <c r="AJ164" s="125" t="str">
        <f ca="1">IF(A183=FALSE,"",ROUND(OFFSET(Force_2!L$3,B153+A164,0)*A155*F155,K154))</f>
        <v/>
      </c>
      <c r="AK164" s="125" t="str">
        <f ca="1">IF(A183=FALSE,"",ROUND(OFFSET(Force_2!M$3,B153+A164,0)*A155*F155,K154))</f>
        <v/>
      </c>
      <c r="AL164" s="124" t="str">
        <f ca="1">IF(A183=FALSE,"","± "&amp;TEXT((AK164-AJ164)/2,J155))</f>
        <v/>
      </c>
      <c r="AM164" s="124" t="str">
        <f ca="1">IF(A183=FALSE,"-",IF(AND(AJ164&lt;=AI164,AI164&lt;=AK164),"PASS","FAIL"))</f>
        <v>-</v>
      </c>
    </row>
    <row r="165" spans="1:39" s="119" customFormat="1" ht="18.75" customHeight="1">
      <c r="A165" s="121">
        <v>4</v>
      </c>
      <c r="B165" s="121" t="b">
        <f ca="1">IFERROR(AND(OFFSET(Force_2!V$3,B153+A165,0)&lt;&gt;"",H153+5&gt;A165),FALSE)</f>
        <v>0</v>
      </c>
      <c r="C165" s="542"/>
      <c r="D165" s="121" t="str">
        <f ca="1">IF(B165=FALSE,"",OFFSET(Force_2!B$3,B153+A165,0))</f>
        <v/>
      </c>
      <c r="E165" s="121" t="str">
        <f ca="1">IF(B165=FALSE,"",OFFSET(Force_2!V$3,B153+A165,0))</f>
        <v/>
      </c>
      <c r="F165" s="121" t="str">
        <f ca="1">IF(B165=FALSE,"",OFFSET(Force_2!W$3,B153+A165,0))</f>
        <v/>
      </c>
      <c r="G165" s="121" t="str">
        <f ca="1">IF(B165=FALSE,"",OFFSET(Force_2!X$3,B153+A165,0))</f>
        <v/>
      </c>
      <c r="H165" s="121" t="str">
        <f ca="1">IF(B165=FALSE,"",OFFSET(Force_2!Y$3,B153+A165,0))</f>
        <v/>
      </c>
      <c r="I165" s="121" t="str">
        <f ca="1">IF(B165=FALSE,"",OFFSET(Force_2!Z$3,B153+A165,0))</f>
        <v/>
      </c>
      <c r="J165" s="121" t="str">
        <f ca="1">IF(B165=FALSE,"",OFFSET(Force_2!AA$3,B153+A165,0))</f>
        <v/>
      </c>
      <c r="K165" s="308" t="str">
        <f ca="1">IF(B165=FALSE,"",D165*A155)</f>
        <v/>
      </c>
      <c r="L165" s="308" t="str">
        <f ca="1">IF(B165=FALSE,"",IF(D165=0,0,D165/E165*(F165-F164)))</f>
        <v/>
      </c>
      <c r="M165" s="308" t="str">
        <f ca="1">IF(B165=FALSE,"",IF(D165=0,0,D165/G165*(H165-H164)))</f>
        <v/>
      </c>
      <c r="N165" s="308" t="str">
        <f ca="1">IF(B165=FALSE,"",IF(D165=0,0,D165/I165*(J165-J164)))</f>
        <v/>
      </c>
      <c r="O165" s="308" t="str">
        <f t="shared" ref="O165:O178" ca="1" si="73">IF(B165=FALSE,"",AVERAGE(L165:N165))</f>
        <v/>
      </c>
      <c r="P165" s="308" t="str">
        <f ca="1">IF(B165=FALSE,"",(R155*L165+S155*L165^2+T155*L165^3)*N155)</f>
        <v/>
      </c>
      <c r="Q165" s="308" t="str">
        <f ca="1">IF(B165=FALSE,"",(R155*M165+S155*M165^2+T155*M165^3)*N155)</f>
        <v/>
      </c>
      <c r="R165" s="308" t="str">
        <f ca="1">IF(B165=FALSE,"",(R155*N165+S155*N165^2+T155*N165^3)*N155)</f>
        <v/>
      </c>
      <c r="S165" s="308" t="str">
        <f t="shared" ref="S165:S178" ca="1" si="74">IF(B165=FALSE,"",AVERAGE(P165:R165))</f>
        <v/>
      </c>
      <c r="T165" s="309" t="str">
        <f ca="1">IF(B165=FALSE,"",IF(K165=0,0,(ROUND(K165,K155)-ROUND(P165,K155))/ROUND(P165,K155)*100))</f>
        <v/>
      </c>
      <c r="U165" s="309" t="str">
        <f ca="1">IF(B165=FALSE,"",IF(K165=0,0,(ROUND(K165,K155)-ROUND(Q165,K155))/ROUND(Q165,K155)*100))</f>
        <v/>
      </c>
      <c r="V165" s="309" t="str">
        <f ca="1">IF(B165=FALSE,"",IF(K165=0,0,(ROUND(K165,K155)-ROUND(R165,K155))/ROUND(R165,K155)*100))</f>
        <v/>
      </c>
      <c r="X165" s="124" t="str">
        <f ca="1">IF(A184=FALSE,"",IF(B184*F155&gt;=1000,"# ##","")&amp;J155)</f>
        <v/>
      </c>
      <c r="Y165" s="124" t="str">
        <f ca="1">IF(A184=FALSE,"",TEXT(B184*F155,X165))</f>
        <v/>
      </c>
      <c r="Z165" s="124" t="str">
        <f ca="1">IF(A184=FALSE,"-",TEXT(C184*F155,X165))</f>
        <v>-</v>
      </c>
      <c r="AA165" s="273" t="str">
        <f ca="1">IF(A184=FALSE,"-",TEXT((B184-C184)*F155,X165))</f>
        <v>-</v>
      </c>
      <c r="AB165" s="124" t="str">
        <f ca="1">IF(A184=FALSE,"",IF(D165=0,"-",TEXT(P184,AH185)))</f>
        <v/>
      </c>
      <c r="AC165" s="124" t="str">
        <f ca="1">IF(OR(A184=FALSE,D165=0),"-",TEXT(ROUNDUP(AE184,AH183),AH185))</f>
        <v>-</v>
      </c>
      <c r="AD165" s="273" t="str">
        <f ca="1">IF(A184=FALSE,"-",TEXT(ROUNDUP(AE184,AH183)%*B184*F155,X165))</f>
        <v>-</v>
      </c>
      <c r="AE165" s="124" t="str">
        <f ca="1">IF(OR(A184=FALSE,D165=0),"-",TEXT(Q184,AH185))</f>
        <v>-</v>
      </c>
      <c r="AF165" s="124" t="s">
        <v>353</v>
      </c>
      <c r="AG165" s="125" t="str">
        <f t="shared" ref="AG165:AG177" ca="1" si="75">IF(A184=FALSE,"-",AA184)</f>
        <v>-</v>
      </c>
      <c r="AI165" s="125" t="str">
        <f ca="1">IF(A184=FALSE,"",ROUND(C184*F155,K154))</f>
        <v/>
      </c>
      <c r="AJ165" s="125" t="str">
        <f ca="1">IF(A184=FALSE,"",ROUND(OFFSET(Force_2!L$3,B153+A165,0)*A155*F155,K154))</f>
        <v/>
      </c>
      <c r="AK165" s="125" t="str">
        <f ca="1">IF(A184=FALSE,"",ROUND(OFFSET(Force_2!M$3,B153+A165,0)*A155*F155,K154))</f>
        <v/>
      </c>
      <c r="AL165" s="124" t="str">
        <f ca="1">IF(A184=FALSE,"","± "&amp;TEXT((AK165-AJ165)/2,J155))</f>
        <v/>
      </c>
      <c r="AM165" s="124" t="str">
        <f t="shared" ref="AM165:AM177" ca="1" si="76">IF(A184=FALSE,"-",IF(AND(AJ165&lt;=AI165,AI165&lt;=AK165),"PASS","FAIL"))</f>
        <v>-</v>
      </c>
    </row>
    <row r="166" spans="1:39" s="119" customFormat="1" ht="18.75" customHeight="1">
      <c r="A166" s="121">
        <v>5</v>
      </c>
      <c r="B166" s="121" t="b">
        <f ca="1">IFERROR(AND(OFFSET(Force_2!V$3,B153+A166,0)&lt;&gt;"",H153+5&gt;A166),FALSE)</f>
        <v>0</v>
      </c>
      <c r="C166" s="542"/>
      <c r="D166" s="121" t="str">
        <f ca="1">IF(B166=FALSE,"",OFFSET(Force_2!B$3,B153+A166,0))</f>
        <v/>
      </c>
      <c r="E166" s="121" t="str">
        <f ca="1">IF(B166=FALSE,"",OFFSET(Force_2!V$3,B153+A166,0))</f>
        <v/>
      </c>
      <c r="F166" s="121" t="str">
        <f ca="1">IF(B166=FALSE,"",OFFSET(Force_2!W$3,B153+A166,0))</f>
        <v/>
      </c>
      <c r="G166" s="121" t="str">
        <f ca="1">IF(B166=FALSE,"",OFFSET(Force_2!X$3,B153+A166,0))</f>
        <v/>
      </c>
      <c r="H166" s="121" t="str">
        <f ca="1">IF(B166=FALSE,"",OFFSET(Force_2!Y$3,B153+A166,0))</f>
        <v/>
      </c>
      <c r="I166" s="121" t="str">
        <f ca="1">IF(B166=FALSE,"",OFFSET(Force_2!Z$3,B153+A166,0))</f>
        <v/>
      </c>
      <c r="J166" s="121" t="str">
        <f ca="1">IF(B166=FALSE,"",OFFSET(Force_2!AA$3,B153+A166,0))</f>
        <v/>
      </c>
      <c r="K166" s="308" t="str">
        <f ca="1">IF(B166=FALSE,"",D166*A155)</f>
        <v/>
      </c>
      <c r="L166" s="308" t="str">
        <f ca="1">IF(B166=FALSE,"",IF(D166=0,0,D166/E166*(F166-F164)))</f>
        <v/>
      </c>
      <c r="M166" s="308" t="str">
        <f ca="1">IF(B166=FALSE,"",IF(D166=0,0,D166/G166*(H166-H164)))</f>
        <v/>
      </c>
      <c r="N166" s="308" t="str">
        <f ca="1">IF(B166=FALSE,"",IF(D166=0,0,D166/I166*(J166-J164)))</f>
        <v/>
      </c>
      <c r="O166" s="308" t="str">
        <f t="shared" ca="1" si="73"/>
        <v/>
      </c>
      <c r="P166" s="308" t="str">
        <f ca="1">IF(B166=FALSE,"",(R155*L166+S155*L166^2+T155*L166^3)*N155)</f>
        <v/>
      </c>
      <c r="Q166" s="308" t="str">
        <f ca="1">IF(B166=FALSE,"",(R155*M166+S155*M166^2+T155*M166^3)*N155)</f>
        <v/>
      </c>
      <c r="R166" s="308" t="str">
        <f ca="1">IF(B166=FALSE,"",(R155*N166+S155*N166^2+T155*N166^3)*N155)</f>
        <v/>
      </c>
      <c r="S166" s="308" t="str">
        <f t="shared" ca="1" si="74"/>
        <v/>
      </c>
      <c r="T166" s="309" t="str">
        <f ca="1">IF(B166=FALSE,"",IF(K166=0,0,(ROUND(K166,K155)-ROUND(P166,K155))/ROUND(P166,K155)*100))</f>
        <v/>
      </c>
      <c r="U166" s="309" t="str">
        <f ca="1">IF(B166=FALSE,"",IF(K166=0,0,(ROUND(K166,K155)-ROUND(Q166,K155))/ROUND(Q166,K155)*100))</f>
        <v/>
      </c>
      <c r="V166" s="309" t="str">
        <f ca="1">IF(B166=FALSE,"",IF(K166=0,0,(ROUND(K166,K155)-ROUND(R166,K155))/ROUND(R166,K155)*100))</f>
        <v/>
      </c>
      <c r="X166" s="124" t="str">
        <f ca="1">IF(A185=FALSE,"",IF(B185*F155&gt;=1000,"# ##","")&amp;J155)</f>
        <v/>
      </c>
      <c r="Y166" s="124" t="str">
        <f ca="1">IF(A185=FALSE,"",TEXT(B185*F155,X166))</f>
        <v/>
      </c>
      <c r="Z166" s="124" t="str">
        <f ca="1">IF(A185=FALSE,"-",TEXT(C185*F155,X166))</f>
        <v>-</v>
      </c>
      <c r="AA166" s="273" t="str">
        <f ca="1">IF(A185=FALSE,"-",TEXT((B185-C185)*F155,X166))</f>
        <v>-</v>
      </c>
      <c r="AB166" s="124" t="str">
        <f ca="1">IF(A185=FALSE,"",IF(D166=0,"-",TEXT(P185,AH185)))</f>
        <v/>
      </c>
      <c r="AC166" s="124" t="str">
        <f ca="1">IF(OR(A185=FALSE,D166=0),"-",TEXT(ROUNDUP(AE185,AH183),AH185))</f>
        <v>-</v>
      </c>
      <c r="AD166" s="273" t="str">
        <f ca="1">IF(A185=FALSE,"-",TEXT(ROUNDUP(AE185,AH183)%*B185*F155,X166))</f>
        <v>-</v>
      </c>
      <c r="AE166" s="124" t="str">
        <f ca="1">IF(OR(A185=FALSE,D166=0),"-",TEXT(Q185,AH185))</f>
        <v>-</v>
      </c>
      <c r="AF166" s="124" t="s">
        <v>353</v>
      </c>
      <c r="AG166" s="125" t="str">
        <f t="shared" ca="1" si="75"/>
        <v>-</v>
      </c>
      <c r="AI166" s="125" t="str">
        <f ca="1">IF(A185=FALSE,"",ROUND(C185*F155,K154))</f>
        <v/>
      </c>
      <c r="AJ166" s="125" t="str">
        <f ca="1">IF(A185=FALSE,"",ROUND(OFFSET(Force_2!L$3,B153+A166,0)*A155*F155,K154))</f>
        <v/>
      </c>
      <c r="AK166" s="125" t="str">
        <f ca="1">IF(A185=FALSE,"",ROUND(OFFSET(Force_2!M$3,B153+A166,0)*A155*F155,K154))</f>
        <v/>
      </c>
      <c r="AL166" s="124" t="str">
        <f ca="1">IF(A185=FALSE,"","± "&amp;TEXT((AK166-AJ166)/2,J155))</f>
        <v/>
      </c>
      <c r="AM166" s="124" t="str">
        <f t="shared" ca="1" si="76"/>
        <v>-</v>
      </c>
    </row>
    <row r="167" spans="1:39" s="119" customFormat="1" ht="18.75" customHeight="1">
      <c r="A167" s="121">
        <v>6</v>
      </c>
      <c r="B167" s="121" t="b">
        <f ca="1">IFERROR(AND(OFFSET(Force_2!V$3,B153+A167,0)&lt;&gt;"",H153+5&gt;A167),FALSE)</f>
        <v>0</v>
      </c>
      <c r="C167" s="542"/>
      <c r="D167" s="121" t="str">
        <f ca="1">IF(B167=FALSE,"",OFFSET(Force_2!B$3,B153+A167,0))</f>
        <v/>
      </c>
      <c r="E167" s="121" t="str">
        <f ca="1">IF(B167=FALSE,"",OFFSET(Force_2!V$3,B153+A167,0))</f>
        <v/>
      </c>
      <c r="F167" s="121" t="str">
        <f ca="1">IF(B167=FALSE,"",OFFSET(Force_2!W$3,B153+A167,0))</f>
        <v/>
      </c>
      <c r="G167" s="121" t="str">
        <f ca="1">IF(B167=FALSE,"",OFFSET(Force_2!X$3,B153+A167,0))</f>
        <v/>
      </c>
      <c r="H167" s="121" t="str">
        <f ca="1">IF(B167=FALSE,"",OFFSET(Force_2!Y$3,B153+A167,0))</f>
        <v/>
      </c>
      <c r="I167" s="121" t="str">
        <f ca="1">IF(B167=FALSE,"",OFFSET(Force_2!Z$3,B153+A167,0))</f>
        <v/>
      </c>
      <c r="J167" s="121" t="str">
        <f ca="1">IF(B167=FALSE,"",OFFSET(Force_2!AA$3,B153+A167,0))</f>
        <v/>
      </c>
      <c r="K167" s="308" t="str">
        <f ca="1">IF(B167=FALSE,"",D167*A155)</f>
        <v/>
      </c>
      <c r="L167" s="308" t="str">
        <f ca="1">IF(B167=FALSE,"",IF(D167=0,0,D167/E167*(F167-F164)))</f>
        <v/>
      </c>
      <c r="M167" s="308" t="str">
        <f ca="1">IF(B167=FALSE,"",IF(D167=0,0,D167/G167*(H167-H164)))</f>
        <v/>
      </c>
      <c r="N167" s="308" t="str">
        <f ca="1">IF(B167=FALSE,"",IF(D167=0,0,D167/I167*(J167-J164)))</f>
        <v/>
      </c>
      <c r="O167" s="308" t="str">
        <f t="shared" ca="1" si="73"/>
        <v/>
      </c>
      <c r="P167" s="308" t="str">
        <f ca="1">IF(B167=FALSE,"",(R155*L167+S155*L167^2+T155*L167^3)*N155)</f>
        <v/>
      </c>
      <c r="Q167" s="308" t="str">
        <f ca="1">IF(B167=FALSE,"",(R155*M167+S155*M167^2+T155*M167^3)*N155)</f>
        <v/>
      </c>
      <c r="R167" s="308" t="str">
        <f ca="1">IF(B167=FALSE,"",(R155*N167+S155*N167^2+T155*N167^3)*N155)</f>
        <v/>
      </c>
      <c r="S167" s="308" t="str">
        <f t="shared" ca="1" si="74"/>
        <v/>
      </c>
      <c r="T167" s="309" t="str">
        <f ca="1">IF(B167=FALSE,"",IF(K167=0,0,(ROUND(K167,K155)-ROUND(P167,K155))/ROUND(P167,K155)*100))</f>
        <v/>
      </c>
      <c r="U167" s="309" t="str">
        <f ca="1">IF(B167=FALSE,"",IF(K167=0,0,(ROUND(K167,K155)-ROUND(Q167,K155))/ROUND(Q167,K155)*100))</f>
        <v/>
      </c>
      <c r="V167" s="309" t="str">
        <f ca="1">IF(B167=FALSE,"",IF(K167=0,0,(ROUND(K167,K155)-ROUND(R167,K155))/ROUND(R167,K155)*100))</f>
        <v/>
      </c>
      <c r="X167" s="124" t="str">
        <f ca="1">IF(A186=FALSE,"",IF(B186*F155&gt;=1000,"# ##","")&amp;J155)</f>
        <v/>
      </c>
      <c r="Y167" s="124" t="str">
        <f ca="1">IF(A186=FALSE,"",TEXT(B186*F155,X167))</f>
        <v/>
      </c>
      <c r="Z167" s="124" t="str">
        <f ca="1">IF(A186=FALSE,"-",TEXT(C186*F155,X167))</f>
        <v>-</v>
      </c>
      <c r="AA167" s="273" t="str">
        <f ca="1">IF(A186=FALSE,"-",TEXT((B186-C186)*F155,X167))</f>
        <v>-</v>
      </c>
      <c r="AB167" s="124" t="str">
        <f ca="1">IF(A186=FALSE,"",IF(D167=0,"-",TEXT(P186,AH185)))</f>
        <v/>
      </c>
      <c r="AC167" s="124" t="str">
        <f ca="1">IF(OR(A186=FALSE,D167=0),"-",TEXT(ROUNDUP(AE186,AH183),AH185))</f>
        <v>-</v>
      </c>
      <c r="AD167" s="273" t="str">
        <f ca="1">IF(A186=FALSE,"-",TEXT(ROUNDUP(AE186,AH183)%*B186*F155,X167))</f>
        <v>-</v>
      </c>
      <c r="AE167" s="124" t="str">
        <f ca="1">IF(OR(A186=FALSE,D167=0),"-",TEXT(Q186,AH185))</f>
        <v>-</v>
      </c>
      <c r="AF167" s="124" t="s">
        <v>353</v>
      </c>
      <c r="AG167" s="125" t="str">
        <f t="shared" ca="1" si="75"/>
        <v>-</v>
      </c>
      <c r="AI167" s="125" t="str">
        <f ca="1">IF(A186=FALSE,"",ROUND(C186*F155,K154))</f>
        <v/>
      </c>
      <c r="AJ167" s="125" t="str">
        <f ca="1">IF(A186=FALSE,"",ROUND(OFFSET(Force_2!L$3,B153+A167,0)*A155*F155,K154))</f>
        <v/>
      </c>
      <c r="AK167" s="125" t="str">
        <f ca="1">IF(A186=FALSE,"",ROUND(OFFSET(Force_2!M$3,B153+A167,0)*A155*F155,K154))</f>
        <v/>
      </c>
      <c r="AL167" s="124" t="str">
        <f ca="1">IF(A186=FALSE,"","± "&amp;TEXT((AK167-AJ167)/2,J155))</f>
        <v/>
      </c>
      <c r="AM167" s="124" t="str">
        <f t="shared" ca="1" si="76"/>
        <v>-</v>
      </c>
    </row>
    <row r="168" spans="1:39" s="119" customFormat="1" ht="18.75" customHeight="1">
      <c r="A168" s="121">
        <v>7</v>
      </c>
      <c r="B168" s="121" t="b">
        <f ca="1">IFERROR(AND(OFFSET(Force_2!V$3,B153+A168,0)&lt;&gt;"",H153+5&gt;A168),FALSE)</f>
        <v>0</v>
      </c>
      <c r="C168" s="542"/>
      <c r="D168" s="121" t="str">
        <f ca="1">IF(B168=FALSE,"",OFFSET(Force_2!B$3,B153+A168,0))</f>
        <v/>
      </c>
      <c r="E168" s="121" t="str">
        <f ca="1">IF(B168=FALSE,"",OFFSET(Force_2!V$3,B153+A168,0))</f>
        <v/>
      </c>
      <c r="F168" s="121" t="str">
        <f ca="1">IF(B168=FALSE,"",OFFSET(Force_2!W$3,B153+A168,0))</f>
        <v/>
      </c>
      <c r="G168" s="121" t="str">
        <f ca="1">IF(B168=FALSE,"",OFFSET(Force_2!X$3,B153+A168,0))</f>
        <v/>
      </c>
      <c r="H168" s="121" t="str">
        <f ca="1">IF(B168=FALSE,"",OFFSET(Force_2!Y$3,B153+A168,0))</f>
        <v/>
      </c>
      <c r="I168" s="121" t="str">
        <f ca="1">IF(B168=FALSE,"",OFFSET(Force_2!Z$3,B153+A168,0))</f>
        <v/>
      </c>
      <c r="J168" s="121" t="str">
        <f ca="1">IF(B168=FALSE,"",OFFSET(Force_2!AA$3,B153+A168,0))</f>
        <v/>
      </c>
      <c r="K168" s="308" t="str">
        <f ca="1">IF(B168=FALSE,"",D168*A155)</f>
        <v/>
      </c>
      <c r="L168" s="308" t="str">
        <f ca="1">IF(B168=FALSE,"",IF(D168=0,0,D168/E168*(F168-F164)))</f>
        <v/>
      </c>
      <c r="M168" s="308" t="str">
        <f ca="1">IF(B168=FALSE,"",IF(D168=0,0,D168/G168*(H168-H164)))</f>
        <v/>
      </c>
      <c r="N168" s="308" t="str">
        <f ca="1">IF(B168=FALSE,"",IF(D168=0,0,D168/I168*(J168-J164)))</f>
        <v/>
      </c>
      <c r="O168" s="308" t="str">
        <f t="shared" ca="1" si="73"/>
        <v/>
      </c>
      <c r="P168" s="308" t="str">
        <f ca="1">IF(B168=FALSE,"",(R155*L168+S155*L168^2+T155*L168^3)*N155)</f>
        <v/>
      </c>
      <c r="Q168" s="308" t="str">
        <f ca="1">IF(B168=FALSE,"",(R155*M168+S155*M168^2+T155*M168^3)*N155)</f>
        <v/>
      </c>
      <c r="R168" s="308" t="str">
        <f ca="1">IF(B168=FALSE,"",(R155*N168+S155*N168^2+T155*N168^3)*N155)</f>
        <v/>
      </c>
      <c r="S168" s="308" t="str">
        <f t="shared" ca="1" si="74"/>
        <v/>
      </c>
      <c r="T168" s="309" t="str">
        <f ca="1">IF(B168=FALSE,"",IF(K168=0,0,(ROUND(K168,K155)-ROUND(P168,K155))/ROUND(P168,K155)*100))</f>
        <v/>
      </c>
      <c r="U168" s="309" t="str">
        <f ca="1">IF(B168=FALSE,"",IF(K168=0,0,(ROUND(K168,K155)-ROUND(Q168,K155))/ROUND(Q168,K155)*100))</f>
        <v/>
      </c>
      <c r="V168" s="309" t="str">
        <f ca="1">IF(B168=FALSE,"",IF(K168=0,0,(ROUND(K168,K155)-ROUND(R168,K155))/ROUND(R168,K155)*100))</f>
        <v/>
      </c>
      <c r="X168" s="124" t="str">
        <f ca="1">IF(A187=FALSE,"",IF(B187*F155&gt;=1000,"# ##","")&amp;J155)</f>
        <v/>
      </c>
      <c r="Y168" s="124" t="str">
        <f ca="1">IF(A187=FALSE,"",TEXT(B187*F155,X168))</f>
        <v/>
      </c>
      <c r="Z168" s="124" t="str">
        <f ca="1">IF(A187=FALSE,"-",TEXT(C187*F155,X168))</f>
        <v>-</v>
      </c>
      <c r="AA168" s="273" t="str">
        <f ca="1">IF(A187=FALSE,"-",TEXT((B187-C187)*F155,X168))</f>
        <v>-</v>
      </c>
      <c r="AB168" s="124" t="str">
        <f ca="1">IF(A187=FALSE,"",IF(D168=0,"-",TEXT(P187,AH185)))</f>
        <v/>
      </c>
      <c r="AC168" s="124" t="str">
        <f ca="1">IF(OR(A187=FALSE,D168=0),"-",TEXT(ROUNDUP(AE187,AH183),AH185))</f>
        <v>-</v>
      </c>
      <c r="AD168" s="273" t="str">
        <f ca="1">IF(A187=FALSE,"-",TEXT(ROUNDUP(AE187,AH183)%*B187*F155,X168))</f>
        <v>-</v>
      </c>
      <c r="AE168" s="124" t="str">
        <f ca="1">IF(OR(A187=FALSE,D168=0),"-",TEXT(Q187,AH185))</f>
        <v>-</v>
      </c>
      <c r="AF168" s="124" t="s">
        <v>353</v>
      </c>
      <c r="AG168" s="125" t="str">
        <f t="shared" ca="1" si="75"/>
        <v>-</v>
      </c>
      <c r="AI168" s="125" t="str">
        <f ca="1">IF(A187=FALSE,"",ROUND(C187*F155,K154))</f>
        <v/>
      </c>
      <c r="AJ168" s="125" t="str">
        <f ca="1">IF(A187=FALSE,"",ROUND(OFFSET(Force_2!L$3,B153+A168,0)*A155*F155,K154))</f>
        <v/>
      </c>
      <c r="AK168" s="125" t="str">
        <f ca="1">IF(A187=FALSE,"",ROUND(OFFSET(Force_2!M$3,B153+A168,0)*A155*F155,K154))</f>
        <v/>
      </c>
      <c r="AL168" s="124" t="str">
        <f ca="1">IF(A187=FALSE,"","± "&amp;TEXT((AK168-AJ168)/2,J155))</f>
        <v/>
      </c>
      <c r="AM168" s="124" t="str">
        <f t="shared" ca="1" si="76"/>
        <v>-</v>
      </c>
    </row>
    <row r="169" spans="1:39" s="119" customFormat="1" ht="18.75" customHeight="1">
      <c r="A169" s="121">
        <v>8</v>
      </c>
      <c r="B169" s="121" t="b">
        <f ca="1">IFERROR(AND(OFFSET(Force_2!V$3,B153+A169,0)&lt;&gt;"",H153+5&gt;A169),FALSE)</f>
        <v>0</v>
      </c>
      <c r="C169" s="542"/>
      <c r="D169" s="121" t="str">
        <f ca="1">IF(B169=FALSE,"",OFFSET(Force_2!B$3,B153+A169,0))</f>
        <v/>
      </c>
      <c r="E169" s="121" t="str">
        <f ca="1">IF(B169=FALSE,"",OFFSET(Force_2!V$3,B153+A169,0))</f>
        <v/>
      </c>
      <c r="F169" s="121" t="str">
        <f ca="1">IF(B169=FALSE,"",OFFSET(Force_2!W$3,B153+A169,0))</f>
        <v/>
      </c>
      <c r="G169" s="121" t="str">
        <f ca="1">IF(B169=FALSE,"",OFFSET(Force_2!X$3,B153+A169,0))</f>
        <v/>
      </c>
      <c r="H169" s="121" t="str">
        <f ca="1">IF(B169=FALSE,"",OFFSET(Force_2!Y$3,B153+A169,0))</f>
        <v/>
      </c>
      <c r="I169" s="121" t="str">
        <f ca="1">IF(B169=FALSE,"",OFFSET(Force_2!Z$3,B153+A169,0))</f>
        <v/>
      </c>
      <c r="J169" s="121" t="str">
        <f ca="1">IF(B169=FALSE,"",OFFSET(Force_2!AA$3,B153+A169,0))</f>
        <v/>
      </c>
      <c r="K169" s="308" t="str">
        <f ca="1">IF(B169=FALSE,"",D169*A155)</f>
        <v/>
      </c>
      <c r="L169" s="308" t="str">
        <f ca="1">IF(B169=FALSE,"",IF(D169=0,0,D169/E169*(F169-F164)))</f>
        <v/>
      </c>
      <c r="M169" s="308" t="str">
        <f ca="1">IF(B169=FALSE,"",IF(D169=0,0,D169/G169*(H169-H164)))</f>
        <v/>
      </c>
      <c r="N169" s="308" t="str">
        <f ca="1">IF(B169=FALSE,"",IF(D169=0,0,D169/I169*(J169-J164)))</f>
        <v/>
      </c>
      <c r="O169" s="308" t="str">
        <f t="shared" ca="1" si="73"/>
        <v/>
      </c>
      <c r="P169" s="308" t="str">
        <f ca="1">IF(B169=FALSE,"",(R155*L169+S155*L169^2+T155*L169^3)*N155)</f>
        <v/>
      </c>
      <c r="Q169" s="308" t="str">
        <f ca="1">IF(B169=FALSE,"",(R155*M169+S155*M169^2+T155*M169^3)*N155)</f>
        <v/>
      </c>
      <c r="R169" s="308" t="str">
        <f ca="1">IF(B169=FALSE,"",(R155*N169+S155*N169^2+T155*N169^3)*N155)</f>
        <v/>
      </c>
      <c r="S169" s="308" t="str">
        <f t="shared" ca="1" si="74"/>
        <v/>
      </c>
      <c r="T169" s="309" t="str">
        <f ca="1">IF(B169=FALSE,"",IF(K169=0,0,(ROUND(K169,K155)-ROUND(P169,K155))/ROUND(P169,K155)*100))</f>
        <v/>
      </c>
      <c r="U169" s="309" t="str">
        <f ca="1">IF(B169=FALSE,"",IF(K169=0,0,(ROUND(K169,K155)-ROUND(Q169,K155))/ROUND(Q169,K155)*100))</f>
        <v/>
      </c>
      <c r="V169" s="309" t="str">
        <f ca="1">IF(B169=FALSE,"",IF(K169=0,0,(ROUND(K169,K155)-ROUND(R169,K155))/ROUND(R169,K155)*100))</f>
        <v/>
      </c>
      <c r="X169" s="124" t="str">
        <f ca="1">IF(A188=FALSE,"",IF(B188*F155&gt;=1000,"# ##","")&amp;J155)</f>
        <v/>
      </c>
      <c r="Y169" s="124" t="str">
        <f ca="1">IF(A188=FALSE,"",TEXT(B188*F155,X169))</f>
        <v/>
      </c>
      <c r="Z169" s="124" t="str">
        <f ca="1">IF(A188=FALSE,"-",TEXT(C188*F155,X169))</f>
        <v>-</v>
      </c>
      <c r="AA169" s="273" t="str">
        <f ca="1">IF(A188=FALSE,"-",TEXT((B188-C188)*F155,X169))</f>
        <v>-</v>
      </c>
      <c r="AB169" s="124" t="str">
        <f ca="1">IF(A188=FALSE,"",IF(D169=0,"-",TEXT(P188,AH185)))</f>
        <v/>
      </c>
      <c r="AC169" s="124" t="str">
        <f ca="1">IF(OR(A188=FALSE,D169=0),"-",TEXT(ROUNDUP(AE188,AH183),AH185))</f>
        <v>-</v>
      </c>
      <c r="AD169" s="273" t="str">
        <f ca="1">IF(A188=FALSE,"-",TEXT(ROUNDUP(AE188,AH183)%*B188*F155,X169))</f>
        <v>-</v>
      </c>
      <c r="AE169" s="124" t="str">
        <f ca="1">IF(OR(A188=FALSE,D169=0),"-",TEXT(Q188,AH185))</f>
        <v>-</v>
      </c>
      <c r="AF169" s="124" t="s">
        <v>353</v>
      </c>
      <c r="AG169" s="125" t="str">
        <f t="shared" ca="1" si="75"/>
        <v>-</v>
      </c>
      <c r="AI169" s="125" t="str">
        <f ca="1">IF(A188=FALSE,"",ROUND(C188*F155,K154))</f>
        <v/>
      </c>
      <c r="AJ169" s="125" t="str">
        <f ca="1">IF(A188=FALSE,"",ROUND(OFFSET(Force_2!L$3,B153+A169,0)*A155*F155,K154))</f>
        <v/>
      </c>
      <c r="AK169" s="125" t="str">
        <f ca="1">IF(A188=FALSE,"",ROUND(OFFSET(Force_2!M$3,B153+A169,0)*A155*F155,K154))</f>
        <v/>
      </c>
      <c r="AL169" s="124" t="str">
        <f ca="1">IF(A188=FALSE,"","± "&amp;TEXT((AK169-AJ169)/2,J155))</f>
        <v/>
      </c>
      <c r="AM169" s="124" t="str">
        <f t="shared" ca="1" si="76"/>
        <v>-</v>
      </c>
    </row>
    <row r="170" spans="1:39" s="119" customFormat="1" ht="18.75" customHeight="1">
      <c r="A170" s="121">
        <v>9</v>
      </c>
      <c r="B170" s="121" t="b">
        <f ca="1">IFERROR(AND(OFFSET(Force_2!V$3,B153+A170,0)&lt;&gt;"",H153+5&gt;A170),FALSE)</f>
        <v>0</v>
      </c>
      <c r="C170" s="542"/>
      <c r="D170" s="121" t="str">
        <f ca="1">IF(B170=FALSE,"",OFFSET(Force_2!B$3,B153+A170,0))</f>
        <v/>
      </c>
      <c r="E170" s="121" t="str">
        <f ca="1">IF(B170=FALSE,"",OFFSET(Force_2!V$3,B153+A170,0))</f>
        <v/>
      </c>
      <c r="F170" s="121" t="str">
        <f ca="1">IF(B170=FALSE,"",OFFSET(Force_2!W$3,B153+A170,0))</f>
        <v/>
      </c>
      <c r="G170" s="121" t="str">
        <f ca="1">IF(B170=FALSE,"",OFFSET(Force_2!X$3,B153+A170,0))</f>
        <v/>
      </c>
      <c r="H170" s="121" t="str">
        <f ca="1">IF(B170=FALSE,"",OFFSET(Force_2!Y$3,B153+A170,0))</f>
        <v/>
      </c>
      <c r="I170" s="121" t="str">
        <f ca="1">IF(B170=FALSE,"",OFFSET(Force_2!Z$3,B153+A170,0))</f>
        <v/>
      </c>
      <c r="J170" s="121" t="str">
        <f ca="1">IF(B170=FALSE,"",OFFSET(Force_2!AA$3,B153+A170,0))</f>
        <v/>
      </c>
      <c r="K170" s="308" t="str">
        <f ca="1">IF(B170=FALSE,"",D170*A155)</f>
        <v/>
      </c>
      <c r="L170" s="308" t="str">
        <f ca="1">IF(B170=FALSE,"",IF(D170=0,0,D170/E170*(F170-F164)))</f>
        <v/>
      </c>
      <c r="M170" s="308" t="str">
        <f ca="1">IF(B170=FALSE,"",IF(D170=0,0,D170/G170*(H170-H164)))</f>
        <v/>
      </c>
      <c r="N170" s="308" t="str">
        <f ca="1">IF(B170=FALSE,"",IF(D170=0,0,D170/I170*(J170-J164)))</f>
        <v/>
      </c>
      <c r="O170" s="308" t="str">
        <f t="shared" ca="1" si="73"/>
        <v/>
      </c>
      <c r="P170" s="308" t="str">
        <f ca="1">IF(B170=FALSE,"",(R155*L170+S155*L170^2+T155*L170^3)*N155)</f>
        <v/>
      </c>
      <c r="Q170" s="308" t="str">
        <f ca="1">IF(B170=FALSE,"",(R155*M170+S155*M170^2+T155*M170^3)*N155)</f>
        <v/>
      </c>
      <c r="R170" s="308" t="str">
        <f ca="1">IF(B170=FALSE,"",(R155*N170+S155*N170^2+T155*N170^3)*N155)</f>
        <v/>
      </c>
      <c r="S170" s="308" t="str">
        <f t="shared" ca="1" si="74"/>
        <v/>
      </c>
      <c r="T170" s="309" t="str">
        <f ca="1">IF(B170=FALSE,"",IF(K170=0,0,(ROUND(K170,K155)-ROUND(P170,K155))/ROUND(P170,K155)*100))</f>
        <v/>
      </c>
      <c r="U170" s="309" t="str">
        <f ca="1">IF(B170=FALSE,"",IF(K170=0,0,(ROUND(K170,K155)-ROUND(Q170,K155))/ROUND(Q170,K155)*100))</f>
        <v/>
      </c>
      <c r="V170" s="309" t="str">
        <f ca="1">IF(B170=FALSE,"",IF(K170=0,0,(ROUND(K170,K155)-ROUND(R170,K155))/ROUND(R170,K155)*100))</f>
        <v/>
      </c>
      <c r="X170" s="124" t="str">
        <f ca="1">IF(A189=FALSE,"",IF(B189*F155&gt;=1000,"# ##","")&amp;J155)</f>
        <v/>
      </c>
      <c r="Y170" s="124" t="str">
        <f ca="1">IF(A189=FALSE,"",TEXT(B189*F155,X170))</f>
        <v/>
      </c>
      <c r="Z170" s="124" t="str">
        <f ca="1">IF(A189=FALSE,"-",TEXT(C189*F155,X170))</f>
        <v>-</v>
      </c>
      <c r="AA170" s="273" t="str">
        <f ca="1">IF(A189=FALSE,"-",TEXT((B189-C189)*F155,X170))</f>
        <v>-</v>
      </c>
      <c r="AB170" s="124" t="str">
        <f ca="1">IF(A189=FALSE,"",IF(D170=0,"-",TEXT(P189,AH185)))</f>
        <v/>
      </c>
      <c r="AC170" s="124" t="str">
        <f ca="1">IF(OR(A189=FALSE,D170=0),"-",TEXT(ROUNDUP(AE189,AH183),AH185))</f>
        <v>-</v>
      </c>
      <c r="AD170" s="273" t="str">
        <f ca="1">IF(A189=FALSE,"-",TEXT(ROUNDUP(AE189,AH183)%*B189*F155,X170))</f>
        <v>-</v>
      </c>
      <c r="AE170" s="124" t="str">
        <f ca="1">IF(OR(A189=FALSE,D170=0),"-",TEXT(Q189,AH185))</f>
        <v>-</v>
      </c>
      <c r="AF170" s="124" t="s">
        <v>353</v>
      </c>
      <c r="AG170" s="125" t="str">
        <f t="shared" ca="1" si="75"/>
        <v>-</v>
      </c>
      <c r="AI170" s="125" t="str">
        <f ca="1">IF(A189=FALSE,"",ROUND(C189*F155,K154))</f>
        <v/>
      </c>
      <c r="AJ170" s="125" t="str">
        <f ca="1">IF(A189=FALSE,"",ROUND(OFFSET(Force_2!L$3,B153+A170,0)*A155*F155,K154))</f>
        <v/>
      </c>
      <c r="AK170" s="125" t="str">
        <f ca="1">IF(A189=FALSE,"",ROUND(OFFSET(Force_2!M$3,B153+A170,0)*A155*F155,K154))</f>
        <v/>
      </c>
      <c r="AL170" s="124" t="str">
        <f ca="1">IF(A189=FALSE,"","± "&amp;TEXT((AK170-AJ170)/2,J155))</f>
        <v/>
      </c>
      <c r="AM170" s="124" t="str">
        <f t="shared" ca="1" si="76"/>
        <v>-</v>
      </c>
    </row>
    <row r="171" spans="1:39" s="119" customFormat="1" ht="18.75" customHeight="1">
      <c r="A171" s="121">
        <v>10</v>
      </c>
      <c r="B171" s="121" t="b">
        <f ca="1">IFERROR(AND(OFFSET(Force_2!V$3,B153+A171,0)&lt;&gt;"",H153+5&gt;A171),FALSE)</f>
        <v>0</v>
      </c>
      <c r="C171" s="542"/>
      <c r="D171" s="121" t="str">
        <f ca="1">IF(B$30=FALSE,"",OFFSET(Force_2!B$3,B153+A171,0))</f>
        <v/>
      </c>
      <c r="E171" s="121" t="str">
        <f ca="1">IF(B171=FALSE,"",OFFSET(Force_2!V$3,B153+A171,0))</f>
        <v/>
      </c>
      <c r="F171" s="121" t="str">
        <f ca="1">IF(B171=FALSE,"",OFFSET(Force_2!W$3,B153+A171,0))</f>
        <v/>
      </c>
      <c r="G171" s="121" t="str">
        <f ca="1">IF(B171=FALSE,"",OFFSET(Force_2!X$3,B153+A171,0))</f>
        <v/>
      </c>
      <c r="H171" s="121" t="str">
        <f ca="1">IF(B171=FALSE,"",OFFSET(Force_2!Y$3,B153+A171,0))</f>
        <v/>
      </c>
      <c r="I171" s="121" t="str">
        <f ca="1">IF(B171=FALSE,"",OFFSET(Force_2!Z$3,B153+A171,0))</f>
        <v/>
      </c>
      <c r="J171" s="121" t="str">
        <f ca="1">IF(B171=FALSE,"",OFFSET(Force_2!AA$3,B153+A171,0))</f>
        <v/>
      </c>
      <c r="K171" s="308" t="str">
        <f ca="1">IF(B171=FALSE,"",D171*A155)</f>
        <v/>
      </c>
      <c r="L171" s="308" t="str">
        <f ca="1">IF(B171=FALSE,"",IF(D171=0,0,D171/E171*(F171-F164)))</f>
        <v/>
      </c>
      <c r="M171" s="308" t="str">
        <f ca="1">IF(B171=FALSE,"",IF(D171=0,0,D171/G171*(H171-H164)))</f>
        <v/>
      </c>
      <c r="N171" s="308" t="str">
        <f ca="1">IF(B171=FALSE,"",IF(D171=0,0,D171/I171*(J171-J164)))</f>
        <v/>
      </c>
      <c r="O171" s="308" t="str">
        <f t="shared" ca="1" si="73"/>
        <v/>
      </c>
      <c r="P171" s="308" t="str">
        <f ca="1">IF(B171=FALSE,"",(R155*L171+S155*L171^2+T155*L171^3)*N155)</f>
        <v/>
      </c>
      <c r="Q171" s="308" t="str">
        <f ca="1">IF(B171=FALSE,"",(R155*M171+S155*M171^2+T155*M171^3)*N155)</f>
        <v/>
      </c>
      <c r="R171" s="308" t="str">
        <f ca="1">IF(B171=FALSE,"",(R155*N171+S155*N171^2+T155*N171^3)*N155)</f>
        <v/>
      </c>
      <c r="S171" s="308" t="str">
        <f t="shared" ca="1" si="74"/>
        <v/>
      </c>
      <c r="T171" s="309" t="str">
        <f ca="1">IF(B171=FALSE,"",IF(K171=0,0,(ROUND(K171,K155)-ROUND(P171,K155))/ROUND(P171,K155)*100))</f>
        <v/>
      </c>
      <c r="U171" s="309" t="str">
        <f ca="1">IF(B171=FALSE,"",IF(K171=0,0,(ROUND(K171,K155)-ROUND(Q171,K155))/ROUND(Q171,K155)*100))</f>
        <v/>
      </c>
      <c r="V171" s="309" t="str">
        <f ca="1">IF(B171=FALSE,"",IF(K171=0,0,(ROUND(K171,K155)-ROUND(R171,K155))/ROUND(R171,K155)*100))</f>
        <v/>
      </c>
      <c r="X171" s="124" t="str">
        <f ca="1">IF(A190=FALSE,"",IF(B190*F155&gt;=1000,"# ##","")&amp;J155)</f>
        <v/>
      </c>
      <c r="Y171" s="124" t="str">
        <f ca="1">IF(A190=FALSE,"",TEXT(B190*F155,X171))</f>
        <v/>
      </c>
      <c r="Z171" s="124" t="str">
        <f ca="1">IF(A190=FALSE,"-",TEXT(C190*F155,X171))</f>
        <v>-</v>
      </c>
      <c r="AA171" s="273" t="str">
        <f ca="1">IF(A190=FALSE,"-",TEXT((B190-C190)*F155,X171))</f>
        <v>-</v>
      </c>
      <c r="AB171" s="124" t="str">
        <f ca="1">IF(A190=FALSE,"",IF(D171=0,"-",TEXT(P190,AH185)))</f>
        <v/>
      </c>
      <c r="AC171" s="124" t="str">
        <f ca="1">IF(OR(A190=FALSE,D171=0),"-",TEXT(ROUNDUP(AE190,AH183),AH185))</f>
        <v>-</v>
      </c>
      <c r="AD171" s="273" t="str">
        <f ca="1">IF(A190=FALSE,"-",TEXT(ROUNDUP(AE190,AH183)%*B190*F155,X171))</f>
        <v>-</v>
      </c>
      <c r="AE171" s="124" t="str">
        <f ca="1">IF(OR(A190=FALSE,D171=0),"-",TEXT(Q190,AH185))</f>
        <v>-</v>
      </c>
      <c r="AF171" s="124" t="s">
        <v>353</v>
      </c>
      <c r="AG171" s="125" t="str">
        <f t="shared" ca="1" si="75"/>
        <v>-</v>
      </c>
      <c r="AI171" s="125" t="str">
        <f ca="1">IF(A190=FALSE,"",ROUND(C190*F155,K154))</f>
        <v/>
      </c>
      <c r="AJ171" s="125" t="str">
        <f ca="1">IF(A190=FALSE,"",ROUND(OFFSET(Force_2!L$3,B153+A171,0)*A155*F155,K154))</f>
        <v/>
      </c>
      <c r="AK171" s="125" t="str">
        <f ca="1">IF(A190=FALSE,"",ROUND(OFFSET(Force_2!M$3,B153+A171,0)*A155*F155,K154))</f>
        <v/>
      </c>
      <c r="AL171" s="124" t="str">
        <f ca="1">IF(A190=FALSE,"","± "&amp;TEXT((AK171-AJ171)/2,J155))</f>
        <v/>
      </c>
      <c r="AM171" s="124" t="str">
        <f t="shared" ca="1" si="76"/>
        <v>-</v>
      </c>
    </row>
    <row r="172" spans="1:39" s="119" customFormat="1" ht="18.75" customHeight="1">
      <c r="A172" s="121">
        <v>11</v>
      </c>
      <c r="B172" s="121" t="b">
        <f ca="1">IFERROR(AND(OFFSET(Force_2!V$3,B153+A172,0)&lt;&gt;"",H153+5&gt;A172),FALSE)</f>
        <v>0</v>
      </c>
      <c r="C172" s="542"/>
      <c r="D172" s="121" t="str">
        <f ca="1">IF(B$31=FALSE,"",OFFSET(Force_2!B$3,B153+A172,0))</f>
        <v/>
      </c>
      <c r="E172" s="121" t="str">
        <f ca="1">IF(B172=FALSE,"",OFFSET(Force_2!V$3,B153+A172,0))</f>
        <v/>
      </c>
      <c r="F172" s="121" t="str">
        <f ca="1">IF(B172=FALSE,"",OFFSET(Force_2!W$3,B153+A172,0))</f>
        <v/>
      </c>
      <c r="G172" s="121" t="str">
        <f ca="1">IF(B172=FALSE,"",OFFSET(Force_2!X$3,B153+A172,0))</f>
        <v/>
      </c>
      <c r="H172" s="121" t="str">
        <f ca="1">IF(B172=FALSE,"",OFFSET(Force_2!Y$3,B153+A172,0))</f>
        <v/>
      </c>
      <c r="I172" s="121" t="str">
        <f ca="1">IF(B172=FALSE,"",OFFSET(Force_2!Z$3,B153+A172,0))</f>
        <v/>
      </c>
      <c r="J172" s="121" t="str">
        <f ca="1">IF(B172=FALSE,"",OFFSET(Force_2!AA$3,B153+A172,0))</f>
        <v/>
      </c>
      <c r="K172" s="308" t="str">
        <f ca="1">IF(B172=FALSE,"",D172*A155)</f>
        <v/>
      </c>
      <c r="L172" s="308" t="str">
        <f ca="1">IF(B172=FALSE,"",IF(D172=0,0,D172/E172*(F172-F164)))</f>
        <v/>
      </c>
      <c r="M172" s="308" t="str">
        <f ca="1">IF(B172=FALSE,"",IF(D172=0,0,D172/G172*(H172-H164)))</f>
        <v/>
      </c>
      <c r="N172" s="308" t="str">
        <f ca="1">IF(B172=FALSE,"",IF(D172=0,0,D172/I172*(J172-J164)))</f>
        <v/>
      </c>
      <c r="O172" s="308" t="str">
        <f t="shared" ca="1" si="73"/>
        <v/>
      </c>
      <c r="P172" s="308" t="str">
        <f ca="1">IF(B172=FALSE,"",(R155*L172+S155*L172^2+T155*L172^3)*N155)</f>
        <v/>
      </c>
      <c r="Q172" s="308" t="str">
        <f ca="1">IF(B172=FALSE,"",(R155*M172+S155*M172^2+T155*M172^3)*N155)</f>
        <v/>
      </c>
      <c r="R172" s="308" t="str">
        <f ca="1">IF(B172=FALSE,"",(R155*N172+S155*N172^2+T155*N172^3)*N155)</f>
        <v/>
      </c>
      <c r="S172" s="308" t="str">
        <f t="shared" ca="1" si="74"/>
        <v/>
      </c>
      <c r="T172" s="309" t="str">
        <f ca="1">IF(B172=FALSE,"",IF(K172=0,0,(ROUND(K172,K155)-ROUND(P172,K155))/ROUND(P172,K155)*100))</f>
        <v/>
      </c>
      <c r="U172" s="309" t="str">
        <f ca="1">IF(B172=FALSE,"",IF(K172=0,0,(ROUND(K172,K155)-ROUND(Q172,K155))/ROUND(Q172,K155)*100))</f>
        <v/>
      </c>
      <c r="V172" s="309" t="str">
        <f ca="1">IF(B172=FALSE,"",IF(K172=0,0,(ROUND(K172,K155)-ROUND(R172,K155))/ROUND(R172,K155)*100))</f>
        <v/>
      </c>
      <c r="X172" s="124" t="str">
        <f ca="1">IF(A191=FALSE,"",IF(B191*F155&gt;=1000,"# ##","")&amp;J155)</f>
        <v/>
      </c>
      <c r="Y172" s="124" t="str">
        <f ca="1">IF(A191=FALSE,"",TEXT(B191*F155,X172))</f>
        <v/>
      </c>
      <c r="Z172" s="124" t="str">
        <f ca="1">IF(A191=FALSE,"-",TEXT(C191*F155,X172))</f>
        <v>-</v>
      </c>
      <c r="AA172" s="273" t="str">
        <f ca="1">IF(A191=FALSE,"-",TEXT((B191-C191)*F155,X172))</f>
        <v>-</v>
      </c>
      <c r="AB172" s="124" t="str">
        <f ca="1">IF(A191=FALSE,"",IF(D172=0,"-",TEXT(P191,AH185)))</f>
        <v/>
      </c>
      <c r="AC172" s="124" t="str">
        <f ca="1">IF(OR(A191=FALSE,D172=0),"-",TEXT(ROUNDUP(AE191,AH183),AH185))</f>
        <v>-</v>
      </c>
      <c r="AD172" s="273" t="str">
        <f ca="1">IF(A191=FALSE,"-",TEXT(ROUNDUP(AE191,AH183)%*B191*F155,X172))</f>
        <v>-</v>
      </c>
      <c r="AE172" s="124" t="str">
        <f ca="1">IF(OR(A191=FALSE,D172=0),"-",TEXT(Q191,AH185))</f>
        <v>-</v>
      </c>
      <c r="AF172" s="124" t="s">
        <v>353</v>
      </c>
      <c r="AG172" s="125" t="str">
        <f t="shared" ca="1" si="75"/>
        <v>-</v>
      </c>
      <c r="AI172" s="125" t="str">
        <f ca="1">IF(A191=FALSE,"",ROUND(C191*F155,K154))</f>
        <v/>
      </c>
      <c r="AJ172" s="125" t="str">
        <f ca="1">IF(A191=FALSE,"",ROUND(OFFSET(Force_2!L$3,B153+A172,0)*A155*F155,K154))</f>
        <v/>
      </c>
      <c r="AK172" s="125" t="str">
        <f ca="1">IF(A191=FALSE,"",ROUND(OFFSET(Force_2!M$3,B153+A172,0)*A155*F155,K154))</f>
        <v/>
      </c>
      <c r="AL172" s="124" t="str">
        <f ca="1">IF(A191=FALSE,"","± "&amp;TEXT((AK172-AJ172)/2,J155))</f>
        <v/>
      </c>
      <c r="AM172" s="124" t="str">
        <f t="shared" ca="1" si="76"/>
        <v>-</v>
      </c>
    </row>
    <row r="173" spans="1:39" s="119" customFormat="1" ht="18.75" customHeight="1">
      <c r="A173" s="121">
        <v>12</v>
      </c>
      <c r="B173" s="121" t="b">
        <f ca="1">IFERROR(AND(OFFSET(Force_2!V$3,B153+A173,0)&lt;&gt;"",H153+5&gt;A173),FALSE)</f>
        <v>0</v>
      </c>
      <c r="C173" s="542"/>
      <c r="D173" s="121" t="str">
        <f ca="1">IF(B$32=FALSE,"",OFFSET(Force_2!B$3,B153+A173,0))</f>
        <v/>
      </c>
      <c r="E173" s="121" t="str">
        <f ca="1">IF(B173=FALSE,"",OFFSET(Force_2!V$3,B153+A173,0))</f>
        <v/>
      </c>
      <c r="F173" s="121" t="str">
        <f ca="1">IF(B173=FALSE,"",OFFSET(Force_2!W$3,B153+A173,0))</f>
        <v/>
      </c>
      <c r="G173" s="121" t="str">
        <f ca="1">IF(B173=FALSE,"",OFFSET(Force_2!X$3,B153+A173,0))</f>
        <v/>
      </c>
      <c r="H173" s="121" t="str">
        <f ca="1">IF(B173=FALSE,"",OFFSET(Force_2!Y$3,B153+A173,0))</f>
        <v/>
      </c>
      <c r="I173" s="121" t="str">
        <f ca="1">IF(B173=FALSE,"",OFFSET(Force_2!Z$3,B153+A173,0))</f>
        <v/>
      </c>
      <c r="J173" s="121" t="str">
        <f ca="1">IF(B173=FALSE,"",OFFSET(Force_2!AA$3,B153+A173,0))</f>
        <v/>
      </c>
      <c r="K173" s="308" t="str">
        <f ca="1">IF(B173=FALSE,"",D173*A155)</f>
        <v/>
      </c>
      <c r="L173" s="308" t="str">
        <f ca="1">IF(B173=FALSE,"",IF(D173=0,0,D173/E173*(F173-F164)))</f>
        <v/>
      </c>
      <c r="M173" s="308" t="str">
        <f ca="1">IF(B173=FALSE,"",IF(D173=0,0,D173/G173*(H173-H164)))</f>
        <v/>
      </c>
      <c r="N173" s="308" t="str">
        <f ca="1">IF(B173=FALSE,"",IF(D173=0,0,D173/I173*(J173-J164)))</f>
        <v/>
      </c>
      <c r="O173" s="308" t="str">
        <f t="shared" ca="1" si="73"/>
        <v/>
      </c>
      <c r="P173" s="308" t="str">
        <f ca="1">IF(B173=FALSE,"",(R155*L173+S155*L173^2+T155*L173^3)*N155)</f>
        <v/>
      </c>
      <c r="Q173" s="308" t="str">
        <f ca="1">IF(B173=FALSE,"",(R155*M173+S155*M173^2+T155*M173^3)*N155)</f>
        <v/>
      </c>
      <c r="R173" s="308" t="str">
        <f ca="1">IF(B173=FALSE,"",(R155*N173+S155*N173^2+T155*N173^3)*N155)</f>
        <v/>
      </c>
      <c r="S173" s="308" t="str">
        <f t="shared" ca="1" si="74"/>
        <v/>
      </c>
      <c r="T173" s="309" t="str">
        <f ca="1">IF(B173=FALSE,"",IF(K173=0,0,(ROUND(K173,K155)-ROUND(P173,K155))/ROUND(P173,K155)*100))</f>
        <v/>
      </c>
      <c r="U173" s="309" t="str">
        <f ca="1">IF(B173=FALSE,"",IF(K173=0,0,(ROUND(K173,K155)-ROUND(Q173,K155))/ROUND(Q173,K155)*100))</f>
        <v/>
      </c>
      <c r="V173" s="309" t="str">
        <f ca="1">IF(B173=FALSE,"",IF(K173=0,0,(ROUND(K173,K155)-ROUND(R173,K155))/ROUND(R173,K155)*100))</f>
        <v/>
      </c>
      <c r="X173" s="124" t="str">
        <f ca="1">IF(A192=FALSE,"",IF(B192*F155&gt;=1000,"# ##","")&amp;J155)</f>
        <v/>
      </c>
      <c r="Y173" s="124" t="str">
        <f ca="1">IF(A192=FALSE,"",TEXT(B192*F155,X173))</f>
        <v/>
      </c>
      <c r="Z173" s="124" t="str">
        <f ca="1">IF(A192=FALSE,"-",TEXT(C192*F155,X173))</f>
        <v>-</v>
      </c>
      <c r="AA173" s="273" t="str">
        <f ca="1">IF(A192=FALSE,"-",TEXT((B192-C192)*F155,X173))</f>
        <v>-</v>
      </c>
      <c r="AB173" s="124" t="str">
        <f ca="1">IF(A192=FALSE,"",IF(D173=0,"-",TEXT(P192,AH185)))</f>
        <v/>
      </c>
      <c r="AC173" s="124" t="str">
        <f ca="1">IF(OR(A192=FALSE,D173=0),"-",TEXT(ROUNDUP(AE192,AH183),AH185))</f>
        <v>-</v>
      </c>
      <c r="AD173" s="273" t="str">
        <f ca="1">IF(A192=FALSE,"-",TEXT(ROUNDUP(AE192,AH183)%*B192*F155,X173))</f>
        <v>-</v>
      </c>
      <c r="AE173" s="124" t="str">
        <f ca="1">IF(OR(A192=FALSE,D173=0),"-",TEXT(Q192,AH185))</f>
        <v>-</v>
      </c>
      <c r="AF173" s="124" t="s">
        <v>353</v>
      </c>
      <c r="AG173" s="125" t="str">
        <f t="shared" ca="1" si="75"/>
        <v>-</v>
      </c>
      <c r="AI173" s="125" t="str">
        <f ca="1">IF(A192=FALSE,"",ROUND(C192*F155,K154))</f>
        <v/>
      </c>
      <c r="AJ173" s="125" t="str">
        <f ca="1">IF(A192=FALSE,"",ROUND(OFFSET(Force_2!L$3,B153+A173,0)*A155*F155,K154))</f>
        <v/>
      </c>
      <c r="AK173" s="125" t="str">
        <f ca="1">IF(A192=FALSE,"",ROUND(OFFSET(Force_2!M$3,B153+A173,0)*A155*F155,K154))</f>
        <v/>
      </c>
      <c r="AL173" s="124" t="str">
        <f ca="1">IF(A192=FALSE,"","± "&amp;TEXT((AK173-AJ173)/2,J155))</f>
        <v/>
      </c>
      <c r="AM173" s="124" t="str">
        <f t="shared" ca="1" si="76"/>
        <v>-</v>
      </c>
    </row>
    <row r="174" spans="1:39" s="119" customFormat="1" ht="18.75" customHeight="1">
      <c r="A174" s="121">
        <v>13</v>
      </c>
      <c r="B174" s="121" t="b">
        <f ca="1">IFERROR(AND(OFFSET(Force_2!V$3,B153+A174,0)&lt;&gt;"",H153+5&gt;A174),FALSE)</f>
        <v>0</v>
      </c>
      <c r="C174" s="542"/>
      <c r="D174" s="121" t="str">
        <f ca="1">IF(B$33=FALSE,"",OFFSET(Force_2!B$3,B153+A174,0))</f>
        <v/>
      </c>
      <c r="E174" s="121" t="str">
        <f ca="1">IF(B174=FALSE,"",OFFSET(Force_2!V$3,B153+A174,0))</f>
        <v/>
      </c>
      <c r="F174" s="121" t="str">
        <f ca="1">IF(B174=FALSE,"",OFFSET(Force_2!W$3,B153+A174,0))</f>
        <v/>
      </c>
      <c r="G174" s="121" t="str">
        <f ca="1">IF(B174=FALSE,"",OFFSET(Force_2!X$3,B153+A174,0))</f>
        <v/>
      </c>
      <c r="H174" s="121" t="str">
        <f ca="1">IF(B174=FALSE,"",OFFSET(Force_2!Y$3,B153+A174,0))</f>
        <v/>
      </c>
      <c r="I174" s="121" t="str">
        <f ca="1">IF(B174=FALSE,"",OFFSET(Force_2!Z$3,B153+A174,0))</f>
        <v/>
      </c>
      <c r="J174" s="121" t="str">
        <f ca="1">IF(B174=FALSE,"",OFFSET(Force_2!AA$3,B153+A174,0))</f>
        <v/>
      </c>
      <c r="K174" s="308" t="str">
        <f ca="1">IF(B174=FALSE,"",D174*A155)</f>
        <v/>
      </c>
      <c r="L174" s="308" t="str">
        <f ca="1">IF(B174=FALSE,"",IF(D174=0,0,D174/E174*(F174-F164)))</f>
        <v/>
      </c>
      <c r="M174" s="308" t="str">
        <f ca="1">IF(B174=FALSE,"",IF(D174=0,0,D174/G174*(H174-H164)))</f>
        <v/>
      </c>
      <c r="N174" s="308" t="str">
        <f ca="1">IF(B174=FALSE,"",IF(D174=0,0,D174/I174*(J174-J164)))</f>
        <v/>
      </c>
      <c r="O174" s="308" t="str">
        <f t="shared" ca="1" si="73"/>
        <v/>
      </c>
      <c r="P174" s="308" t="str">
        <f ca="1">IF(B174=FALSE,"",(R155*L174+S155*L174^2+T155*L174^3)*N155)</f>
        <v/>
      </c>
      <c r="Q174" s="308" t="str">
        <f ca="1">IF(B174=FALSE,"",(R155*M174+S155*M174^2+T155*M174^3)*N155)</f>
        <v/>
      </c>
      <c r="R174" s="308" t="str">
        <f ca="1">IF(B174=FALSE,"",(R155*N174+S155*N174^2+T155*N174^3)*N155)</f>
        <v/>
      </c>
      <c r="S174" s="308" t="str">
        <f t="shared" ca="1" si="74"/>
        <v/>
      </c>
      <c r="T174" s="309" t="str">
        <f ca="1">IF(B174=FALSE,"",IF(K174=0,0,(ROUND(K174,K155)-ROUND(P174,K155))/ROUND(P174,K155)*100))</f>
        <v/>
      </c>
      <c r="U174" s="309" t="str">
        <f ca="1">IF(B174=FALSE,"",IF(K174=0,0,(ROUND(K174,K155)-ROUND(Q174,K155))/ROUND(Q174,K155)*100))</f>
        <v/>
      </c>
      <c r="V174" s="309" t="str">
        <f ca="1">IF(B174=FALSE,"",IF(K174=0,0,(ROUND(K174,K155)-ROUND(R174,K155))/ROUND(R174,K155)*100))</f>
        <v/>
      </c>
      <c r="X174" s="124" t="str">
        <f ca="1">IF(A193=FALSE,"",IF(B193*F155&gt;=1000,"# ##","")&amp;J155)</f>
        <v/>
      </c>
      <c r="Y174" s="124" t="str">
        <f ca="1">IF(A193=FALSE,"",TEXT(B193*F155,X174))</f>
        <v/>
      </c>
      <c r="Z174" s="124" t="str">
        <f ca="1">IF(A193=FALSE,"-",TEXT(C193*F155,X174))</f>
        <v>-</v>
      </c>
      <c r="AA174" s="273" t="str">
        <f ca="1">IF(A193=FALSE,"-",TEXT((B193-C193)*F155,X174))</f>
        <v>-</v>
      </c>
      <c r="AB174" s="124" t="str">
        <f ca="1">IF(A193=FALSE,"",IF(D174=0,"-",TEXT(P193,AH185)))</f>
        <v/>
      </c>
      <c r="AC174" s="124" t="str">
        <f ca="1">IF(OR(A193=FALSE,D174=0),"-",TEXT(ROUNDUP(AE193,AH183),AH185))</f>
        <v>-</v>
      </c>
      <c r="AD174" s="273" t="str">
        <f ca="1">IF(A193=FALSE,"-",TEXT(ROUNDUP(AE193,AH183)%*B193*F155,X174))</f>
        <v>-</v>
      </c>
      <c r="AE174" s="124" t="str">
        <f ca="1">IF(OR(A193=FALSE,D174=0),"-",TEXT(Q193,AH185))</f>
        <v>-</v>
      </c>
      <c r="AF174" s="124" t="s">
        <v>353</v>
      </c>
      <c r="AG174" s="125" t="str">
        <f t="shared" ca="1" si="75"/>
        <v>-</v>
      </c>
      <c r="AI174" s="125" t="str">
        <f ca="1">IF(A193=FALSE,"",ROUND(C193*F155,K154))</f>
        <v/>
      </c>
      <c r="AJ174" s="125" t="str">
        <f ca="1">IF(A193=FALSE,"",ROUND(OFFSET(Force_2!L$3,B153+A174,0)*A155*F155,K154))</f>
        <v/>
      </c>
      <c r="AK174" s="125" t="str">
        <f ca="1">IF(A193=FALSE,"",ROUND(OFFSET(Force_2!M$3,B153+A174,0)*A155*F155,K154))</f>
        <v/>
      </c>
      <c r="AL174" s="124" t="str">
        <f ca="1">IF(A193=FALSE,"","± "&amp;TEXT((AK174-AJ174)/2,J155))</f>
        <v/>
      </c>
      <c r="AM174" s="124" t="str">
        <f t="shared" ca="1" si="76"/>
        <v>-</v>
      </c>
    </row>
    <row r="175" spans="1:39" s="119" customFormat="1" ht="18.75" customHeight="1">
      <c r="A175" s="121">
        <v>14</v>
      </c>
      <c r="B175" s="121" t="b">
        <f ca="1">IFERROR(AND(OFFSET(Force_2!V$3,B153+A175,0)&lt;&gt;"",H153+5&gt;A175),FALSE)</f>
        <v>0</v>
      </c>
      <c r="C175" s="542"/>
      <c r="D175" s="121" t="str">
        <f ca="1">IF(B$34=FALSE,"",OFFSET(Force_2!B$3,B153+A175,0))</f>
        <v/>
      </c>
      <c r="E175" s="121" t="str">
        <f ca="1">IF(B175=FALSE,"",OFFSET(Force_2!V$3,B153+A175,0))</f>
        <v/>
      </c>
      <c r="F175" s="121" t="str">
        <f ca="1">IF(B175=FALSE,"",OFFSET(Force_2!W$3,B153+A175,0))</f>
        <v/>
      </c>
      <c r="G175" s="121" t="str">
        <f ca="1">IF(B175=FALSE,"",OFFSET(Force_2!X$3,B153+A175,0))</f>
        <v/>
      </c>
      <c r="H175" s="121" t="str">
        <f ca="1">IF(B175=FALSE,"",OFFSET(Force_2!Y$3,B153+A175,0))</f>
        <v/>
      </c>
      <c r="I175" s="121" t="str">
        <f ca="1">IF(B175=FALSE,"",OFFSET(Force_2!Z$3,B153+A175,0))</f>
        <v/>
      </c>
      <c r="J175" s="121" t="str">
        <f ca="1">IF(B175=FALSE,"",OFFSET(Force_2!AA$3,B153+A175,0))</f>
        <v/>
      </c>
      <c r="K175" s="308" t="str">
        <f ca="1">IF(B175=FALSE,"",D175*A155)</f>
        <v/>
      </c>
      <c r="L175" s="308" t="str">
        <f ca="1">IF(B175=FALSE,"",IF(D175=0,0,D175/E175*(F175-F164)))</f>
        <v/>
      </c>
      <c r="M175" s="308" t="str">
        <f ca="1">IF(B175=FALSE,"",IF(D175=0,0,D175/G175*(H175-H164)))</f>
        <v/>
      </c>
      <c r="N175" s="308" t="str">
        <f ca="1">IF(B175=FALSE,"",IF(D175=0,0,D175/I175*(J175-J164)))</f>
        <v/>
      </c>
      <c r="O175" s="308" t="str">
        <f t="shared" ca="1" si="73"/>
        <v/>
      </c>
      <c r="P175" s="308" t="str">
        <f ca="1">IF(B175=FALSE,"",(R155*L175+S155*L175^2+T155*L175^3)*N155)</f>
        <v/>
      </c>
      <c r="Q175" s="308" t="str">
        <f ca="1">IF(B175=FALSE,"",(R155*M175+S155*M175^2+T155*M175^3)*N155)</f>
        <v/>
      </c>
      <c r="R175" s="308" t="str">
        <f ca="1">IF(B175=FALSE,"",(R155*N175+S155*N175^2+T155*N175^3)*N155)</f>
        <v/>
      </c>
      <c r="S175" s="308" t="str">
        <f t="shared" ca="1" si="74"/>
        <v/>
      </c>
      <c r="T175" s="309" t="str">
        <f ca="1">IF(B175=FALSE,"",IF(K175=0,0,(ROUND(K175,K155)-ROUND(P175,K155))/ROUND(P175,K155)*100))</f>
        <v/>
      </c>
      <c r="U175" s="309" t="str">
        <f ca="1">IF(B175=FALSE,"",IF(K175=0,0,(ROUND(K175,K155)-ROUND(Q175,K155))/ROUND(Q175,K155)*100))</f>
        <v/>
      </c>
      <c r="V175" s="309" t="str">
        <f ca="1">IF(B175=FALSE,"",IF(K175=0,0,(ROUND(K175,K155)-ROUND(R175,K155))/ROUND(R175,K155)*100))</f>
        <v/>
      </c>
      <c r="X175" s="124" t="str">
        <f ca="1">IF(A194=FALSE,"",IF(B194*F155&gt;=1000,"# ##","")&amp;J155)</f>
        <v/>
      </c>
      <c r="Y175" s="124" t="str">
        <f ca="1">IF(A194=FALSE,"",TEXT(B194*F155,X175))</f>
        <v/>
      </c>
      <c r="Z175" s="124" t="str">
        <f ca="1">IF(A194=FALSE,"-",TEXT(C194*F155,X175))</f>
        <v>-</v>
      </c>
      <c r="AA175" s="273" t="str">
        <f ca="1">IF(A194=FALSE,"-",TEXT((B194-C194)*F155,X175))</f>
        <v>-</v>
      </c>
      <c r="AB175" s="124" t="str">
        <f ca="1">IF(A194=FALSE,"",IF(D175=0,"-",TEXT(P194,AH185)))</f>
        <v/>
      </c>
      <c r="AC175" s="124" t="str">
        <f ca="1">IF(OR(A194=FALSE,D175=0),"-",TEXT(ROUNDUP(AE194,AH183),AH185))</f>
        <v>-</v>
      </c>
      <c r="AD175" s="273" t="str">
        <f ca="1">IF(A194=FALSE,"-",TEXT(ROUNDUP(AE194,AH183)%*B194*F155,X175))</f>
        <v>-</v>
      </c>
      <c r="AE175" s="124" t="str">
        <f ca="1">IF(OR(A194=FALSE,D175=0),"-",TEXT(Q194,AH185))</f>
        <v>-</v>
      </c>
      <c r="AF175" s="124" t="s">
        <v>353</v>
      </c>
      <c r="AG175" s="125" t="str">
        <f t="shared" ca="1" si="75"/>
        <v>-</v>
      </c>
      <c r="AI175" s="125" t="str">
        <f ca="1">IF(A194=FALSE,"",ROUND(C194*F155,K154))</f>
        <v/>
      </c>
      <c r="AJ175" s="125" t="str">
        <f ca="1">IF(A194=FALSE,"",ROUND(OFFSET(Force_2!L$3,B153+A175,0)*A155*F155,K154))</f>
        <v/>
      </c>
      <c r="AK175" s="125" t="str">
        <f ca="1">IF(A194=FALSE,"",ROUND(OFFSET(Force_2!M$3,B153+A175,0)*A155*F155,K154))</f>
        <v/>
      </c>
      <c r="AL175" s="124" t="str">
        <f ca="1">IF(A194=FALSE,"","± "&amp;TEXT((AK175-AJ175)/2,J155))</f>
        <v/>
      </c>
      <c r="AM175" s="124" t="str">
        <f t="shared" ca="1" si="76"/>
        <v>-</v>
      </c>
    </row>
    <row r="176" spans="1:39" s="119" customFormat="1" ht="18.75" customHeight="1">
      <c r="A176" s="121">
        <v>15</v>
      </c>
      <c r="B176" s="121" t="b">
        <f ca="1">IFERROR(AND(OFFSET(Force_2!V$3,B153+A176,0)&lt;&gt;"",H153+5&gt;A176),FALSE)</f>
        <v>0</v>
      </c>
      <c r="C176" s="542"/>
      <c r="D176" s="121" t="str">
        <f ca="1">IF(B$35=FALSE,"",OFFSET(Force_2!B$3,B153+A176,0))</f>
        <v/>
      </c>
      <c r="E176" s="121" t="str">
        <f ca="1">IF(B176=FALSE,"",OFFSET(Force_2!V$3,B153+A176,0))</f>
        <v/>
      </c>
      <c r="F176" s="121" t="str">
        <f ca="1">IF(B176=FALSE,"",OFFSET(Force_2!W$3,B153+A176,0))</f>
        <v/>
      </c>
      <c r="G176" s="121" t="str">
        <f ca="1">IF(B176=FALSE,"",OFFSET(Force_2!X$3,B153+A176,0))</f>
        <v/>
      </c>
      <c r="H176" s="121" t="str">
        <f ca="1">IF(B176=FALSE,"",OFFSET(Force_2!Y$3,B153+A176,0))</f>
        <v/>
      </c>
      <c r="I176" s="121" t="str">
        <f ca="1">IF(B176=FALSE,"",OFFSET(Force_2!Z$3,B153+A176,0))</f>
        <v/>
      </c>
      <c r="J176" s="121" t="str">
        <f ca="1">IF(B176=FALSE,"",OFFSET(Force_2!AA$3,B153+A176,0))</f>
        <v/>
      </c>
      <c r="K176" s="308" t="str">
        <f ca="1">IF(B176=FALSE,"",D176*A155)</f>
        <v/>
      </c>
      <c r="L176" s="308" t="str">
        <f ca="1">IF(B176=FALSE,"",IF(D176=0,0,D176/E176*(F176-F164)))</f>
        <v/>
      </c>
      <c r="M176" s="308" t="str">
        <f ca="1">IF(B176=FALSE,"",IF(D176=0,0,D176/G176*(H176-H164)))</f>
        <v/>
      </c>
      <c r="N176" s="308" t="str">
        <f ca="1">IF(B176=FALSE,"",IF(D176=0,0,D176/I176*(J176-J164)))</f>
        <v/>
      </c>
      <c r="O176" s="308" t="str">
        <f t="shared" ca="1" si="73"/>
        <v/>
      </c>
      <c r="P176" s="308" t="str">
        <f ca="1">IF(B176=FALSE,"",(R155*L176+S155*L176^2+T155*L176^3)*N155)</f>
        <v/>
      </c>
      <c r="Q176" s="308" t="str">
        <f ca="1">IF(B176=FALSE,"",(R155*M176+S155*M176^2+T155*M176^3)*N155)</f>
        <v/>
      </c>
      <c r="R176" s="308" t="str">
        <f ca="1">IF(B176=FALSE,"",(R155*N176+S155*N176^2+T155*N176^3)*N155)</f>
        <v/>
      </c>
      <c r="S176" s="308" t="str">
        <f t="shared" ca="1" si="74"/>
        <v/>
      </c>
      <c r="T176" s="309" t="str">
        <f ca="1">IF(B176=FALSE,"",IF(K176=0,0,(ROUND(K176,K155)-ROUND(P176,K155))/ROUND(P176,K155)*100))</f>
        <v/>
      </c>
      <c r="U176" s="309" t="str">
        <f ca="1">IF(B176=FALSE,"",IF(K176=0,0,(ROUND(K176,K155)-ROUND(Q176,K155))/ROUND(Q176,K155)*100))</f>
        <v/>
      </c>
      <c r="V176" s="309" t="str">
        <f ca="1">IF(B176=FALSE,"",IF(K176=0,0,(ROUND(K176,K155)-ROUND(R176,K155))/ROUND(R176,K155)*100))</f>
        <v/>
      </c>
      <c r="X176" s="124" t="str">
        <f ca="1">IF(A195=FALSE,"",IF(B195*F155&gt;=1000,"# ##","")&amp;J155)</f>
        <v/>
      </c>
      <c r="Y176" s="124" t="str">
        <f ca="1">IF(A195=FALSE,"",TEXT(B195*F155,X176))</f>
        <v/>
      </c>
      <c r="Z176" s="124" t="str">
        <f ca="1">IF(A195=FALSE,"-",TEXT(C195*F155,X176))</f>
        <v>-</v>
      </c>
      <c r="AA176" s="273" t="str">
        <f ca="1">IF(A195=FALSE,"-",TEXT((B195-C195)*F155,X176))</f>
        <v>-</v>
      </c>
      <c r="AB176" s="124" t="str">
        <f ca="1">IF(A195=FALSE,"",IF(D176=0,"-",TEXT(P195,AH185)))</f>
        <v/>
      </c>
      <c r="AC176" s="124" t="str">
        <f ca="1">IF(OR(A195=FALSE,D176=0),"-",TEXT(ROUNDUP(AE195,AH183),AH185))</f>
        <v>-</v>
      </c>
      <c r="AD176" s="273" t="str">
        <f ca="1">IF(A195=FALSE,"-",TEXT(ROUNDUP(AE195,AH183)%*B195*F155,X176))</f>
        <v>-</v>
      </c>
      <c r="AE176" s="124" t="str">
        <f ca="1">IF(OR(A195=FALSE,D176=0),"-",TEXT(Q195,AH185))</f>
        <v>-</v>
      </c>
      <c r="AF176" s="124" t="s">
        <v>353</v>
      </c>
      <c r="AG176" s="125" t="str">
        <f t="shared" ca="1" si="75"/>
        <v>-</v>
      </c>
      <c r="AI176" s="125" t="str">
        <f ca="1">IF(A195=FALSE,"",ROUND(C195*F155,K154))</f>
        <v/>
      </c>
      <c r="AJ176" s="125" t="str">
        <f ca="1">IF(A195=FALSE,"",ROUND(OFFSET(Force_2!L$3,B153+A176,0)*A155*F155,K154))</f>
        <v/>
      </c>
      <c r="AK176" s="125" t="str">
        <f ca="1">IF(A195=FALSE,"",ROUND(OFFSET(Force_2!M$3,B153+A176,0)*A155*F155,K154))</f>
        <v/>
      </c>
      <c r="AL176" s="124" t="str">
        <f ca="1">IF(A195=FALSE,"","± "&amp;TEXT((AK176-AJ176)/2,J155))</f>
        <v/>
      </c>
      <c r="AM176" s="124" t="str">
        <f t="shared" ca="1" si="76"/>
        <v>-</v>
      </c>
    </row>
    <row r="177" spans="1:39" s="119" customFormat="1" ht="18.75" customHeight="1">
      <c r="A177" s="121">
        <v>16</v>
      </c>
      <c r="B177" s="121" t="b">
        <f ca="1">IFERROR(AND(OFFSET(Force_2!V$3,B153+A177,0)&lt;&gt;"",H153+5&gt;A177),FALSE)</f>
        <v>0</v>
      </c>
      <c r="C177" s="542"/>
      <c r="D177" s="121" t="str">
        <f ca="1">IF(B$36=FALSE,"",OFFSET(Force_2!B$3,B153+A177,0))</f>
        <v/>
      </c>
      <c r="E177" s="121" t="str">
        <f ca="1">IF(B177=FALSE,"",OFFSET(Force_2!V$3,B153+A177,0))</f>
        <v/>
      </c>
      <c r="F177" s="121" t="str">
        <f ca="1">IF(B177=FALSE,"",OFFSET(Force_2!W$3,B153+A177,0))</f>
        <v/>
      </c>
      <c r="G177" s="121" t="str">
        <f ca="1">IF(B177=FALSE,"",OFFSET(Force_2!X$3,B153+A177,0))</f>
        <v/>
      </c>
      <c r="H177" s="121" t="str">
        <f ca="1">IF(B177=FALSE,"",OFFSET(Force_2!Y$3,B153+A177,0))</f>
        <v/>
      </c>
      <c r="I177" s="121" t="str">
        <f ca="1">IF(B177=FALSE,"",OFFSET(Force_2!Z$3,B153+A177,0))</f>
        <v/>
      </c>
      <c r="J177" s="121" t="str">
        <f ca="1">IF(B177=FALSE,"",OFFSET(Force_2!AA$3,B153+A177,0))</f>
        <v/>
      </c>
      <c r="K177" s="308" t="str">
        <f ca="1">IF(B177=FALSE,"",D177*A155)</f>
        <v/>
      </c>
      <c r="L177" s="308" t="str">
        <f ca="1">IF(B177=FALSE,"",IF(D177=0,0,D177/E177*(F177-F164)))</f>
        <v/>
      </c>
      <c r="M177" s="308" t="str">
        <f ca="1">IF(B177=FALSE,"",IF(D177=0,0,D177/G177*(H177-H164)))</f>
        <v/>
      </c>
      <c r="N177" s="308" t="str">
        <f ca="1">IF(B177=FALSE,"",IF(D177=0,0,D177/I177*(J177-J164)))</f>
        <v/>
      </c>
      <c r="O177" s="308" t="str">
        <f t="shared" ca="1" si="73"/>
        <v/>
      </c>
      <c r="P177" s="308" t="str">
        <f ca="1">IF(B177=FALSE,"",(R155*L177+S155*L177^2+T155*L177^3)*N155)</f>
        <v/>
      </c>
      <c r="Q177" s="308" t="str">
        <f ca="1">IF(B177=FALSE,"",(R155*M177+S155*M177^2+T155*M177^3)*N155)</f>
        <v/>
      </c>
      <c r="R177" s="308" t="str">
        <f ca="1">IF(B177=FALSE,"",(R155*N177+S155*N177^2+T155*N177^3)*N155)</f>
        <v/>
      </c>
      <c r="S177" s="308" t="str">
        <f t="shared" ca="1" si="74"/>
        <v/>
      </c>
      <c r="T177" s="309" t="str">
        <f ca="1">IF(B177=FALSE,"",IF(K177=0,0,(ROUND(K177,K155)-ROUND(P177,K155))/ROUND(P177,K155)*100))</f>
        <v/>
      </c>
      <c r="U177" s="309" t="str">
        <f ca="1">IF(B177=FALSE,"",IF(K177=0,0,(ROUND(K177,K155)-ROUND(Q177,K155))/ROUND(Q177,K155)*100))</f>
        <v/>
      </c>
      <c r="V177" s="309" t="str">
        <f ca="1">IF(B177=FALSE,"",IF(K177=0,0,(ROUND(K177,K155)-ROUND(R177,K155))/ROUND(R177,K155)*100))</f>
        <v/>
      </c>
      <c r="W177" s="126"/>
      <c r="X177" s="124" t="str">
        <f ca="1">IF(A196=FALSE,"",IF(B196*F155&gt;=1000,"# ##","")&amp;J155)</f>
        <v/>
      </c>
      <c r="Y177" s="124" t="str">
        <f ca="1">IF(A196=FALSE,"",TEXT(B196*F155,X177))</f>
        <v/>
      </c>
      <c r="Z177" s="124" t="str">
        <f ca="1">IF(A196=FALSE,"-",TEXT(C196*F155,X177))</f>
        <v>-</v>
      </c>
      <c r="AA177" s="273" t="str">
        <f ca="1">IF(A196=FALSE,"-",TEXT((B196-C196)*F155,X177))</f>
        <v>-</v>
      </c>
      <c r="AB177" s="124" t="str">
        <f ca="1">IF(A196=FALSE,"",IF(D177=0,"-",TEXT(P196,AH185)))</f>
        <v/>
      </c>
      <c r="AC177" s="124" t="str">
        <f ca="1">IF(OR(A196=FALSE,D177=0),"-",TEXT(ROUNDUP(AE196,AH183),AH185))</f>
        <v>-</v>
      </c>
      <c r="AD177" s="273" t="str">
        <f ca="1">IF(A196=FALSE,"-",TEXT(ROUNDUP(AE196,AH183)%*B196*F155,X177))</f>
        <v>-</v>
      </c>
      <c r="AE177" s="124" t="str">
        <f ca="1">IF(OR(A196=FALSE,D177=0),"-",TEXT(Q196,AH185))</f>
        <v>-</v>
      </c>
      <c r="AF177" s="124" t="s">
        <v>353</v>
      </c>
      <c r="AG177" s="125" t="str">
        <f t="shared" ca="1" si="75"/>
        <v>-</v>
      </c>
      <c r="AI177" s="125" t="str">
        <f ca="1">IF(A196=FALSE,"",ROUND(C196*F155,K154))</f>
        <v/>
      </c>
      <c r="AJ177" s="125" t="str">
        <f ca="1">IF(A196=FALSE,"",ROUND(OFFSET(Force_2!L$3,B153+A177,0)*A155*F155,K154))</f>
        <v/>
      </c>
      <c r="AK177" s="125" t="str">
        <f ca="1">IF(A196=FALSE,"",ROUND(OFFSET(Force_2!M$3,B153+A177,0)*A155*F155,K154))</f>
        <v/>
      </c>
      <c r="AL177" s="124" t="str">
        <f ca="1">IF(A196=FALSE,"","± "&amp;TEXT((AK177-AJ177)/2,J155))</f>
        <v/>
      </c>
      <c r="AM177" s="124" t="str">
        <f t="shared" ca="1" si="76"/>
        <v>-</v>
      </c>
    </row>
    <row r="178" spans="1:39" s="119" customFormat="1" ht="18.75" customHeight="1">
      <c r="A178" s="121">
        <v>17</v>
      </c>
      <c r="B178" s="121" t="b">
        <f ca="1">IFERROR(AND(OFFSET(Force_2!V$3,B153+A178,0)&lt;&gt;"",H153+5&gt;A178),FALSE)</f>
        <v>0</v>
      </c>
      <c r="C178" s="557"/>
      <c r="D178" s="121" t="str">
        <f ca="1">IF(B$37=FALSE,"",OFFSET(Force_2!B$3,B153+A178,0))</f>
        <v/>
      </c>
      <c r="E178" s="121" t="str">
        <f ca="1">IF(B178=FALSE,"",OFFSET(Force_2!V$3,B153+A178,0))</f>
        <v/>
      </c>
      <c r="F178" s="121" t="str">
        <f ca="1">IF(B178=FALSE,"",OFFSET(Force_2!W$3,B153+A178,0))</f>
        <v/>
      </c>
      <c r="G178" s="121" t="str">
        <f ca="1">IF(B178=FALSE,"",OFFSET(Force_2!X$3,B153+A178,0))</f>
        <v/>
      </c>
      <c r="H178" s="121" t="str">
        <f ca="1">IF(B178=FALSE,"",OFFSET(Force_2!Y$3,B153+A178,0))</f>
        <v/>
      </c>
      <c r="I178" s="121" t="str">
        <f ca="1">IF(B178=FALSE,"",OFFSET(Force_2!Z$3,B153+A178,0))</f>
        <v/>
      </c>
      <c r="J178" s="121" t="str">
        <f ca="1">IF(B178=FALSE,"",OFFSET(Force_2!AA$3,B153+A178,0))</f>
        <v/>
      </c>
      <c r="K178" s="308" t="str">
        <f ca="1">IF(B178=FALSE,"",D178*A155)</f>
        <v/>
      </c>
      <c r="L178" s="308" t="str">
        <f ca="1">IF(B178=FALSE,"",IF(D178=0,0,D178/E178*(F178-F164)))</f>
        <v/>
      </c>
      <c r="M178" s="308" t="str">
        <f ca="1">IF(B178=FALSE,"",IF(D178=0,0,D178/G178*(H178-H164)))</f>
        <v/>
      </c>
      <c r="N178" s="308" t="str">
        <f ca="1">IF(B178=FALSE,"",IF(D178=0,0,D178/I178*(J178-J164)))</f>
        <v/>
      </c>
      <c r="O178" s="308" t="str">
        <f t="shared" ca="1" si="73"/>
        <v/>
      </c>
      <c r="P178" s="308" t="str">
        <f ca="1">IF(B178=FALSE,"",(R155*L178+S155*L178^2+T155*L178^3)*N155)</f>
        <v/>
      </c>
      <c r="Q178" s="308" t="str">
        <f ca="1">IF(B178=FALSE,"",(R155*M178+S155*M178^2+T155*M178^3)*N155)</f>
        <v/>
      </c>
      <c r="R178" s="308" t="str">
        <f ca="1">IF(B178=FALSE,"",(R155*N178+S155*N178^2+T155*N178^3)*N155)</f>
        <v/>
      </c>
      <c r="S178" s="308" t="str">
        <f t="shared" ca="1" si="74"/>
        <v/>
      </c>
      <c r="T178" s="309" t="str">
        <f ca="1">IF(B178=FALSE,"",IF(K178=0,0,(ROUND(K178,K155)-ROUND(P178,K155))/ROUND(P178,K155)*100))</f>
        <v/>
      </c>
      <c r="U178" s="309" t="str">
        <f ca="1">IF(B178=FALSE,"",IF(K178=0,0,(ROUND(K178,K155)-ROUND(Q178,K155))/ROUND(Q178,K155)*100))</f>
        <v/>
      </c>
      <c r="V178" s="309" t="str">
        <f ca="1">IF(B178=FALSE,"",IF(K178=0,0,(ROUND(K178,K155)-ROUND(R178,K155))/ROUND(R178,K155)*100))</f>
        <v/>
      </c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</row>
    <row r="179" spans="1:39" s="119" customFormat="1" ht="18.75" customHeight="1"/>
    <row r="180" spans="1:39" s="119" customFormat="1" ht="18.75" customHeight="1">
      <c r="A180" s="93" t="s">
        <v>194</v>
      </c>
      <c r="F180" s="127"/>
      <c r="G180" s="128"/>
      <c r="H180" s="128"/>
      <c r="I180" s="128"/>
      <c r="J180" s="128"/>
      <c r="K180" s="108"/>
      <c r="L180" s="108"/>
      <c r="U180" s="93" t="s">
        <v>286</v>
      </c>
      <c r="Z180" s="106"/>
      <c r="AA180" s="106"/>
      <c r="AB180" s="106"/>
      <c r="AC180" s="93" t="s">
        <v>287</v>
      </c>
    </row>
    <row r="181" spans="1:39" s="119" customFormat="1" ht="18.75" customHeight="1">
      <c r="A181" s="315" t="s">
        <v>300</v>
      </c>
      <c r="B181" s="315" t="s">
        <v>192</v>
      </c>
      <c r="C181" s="315" t="s">
        <v>272</v>
      </c>
      <c r="D181" s="535" t="s">
        <v>301</v>
      </c>
      <c r="E181" s="536"/>
      <c r="F181" s="536"/>
      <c r="G181" s="536"/>
      <c r="H181" s="536"/>
      <c r="I181" s="536"/>
      <c r="J181" s="536"/>
      <c r="K181" s="537"/>
      <c r="L181" s="538" t="s">
        <v>302</v>
      </c>
      <c r="M181" s="544" t="s">
        <v>44</v>
      </c>
      <c r="N181" s="538" t="s">
        <v>290</v>
      </c>
      <c r="O181" s="538" t="s">
        <v>227</v>
      </c>
      <c r="P181" s="538" t="s">
        <v>288</v>
      </c>
      <c r="Q181" s="538" t="s">
        <v>229</v>
      </c>
      <c r="R181" s="538" t="s">
        <v>195</v>
      </c>
      <c r="S181" s="538" t="s">
        <v>232</v>
      </c>
      <c r="U181" s="538" t="s">
        <v>227</v>
      </c>
      <c r="V181" s="538" t="s">
        <v>288</v>
      </c>
      <c r="W181" s="538" t="s">
        <v>229</v>
      </c>
      <c r="X181" s="538" t="s">
        <v>195</v>
      </c>
      <c r="Y181" s="538" t="s">
        <v>232</v>
      </c>
      <c r="Z181" s="538" t="s">
        <v>289</v>
      </c>
      <c r="AA181" s="558" t="s">
        <v>310</v>
      </c>
      <c r="AC181" s="315" t="s">
        <v>290</v>
      </c>
      <c r="AD181" s="538" t="s">
        <v>3</v>
      </c>
      <c r="AE181" s="315" t="s">
        <v>290</v>
      </c>
      <c r="AF181" s="538" t="s">
        <v>291</v>
      </c>
      <c r="AG181" s="315" t="s">
        <v>290</v>
      </c>
      <c r="AH181" s="315" t="s">
        <v>290</v>
      </c>
    </row>
    <row r="182" spans="1:39" s="119" customFormat="1" ht="18.75" customHeight="1">
      <c r="A182" s="316"/>
      <c r="B182" s="316" t="s">
        <v>176</v>
      </c>
      <c r="C182" s="316" t="s">
        <v>176</v>
      </c>
      <c r="D182" s="99" t="s">
        <v>297</v>
      </c>
      <c r="E182" s="99" t="s">
        <v>313</v>
      </c>
      <c r="F182" s="99" t="s">
        <v>314</v>
      </c>
      <c r="G182" s="99" t="s">
        <v>315</v>
      </c>
      <c r="H182" s="99" t="s">
        <v>296</v>
      </c>
      <c r="I182" s="99" t="s">
        <v>316</v>
      </c>
      <c r="J182" s="99" t="s">
        <v>298</v>
      </c>
      <c r="K182" s="99" t="s">
        <v>61</v>
      </c>
      <c r="L182" s="539"/>
      <c r="M182" s="545"/>
      <c r="N182" s="539"/>
      <c r="O182" s="539"/>
      <c r="P182" s="539"/>
      <c r="Q182" s="539"/>
      <c r="R182" s="539"/>
      <c r="S182" s="539"/>
      <c r="U182" s="539"/>
      <c r="V182" s="539"/>
      <c r="W182" s="539"/>
      <c r="X182" s="539"/>
      <c r="Y182" s="539"/>
      <c r="Z182" s="539"/>
      <c r="AA182" s="559"/>
      <c r="AC182" s="316" t="s">
        <v>292</v>
      </c>
      <c r="AD182" s="539"/>
      <c r="AE182" s="316" t="s">
        <v>293</v>
      </c>
      <c r="AF182" s="539"/>
      <c r="AG182" s="316" t="s">
        <v>294</v>
      </c>
      <c r="AH182" s="316" t="s">
        <v>295</v>
      </c>
    </row>
    <row r="183" spans="1:39" s="119" customFormat="1" ht="18.75" customHeight="1">
      <c r="A183" s="129" t="b">
        <f ca="1">AND(B164=TRUE,H153+6&gt;A164+2)</f>
        <v>0</v>
      </c>
      <c r="B183" s="130" t="str">
        <f t="shared" ref="B183:B196" ca="1" si="77">IF(TYPE(K164)=16,"",K164)</f>
        <v/>
      </c>
      <c r="C183" s="131" t="str">
        <f t="shared" ref="C183:C196" ca="1" si="78">S164</f>
        <v/>
      </c>
      <c r="D183" s="204" t="str">
        <f ca="1">IF(A183=FALSE,"",IF(B183=0,0,D155/B183*100))</f>
        <v/>
      </c>
      <c r="E183" s="204" t="str">
        <f ca="1">IF(A183=FALSE,"",IF(B183=0,0,D155/B183*100))</f>
        <v/>
      </c>
      <c r="F183" s="132" t="str">
        <f ca="1">IF(A183=FALSE,"",IF(B183=0,0,SQRT(SUMSQ(D183/2/SQRT(3),E183/2/SQRT(3)))))</f>
        <v/>
      </c>
      <c r="G183" s="132" t="str">
        <f t="shared" ref="G183:G196" ca="1" si="79">IF(A183=FALSE,"",SQRT(1/(3*(3-1))*SUMSQ(T164-P183,U164-P183,V164-P183)))</f>
        <v/>
      </c>
      <c r="H183" s="132" t="str">
        <f ca="1">IF(A183=FALSE,"",IF(B183=0,0,P153/2))</f>
        <v/>
      </c>
      <c r="I183" s="132" t="str">
        <f ca="1">IF(A183=FALSE,"",IF(B183=0,0,P155/SQRT(3)))</f>
        <v/>
      </c>
      <c r="J183" s="132" t="str">
        <f ca="1">IF(A183=FALSE,"",IF(B183=0,0,O153*B155/SQRT(3)))</f>
        <v/>
      </c>
      <c r="K183" s="205" t="str">
        <f t="shared" ref="K183:K196" ca="1" si="80">IF(A183=FALSE,"",IF(B183=0,0,SQRT(SUMSQ(F183:J183))))</f>
        <v/>
      </c>
      <c r="L183" s="133" t="str">
        <f ca="1">IF(A183=FALSE,"",IF(G183=0,"∞",IF(K183^4/(G183^4/2)&gt;100000,"∞",ROUNDDOWN(K183^4/(G183^4/2),0))))</f>
        <v/>
      </c>
      <c r="M183" s="134" t="str">
        <f t="shared" ref="M183:M196" ca="1" si="81">IF(A183=FALSE,"",IF(L183="∞",2,IF(L183&gt;=10,2,IF(L183&lt;10,ROUND(TINV((1-0.95),L183),2)))))</f>
        <v/>
      </c>
      <c r="N183" s="135" t="str">
        <f ca="1">IF(A183=FALSE,"",IF(B183=0,0,K183*MAX(M183:M196)))</f>
        <v/>
      </c>
      <c r="O183" s="207" t="str">
        <f ca="1">IF(A183=FALSE,"",D165)</f>
        <v/>
      </c>
      <c r="P183" s="208" t="str">
        <f t="shared" ref="P183:P196" ca="1" si="82">IF(A183=FALSE,"",AVERAGE(T164:V164))</f>
        <v/>
      </c>
      <c r="Q183" s="210" t="str">
        <f t="shared" ref="Q183:Q196" ca="1" si="83">IF(A183=FALSE,"",IF(B183=0,0,MAX(T164:V164)-MIN(T164:V164)))</f>
        <v/>
      </c>
      <c r="R183" s="208" t="str">
        <f ca="1">IF(A183=FALSE,"",OFFSET(O162,0,MATCH(MAX(P163:R163),P163:R163,0)))</f>
        <v/>
      </c>
      <c r="S183" s="209" t="str">
        <f ca="1">IF(A183=FALSE,"",IF(C183=0,0,D155/B183*100))</f>
        <v/>
      </c>
      <c r="U183" s="104">
        <f ca="1">IF(F153*Q$4&lt;=O183,0.5,IF(F153*Q$5&lt;=O183,1,IF(F153*Q$6&lt;=O183,2,IF(F153*Q$7&lt;=O183,3,))))</f>
        <v>0.5</v>
      </c>
      <c r="V183" s="104">
        <f t="shared" ref="V183:V196" ca="1" si="84">OFFSET($P$3,COUNTIF(R$4:R$7,"&lt;"&amp;ABS(P183))+1,0)</f>
        <v>0.5</v>
      </c>
      <c r="W183" s="104">
        <f t="shared" ref="W183:W196" ca="1" si="85">OFFSET($P$3,COUNTIF(S$4:S$7,"&lt;"&amp;ABS(Q183))+1,0)</f>
        <v>0.5</v>
      </c>
      <c r="X183" s="104">
        <f t="shared" ref="X183:X196" ca="1" si="86">OFFSET($P$3,COUNTIF(U$4:U$7,"&lt;"&amp;ABS(R183))+1,0)</f>
        <v>0.5</v>
      </c>
      <c r="Y183" s="104">
        <f t="shared" ref="Y183:Y196" ca="1" si="87">OFFSET($P$3,COUNTIF(V$4:V$7,"&lt;"&amp;ABS(S183))+1,0)</f>
        <v>0.5</v>
      </c>
      <c r="Z183" s="104">
        <f ca="1">IF(O155="등급외",4,O155)</f>
        <v>0</v>
      </c>
      <c r="AA183" s="136" t="s">
        <v>0</v>
      </c>
      <c r="AC183" s="137" t="str">
        <f t="shared" ref="AC183:AC196" ca="1" si="88">N183</f>
        <v/>
      </c>
      <c r="AD183" s="137" t="str">
        <f ca="1">IF(A183=FALSE,"",IF(B183=0,0,C155*100))</f>
        <v/>
      </c>
      <c r="AE183" s="137" t="str">
        <f t="shared" ref="AE183:AE196" ca="1" si="89">IF(A183=FALSE,"",IF(B183=0,0,MAX(AC183:AD183)))</f>
        <v/>
      </c>
      <c r="AF183" s="137" t="b">
        <f t="shared" ref="AF183:AF196" ca="1" si="90">AE183=AC183</f>
        <v>1</v>
      </c>
      <c r="AG183" s="125" t="str">
        <f t="shared" ref="AG183:AG196" ca="1" si="91">IF(A183=FALSE,"",IF(B183=0,"",IF(ABS(AE183)&lt;0.01,4,IF(ABS(AE183)&lt;0.1,3,IF(ABS(AE183)&lt;1,2,IF(ABS(AE183)&lt;10,1,0))))))</f>
        <v/>
      </c>
      <c r="AH183" s="125">
        <f ca="1">MIN(AG183:AG196)</f>
        <v>0</v>
      </c>
    </row>
    <row r="184" spans="1:39" s="119" customFormat="1" ht="18.75" customHeight="1">
      <c r="A184" s="129" t="b">
        <f ca="1">AND(B165=TRUE,H153+6&gt;A165+2)</f>
        <v>0</v>
      </c>
      <c r="B184" s="130" t="str">
        <f t="shared" ca="1" si="77"/>
        <v/>
      </c>
      <c r="C184" s="131" t="str">
        <f t="shared" ca="1" si="78"/>
        <v/>
      </c>
      <c r="D184" s="204" t="str">
        <f ca="1">IF(A184=FALSE,"",IF(B184=0,0,D155/B184*100))</f>
        <v/>
      </c>
      <c r="E184" s="204" t="str">
        <f ca="1">IF(A184=FALSE,"",IF(B184=0,0,D155/B184*100))</f>
        <v/>
      </c>
      <c r="F184" s="132" t="str">
        <f t="shared" ref="F184:F196" ca="1" si="92">IF(A184=FALSE,"",IF(B184=0,0,SQRT(SUMSQ(D184/2/SQRT(3),E184/2/SQRT(3)))))</f>
        <v/>
      </c>
      <c r="G184" s="132" t="str">
        <f t="shared" ca="1" si="79"/>
        <v/>
      </c>
      <c r="H184" s="132" t="str">
        <f ca="1">IF(A184=FALSE,"",IF(B184=0,0,P153/2))</f>
        <v/>
      </c>
      <c r="I184" s="132" t="str">
        <f ca="1">IF(A184=FALSE,"",IF(B184=0,0,P155/SQRT(3)))</f>
        <v/>
      </c>
      <c r="J184" s="132" t="str">
        <f ca="1">IF(A184=FALSE,"",IF(B184=0,0,O153*B155/SQRT(3)))</f>
        <v/>
      </c>
      <c r="K184" s="205" t="str">
        <f t="shared" ca="1" si="80"/>
        <v/>
      </c>
      <c r="L184" s="133" t="str">
        <f t="shared" ref="L184:L196" ca="1" si="93">IF(A184=FALSE,"",IF(G184=0,"∞",IF(K184^4/(G184^4/2)&gt;100000,"∞",ROUNDDOWN(K184^4/(G184^4/2),0))))</f>
        <v/>
      </c>
      <c r="M184" s="134" t="str">
        <f t="shared" ca="1" si="81"/>
        <v/>
      </c>
      <c r="N184" s="135" t="str">
        <f ca="1">IF(A184=FALSE,"",IF(B184=0,0,K184*MAX(M183:M196)))</f>
        <v/>
      </c>
      <c r="O184" s="207" t="str">
        <f ca="1">IF(A184=FALSE,"",D165)</f>
        <v/>
      </c>
      <c r="P184" s="208" t="str">
        <f t="shared" ca="1" si="82"/>
        <v/>
      </c>
      <c r="Q184" s="210" t="str">
        <f t="shared" ca="1" si="83"/>
        <v/>
      </c>
      <c r="R184" s="208" t="str">
        <f ca="1">IF(A184=FALSE,"",OFFSET(O162,0,MATCH(MAX(P163:R163),P163:R163,0)))</f>
        <v/>
      </c>
      <c r="S184" s="209" t="str">
        <f ca="1">IF(A184=FALSE,"",IF(C184=0,0,D155/B184*100))</f>
        <v/>
      </c>
      <c r="U184" s="104">
        <f ca="1">IF(F153*Q$4&lt;=O184,0.5,IF(F153*Q$5&lt;=O184,1,IF(F153*Q$6&lt;=O184,2,IF(F153*Q$7&lt;=O184,3,))))</f>
        <v>0.5</v>
      </c>
      <c r="V184" s="104">
        <f t="shared" ca="1" si="84"/>
        <v>0.5</v>
      </c>
      <c r="W184" s="104">
        <f t="shared" ca="1" si="85"/>
        <v>0.5</v>
      </c>
      <c r="X184" s="104">
        <f t="shared" ca="1" si="86"/>
        <v>0.5</v>
      </c>
      <c r="Y184" s="104">
        <f t="shared" ca="1" si="87"/>
        <v>0.5</v>
      </c>
      <c r="Z184" s="104">
        <f ca="1">Z183</f>
        <v>0</v>
      </c>
      <c r="AA184" s="136">
        <f t="shared" ref="AA184:AA196" ca="1" si="94">MAX(U184:Z184)</f>
        <v>0.5</v>
      </c>
      <c r="AC184" s="137" t="str">
        <f t="shared" ca="1" si="88"/>
        <v/>
      </c>
      <c r="AD184" s="137" t="str">
        <f ca="1">IF(A184=FALSE,"",IF(B184=0,0,C155*100))</f>
        <v/>
      </c>
      <c r="AE184" s="137" t="str">
        <f t="shared" ca="1" si="89"/>
        <v/>
      </c>
      <c r="AF184" s="137" t="b">
        <f t="shared" ca="1" si="90"/>
        <v>1</v>
      </c>
      <c r="AG184" s="125" t="str">
        <f t="shared" ca="1" si="91"/>
        <v/>
      </c>
      <c r="AH184" s="315" t="s">
        <v>51</v>
      </c>
    </row>
    <row r="185" spans="1:39" s="119" customFormat="1" ht="18.75" customHeight="1">
      <c r="A185" s="129" t="b">
        <f ca="1">AND(B166=TRUE,H153+6&gt;A166+2)</f>
        <v>0</v>
      </c>
      <c r="B185" s="130" t="str">
        <f t="shared" ca="1" si="77"/>
        <v/>
      </c>
      <c r="C185" s="131" t="str">
        <f t="shared" ca="1" si="78"/>
        <v/>
      </c>
      <c r="D185" s="204" t="str">
        <f ca="1">IF(A185=FALSE,"",IF(B185=0,0,D155/B185*100))</f>
        <v/>
      </c>
      <c r="E185" s="204" t="str">
        <f ca="1">IF(A185=FALSE,"",IF(B185=0,0,D155/B185*100))</f>
        <v/>
      </c>
      <c r="F185" s="132" t="str">
        <f t="shared" ca="1" si="92"/>
        <v/>
      </c>
      <c r="G185" s="132" t="str">
        <f t="shared" ca="1" si="79"/>
        <v/>
      </c>
      <c r="H185" s="132" t="str">
        <f ca="1">IF(A185=FALSE,"",IF(B185=0,0,P153/2))</f>
        <v/>
      </c>
      <c r="I185" s="132" t="str">
        <f ca="1">IF(A185=FALSE,"",IF(B185=0,0,P155/SQRT(3)))</f>
        <v/>
      </c>
      <c r="J185" s="132" t="str">
        <f ca="1">IF(A185=FALSE,"",IF(B185=0,0,O153*B155/SQRT(3)))</f>
        <v/>
      </c>
      <c r="K185" s="205" t="str">
        <f t="shared" ca="1" si="80"/>
        <v/>
      </c>
      <c r="L185" s="133" t="str">
        <f t="shared" ca="1" si="93"/>
        <v/>
      </c>
      <c r="M185" s="134" t="str">
        <f t="shared" ca="1" si="81"/>
        <v/>
      </c>
      <c r="N185" s="135" t="str">
        <f ca="1">IF(A185=FALSE,"",IF(B185=0,0,K185*MAX(M183:M196)))</f>
        <v/>
      </c>
      <c r="O185" s="207" t="str">
        <f ca="1">IF(A185=FALSE,"",D165)</f>
        <v/>
      </c>
      <c r="P185" s="208" t="str">
        <f t="shared" ca="1" si="82"/>
        <v/>
      </c>
      <c r="Q185" s="210" t="str">
        <f t="shared" ca="1" si="83"/>
        <v/>
      </c>
      <c r="R185" s="208" t="str">
        <f ca="1">IF(A185=FALSE,"",OFFSET(O162,0,MATCH(MAX(P163:R163),P163:R163,0)))</f>
        <v/>
      </c>
      <c r="S185" s="209" t="str">
        <f ca="1">IF(A185=FALSE,"",IF(C185=0,0,D155/B185*100))</f>
        <v/>
      </c>
      <c r="U185" s="104">
        <f ca="1">IF(F153*Q$4&lt;=O185,0.5,IF(F153*Q$5&lt;=O185,1,IF(F153*Q$6&lt;=O185,2,IF(F153*Q$7&lt;=O185,3,))))</f>
        <v>0.5</v>
      </c>
      <c r="V185" s="104">
        <f t="shared" ca="1" si="84"/>
        <v>0.5</v>
      </c>
      <c r="W185" s="104">
        <f t="shared" ca="1" si="85"/>
        <v>0.5</v>
      </c>
      <c r="X185" s="104">
        <f t="shared" ca="1" si="86"/>
        <v>0.5</v>
      </c>
      <c r="Y185" s="104">
        <f t="shared" ca="1" si="87"/>
        <v>0.5</v>
      </c>
      <c r="Z185" s="104">
        <f t="shared" ref="Z185:Z196" ca="1" si="95">Z184</f>
        <v>0</v>
      </c>
      <c r="AA185" s="136">
        <f t="shared" ca="1" si="94"/>
        <v>0.5</v>
      </c>
      <c r="AC185" s="137" t="str">
        <f t="shared" ca="1" si="88"/>
        <v/>
      </c>
      <c r="AD185" s="137" t="str">
        <f ca="1">IF(A185=FALSE,"",IF(B185=0,0,C155*100))</f>
        <v/>
      </c>
      <c r="AE185" s="137" t="str">
        <f t="shared" ca="1" si="89"/>
        <v/>
      </c>
      <c r="AF185" s="137" t="b">
        <f t="shared" ca="1" si="90"/>
        <v>1</v>
      </c>
      <c r="AG185" s="125" t="str">
        <f t="shared" ca="1" si="91"/>
        <v/>
      </c>
      <c r="AH185" s="125" t="str">
        <f ca="1">OFFSET($N$2,MATCH(AH183,$M$3:$M$8,0),0)</f>
        <v>0</v>
      </c>
    </row>
    <row r="186" spans="1:39" s="119" customFormat="1" ht="18.75" customHeight="1">
      <c r="A186" s="129" t="b">
        <f ca="1">AND(B167=TRUE,H153+6&gt;A167+2)</f>
        <v>0</v>
      </c>
      <c r="B186" s="130" t="str">
        <f t="shared" ca="1" si="77"/>
        <v/>
      </c>
      <c r="C186" s="131" t="str">
        <f t="shared" ca="1" si="78"/>
        <v/>
      </c>
      <c r="D186" s="204" t="str">
        <f ca="1">IF(A186=FALSE,"",IF(B186=0,0,D155/B186*100))</f>
        <v/>
      </c>
      <c r="E186" s="204" t="str">
        <f ca="1">IF(A186=FALSE,"",IF(B186=0,0,D155/B186*100))</f>
        <v/>
      </c>
      <c r="F186" s="132" t="str">
        <f t="shared" ca="1" si="92"/>
        <v/>
      </c>
      <c r="G186" s="132" t="str">
        <f t="shared" ca="1" si="79"/>
        <v/>
      </c>
      <c r="H186" s="132" t="str">
        <f ca="1">IF(A186=FALSE,"",IF(B186=0,0,P153/2))</f>
        <v/>
      </c>
      <c r="I186" s="132" t="str">
        <f ca="1">IF(A186=FALSE,"",IF(B186=0,0,P155/SQRT(3)))</f>
        <v/>
      </c>
      <c r="J186" s="132" t="str">
        <f ca="1">IF(A186=FALSE,"",IF(B186=0,0,O153*B155/SQRT(3)))</f>
        <v/>
      </c>
      <c r="K186" s="205" t="str">
        <f t="shared" ca="1" si="80"/>
        <v/>
      </c>
      <c r="L186" s="133" t="str">
        <f t="shared" ca="1" si="93"/>
        <v/>
      </c>
      <c r="M186" s="134" t="str">
        <f t="shared" ca="1" si="81"/>
        <v/>
      </c>
      <c r="N186" s="135" t="str">
        <f ca="1">IF(A186=FALSE,"",IF(B186=0,0,K186*MAX(M183:M196)))</f>
        <v/>
      </c>
      <c r="O186" s="207" t="str">
        <f ca="1">IF(A186=FALSE,"",D165)</f>
        <v/>
      </c>
      <c r="P186" s="208" t="str">
        <f t="shared" ca="1" si="82"/>
        <v/>
      </c>
      <c r="Q186" s="210" t="str">
        <f t="shared" ca="1" si="83"/>
        <v/>
      </c>
      <c r="R186" s="208" t="str">
        <f ca="1">IF(A186=FALSE,"",OFFSET(O162,0,MATCH(MAX(P163:R163),P163:R163,0)))</f>
        <v/>
      </c>
      <c r="S186" s="209" t="str">
        <f ca="1">IF(A186=FALSE,"",IF(C186=0,0,D155/B186*100))</f>
        <v/>
      </c>
      <c r="U186" s="104">
        <f ca="1">IF(F153*Q$4&lt;=O186,0.5,IF(F153*Q$5&lt;=O186,1,IF(F153*Q$6&lt;=O186,2,IF(F153*Q$7&lt;=O186,3,))))</f>
        <v>0.5</v>
      </c>
      <c r="V186" s="104">
        <f t="shared" ca="1" si="84"/>
        <v>0.5</v>
      </c>
      <c r="W186" s="104">
        <f t="shared" ca="1" si="85"/>
        <v>0.5</v>
      </c>
      <c r="X186" s="104">
        <f t="shared" ca="1" si="86"/>
        <v>0.5</v>
      </c>
      <c r="Y186" s="104">
        <f t="shared" ca="1" si="87"/>
        <v>0.5</v>
      </c>
      <c r="Z186" s="104">
        <f t="shared" ca="1" si="95"/>
        <v>0</v>
      </c>
      <c r="AA186" s="136">
        <f t="shared" ca="1" si="94"/>
        <v>0.5</v>
      </c>
      <c r="AC186" s="137" t="str">
        <f t="shared" ca="1" si="88"/>
        <v/>
      </c>
      <c r="AD186" s="137" t="str">
        <f ca="1">IF(A186=FALSE,"",IF(B186=0,0,C155*100))</f>
        <v/>
      </c>
      <c r="AE186" s="137" t="str">
        <f t="shared" ca="1" si="89"/>
        <v/>
      </c>
      <c r="AF186" s="137" t="b">
        <f t="shared" ca="1" si="90"/>
        <v>1</v>
      </c>
      <c r="AG186" s="125" t="str">
        <f t="shared" ca="1" si="91"/>
        <v/>
      </c>
      <c r="AH186" s="315" t="s">
        <v>3</v>
      </c>
    </row>
    <row r="187" spans="1:39" s="119" customFormat="1" ht="18.75" customHeight="1">
      <c r="A187" s="129" t="b">
        <f ca="1">AND(B168=TRUE,H153+6&gt;A168+2)</f>
        <v>0</v>
      </c>
      <c r="B187" s="130" t="str">
        <f t="shared" ca="1" si="77"/>
        <v/>
      </c>
      <c r="C187" s="131" t="str">
        <f t="shared" ca="1" si="78"/>
        <v/>
      </c>
      <c r="D187" s="204" t="str">
        <f ca="1">IF(A187=FALSE,"",IF(B187=0,0,D155/B187*100))</f>
        <v/>
      </c>
      <c r="E187" s="204" t="str">
        <f ca="1">IF(A187=FALSE,"",IF(B187=0,0,D155/B187*100))</f>
        <v/>
      </c>
      <c r="F187" s="132" t="str">
        <f t="shared" ca="1" si="92"/>
        <v/>
      </c>
      <c r="G187" s="132" t="str">
        <f t="shared" ca="1" si="79"/>
        <v/>
      </c>
      <c r="H187" s="132" t="str">
        <f ca="1">IF(A187=FALSE,"",IF(B187=0,0,P153/2))</f>
        <v/>
      </c>
      <c r="I187" s="132" t="str">
        <f ca="1">IF(A187=FALSE,"",IF(B187=0,0,P155/SQRT(3)))</f>
        <v/>
      </c>
      <c r="J187" s="132" t="str">
        <f ca="1">IF(A187=FALSE,"",IF(B187=0,0,O153*B155/SQRT(3)))</f>
        <v/>
      </c>
      <c r="K187" s="205" t="str">
        <f t="shared" ca="1" si="80"/>
        <v/>
      </c>
      <c r="L187" s="133" t="str">
        <f t="shared" ca="1" si="93"/>
        <v/>
      </c>
      <c r="M187" s="134" t="str">
        <f t="shared" ca="1" si="81"/>
        <v/>
      </c>
      <c r="N187" s="135" t="str">
        <f ca="1">IF(A187=FALSE,"",IF(B187=0,0,K187*MAX(M183:M196)))</f>
        <v/>
      </c>
      <c r="O187" s="207" t="str">
        <f ca="1">IF(A187=FALSE,"",D165)</f>
        <v/>
      </c>
      <c r="P187" s="208" t="str">
        <f t="shared" ca="1" si="82"/>
        <v/>
      </c>
      <c r="Q187" s="210" t="str">
        <f t="shared" ca="1" si="83"/>
        <v/>
      </c>
      <c r="R187" s="208" t="str">
        <f ca="1">IF(A187=FALSE,"",OFFSET(O162,0,MATCH(MAX(P163:R163),P163:R163,0)))</f>
        <v/>
      </c>
      <c r="S187" s="209" t="str">
        <f ca="1">IF(A187=FALSE,"",IF(C187=0,0,D155/B187*100))</f>
        <v/>
      </c>
      <c r="U187" s="104">
        <f ca="1">IF(F153*Q$4&lt;=O187,0.5,IF(F153*Q$5&lt;=O187,1,IF(F153*Q$6&lt;=O187,2,IF(F153*Q$7&lt;=O187,3,))))</f>
        <v>0.5</v>
      </c>
      <c r="V187" s="104">
        <f t="shared" ca="1" si="84"/>
        <v>0.5</v>
      </c>
      <c r="W187" s="104">
        <f t="shared" ca="1" si="85"/>
        <v>0.5</v>
      </c>
      <c r="X187" s="104">
        <f t="shared" ca="1" si="86"/>
        <v>0.5</v>
      </c>
      <c r="Y187" s="104">
        <f t="shared" ca="1" si="87"/>
        <v>0.5</v>
      </c>
      <c r="Z187" s="104">
        <f t="shared" ca="1" si="95"/>
        <v>0</v>
      </c>
      <c r="AA187" s="136">
        <f t="shared" ca="1" si="94"/>
        <v>0.5</v>
      </c>
      <c r="AC187" s="137" t="str">
        <f t="shared" ca="1" si="88"/>
        <v/>
      </c>
      <c r="AD187" s="137" t="str">
        <f ca="1">IF(A187=FALSE,"",IF(B187=0,0,C155*100))</f>
        <v/>
      </c>
      <c r="AE187" s="137" t="str">
        <f t="shared" ca="1" si="89"/>
        <v/>
      </c>
      <c r="AF187" s="137" t="b">
        <f t="shared" ca="1" si="90"/>
        <v>1</v>
      </c>
      <c r="AG187" s="125" t="str">
        <f t="shared" ca="1" si="91"/>
        <v/>
      </c>
      <c r="AH187" s="316" t="s">
        <v>233</v>
      </c>
    </row>
    <row r="188" spans="1:39" s="119" customFormat="1" ht="18.75" customHeight="1">
      <c r="A188" s="129" t="b">
        <f ca="1">AND(B169=TRUE,H153+6&gt;A169+2)</f>
        <v>0</v>
      </c>
      <c r="B188" s="130" t="str">
        <f t="shared" ca="1" si="77"/>
        <v/>
      </c>
      <c r="C188" s="131" t="str">
        <f t="shared" ca="1" si="78"/>
        <v/>
      </c>
      <c r="D188" s="204" t="str">
        <f ca="1">IF(A188=FALSE,"",IF(B188=0,0,D155/B188*100))</f>
        <v/>
      </c>
      <c r="E188" s="204" t="str">
        <f ca="1">IF(A188=FALSE,"",IF(B188=0,0,D155/B188*100))</f>
        <v/>
      </c>
      <c r="F188" s="132" t="str">
        <f t="shared" ca="1" si="92"/>
        <v/>
      </c>
      <c r="G188" s="132" t="str">
        <f t="shared" ca="1" si="79"/>
        <v/>
      </c>
      <c r="H188" s="132" t="str">
        <f ca="1">IF(A188=FALSE,"",IF(B188=0,0,P153/2))</f>
        <v/>
      </c>
      <c r="I188" s="132" t="str">
        <f ca="1">IF(A188=FALSE,"",IF(B188=0,0,P155/SQRT(3)))</f>
        <v/>
      </c>
      <c r="J188" s="132" t="str">
        <f ca="1">IF(A188=FALSE,"",IF(B188=0,0,O153*B155/SQRT(3)))</f>
        <v/>
      </c>
      <c r="K188" s="205" t="str">
        <f t="shared" ca="1" si="80"/>
        <v/>
      </c>
      <c r="L188" s="133" t="str">
        <f t="shared" ca="1" si="93"/>
        <v/>
      </c>
      <c r="M188" s="134" t="str">
        <f t="shared" ca="1" si="81"/>
        <v/>
      </c>
      <c r="N188" s="135" t="str">
        <f ca="1">IF(A188=FALSE,"",IF(B188=0,0,K188*MAX(M183:M196)))</f>
        <v/>
      </c>
      <c r="O188" s="207" t="str">
        <f ca="1">IF(A188=FALSE,"",D165)</f>
        <v/>
      </c>
      <c r="P188" s="208" t="str">
        <f t="shared" ca="1" si="82"/>
        <v/>
      </c>
      <c r="Q188" s="210" t="str">
        <f t="shared" ca="1" si="83"/>
        <v/>
      </c>
      <c r="R188" s="208" t="str">
        <f ca="1">IF(A188=FALSE,"",OFFSET(O162,0,MATCH(MAX(P163:R163),P163:R163,0)))</f>
        <v/>
      </c>
      <c r="S188" s="209" t="str">
        <f ca="1">IF(A188=FALSE,"",IF(C188=0,0,D155/B188*100))</f>
        <v/>
      </c>
      <c r="U188" s="104">
        <f ca="1">IF(F153*Q$4&lt;=O188,0.5,IF(F153*Q$5&lt;=O188,1,IF(F153*Q$6&lt;=O188,2,IF(F153*Q$7&lt;=O188,3,))))</f>
        <v>0.5</v>
      </c>
      <c r="V188" s="104">
        <f t="shared" ca="1" si="84"/>
        <v>0.5</v>
      </c>
      <c r="W188" s="104">
        <f t="shared" ca="1" si="85"/>
        <v>0.5</v>
      </c>
      <c r="X188" s="104">
        <f t="shared" ca="1" si="86"/>
        <v>0.5</v>
      </c>
      <c r="Y188" s="104">
        <f t="shared" ca="1" si="87"/>
        <v>0.5</v>
      </c>
      <c r="Z188" s="104">
        <f t="shared" ca="1" si="95"/>
        <v>0</v>
      </c>
      <c r="AA188" s="136">
        <f t="shared" ca="1" si="94"/>
        <v>0.5</v>
      </c>
      <c r="AC188" s="137" t="str">
        <f t="shared" ca="1" si="88"/>
        <v/>
      </c>
      <c r="AD188" s="137" t="str">
        <f ca="1">IF(A188=FALSE,"",IF(B188=0,0,C155*100))</f>
        <v/>
      </c>
      <c r="AE188" s="137" t="str">
        <f t="shared" ca="1" si="89"/>
        <v/>
      </c>
      <c r="AF188" s="137" t="b">
        <f t="shared" ca="1" si="90"/>
        <v>1</v>
      </c>
      <c r="AG188" s="125" t="str">
        <f t="shared" ca="1" si="91"/>
        <v/>
      </c>
      <c r="AH188" s="188" t="str">
        <f ca="1">IF(COUNTIF(AF183:AF196,FALSE)=0,"","초과")</f>
        <v/>
      </c>
    </row>
    <row r="189" spans="1:39" s="119" customFormat="1" ht="18.75" customHeight="1">
      <c r="A189" s="129" t="b">
        <f ca="1">AND(B170=TRUE,H153+6&gt;A170+2)</f>
        <v>0</v>
      </c>
      <c r="B189" s="130" t="str">
        <f t="shared" ca="1" si="77"/>
        <v/>
      </c>
      <c r="C189" s="131" t="str">
        <f t="shared" ca="1" si="78"/>
        <v/>
      </c>
      <c r="D189" s="204" t="str">
        <f ca="1">IF(A189=FALSE,"",IF(B189=0,0,D155/B189*100))</f>
        <v/>
      </c>
      <c r="E189" s="204" t="str">
        <f ca="1">IF(A189=FALSE,"",IF(B189=0,0,D155/B189*100))</f>
        <v/>
      </c>
      <c r="F189" s="132" t="str">
        <f t="shared" ca="1" si="92"/>
        <v/>
      </c>
      <c r="G189" s="132" t="str">
        <f t="shared" ca="1" si="79"/>
        <v/>
      </c>
      <c r="H189" s="132" t="str">
        <f ca="1">IF(A189=FALSE,"",IF(B189=0,0,P153/2))</f>
        <v/>
      </c>
      <c r="I189" s="132" t="str">
        <f ca="1">IF(A189=FALSE,"",IF(B189=0,0,P155/SQRT(3)))</f>
        <v/>
      </c>
      <c r="J189" s="132" t="str">
        <f ca="1">IF(A189=FALSE,"",IF(B189=0,0,O153*B155/SQRT(3)))</f>
        <v/>
      </c>
      <c r="K189" s="205" t="str">
        <f t="shared" ca="1" si="80"/>
        <v/>
      </c>
      <c r="L189" s="133" t="str">
        <f t="shared" ca="1" si="93"/>
        <v/>
      </c>
      <c r="M189" s="134" t="str">
        <f t="shared" ca="1" si="81"/>
        <v/>
      </c>
      <c r="N189" s="135" t="str">
        <f ca="1">IF(A189=FALSE,"",IF(B189=0,0,K189*MAX(M183:M196)))</f>
        <v/>
      </c>
      <c r="O189" s="207" t="str">
        <f ca="1">IF(A189=FALSE,"",D165)</f>
        <v/>
      </c>
      <c r="P189" s="208" t="str">
        <f t="shared" ca="1" si="82"/>
        <v/>
      </c>
      <c r="Q189" s="210" t="str">
        <f t="shared" ca="1" si="83"/>
        <v/>
      </c>
      <c r="R189" s="208" t="str">
        <f ca="1">IF(A189=FALSE,"",OFFSET(O162,0,MATCH(MAX(P163:R163),P163:R163,0)))</f>
        <v/>
      </c>
      <c r="S189" s="209" t="str">
        <f ca="1">IF(A189=FALSE,"",IF(C189=0,0,D155/B189*100))</f>
        <v/>
      </c>
      <c r="U189" s="104">
        <f ca="1">IF(F153*Q$4&lt;=O189,0.5,IF(F153*Q$5&lt;=O189,1,IF(F153*Q$6&lt;=O189,2,IF(F153*Q$7&lt;=O189,3,))))</f>
        <v>0.5</v>
      </c>
      <c r="V189" s="104">
        <f t="shared" ca="1" si="84"/>
        <v>0.5</v>
      </c>
      <c r="W189" s="104">
        <f t="shared" ca="1" si="85"/>
        <v>0.5</v>
      </c>
      <c r="X189" s="104">
        <f t="shared" ca="1" si="86"/>
        <v>0.5</v>
      </c>
      <c r="Y189" s="104">
        <f t="shared" ca="1" si="87"/>
        <v>0.5</v>
      </c>
      <c r="Z189" s="104">
        <f t="shared" ca="1" si="95"/>
        <v>0</v>
      </c>
      <c r="AA189" s="136">
        <f t="shared" ca="1" si="94"/>
        <v>0.5</v>
      </c>
      <c r="AC189" s="137" t="str">
        <f t="shared" ca="1" si="88"/>
        <v/>
      </c>
      <c r="AD189" s="137" t="str">
        <f ca="1">IF(A189=FALSE,"",IF(B189=0,0,C155*100))</f>
        <v/>
      </c>
      <c r="AE189" s="137" t="str">
        <f t="shared" ca="1" si="89"/>
        <v/>
      </c>
      <c r="AF189" s="137" t="b">
        <f t="shared" ca="1" si="90"/>
        <v>1</v>
      </c>
      <c r="AG189" s="186" t="str">
        <f t="shared" ca="1" si="91"/>
        <v/>
      </c>
      <c r="AH189" s="189"/>
    </row>
    <row r="190" spans="1:39" s="119" customFormat="1" ht="18.75" customHeight="1">
      <c r="A190" s="129" t="b">
        <f ca="1">AND(B171=TRUE,H153+6&gt;A171+2)</f>
        <v>0</v>
      </c>
      <c r="B190" s="130" t="str">
        <f t="shared" ca="1" si="77"/>
        <v/>
      </c>
      <c r="C190" s="131" t="str">
        <f t="shared" ca="1" si="78"/>
        <v/>
      </c>
      <c r="D190" s="204" t="str">
        <f ca="1">IF(A190=FALSE,"",IF(B190=0,0,D155/B190*100))</f>
        <v/>
      </c>
      <c r="E190" s="204" t="str">
        <f ca="1">IF(A190=FALSE,"",IF(B190=0,0,D155/B190*100))</f>
        <v/>
      </c>
      <c r="F190" s="132" t="str">
        <f t="shared" ca="1" si="92"/>
        <v/>
      </c>
      <c r="G190" s="132" t="str">
        <f t="shared" ca="1" si="79"/>
        <v/>
      </c>
      <c r="H190" s="132" t="str">
        <f ca="1">IF(A190=FALSE,"",IF(B190=0,0,P153/2))</f>
        <v/>
      </c>
      <c r="I190" s="132" t="str">
        <f ca="1">IF(A190=FALSE,"",IF(B190=0,0,P155/SQRT(3)))</f>
        <v/>
      </c>
      <c r="J190" s="132" t="str">
        <f ca="1">IF(A190=FALSE,"",IF(B190=0,0,O153*B155/SQRT(3)))</f>
        <v/>
      </c>
      <c r="K190" s="205" t="str">
        <f t="shared" ca="1" si="80"/>
        <v/>
      </c>
      <c r="L190" s="133" t="str">
        <f t="shared" ca="1" si="93"/>
        <v/>
      </c>
      <c r="M190" s="134" t="str">
        <f t="shared" ca="1" si="81"/>
        <v/>
      </c>
      <c r="N190" s="135" t="str">
        <f ca="1">IF(A190=FALSE,"",IF(B190=0,0,K190*MAX(M183:M196)))</f>
        <v/>
      </c>
      <c r="O190" s="207" t="str">
        <f ca="1">IF(A190=FALSE,"",D165)</f>
        <v/>
      </c>
      <c r="P190" s="208" t="str">
        <f t="shared" ca="1" si="82"/>
        <v/>
      </c>
      <c r="Q190" s="210" t="str">
        <f t="shared" ca="1" si="83"/>
        <v/>
      </c>
      <c r="R190" s="208" t="str">
        <f ca="1">IF(A190=FALSE,"",OFFSET(O162,0,MATCH(MAX(P163:R163),P163:R163,0)))</f>
        <v/>
      </c>
      <c r="S190" s="209" t="str">
        <f ca="1">IF(A190=FALSE,"",IF(C190=0,0,D155/B190*100))</f>
        <v/>
      </c>
      <c r="U190" s="104">
        <f ca="1">IF(F153*Q$4&lt;=O190,0.5,IF(F153*Q$5&lt;=O190,1,IF(F153*Q$6&lt;=O190,2,IF(F153*Q$7&lt;=O190,3,))))</f>
        <v>0.5</v>
      </c>
      <c r="V190" s="104">
        <f t="shared" ca="1" si="84"/>
        <v>0.5</v>
      </c>
      <c r="W190" s="104">
        <f t="shared" ca="1" si="85"/>
        <v>0.5</v>
      </c>
      <c r="X190" s="104">
        <f t="shared" ca="1" si="86"/>
        <v>0.5</v>
      </c>
      <c r="Y190" s="104">
        <f t="shared" ca="1" si="87"/>
        <v>0.5</v>
      </c>
      <c r="Z190" s="104">
        <f t="shared" ca="1" si="95"/>
        <v>0</v>
      </c>
      <c r="AA190" s="136">
        <f t="shared" ca="1" si="94"/>
        <v>0.5</v>
      </c>
      <c r="AC190" s="137" t="str">
        <f t="shared" ca="1" si="88"/>
        <v/>
      </c>
      <c r="AD190" s="137" t="str">
        <f ca="1">IF(A190=FALSE,"",IF(B190=0,0,C155*100))</f>
        <v/>
      </c>
      <c r="AE190" s="137" t="str">
        <f t="shared" ca="1" si="89"/>
        <v/>
      </c>
      <c r="AF190" s="137" t="b">
        <f t="shared" ca="1" si="90"/>
        <v>1</v>
      </c>
      <c r="AG190" s="125" t="str">
        <f t="shared" ca="1" si="91"/>
        <v/>
      </c>
    </row>
    <row r="191" spans="1:39" s="119" customFormat="1" ht="18.75" customHeight="1">
      <c r="A191" s="129" t="b">
        <f ca="1">AND(B172=TRUE,H153+6&gt;A172+2)</f>
        <v>0</v>
      </c>
      <c r="B191" s="130" t="str">
        <f t="shared" ca="1" si="77"/>
        <v/>
      </c>
      <c r="C191" s="131" t="str">
        <f t="shared" ca="1" si="78"/>
        <v/>
      </c>
      <c r="D191" s="204" t="str">
        <f ca="1">IF(A191=FALSE,"",IF(B191=0,0,D155/B191*100))</f>
        <v/>
      </c>
      <c r="E191" s="204" t="str">
        <f ca="1">IF(A191=FALSE,"",IF(B191=0,0,D155/B191*100))</f>
        <v/>
      </c>
      <c r="F191" s="132" t="str">
        <f t="shared" ca="1" si="92"/>
        <v/>
      </c>
      <c r="G191" s="132" t="str">
        <f t="shared" ca="1" si="79"/>
        <v/>
      </c>
      <c r="H191" s="132" t="str">
        <f ca="1">IF(A191=FALSE,"",IF(B191=0,0,P153/2))</f>
        <v/>
      </c>
      <c r="I191" s="132" t="str">
        <f ca="1">IF(A191=FALSE,"",IF(B191=0,0,P155/SQRT(3)))</f>
        <v/>
      </c>
      <c r="J191" s="132" t="str">
        <f ca="1">IF(A191=FALSE,"",IF(B191=0,0,O153*B155/SQRT(3)))</f>
        <v/>
      </c>
      <c r="K191" s="205" t="str">
        <f t="shared" ca="1" si="80"/>
        <v/>
      </c>
      <c r="L191" s="133" t="str">
        <f t="shared" ca="1" si="93"/>
        <v/>
      </c>
      <c r="M191" s="134" t="str">
        <f t="shared" ca="1" si="81"/>
        <v/>
      </c>
      <c r="N191" s="135" t="str">
        <f ca="1">IF(A191=FALSE,"",IF(B191=0,0,K191*MAX(M183:M196)))</f>
        <v/>
      </c>
      <c r="O191" s="207" t="str">
        <f ca="1">IF(A191=FALSE,"",D165)</f>
        <v/>
      </c>
      <c r="P191" s="208" t="str">
        <f t="shared" ca="1" si="82"/>
        <v/>
      </c>
      <c r="Q191" s="210" t="str">
        <f t="shared" ca="1" si="83"/>
        <v/>
      </c>
      <c r="R191" s="208" t="str">
        <f ca="1">IF(A191=FALSE,"",OFFSET(O162,0,MATCH(MAX(P163:R163),P163:R163,0)))</f>
        <v/>
      </c>
      <c r="S191" s="209" t="str">
        <f ca="1">IF(A191=FALSE,"",IF(C191=0,0,D155/B191*100))</f>
        <v/>
      </c>
      <c r="U191" s="104">
        <f ca="1">IF(F153*Q$4&lt;=O191,0.5,IF(F153*Q$5&lt;=O191,1,IF(F153*Q$6&lt;=O191,2,IF(F153*Q$7&lt;=O191,3,))))</f>
        <v>0.5</v>
      </c>
      <c r="V191" s="104">
        <f t="shared" ca="1" si="84"/>
        <v>0.5</v>
      </c>
      <c r="W191" s="104">
        <f t="shared" ca="1" si="85"/>
        <v>0.5</v>
      </c>
      <c r="X191" s="104">
        <f t="shared" ca="1" si="86"/>
        <v>0.5</v>
      </c>
      <c r="Y191" s="104">
        <f t="shared" ca="1" si="87"/>
        <v>0.5</v>
      </c>
      <c r="Z191" s="104">
        <f t="shared" ca="1" si="95"/>
        <v>0</v>
      </c>
      <c r="AA191" s="136">
        <f t="shared" ca="1" si="94"/>
        <v>0.5</v>
      </c>
      <c r="AC191" s="137" t="str">
        <f t="shared" ca="1" si="88"/>
        <v/>
      </c>
      <c r="AD191" s="137" t="str">
        <f ca="1">IF(A191=FALSE,"",IF(B191=0,0,C155*100))</f>
        <v/>
      </c>
      <c r="AE191" s="137" t="str">
        <f t="shared" ca="1" si="89"/>
        <v/>
      </c>
      <c r="AF191" s="137" t="b">
        <f t="shared" ca="1" si="90"/>
        <v>1</v>
      </c>
      <c r="AG191" s="125" t="str">
        <f t="shared" ca="1" si="91"/>
        <v/>
      </c>
    </row>
    <row r="192" spans="1:39" s="119" customFormat="1" ht="18.75" customHeight="1">
      <c r="A192" s="129" t="b">
        <f ca="1">AND(B173=TRUE,H153+6&gt;A173+2)</f>
        <v>0</v>
      </c>
      <c r="B192" s="130" t="str">
        <f t="shared" ca="1" si="77"/>
        <v/>
      </c>
      <c r="C192" s="131" t="str">
        <f t="shared" ca="1" si="78"/>
        <v/>
      </c>
      <c r="D192" s="204" t="str">
        <f ca="1">IF(A192=FALSE,"",IF(B192=0,0,D155/B192*100))</f>
        <v/>
      </c>
      <c r="E192" s="204" t="str">
        <f ca="1">IF(A192=FALSE,"",IF(B192=0,0,D155/B192*100))</f>
        <v/>
      </c>
      <c r="F192" s="132" t="str">
        <f t="shared" ca="1" si="92"/>
        <v/>
      </c>
      <c r="G192" s="132" t="str">
        <f t="shared" ca="1" si="79"/>
        <v/>
      </c>
      <c r="H192" s="132" t="str">
        <f ca="1">IF(A192=FALSE,"",IF(B192=0,0,P153/2))</f>
        <v/>
      </c>
      <c r="I192" s="132" t="str">
        <f ca="1">IF(A192=FALSE,"",IF(B192=0,0,P155/SQRT(3)))</f>
        <v/>
      </c>
      <c r="J192" s="132" t="str">
        <f ca="1">IF(A192=FALSE,"",IF(B192=0,0,O153*B155/SQRT(3)))</f>
        <v/>
      </c>
      <c r="K192" s="205" t="str">
        <f t="shared" ca="1" si="80"/>
        <v/>
      </c>
      <c r="L192" s="133" t="str">
        <f t="shared" ca="1" si="93"/>
        <v/>
      </c>
      <c r="M192" s="134" t="str">
        <f t="shared" ca="1" si="81"/>
        <v/>
      </c>
      <c r="N192" s="135" t="str">
        <f ca="1">IF(A192=FALSE,"",IF(B192=0,0,K192*MAX(M183:M196)))</f>
        <v/>
      </c>
      <c r="O192" s="207" t="str">
        <f ca="1">IF(A192=FALSE,"",D165)</f>
        <v/>
      </c>
      <c r="P192" s="208" t="str">
        <f t="shared" ca="1" si="82"/>
        <v/>
      </c>
      <c r="Q192" s="210" t="str">
        <f t="shared" ca="1" si="83"/>
        <v/>
      </c>
      <c r="R192" s="208" t="str">
        <f ca="1">IF(A192=FALSE,"",OFFSET(O162,0,MATCH(MAX(P163:R163),P163:R163,0)))</f>
        <v/>
      </c>
      <c r="S192" s="209" t="str">
        <f ca="1">IF(A192=FALSE,"",IF(C192=0,0,D155/B192*100))</f>
        <v/>
      </c>
      <c r="U192" s="104">
        <f ca="1">IF(F153*Q$4&lt;=O192,0.5,IF(F153*Q$5&lt;=O192,1,IF(F153*Q$6&lt;=O192,2,IF(F153*Q$7&lt;=O192,3,))))</f>
        <v>0.5</v>
      </c>
      <c r="V192" s="104">
        <f t="shared" ca="1" si="84"/>
        <v>0.5</v>
      </c>
      <c r="W192" s="104">
        <f t="shared" ca="1" si="85"/>
        <v>0.5</v>
      </c>
      <c r="X192" s="104">
        <f t="shared" ca="1" si="86"/>
        <v>0.5</v>
      </c>
      <c r="Y192" s="104">
        <f t="shared" ca="1" si="87"/>
        <v>0.5</v>
      </c>
      <c r="Z192" s="104">
        <f t="shared" ca="1" si="95"/>
        <v>0</v>
      </c>
      <c r="AA192" s="136">
        <f t="shared" ca="1" si="94"/>
        <v>0.5</v>
      </c>
      <c r="AC192" s="137" t="str">
        <f t="shared" ca="1" si="88"/>
        <v/>
      </c>
      <c r="AD192" s="137" t="str">
        <f ca="1">IF(A192=FALSE,"",IF(B192=0,0,C155*100))</f>
        <v/>
      </c>
      <c r="AE192" s="137" t="str">
        <f t="shared" ca="1" si="89"/>
        <v/>
      </c>
      <c r="AF192" s="137" t="b">
        <f t="shared" ca="1" si="90"/>
        <v>1</v>
      </c>
      <c r="AG192" s="125" t="str">
        <f t="shared" ca="1" si="91"/>
        <v/>
      </c>
    </row>
    <row r="193" spans="1:37" s="119" customFormat="1" ht="18.75" customHeight="1">
      <c r="A193" s="129" t="b">
        <f ca="1">AND(B174=TRUE,H153+6&gt;A174+2)</f>
        <v>0</v>
      </c>
      <c r="B193" s="130" t="str">
        <f t="shared" ca="1" si="77"/>
        <v/>
      </c>
      <c r="C193" s="131" t="str">
        <f t="shared" ca="1" si="78"/>
        <v/>
      </c>
      <c r="D193" s="204" t="str">
        <f ca="1">IF(A193=FALSE,"",IF(B193=0,0,D155/B193*100))</f>
        <v/>
      </c>
      <c r="E193" s="204" t="str">
        <f ca="1">IF(A193=FALSE,"",IF(B193=0,0,D155/B193*100))</f>
        <v/>
      </c>
      <c r="F193" s="132" t="str">
        <f t="shared" ca="1" si="92"/>
        <v/>
      </c>
      <c r="G193" s="132" t="str">
        <f t="shared" ca="1" si="79"/>
        <v/>
      </c>
      <c r="H193" s="132" t="str">
        <f ca="1">IF(A193=FALSE,"",IF(B193=0,0,P153/2))</f>
        <v/>
      </c>
      <c r="I193" s="132" t="str">
        <f ca="1">IF(A193=FALSE,"",IF(B193=0,0,P155/SQRT(3)))</f>
        <v/>
      </c>
      <c r="J193" s="132" t="str">
        <f ca="1">IF(A193=FALSE,"",IF(B193=0,0,O153*B155/SQRT(3)))</f>
        <v/>
      </c>
      <c r="K193" s="205" t="str">
        <f t="shared" ca="1" si="80"/>
        <v/>
      </c>
      <c r="L193" s="133" t="str">
        <f t="shared" ca="1" si="93"/>
        <v/>
      </c>
      <c r="M193" s="134" t="str">
        <f t="shared" ca="1" si="81"/>
        <v/>
      </c>
      <c r="N193" s="135" t="str">
        <f ca="1">IF(A193=FALSE,"",IF(B193=0,0,K193*MAX(M183:M196)))</f>
        <v/>
      </c>
      <c r="O193" s="207" t="str">
        <f ca="1">IF(A193=FALSE,"",D165)</f>
        <v/>
      </c>
      <c r="P193" s="208" t="str">
        <f t="shared" ca="1" si="82"/>
        <v/>
      </c>
      <c r="Q193" s="210" t="str">
        <f t="shared" ca="1" si="83"/>
        <v/>
      </c>
      <c r="R193" s="208" t="str">
        <f ca="1">IF(A193=FALSE,"",OFFSET(O162,0,MATCH(MAX(P163:R163),P163:R163,0)))</f>
        <v/>
      </c>
      <c r="S193" s="209" t="str">
        <f ca="1">IF(A193=FALSE,"",IF(C193=0,0,D155/B193*100))</f>
        <v/>
      </c>
      <c r="U193" s="104">
        <f ca="1">IF(F153*Q$4&lt;=O193,0.5,IF(F153*Q$5&lt;=O193,1,IF(F153*Q$6&lt;=O193,2,IF(F153*Q$7&lt;=O193,3,))))</f>
        <v>0.5</v>
      </c>
      <c r="V193" s="104">
        <f t="shared" ca="1" si="84"/>
        <v>0.5</v>
      </c>
      <c r="W193" s="104">
        <f t="shared" ca="1" si="85"/>
        <v>0.5</v>
      </c>
      <c r="X193" s="104">
        <f t="shared" ca="1" si="86"/>
        <v>0.5</v>
      </c>
      <c r="Y193" s="104">
        <f t="shared" ca="1" si="87"/>
        <v>0.5</v>
      </c>
      <c r="Z193" s="104">
        <f t="shared" ca="1" si="95"/>
        <v>0</v>
      </c>
      <c r="AA193" s="136">
        <f t="shared" ca="1" si="94"/>
        <v>0.5</v>
      </c>
      <c r="AC193" s="137" t="str">
        <f t="shared" ca="1" si="88"/>
        <v/>
      </c>
      <c r="AD193" s="137" t="str">
        <f ca="1">IF(A193=FALSE,"",IF(B193=0,0,C155*100))</f>
        <v/>
      </c>
      <c r="AE193" s="137" t="str">
        <f t="shared" ca="1" si="89"/>
        <v/>
      </c>
      <c r="AF193" s="137" t="b">
        <f t="shared" ca="1" si="90"/>
        <v>1</v>
      </c>
      <c r="AG193" s="125" t="str">
        <f t="shared" ca="1" si="91"/>
        <v/>
      </c>
    </row>
    <row r="194" spans="1:37" s="119" customFormat="1" ht="18.75" customHeight="1">
      <c r="A194" s="129" t="b">
        <f ca="1">AND(B175=TRUE,H153+6&gt;A175+2)</f>
        <v>0</v>
      </c>
      <c r="B194" s="130" t="str">
        <f t="shared" ca="1" si="77"/>
        <v/>
      </c>
      <c r="C194" s="131" t="str">
        <f t="shared" ca="1" si="78"/>
        <v/>
      </c>
      <c r="D194" s="204" t="str">
        <f ca="1">IF(A194=FALSE,"",IF(B194=0,0,D155/B194*100))</f>
        <v/>
      </c>
      <c r="E194" s="204" t="str">
        <f ca="1">IF(A194=FALSE,"",IF(B194=0,0,D155/B194*100))</f>
        <v/>
      </c>
      <c r="F194" s="132" t="str">
        <f t="shared" ca="1" si="92"/>
        <v/>
      </c>
      <c r="G194" s="132" t="str">
        <f t="shared" ca="1" si="79"/>
        <v/>
      </c>
      <c r="H194" s="132" t="str">
        <f ca="1">IF(A194=FALSE,"",IF(B194=0,0,P153/2))</f>
        <v/>
      </c>
      <c r="I194" s="132" t="str">
        <f ca="1">IF(A194=FALSE,"",IF(B194=0,0,P155/SQRT(3)))</f>
        <v/>
      </c>
      <c r="J194" s="132" t="str">
        <f ca="1">IF(A194=FALSE,"",IF(B194=0,0,O153*B155/SQRT(3)))</f>
        <v/>
      </c>
      <c r="K194" s="205" t="str">
        <f t="shared" ca="1" si="80"/>
        <v/>
      </c>
      <c r="L194" s="133" t="str">
        <f t="shared" ca="1" si="93"/>
        <v/>
      </c>
      <c r="M194" s="134" t="str">
        <f t="shared" ca="1" si="81"/>
        <v/>
      </c>
      <c r="N194" s="135" t="str">
        <f ca="1">IF(A194=FALSE,"",IF(B194=0,0,K194*MAX(M183:M196)))</f>
        <v/>
      </c>
      <c r="O194" s="207" t="str">
        <f ca="1">IF(A194=FALSE,"",D165)</f>
        <v/>
      </c>
      <c r="P194" s="208" t="str">
        <f t="shared" ca="1" si="82"/>
        <v/>
      </c>
      <c r="Q194" s="210" t="str">
        <f t="shared" ca="1" si="83"/>
        <v/>
      </c>
      <c r="R194" s="208" t="str">
        <f ca="1">IF(A194=FALSE,"",OFFSET(O162,0,MATCH(MAX(P163:R163),P163:R163,0)))</f>
        <v/>
      </c>
      <c r="S194" s="209" t="str">
        <f ca="1">IF(A194=FALSE,"",IF(C194=0,0,D155/B194*100))</f>
        <v/>
      </c>
      <c r="U194" s="104">
        <f ca="1">IF(F153*Q$4&lt;=O194,0.5,IF(F153*Q$5&lt;=O194,1,IF(F153*Q$6&lt;=O194,2,IF(F153*Q$7&lt;=O194,3,))))</f>
        <v>0.5</v>
      </c>
      <c r="V194" s="104">
        <f t="shared" ca="1" si="84"/>
        <v>0.5</v>
      </c>
      <c r="W194" s="104">
        <f t="shared" ca="1" si="85"/>
        <v>0.5</v>
      </c>
      <c r="X194" s="104">
        <f t="shared" ca="1" si="86"/>
        <v>0.5</v>
      </c>
      <c r="Y194" s="104">
        <f t="shared" ca="1" si="87"/>
        <v>0.5</v>
      </c>
      <c r="Z194" s="104">
        <f t="shared" ca="1" si="95"/>
        <v>0</v>
      </c>
      <c r="AA194" s="136">
        <f t="shared" ca="1" si="94"/>
        <v>0.5</v>
      </c>
      <c r="AC194" s="137" t="str">
        <f t="shared" ca="1" si="88"/>
        <v/>
      </c>
      <c r="AD194" s="137" t="str">
        <f ca="1">IF(A194=FALSE,"",IF(B194=0,0,C155*100))</f>
        <v/>
      </c>
      <c r="AE194" s="137" t="str">
        <f t="shared" ca="1" si="89"/>
        <v/>
      </c>
      <c r="AF194" s="137" t="b">
        <f t="shared" ca="1" si="90"/>
        <v>1</v>
      </c>
      <c r="AG194" s="125" t="str">
        <f t="shared" ca="1" si="91"/>
        <v/>
      </c>
    </row>
    <row r="195" spans="1:37" s="119" customFormat="1" ht="18.75" customHeight="1">
      <c r="A195" s="129" t="b">
        <f ca="1">AND(B176=TRUE,H153+6&gt;A176+2)</f>
        <v>0</v>
      </c>
      <c r="B195" s="130" t="str">
        <f t="shared" ca="1" si="77"/>
        <v/>
      </c>
      <c r="C195" s="131" t="str">
        <f t="shared" ca="1" si="78"/>
        <v/>
      </c>
      <c r="D195" s="204" t="str">
        <f ca="1">IF(A195=FALSE,"",IF(B195=0,0,D155/B195*100))</f>
        <v/>
      </c>
      <c r="E195" s="204" t="str">
        <f ca="1">IF(A195=FALSE,"",IF(B195=0,0,D155/B195*100))</f>
        <v/>
      </c>
      <c r="F195" s="132" t="str">
        <f t="shared" ca="1" si="92"/>
        <v/>
      </c>
      <c r="G195" s="132" t="str">
        <f t="shared" ca="1" si="79"/>
        <v/>
      </c>
      <c r="H195" s="132" t="str">
        <f ca="1">IF(A195=FALSE,"",IF(B195=0,0,P153/2))</f>
        <v/>
      </c>
      <c r="I195" s="132" t="str">
        <f ca="1">IF(A195=FALSE,"",IF(B195=0,0,P155/SQRT(3)))</f>
        <v/>
      </c>
      <c r="J195" s="132" t="str">
        <f ca="1">IF(A195=FALSE,"",IF(B195=0,0,O153*B155/SQRT(3)))</f>
        <v/>
      </c>
      <c r="K195" s="205" t="str">
        <f t="shared" ca="1" si="80"/>
        <v/>
      </c>
      <c r="L195" s="133" t="str">
        <f t="shared" ca="1" si="93"/>
        <v/>
      </c>
      <c r="M195" s="134" t="str">
        <f t="shared" ca="1" si="81"/>
        <v/>
      </c>
      <c r="N195" s="135" t="str">
        <f ca="1">IF(A195=FALSE,"",IF(B195=0,0,K195*MAX(M183:M196)))</f>
        <v/>
      </c>
      <c r="O195" s="207" t="str">
        <f ca="1">IF(A195=FALSE,"",D165)</f>
        <v/>
      </c>
      <c r="P195" s="208" t="str">
        <f t="shared" ca="1" si="82"/>
        <v/>
      </c>
      <c r="Q195" s="210" t="str">
        <f t="shared" ca="1" si="83"/>
        <v/>
      </c>
      <c r="R195" s="208" t="str">
        <f ca="1">IF(A195=FALSE,"",OFFSET(O162,0,MATCH(MAX(P163:R163),P163:R163,0)))</f>
        <v/>
      </c>
      <c r="S195" s="209" t="str">
        <f ca="1">IF(A195=FALSE,"",IF(C195=0,0,D155/B195*100))</f>
        <v/>
      </c>
      <c r="U195" s="104">
        <f ca="1">IF(F153*Q$4&lt;=O195,0.5,IF(F153*Q$5&lt;=O195,1,IF(F153*Q$6&lt;=O195,2,IF(F153*Q$7&lt;=O195,3,))))</f>
        <v>0.5</v>
      </c>
      <c r="V195" s="104">
        <f t="shared" ca="1" si="84"/>
        <v>0.5</v>
      </c>
      <c r="W195" s="104">
        <f t="shared" ca="1" si="85"/>
        <v>0.5</v>
      </c>
      <c r="X195" s="104">
        <f t="shared" ca="1" si="86"/>
        <v>0.5</v>
      </c>
      <c r="Y195" s="104">
        <f t="shared" ca="1" si="87"/>
        <v>0.5</v>
      </c>
      <c r="Z195" s="104">
        <f t="shared" ca="1" si="95"/>
        <v>0</v>
      </c>
      <c r="AA195" s="136">
        <f t="shared" ca="1" si="94"/>
        <v>0.5</v>
      </c>
      <c r="AC195" s="137" t="str">
        <f t="shared" ca="1" si="88"/>
        <v/>
      </c>
      <c r="AD195" s="137" t="str">
        <f ca="1">IF(A195=FALSE,"",IF(B195=0,0,C155*100))</f>
        <v/>
      </c>
      <c r="AE195" s="137" t="str">
        <f t="shared" ca="1" si="89"/>
        <v/>
      </c>
      <c r="AF195" s="137" t="b">
        <f t="shared" ca="1" si="90"/>
        <v>1</v>
      </c>
      <c r="AG195" s="125" t="str">
        <f t="shared" ca="1" si="91"/>
        <v/>
      </c>
    </row>
    <row r="196" spans="1:37" s="119" customFormat="1" ht="18.75" customHeight="1">
      <c r="A196" s="129" t="b">
        <f ca="1">AND(B177=TRUE,H153+6&gt;A177+2)</f>
        <v>0</v>
      </c>
      <c r="B196" s="130" t="str">
        <f t="shared" ca="1" si="77"/>
        <v/>
      </c>
      <c r="C196" s="131" t="str">
        <f t="shared" ca="1" si="78"/>
        <v/>
      </c>
      <c r="D196" s="204" t="str">
        <f ca="1">IF(A196=FALSE,"",IF(B196=0,0,D155/B196*100))</f>
        <v/>
      </c>
      <c r="E196" s="204" t="str">
        <f ca="1">IF(A196=FALSE,"",IF(B196=0,0,D155/B196*100))</f>
        <v/>
      </c>
      <c r="F196" s="132" t="str">
        <f t="shared" ca="1" si="92"/>
        <v/>
      </c>
      <c r="G196" s="132" t="str">
        <f t="shared" ca="1" si="79"/>
        <v/>
      </c>
      <c r="H196" s="132" t="str">
        <f ca="1">IF(A196=FALSE,"",IF(B196=0,0,P153/2))</f>
        <v/>
      </c>
      <c r="I196" s="132" t="str">
        <f ca="1">IF(A196=FALSE,"",IF(B196=0,0,P155/SQRT(3)))</f>
        <v/>
      </c>
      <c r="J196" s="132" t="str">
        <f ca="1">IF(A196=FALSE,"",IF(B196=0,0,O153*B155/SQRT(3)))</f>
        <v/>
      </c>
      <c r="K196" s="205" t="str">
        <f t="shared" ca="1" si="80"/>
        <v/>
      </c>
      <c r="L196" s="133" t="str">
        <f t="shared" ca="1" si="93"/>
        <v/>
      </c>
      <c r="M196" s="134" t="str">
        <f t="shared" ca="1" si="81"/>
        <v/>
      </c>
      <c r="N196" s="135" t="str">
        <f ca="1">IF(A196=FALSE,"",IF(B196=0,0,K196*MAX(M183:M196)))</f>
        <v/>
      </c>
      <c r="O196" s="207" t="str">
        <f ca="1">IF(A196=FALSE,"",D165)</f>
        <v/>
      </c>
      <c r="P196" s="208" t="str">
        <f t="shared" ca="1" si="82"/>
        <v/>
      </c>
      <c r="Q196" s="210" t="str">
        <f t="shared" ca="1" si="83"/>
        <v/>
      </c>
      <c r="R196" s="208" t="str">
        <f ca="1">IF(A196=FALSE,"",OFFSET(O162,0,MATCH(MAX(P163:R163),P163:R163,0)))</f>
        <v/>
      </c>
      <c r="S196" s="209" t="str">
        <f ca="1">IF(A196=FALSE,"",IF(C196=0,0,D155/B196*100))</f>
        <v/>
      </c>
      <c r="U196" s="104">
        <f ca="1">IF(F153*Q$4&lt;=O196,0.5,IF(F153*Q$5&lt;=O196,1,IF(F153*Q$6&lt;=O196,2,IF(F153*Q$7&lt;=O196,3,))))</f>
        <v>0.5</v>
      </c>
      <c r="V196" s="104">
        <f t="shared" ca="1" si="84"/>
        <v>0.5</v>
      </c>
      <c r="W196" s="104">
        <f t="shared" ca="1" si="85"/>
        <v>0.5</v>
      </c>
      <c r="X196" s="104">
        <f t="shared" ca="1" si="86"/>
        <v>0.5</v>
      </c>
      <c r="Y196" s="104">
        <f t="shared" ca="1" si="87"/>
        <v>0.5</v>
      </c>
      <c r="Z196" s="104">
        <f t="shared" ca="1" si="95"/>
        <v>0</v>
      </c>
      <c r="AA196" s="136">
        <f t="shared" ca="1" si="94"/>
        <v>0.5</v>
      </c>
      <c r="AC196" s="137" t="str">
        <f t="shared" ca="1" si="88"/>
        <v/>
      </c>
      <c r="AD196" s="137" t="str">
        <f ca="1">IF(A196=FALSE,"",IF(B196=0,0,C155*100))</f>
        <v/>
      </c>
      <c r="AE196" s="137" t="str">
        <f t="shared" ca="1" si="89"/>
        <v/>
      </c>
      <c r="AF196" s="137" t="b">
        <f t="shared" ca="1" si="90"/>
        <v>1</v>
      </c>
      <c r="AG196" s="125" t="str">
        <f t="shared" ca="1" si="91"/>
        <v/>
      </c>
    </row>
    <row r="198" spans="1:37" ht="17.25" customHeight="1">
      <c r="A198" s="105" t="str">
        <f>"■ 피교정기기 명세 ("&amp;A200&amp;"단)"</f>
        <v>■ 피교정기기 명세 (5단)</v>
      </c>
      <c r="M198" s="107" t="s">
        <v>234</v>
      </c>
      <c r="N198" s="108"/>
      <c r="O198" s="108"/>
      <c r="P198" s="108"/>
      <c r="Q198" s="552" t="s">
        <v>235</v>
      </c>
      <c r="R198" s="553"/>
      <c r="S198" s="553"/>
      <c r="T198" s="554"/>
    </row>
    <row r="199" spans="1:37" ht="17.25" customHeight="1">
      <c r="A199" s="96" t="s">
        <v>236</v>
      </c>
      <c r="B199" s="96" t="s">
        <v>237</v>
      </c>
      <c r="C199" s="96" t="s">
        <v>50</v>
      </c>
      <c r="D199" s="96" t="s">
        <v>239</v>
      </c>
      <c r="E199" s="96" t="s">
        <v>183</v>
      </c>
      <c r="F199" s="206" t="s">
        <v>39</v>
      </c>
      <c r="G199" s="96" t="s">
        <v>241</v>
      </c>
      <c r="H199" s="96" t="s">
        <v>242</v>
      </c>
      <c r="I199" s="96" t="s">
        <v>243</v>
      </c>
      <c r="J199" s="96" t="s">
        <v>244</v>
      </c>
      <c r="M199" s="96" t="s">
        <v>52</v>
      </c>
      <c r="N199" s="96" t="s">
        <v>246</v>
      </c>
      <c r="O199" s="96" t="s">
        <v>247</v>
      </c>
      <c r="P199" s="96" t="s">
        <v>248</v>
      </c>
      <c r="Q199" s="551" t="s">
        <v>249</v>
      </c>
      <c r="R199" s="102" t="s">
        <v>40</v>
      </c>
      <c r="S199" s="102" t="s">
        <v>42</v>
      </c>
      <c r="T199" s="102" t="s">
        <v>154</v>
      </c>
    </row>
    <row r="200" spans="1:37" ht="18" customHeight="1">
      <c r="A200" s="102">
        <v>5</v>
      </c>
      <c r="B200" s="102" t="e">
        <f>MATCH(A200&amp;"단",Force_2!D$4:D$203,0)</f>
        <v>#N/A</v>
      </c>
      <c r="C200" s="109">
        <f ca="1">OFFSET(Force_2!A$206,$A200,0)</f>
        <v>0</v>
      </c>
      <c r="D200" s="109">
        <f ca="1">OFFSET(Force_2!B$206,$A200,0)</f>
        <v>0</v>
      </c>
      <c r="E200" s="109">
        <f ca="1">OFFSET(Force_2!C$206,$A200,0)</f>
        <v>0</v>
      </c>
      <c r="F200" s="109">
        <f ca="1">OFFSET(Force_2!D$206,$A200,0)</f>
        <v>0</v>
      </c>
      <c r="G200" s="109">
        <f ca="1">OFFSET(Force_2!E$206,$A200,0)</f>
        <v>0</v>
      </c>
      <c r="H200" s="109">
        <f ca="1">OFFSET(Force_2!F$206,$A200,0)</f>
        <v>0</v>
      </c>
      <c r="I200" s="109">
        <f ca="1">OFFSET(Force_2!G$206,$A200,0)</f>
        <v>0</v>
      </c>
      <c r="J200" s="109">
        <f ca="1">OFFSET(Force_2!B$219,A200,0)</f>
        <v>0</v>
      </c>
      <c r="K200" s="211" t="s">
        <v>500</v>
      </c>
      <c r="M200" s="102">
        <f ca="1">OFFSET(Force_2!G$219,A200,0)</f>
        <v>0</v>
      </c>
      <c r="N200" s="102">
        <f ca="1">OFFSET(Force_2!Y$219,A200,0)</f>
        <v>0</v>
      </c>
      <c r="O200" s="102">
        <v>0.05</v>
      </c>
      <c r="P200" s="102">
        <f ca="1">OFFSET(Force_2!T$219,A200,0)</f>
        <v>0</v>
      </c>
      <c r="Q200" s="547"/>
      <c r="R200" s="111">
        <f ca="1">OFFSET(Force_2!Z$219,$A200,0)</f>
        <v>0</v>
      </c>
      <c r="S200" s="111">
        <f ca="1">OFFSET(Force_2!AA$219,$A200,0)</f>
        <v>0</v>
      </c>
      <c r="T200" s="111">
        <f ca="1">OFFSET(Force_2!AB$219,$A200,0)</f>
        <v>0</v>
      </c>
    </row>
    <row r="201" spans="1:37" s="108" customFormat="1" ht="18" customHeight="1">
      <c r="A201" s="96" t="s">
        <v>250</v>
      </c>
      <c r="B201" s="96" t="s">
        <v>53</v>
      </c>
      <c r="C201" s="96" t="s">
        <v>3</v>
      </c>
      <c r="D201" s="97" t="s">
        <v>252</v>
      </c>
      <c r="E201" s="97" t="s">
        <v>253</v>
      </c>
      <c r="F201" s="97" t="s">
        <v>254</v>
      </c>
      <c r="G201" s="97" t="s">
        <v>255</v>
      </c>
      <c r="H201" s="96" t="s">
        <v>256</v>
      </c>
      <c r="I201" s="96" t="s">
        <v>257</v>
      </c>
      <c r="J201" s="96" t="s">
        <v>51</v>
      </c>
      <c r="K201" s="110">
        <f ca="1">OFFSET(M$2,MATCH(J202,N$3:N$8,0),0)</f>
        <v>0</v>
      </c>
      <c r="M201" s="96" t="s">
        <v>258</v>
      </c>
      <c r="N201" s="96" t="s">
        <v>259</v>
      </c>
      <c r="O201" s="96" t="s">
        <v>260</v>
      </c>
      <c r="P201" s="96" t="s">
        <v>261</v>
      </c>
      <c r="Q201" s="551" t="s">
        <v>262</v>
      </c>
      <c r="R201" s="102" t="s">
        <v>41</v>
      </c>
      <c r="S201" s="102" t="s">
        <v>43</v>
      </c>
      <c r="T201" s="102" t="s">
        <v>157</v>
      </c>
    </row>
    <row r="202" spans="1:37" s="108" customFormat="1" ht="18.75" customHeight="1">
      <c r="A202" s="110" t="e">
        <f ca="1">OFFSET($H$2,MATCH(G200,$D$3:$D$8,0),0)</f>
        <v>#N/A</v>
      </c>
      <c r="B202" s="112" t="e">
        <f ca="1">ABS(N200-A$3)</f>
        <v>#DIV/0!</v>
      </c>
      <c r="C202" s="110" t="e">
        <f ca="1">OFFSET(Force_2!E$3,B200+4,0)</f>
        <v>#N/A</v>
      </c>
      <c r="D202" s="113" t="e">
        <f ca="1">F200*A202</f>
        <v>#N/A</v>
      </c>
      <c r="E202" s="102" t="str">
        <f ca="1">IF(OR(G200="kN",G200="N"),G200,IF(K209&gt;5,"kN","N"))</f>
        <v>kN</v>
      </c>
      <c r="F202" s="110">
        <f ca="1">OFFSET($D$6,0,MATCH(E202,$E$2:$J$2,0))</f>
        <v>1</v>
      </c>
      <c r="G202" s="113" t="e">
        <f ca="1">D202*F202</f>
        <v>#N/A</v>
      </c>
      <c r="H202" s="110" t="e">
        <f ca="1">IF(OR(G200="kN",G200="N"),"","약 ")&amp;TEXT(ROUND(G202,OFFSET($M$3,COUNTIF($L$3:$L$8,"&gt;"&amp;G202),0)),J202)&amp;" "&amp;E202</f>
        <v>#N/A</v>
      </c>
      <c r="I202" s="110">
        <f ca="1">OFFSET($N$3,COUNTIF($L$3:$L$8,"&gt;"&amp;ROUND(F200,OFFSET($M$3,COUNTIF($L$3:$L$8,"&gt;"&amp;F200),0))),0)</f>
        <v>0</v>
      </c>
      <c r="J202" s="110" t="str">
        <f ca="1">OFFSET($N$3,COUNTIF($L$3:$L$8,"&gt;"&amp;ROUND(G202,OFFSET($M$3,COUNTIF($L$3:$L$8,"&gt;"&amp;G202),0))),0)</f>
        <v>0</v>
      </c>
      <c r="K202" s="110">
        <f ca="1">K201+IF(E202="N",3,0)</f>
        <v>0</v>
      </c>
      <c r="M202" s="110">
        <f ca="1">IF(OR(M200="인장 (추)",M200="압축 (추)"),E202,OFFSET(Force_2!AF$219,A200,0))</f>
        <v>0</v>
      </c>
      <c r="N202" s="102" t="e">
        <f ca="1">OFFSET($D$2,MATCH(M202,$E$2:$J$2,0),MATCH(K207,$D$3:$D$8,0))</f>
        <v>#N/A</v>
      </c>
      <c r="O202" s="110">
        <f ca="1">OFFSET(Force_2!AG$219,A200,0)</f>
        <v>0</v>
      </c>
      <c r="P202" s="114">
        <f ca="1">OFFSET(Force_2!AH$219,A200,0)</f>
        <v>0</v>
      </c>
      <c r="Q202" s="547"/>
      <c r="R202" s="111">
        <f ca="1">OFFSET(Force_2!AC$219,$A200,0)</f>
        <v>0</v>
      </c>
      <c r="S202" s="111">
        <f ca="1">OFFSET(Force_2!AD$219,$A200,0)</f>
        <v>0</v>
      </c>
      <c r="T202" s="111">
        <f ca="1">OFFSET(Force_2!AE$219,$A200,0)</f>
        <v>0</v>
      </c>
    </row>
    <row r="203" spans="1:37" s="115" customFormat="1" ht="18.75" customHeight="1">
      <c r="A203" s="106"/>
      <c r="B203" s="106"/>
      <c r="C203" s="106"/>
      <c r="D203" s="106"/>
      <c r="E203" s="106"/>
      <c r="F203" s="106"/>
      <c r="G203" s="106"/>
      <c r="I203" s="106"/>
      <c r="J203" s="106"/>
      <c r="K203" s="106"/>
      <c r="L203" s="106"/>
      <c r="M203" s="106"/>
      <c r="N203" s="106"/>
      <c r="O203" s="106"/>
      <c r="AB203" s="116"/>
      <c r="AC203" s="116"/>
      <c r="AD203" s="116"/>
      <c r="AE203" s="116"/>
    </row>
    <row r="204" spans="1:37" s="115" customFormat="1" ht="18.75" customHeight="1">
      <c r="A204" s="117" t="s">
        <v>263</v>
      </c>
      <c r="B204" s="117"/>
      <c r="C204" s="118"/>
      <c r="D204" s="108"/>
      <c r="E204" s="108"/>
      <c r="F204" s="93"/>
      <c r="G204" s="108"/>
      <c r="H204" s="119"/>
      <c r="I204" s="108"/>
      <c r="K204" s="93" t="s">
        <v>54</v>
      </c>
      <c r="M204" s="119"/>
      <c r="N204" s="119"/>
      <c r="O204" s="119"/>
      <c r="P204" s="120" t="s">
        <v>55</v>
      </c>
      <c r="R204" s="119"/>
      <c r="S204" s="119"/>
    </row>
    <row r="205" spans="1:37" s="115" customFormat="1" ht="17.25" customHeight="1">
      <c r="A205" s="538" t="s">
        <v>264</v>
      </c>
      <c r="B205" s="555" t="s">
        <v>576</v>
      </c>
      <c r="C205" s="538" t="s">
        <v>265</v>
      </c>
      <c r="D205" s="538" t="s">
        <v>266</v>
      </c>
      <c r="E205" s="535" t="s">
        <v>267</v>
      </c>
      <c r="F205" s="537"/>
      <c r="G205" s="535" t="s">
        <v>190</v>
      </c>
      <c r="H205" s="537"/>
      <c r="I205" s="535" t="s">
        <v>191</v>
      </c>
      <c r="J205" s="537"/>
      <c r="K205" s="538" t="s">
        <v>192</v>
      </c>
      <c r="L205" s="535" t="s">
        <v>271</v>
      </c>
      <c r="M205" s="536"/>
      <c r="N205" s="536"/>
      <c r="O205" s="537"/>
      <c r="P205" s="535" t="s">
        <v>272</v>
      </c>
      <c r="Q205" s="536"/>
      <c r="R205" s="536"/>
      <c r="S205" s="537"/>
      <c r="T205" s="535" t="s">
        <v>228</v>
      </c>
      <c r="U205" s="536"/>
      <c r="V205" s="537"/>
    </row>
    <row r="206" spans="1:37" ht="18.75" customHeight="1">
      <c r="A206" s="540"/>
      <c r="B206" s="540"/>
      <c r="C206" s="540"/>
      <c r="D206" s="539"/>
      <c r="E206" s="99" t="s">
        <v>192</v>
      </c>
      <c r="F206" s="99" t="s">
        <v>271</v>
      </c>
      <c r="G206" s="99" t="s">
        <v>192</v>
      </c>
      <c r="H206" s="99" t="s">
        <v>271</v>
      </c>
      <c r="I206" s="99" t="s">
        <v>192</v>
      </c>
      <c r="J206" s="99" t="s">
        <v>271</v>
      </c>
      <c r="K206" s="539"/>
      <c r="L206" s="99" t="s">
        <v>267</v>
      </c>
      <c r="M206" s="99" t="s">
        <v>190</v>
      </c>
      <c r="N206" s="99" t="s">
        <v>191</v>
      </c>
      <c r="O206" s="99" t="s">
        <v>277</v>
      </c>
      <c r="P206" s="99" t="s">
        <v>267</v>
      </c>
      <c r="Q206" s="99" t="s">
        <v>190</v>
      </c>
      <c r="R206" s="99" t="s">
        <v>191</v>
      </c>
      <c r="S206" s="99" t="s">
        <v>277</v>
      </c>
      <c r="T206" s="99" t="s">
        <v>212</v>
      </c>
      <c r="U206" s="99" t="s">
        <v>213</v>
      </c>
      <c r="V206" s="99" t="s">
        <v>214</v>
      </c>
    </row>
    <row r="207" spans="1:37" s="115" customFormat="1" ht="18.75" customHeight="1">
      <c r="A207" s="539"/>
      <c r="B207" s="539"/>
      <c r="C207" s="539"/>
      <c r="D207" s="316">
        <f ca="1">G200</f>
        <v>0</v>
      </c>
      <c r="E207" s="99">
        <f ca="1">D207</f>
        <v>0</v>
      </c>
      <c r="F207" s="99" t="s">
        <v>0</v>
      </c>
      <c r="G207" s="99">
        <f ca="1">D207</f>
        <v>0</v>
      </c>
      <c r="H207" s="99" t="s">
        <v>0</v>
      </c>
      <c r="I207" s="99">
        <f ca="1">D207</f>
        <v>0</v>
      </c>
      <c r="J207" s="99" t="s">
        <v>0</v>
      </c>
      <c r="K207" s="316" t="s">
        <v>176</v>
      </c>
      <c r="L207" s="99"/>
      <c r="M207" s="99"/>
      <c r="N207" s="99"/>
      <c r="O207" s="187"/>
      <c r="P207" s="99" t="s">
        <v>176</v>
      </c>
      <c r="Q207" s="99" t="s">
        <v>176</v>
      </c>
      <c r="R207" s="99" t="s">
        <v>176</v>
      </c>
      <c r="S207" s="99" t="s">
        <v>176</v>
      </c>
      <c r="T207" s="99" t="s">
        <v>215</v>
      </c>
      <c r="U207" s="99" t="s">
        <v>215</v>
      </c>
      <c r="V207" s="99" t="s">
        <v>215</v>
      </c>
    </row>
    <row r="208" spans="1:37" s="115" customFormat="1" ht="18.75" customHeight="1">
      <c r="A208" s="121">
        <v>0</v>
      </c>
      <c r="B208" s="121" t="b">
        <f ca="1">IFERROR(AND(OFFSET(Force_2!V$3,B200+A208,0)&lt;&gt;"",H200+5&gt;A208),FALSE)</f>
        <v>0</v>
      </c>
      <c r="C208" s="541" t="s">
        <v>280</v>
      </c>
      <c r="D208" s="121" t="str">
        <f ca="1">IF(B208=FALSE,"",OFFSET(Force_2!B$3,B200+A208,0))</f>
        <v/>
      </c>
      <c r="E208" s="121" t="str">
        <f ca="1">IF(B208=FALSE,"",OFFSET(Force_2!V$3,B200+A208,0))</f>
        <v/>
      </c>
      <c r="F208" s="121" t="str">
        <f ca="1">IF(B208=FALSE,"",OFFSET(Force_2!W$3,B200+A208,0))</f>
        <v/>
      </c>
      <c r="G208" s="121" t="str">
        <f ca="1">IF(B208=FALSE,"",OFFSET(Force_2!X$3,B200+A208,0))</f>
        <v/>
      </c>
      <c r="H208" s="121" t="str">
        <f ca="1">IF(B208=FALSE,"",OFFSET(Force_2!Y$3,B200+A208,0))</f>
        <v/>
      </c>
      <c r="I208" s="121" t="str">
        <f ca="1">IF(B208=FALSE,"",OFFSET(Force_2!Z$3,B200+A208,0))</f>
        <v/>
      </c>
      <c r="J208" s="121" t="str">
        <f ca="1">IF(B208=FALSE,"",OFFSET(Force_2!AA$3,B200+A208,0))</f>
        <v/>
      </c>
      <c r="K208" s="295" t="str">
        <f ca="1">IF(B208=FALSE,"",D208*A202)</f>
        <v/>
      </c>
      <c r="L208" s="295" t="str">
        <f ca="1">IF(B208=FALSE,"",IF(D208=0,0,D208/E208*(F208-F208)))</f>
        <v/>
      </c>
      <c r="M208" s="295" t="str">
        <f ca="1">IF(B208=FALSE,"",IF(D208=0,0,D208/G208*(H208-H208)))</f>
        <v/>
      </c>
      <c r="N208" s="295" t="str">
        <f ca="1">IF(B208=FALSE,"",IF(D208=0,0,D208/I208*(J208-J208)))</f>
        <v/>
      </c>
      <c r="O208" s="296"/>
      <c r="P208" s="297" t="s">
        <v>281</v>
      </c>
      <c r="Q208" s="298"/>
      <c r="R208" s="298"/>
      <c r="S208" s="298"/>
      <c r="T208" s="296"/>
      <c r="U208" s="298"/>
      <c r="V208" s="299"/>
      <c r="X208" s="93" t="s">
        <v>282</v>
      </c>
      <c r="Z208" s="119"/>
      <c r="AA208" s="119"/>
      <c r="AB208" s="119"/>
      <c r="AI208" s="93" t="s">
        <v>501</v>
      </c>
      <c r="AJ208" s="119"/>
      <c r="AK208" s="119"/>
    </row>
    <row r="209" spans="1:39" s="108" customFormat="1" ht="18.75" customHeight="1">
      <c r="A209" s="121">
        <v>1</v>
      </c>
      <c r="B209" s="121" t="b">
        <f ca="1">IFERROR(AND(OFFSET(Force_2!V$3,B200+A209,0)&lt;&gt;"",H200+5&gt;A209),FALSE)</f>
        <v>0</v>
      </c>
      <c r="C209" s="542"/>
      <c r="D209" s="121" t="str">
        <f ca="1">IF(B209=FALSE,"",OFFSET(Force_2!B$3,B200+A209,0))</f>
        <v/>
      </c>
      <c r="E209" s="121" t="str">
        <f ca="1">IF(B209=FALSE,"",OFFSET(Force_2!V$3,B200+A209,0))</f>
        <v/>
      </c>
      <c r="F209" s="121" t="str">
        <f ca="1">IF(B209=FALSE,"",OFFSET(Force_2!W$3,B200+A209,0))</f>
        <v/>
      </c>
      <c r="G209" s="121" t="str">
        <f ca="1">IF(B209=FALSE,"",OFFSET(Force_2!X$3,B200+A209,0))</f>
        <v/>
      </c>
      <c r="H209" s="121" t="str">
        <f ca="1">IF(B209=FALSE,"",OFFSET(Force_2!Y$3,B200+A209,0))</f>
        <v/>
      </c>
      <c r="I209" s="121" t="str">
        <f ca="1">IF(B209=FALSE,"",OFFSET(Force_2!Z$3,B200+A209,0))</f>
        <v/>
      </c>
      <c r="J209" s="121" t="str">
        <f ca="1">IF(B209=FALSE,"",OFFSET(Force_2!AA$3,B200+A209,0))</f>
        <v/>
      </c>
      <c r="K209" s="295" t="str">
        <f ca="1">IF(B209=FALSE,"",D209*A202)</f>
        <v/>
      </c>
      <c r="L209" s="295" t="str">
        <f ca="1">IF(B209=FALSE,"",IF(D209=0,0,D209/E209*(F209-F208)))</f>
        <v/>
      </c>
      <c r="M209" s="295" t="str">
        <f ca="1">IF(B209=FALSE,"",IF(D209=0,0,D209/G209*(H209-H208)))</f>
        <v/>
      </c>
      <c r="N209" s="295" t="str">
        <f ca="1">IF(B209=FALSE,"",IF(D209=0,0,D209/I209*(J209-J208)))</f>
        <v/>
      </c>
      <c r="O209" s="300"/>
      <c r="P209" s="295" t="e">
        <f ca="1">OFFSET(E211,H200+1,0)*A202</f>
        <v>#VALUE!</v>
      </c>
      <c r="Q209" s="295" t="e">
        <f ca="1">OFFSET(G211,H200+1,0)*A202</f>
        <v>#VALUE!</v>
      </c>
      <c r="R209" s="295" t="e">
        <f ca="1">OFFSET(I211,H200+1,0)*A202</f>
        <v>#VALUE!</v>
      </c>
      <c r="S209" s="301"/>
      <c r="T209" s="300"/>
      <c r="U209" s="301"/>
      <c r="V209" s="302"/>
      <c r="X209" s="98" t="s">
        <v>532</v>
      </c>
      <c r="Y209" s="315" t="s">
        <v>192</v>
      </c>
      <c r="Z209" s="317" t="s">
        <v>478</v>
      </c>
      <c r="AA209" s="272" t="s">
        <v>550</v>
      </c>
      <c r="AB209" s="315" t="s">
        <v>283</v>
      </c>
      <c r="AC209" s="315" t="s">
        <v>58</v>
      </c>
      <c r="AD209" s="272" t="s">
        <v>551</v>
      </c>
      <c r="AE209" s="315" t="s">
        <v>56</v>
      </c>
      <c r="AF209" s="315" t="s">
        <v>57</v>
      </c>
      <c r="AG209" s="315" t="s">
        <v>193</v>
      </c>
      <c r="AI209" s="317" t="s">
        <v>478</v>
      </c>
      <c r="AJ209" s="560" t="s">
        <v>112</v>
      </c>
      <c r="AK209" s="561"/>
      <c r="AL209" s="562"/>
      <c r="AM209" s="317" t="s">
        <v>504</v>
      </c>
    </row>
    <row r="210" spans="1:39" s="108" customFormat="1" ht="18.75" customHeight="1" thickBot="1">
      <c r="A210" s="122">
        <v>2</v>
      </c>
      <c r="B210" s="122" t="b">
        <f ca="1">IFERROR(AND(OFFSET(Force_2!V$3,B200+A210,0)&lt;&gt;"",H200+5&gt;A210),FALSE)</f>
        <v>0</v>
      </c>
      <c r="C210" s="543"/>
      <c r="D210" s="122" t="str">
        <f ca="1">IF(B210=FALSE,"",OFFSET(Force_2!B$3,B200+A210,0))</f>
        <v/>
      </c>
      <c r="E210" s="122" t="str">
        <f ca="1">IF(B210=FALSE,"",OFFSET(Force_2!V$3,B200+A210,0))</f>
        <v/>
      </c>
      <c r="F210" s="122" t="str">
        <f ca="1">IF(B210=FALSE,"",OFFSET(Force_2!W$3,B200+A210,0))</f>
        <v/>
      </c>
      <c r="G210" s="122" t="str">
        <f ca="1">IF(B210=FALSE,"",OFFSET(Force_2!X$3,B200+A210,0))</f>
        <v/>
      </c>
      <c r="H210" s="122" t="str">
        <f ca="1">IF(B210=FALSE,"",OFFSET(Force_2!Y$3,B200+A210,0))</f>
        <v/>
      </c>
      <c r="I210" s="122" t="str">
        <f ca="1">IF(B210=FALSE,"",OFFSET(Force_2!Z$3,B200+A210,0))</f>
        <v/>
      </c>
      <c r="J210" s="122" t="str">
        <f ca="1">IF(B210=FALSE,"",OFFSET(Force_2!AA$3,B200+A210,0))</f>
        <v/>
      </c>
      <c r="K210" s="303" t="str">
        <f ca="1">IF(B210=FALSE,"",D210*A202)</f>
        <v/>
      </c>
      <c r="L210" s="303" t="str">
        <f ca="1">IF(B210=FALSE,"",IF(D210=0,0,D210/E210*(F210-F208)))</f>
        <v/>
      </c>
      <c r="M210" s="303" t="str">
        <f ca="1">IF(B210=FALSE,"",IF(D210=0,0,D210/G210*(H210-H208)))</f>
        <v/>
      </c>
      <c r="N210" s="303" t="str">
        <f ca="1">IF(B210=FALSE,"",IF(D210=0,0,D210/I210*(J210-J208)))</f>
        <v/>
      </c>
      <c r="O210" s="304"/>
      <c r="P210" s="305" t="e">
        <f ca="1">ABS(P209)</f>
        <v>#VALUE!</v>
      </c>
      <c r="Q210" s="305" t="e">
        <f t="shared" ref="Q210:R210" ca="1" si="96">ABS(Q209)</f>
        <v>#VALUE!</v>
      </c>
      <c r="R210" s="305" t="e">
        <f t="shared" ca="1" si="96"/>
        <v>#VALUE!</v>
      </c>
      <c r="S210" s="306"/>
      <c r="T210" s="304"/>
      <c r="U210" s="306"/>
      <c r="V210" s="307"/>
      <c r="X210" s="316" t="s">
        <v>533</v>
      </c>
      <c r="Y210" s="316" t="str">
        <f ca="1">E202</f>
        <v>kN</v>
      </c>
      <c r="Z210" s="316" t="str">
        <f ca="1">E202</f>
        <v>kN</v>
      </c>
      <c r="AA210" s="316" t="str">
        <f ca="1">Z210</f>
        <v>kN</v>
      </c>
      <c r="AB210" s="316" t="s">
        <v>59</v>
      </c>
      <c r="AC210" s="316" t="s">
        <v>60</v>
      </c>
      <c r="AD210" s="233" t="str">
        <f ca="1">AA210</f>
        <v>kN</v>
      </c>
      <c r="AE210" s="316" t="s">
        <v>59</v>
      </c>
      <c r="AF210" s="316" t="s">
        <v>59</v>
      </c>
      <c r="AG210" s="316"/>
      <c r="AI210" s="316" t="str">
        <f ca="1">Z210</f>
        <v>kN</v>
      </c>
      <c r="AJ210" s="233" t="s">
        <v>505</v>
      </c>
      <c r="AK210" s="233" t="s">
        <v>558</v>
      </c>
      <c r="AL210" s="233" t="s">
        <v>506</v>
      </c>
      <c r="AM210" s="250" t="str">
        <f ca="1">IF(TYPE(MATCH("FAIL",AM211:AM224,0))=16,"","FAIL")</f>
        <v/>
      </c>
    </row>
    <row r="211" spans="1:39" s="119" customFormat="1" ht="18.75" customHeight="1">
      <c r="A211" s="123">
        <v>3</v>
      </c>
      <c r="B211" s="123" t="b">
        <f ca="1">IFERROR(AND(OFFSET(Force_2!V$3,B200+A211,0)&lt;&gt;"",H200+5&gt;A211),FALSE)</f>
        <v>0</v>
      </c>
      <c r="C211" s="556" t="s">
        <v>285</v>
      </c>
      <c r="D211" s="123" t="str">
        <f ca="1">IF(B211=FALSE,"",OFFSET(Force_2!B$3,B200+A211,0))</f>
        <v/>
      </c>
      <c r="E211" s="123" t="str">
        <f ca="1">IF(B211=FALSE,"",OFFSET(Force_2!V$3,B200+A211,0))</f>
        <v/>
      </c>
      <c r="F211" s="123" t="str">
        <f ca="1">IF(B211=FALSE,"",OFFSET(Force_2!W$3,B200+A211,0))</f>
        <v/>
      </c>
      <c r="G211" s="123" t="str">
        <f ca="1">IF(B211=FALSE,"",OFFSET(Force_2!X$3,B200+A211,0))</f>
        <v/>
      </c>
      <c r="H211" s="123" t="str">
        <f ca="1">IF(B211=FALSE,"",OFFSET(Force_2!Y$3,B200+A211,0))</f>
        <v/>
      </c>
      <c r="I211" s="123" t="str">
        <f ca="1">IF(B211=FALSE,"",OFFSET(Force_2!Z$3,B200+A211,0))</f>
        <v/>
      </c>
      <c r="J211" s="123" t="str">
        <f ca="1">IF(B211=FALSE,"",OFFSET(Force_2!AA$3,B200+A211,0))</f>
        <v/>
      </c>
      <c r="K211" s="308" t="str">
        <f ca="1">IF(B211=FALSE,"",D211*A202)</f>
        <v/>
      </c>
      <c r="L211" s="308" t="str">
        <f ca="1">IF(B211=FALSE,"",IF(D211=0,0,D211/E211*(F211-F211)))</f>
        <v/>
      </c>
      <c r="M211" s="308" t="str">
        <f ca="1">IF(B211=FALSE,"",IF(D211=0,0,D211/G211*(H211-H211)))</f>
        <v/>
      </c>
      <c r="N211" s="308" t="str">
        <f ca="1">IF(B211=FALSE,"",IF(D211=0,0,D211/I211*(J211-J211)))</f>
        <v/>
      </c>
      <c r="O211" s="308" t="str">
        <f ca="1">IF(B211=FALSE,"",AVERAGE(L211:N211))</f>
        <v/>
      </c>
      <c r="P211" s="308" t="str">
        <f ca="1">IF(B211=FALSE,"",(R202*L211+S202*L211^2+T202*L211^3)*N202)</f>
        <v/>
      </c>
      <c r="Q211" s="308" t="str">
        <f ca="1">IF(B211=FALSE,"",(R202*M211+S202*M211^2+T202*M211^3)*N202)</f>
        <v/>
      </c>
      <c r="R211" s="308" t="str">
        <f ca="1">IF(B211=FALSE,"",(R202*N211+S202*N211^2+T202*N211^3)*N202)</f>
        <v/>
      </c>
      <c r="S211" s="308" t="str">
        <f ca="1">IF(B211=FALSE,"",AVERAGE(P211:R211))</f>
        <v/>
      </c>
      <c r="T211" s="309" t="str">
        <f ca="1">IF(B211=FALSE,"",IF(K211=0,0,(ROUND(K211,K202)-ROUND(P211,K202))/ROUND(P211,K202)*100))</f>
        <v/>
      </c>
      <c r="U211" s="309" t="str">
        <f ca="1">IF(B211=FALSE,"",IF(K211=0,0,(ROUND(K211,K202)-ROUND(Q211,K202))/ROUND(Q211,K202)*100))</f>
        <v/>
      </c>
      <c r="V211" s="309" t="str">
        <f ca="1">IF(B211=FALSE,"",IF(K211=0,0,(ROUND(K211,K202)-ROUND(R211,K202))/ROUND(R211,K202)*100))</f>
        <v/>
      </c>
      <c r="X211" s="124" t="str">
        <f ca="1">IF(A230=FALSE,"",IF(B230*F202&gt;=1000,"# ##","")&amp;J202)</f>
        <v/>
      </c>
      <c r="Y211" s="124" t="str">
        <f ca="1">IF(A230=FALSE,"",TEXT(B230*F202,X211))</f>
        <v/>
      </c>
      <c r="Z211" s="124" t="str">
        <f ca="1">IF(A230=FALSE,"-",TEXT(C230*F202,X211))</f>
        <v>-</v>
      </c>
      <c r="AA211" s="273" t="str">
        <f ca="1">IF(A230=FALSE,"-",TEXT((B230-C230)*F202,X211))</f>
        <v>-</v>
      </c>
      <c r="AB211" s="124" t="str">
        <f ca="1">IF(A230=FALSE,"",IF(D211=0,"-",TEXT(P230,AH232)))</f>
        <v/>
      </c>
      <c r="AC211" s="124" t="str">
        <f ca="1">IF(OR(A230=FALSE,D211=0),"-",TEXT(ROUNDUP(AE230,AH230),AH232))</f>
        <v>-</v>
      </c>
      <c r="AD211" s="310" t="s">
        <v>353</v>
      </c>
      <c r="AE211" s="124" t="str">
        <f ca="1">IF(OR(A230=FALSE,D211=0),"-",TEXT(Q230,AH232))</f>
        <v>-</v>
      </c>
      <c r="AF211" s="130" t="str">
        <f ca="1">IF(A230=FALSE,"-",TEXT(R230,AH232))</f>
        <v>-</v>
      </c>
      <c r="AG211" s="125" t="str">
        <f ca="1">IF(A230=FALSE,"-",AA230)</f>
        <v>-</v>
      </c>
      <c r="AI211" s="125" t="str">
        <f ca="1">IF(A230=FALSE,"",ROUND(C230*F202,K201))</f>
        <v/>
      </c>
      <c r="AJ211" s="125" t="str">
        <f ca="1">IF(A230=FALSE,"",ROUND(OFFSET(Force_2!L$3,B200+A211,0)*A202*F202,K201))</f>
        <v/>
      </c>
      <c r="AK211" s="125" t="str">
        <f ca="1">IF(A230=FALSE,"",ROUND(OFFSET(Force_2!M$3,B200+A211,0)*A202*F202,K201))</f>
        <v/>
      </c>
      <c r="AL211" s="124" t="str">
        <f ca="1">IF(A230=FALSE,"","± "&amp;TEXT((AK211-AJ211)/2,J202))</f>
        <v/>
      </c>
      <c r="AM211" s="124" t="str">
        <f ca="1">IF(A230=FALSE,"-",IF(AND(AJ211&lt;=AI211,AI211&lt;=AK211),"PASS","FAIL"))</f>
        <v>-</v>
      </c>
    </row>
    <row r="212" spans="1:39" s="119" customFormat="1" ht="18.75" customHeight="1">
      <c r="A212" s="121">
        <v>4</v>
      </c>
      <c r="B212" s="121" t="b">
        <f ca="1">IFERROR(AND(OFFSET(Force_2!V$3,B200+A212,0)&lt;&gt;"",H200+5&gt;A212),FALSE)</f>
        <v>0</v>
      </c>
      <c r="C212" s="542"/>
      <c r="D212" s="121" t="str">
        <f ca="1">IF(B212=FALSE,"",OFFSET(Force_2!B$3,B200+A212,0))</f>
        <v/>
      </c>
      <c r="E212" s="121" t="str">
        <f ca="1">IF(B212=FALSE,"",OFFSET(Force_2!V$3,B200+A212,0))</f>
        <v/>
      </c>
      <c r="F212" s="121" t="str">
        <f ca="1">IF(B212=FALSE,"",OFFSET(Force_2!W$3,B200+A212,0))</f>
        <v/>
      </c>
      <c r="G212" s="121" t="str">
        <f ca="1">IF(B212=FALSE,"",OFFSET(Force_2!X$3,B200+A212,0))</f>
        <v/>
      </c>
      <c r="H212" s="121" t="str">
        <f ca="1">IF(B212=FALSE,"",OFFSET(Force_2!Y$3,B200+A212,0))</f>
        <v/>
      </c>
      <c r="I212" s="121" t="str">
        <f ca="1">IF(B212=FALSE,"",OFFSET(Force_2!Z$3,B200+A212,0))</f>
        <v/>
      </c>
      <c r="J212" s="121" t="str">
        <f ca="1">IF(B212=FALSE,"",OFFSET(Force_2!AA$3,B200+A212,0))</f>
        <v/>
      </c>
      <c r="K212" s="308" t="str">
        <f ca="1">IF(B212=FALSE,"",D212*A202)</f>
        <v/>
      </c>
      <c r="L212" s="308" t="str">
        <f ca="1">IF(B212=FALSE,"",IF(D212=0,0,D212/E212*(F212-F211)))</f>
        <v/>
      </c>
      <c r="M212" s="308" t="str">
        <f ca="1">IF(B212=FALSE,"",IF(D212=0,0,D212/G212*(H212-H211)))</f>
        <v/>
      </c>
      <c r="N212" s="308" t="str">
        <f ca="1">IF(B212=FALSE,"",IF(D212=0,0,D212/I212*(J212-J211)))</f>
        <v/>
      </c>
      <c r="O212" s="308" t="str">
        <f t="shared" ref="O212:O225" ca="1" si="97">IF(B212=FALSE,"",AVERAGE(L212:N212))</f>
        <v/>
      </c>
      <c r="P212" s="308" t="str">
        <f ca="1">IF(B212=FALSE,"",(R202*L212+S202*L212^2+T202*L212^3)*N202)</f>
        <v/>
      </c>
      <c r="Q212" s="308" t="str">
        <f ca="1">IF(B212=FALSE,"",(R202*M212+S202*M212^2+T202*M212^3)*N202)</f>
        <v/>
      </c>
      <c r="R212" s="308" t="str">
        <f ca="1">IF(B212=FALSE,"",(R202*N212+S202*N212^2+T202*N212^3)*N202)</f>
        <v/>
      </c>
      <c r="S212" s="308" t="str">
        <f t="shared" ref="S212:S225" ca="1" si="98">IF(B212=FALSE,"",AVERAGE(P212:R212))</f>
        <v/>
      </c>
      <c r="T212" s="309" t="str">
        <f ca="1">IF(B212=FALSE,"",IF(K212=0,0,(ROUND(K212,K202)-ROUND(P212,K202))/ROUND(P212,K202)*100))</f>
        <v/>
      </c>
      <c r="U212" s="309" t="str">
        <f ca="1">IF(B212=FALSE,"",IF(K212=0,0,(ROUND(K212,K202)-ROUND(Q212,K202))/ROUND(Q212,K202)*100))</f>
        <v/>
      </c>
      <c r="V212" s="309" t="str">
        <f ca="1">IF(B212=FALSE,"",IF(K212=0,0,(ROUND(K212,K202)-ROUND(R212,K202))/ROUND(R212,K202)*100))</f>
        <v/>
      </c>
      <c r="X212" s="124" t="str">
        <f ca="1">IF(A231=FALSE,"",IF(B231*F202&gt;=1000,"# ##","")&amp;J202)</f>
        <v/>
      </c>
      <c r="Y212" s="124" t="str">
        <f ca="1">IF(A231=FALSE,"",TEXT(B231*F202,X212))</f>
        <v/>
      </c>
      <c r="Z212" s="124" t="str">
        <f ca="1">IF(A231=FALSE,"-",TEXT(C231*F202,X212))</f>
        <v>-</v>
      </c>
      <c r="AA212" s="273" t="str">
        <f ca="1">IF(A231=FALSE,"-",TEXT((B231-C231)*F202,X212))</f>
        <v>-</v>
      </c>
      <c r="AB212" s="124" t="str">
        <f ca="1">IF(A231=FALSE,"",IF(D212=0,"-",TEXT(P231,AH232)))</f>
        <v/>
      </c>
      <c r="AC212" s="124" t="str">
        <f ca="1">IF(OR(A231=FALSE,D212=0),"-",TEXT(ROUNDUP(AE231,AH230),AH232))</f>
        <v>-</v>
      </c>
      <c r="AD212" s="273" t="str">
        <f ca="1">IF(A231=FALSE,"-",TEXT(ROUNDUP(AE231,AH230)%*B231*F202,X212))</f>
        <v>-</v>
      </c>
      <c r="AE212" s="124" t="str">
        <f ca="1">IF(OR(A231=FALSE,D212=0),"-",TEXT(Q231,AH232))</f>
        <v>-</v>
      </c>
      <c r="AF212" s="124" t="s">
        <v>353</v>
      </c>
      <c r="AG212" s="125" t="str">
        <f t="shared" ref="AG212:AG224" ca="1" si="99">IF(A231=FALSE,"-",AA231)</f>
        <v>-</v>
      </c>
      <c r="AI212" s="125" t="str">
        <f ca="1">IF(A231=FALSE,"",ROUND(C231*F202,K201))</f>
        <v/>
      </c>
      <c r="AJ212" s="125" t="str">
        <f ca="1">IF(A231=FALSE,"",ROUND(OFFSET(Force_2!L$3,B200+A212,0)*A202*F202,K201))</f>
        <v/>
      </c>
      <c r="AK212" s="125" t="str">
        <f ca="1">IF(A231=FALSE,"",ROUND(OFFSET(Force_2!M$3,B200+A212,0)*A202*F202,K201))</f>
        <v/>
      </c>
      <c r="AL212" s="124" t="str">
        <f ca="1">IF(A231=FALSE,"","± "&amp;TEXT((AK212-AJ212)/2,J202))</f>
        <v/>
      </c>
      <c r="AM212" s="124" t="str">
        <f t="shared" ref="AM212:AM224" ca="1" si="100">IF(A231=FALSE,"-",IF(AND(AJ212&lt;=AI212,AI212&lt;=AK212),"PASS","FAIL"))</f>
        <v>-</v>
      </c>
    </row>
    <row r="213" spans="1:39" s="119" customFormat="1" ht="18.75" customHeight="1">
      <c r="A213" s="121">
        <v>5</v>
      </c>
      <c r="B213" s="121" t="b">
        <f ca="1">IFERROR(AND(OFFSET(Force_2!V$3,B200+A213,0)&lt;&gt;"",H200+5&gt;A213),FALSE)</f>
        <v>0</v>
      </c>
      <c r="C213" s="542"/>
      <c r="D213" s="121" t="str">
        <f ca="1">IF(B213=FALSE,"",OFFSET(Force_2!B$3,B200+A213,0))</f>
        <v/>
      </c>
      <c r="E213" s="121" t="str">
        <f ca="1">IF(B213=FALSE,"",OFFSET(Force_2!V$3,B200+A213,0))</f>
        <v/>
      </c>
      <c r="F213" s="121" t="str">
        <f ca="1">IF(B213=FALSE,"",OFFSET(Force_2!W$3,B200+A213,0))</f>
        <v/>
      </c>
      <c r="G213" s="121" t="str">
        <f ca="1">IF(B213=FALSE,"",OFFSET(Force_2!X$3,B200+A213,0))</f>
        <v/>
      </c>
      <c r="H213" s="121" t="str">
        <f ca="1">IF(B213=FALSE,"",OFFSET(Force_2!Y$3,B200+A213,0))</f>
        <v/>
      </c>
      <c r="I213" s="121" t="str">
        <f ca="1">IF(B213=FALSE,"",OFFSET(Force_2!Z$3,B200+A213,0))</f>
        <v/>
      </c>
      <c r="J213" s="121" t="str">
        <f ca="1">IF(B213=FALSE,"",OFFSET(Force_2!AA$3,B200+A213,0))</f>
        <v/>
      </c>
      <c r="K213" s="308" t="str">
        <f ca="1">IF(B213=FALSE,"",D213*A202)</f>
        <v/>
      </c>
      <c r="L213" s="308" t="str">
        <f ca="1">IF(B213=FALSE,"",IF(D213=0,0,D213/E213*(F213-F211)))</f>
        <v/>
      </c>
      <c r="M213" s="308" t="str">
        <f ca="1">IF(B213=FALSE,"",IF(D213=0,0,D213/G213*(H213-H211)))</f>
        <v/>
      </c>
      <c r="N213" s="308" t="str">
        <f ca="1">IF(B213=FALSE,"",IF(D213=0,0,D213/I213*(J213-J211)))</f>
        <v/>
      </c>
      <c r="O213" s="308" t="str">
        <f t="shared" ca="1" si="97"/>
        <v/>
      </c>
      <c r="P213" s="308" t="str">
        <f ca="1">IF(B213=FALSE,"",(R202*L213+S202*L213^2+T202*L213^3)*N202)</f>
        <v/>
      </c>
      <c r="Q213" s="308" t="str">
        <f ca="1">IF(B213=FALSE,"",(R202*M213+S202*M213^2+T202*M213^3)*N202)</f>
        <v/>
      </c>
      <c r="R213" s="308" t="str">
        <f ca="1">IF(B213=FALSE,"",(R202*N213+S202*N213^2+T202*N213^3)*N202)</f>
        <v/>
      </c>
      <c r="S213" s="308" t="str">
        <f t="shared" ca="1" si="98"/>
        <v/>
      </c>
      <c r="T213" s="309" t="str">
        <f ca="1">IF(B213=FALSE,"",IF(K213=0,0,(ROUND(K213,K202)-ROUND(P213,K202))/ROUND(P213,K202)*100))</f>
        <v/>
      </c>
      <c r="U213" s="309" t="str">
        <f ca="1">IF(B213=FALSE,"",IF(K213=0,0,(ROUND(K213,K202)-ROUND(Q213,K202))/ROUND(Q213,K202)*100))</f>
        <v/>
      </c>
      <c r="V213" s="309" t="str">
        <f ca="1">IF(B213=FALSE,"",IF(K213=0,0,(ROUND(K213,K202)-ROUND(R213,K202))/ROUND(R213,K202)*100))</f>
        <v/>
      </c>
      <c r="X213" s="124" t="str">
        <f ca="1">IF(A232=FALSE,"",IF(B232*F202&gt;=1000,"# ##","")&amp;J202)</f>
        <v/>
      </c>
      <c r="Y213" s="124" t="str">
        <f ca="1">IF(A232=FALSE,"",TEXT(B232*F202,X213))</f>
        <v/>
      </c>
      <c r="Z213" s="124" t="str">
        <f ca="1">IF(A232=FALSE,"-",TEXT(C232*F202,X213))</f>
        <v>-</v>
      </c>
      <c r="AA213" s="273" t="str">
        <f ca="1">IF(A232=FALSE,"-",TEXT((B232-C232)*F202,X213))</f>
        <v>-</v>
      </c>
      <c r="AB213" s="124" t="str">
        <f ca="1">IF(A232=FALSE,"",IF(D213=0,"-",TEXT(P232,AH232)))</f>
        <v/>
      </c>
      <c r="AC213" s="124" t="str">
        <f ca="1">IF(OR(A232=FALSE,D213=0),"-",TEXT(ROUNDUP(AE232,AH230),AH232))</f>
        <v>-</v>
      </c>
      <c r="AD213" s="273" t="str">
        <f ca="1">IF(A232=FALSE,"-",TEXT(ROUNDUP(AE232,AH230)%*B232*F202,X213))</f>
        <v>-</v>
      </c>
      <c r="AE213" s="124" t="str">
        <f ca="1">IF(OR(A232=FALSE,D213=0),"-",TEXT(Q232,AH232))</f>
        <v>-</v>
      </c>
      <c r="AF213" s="124" t="s">
        <v>353</v>
      </c>
      <c r="AG213" s="125" t="str">
        <f t="shared" ca="1" si="99"/>
        <v>-</v>
      </c>
      <c r="AI213" s="125" t="str">
        <f ca="1">IF(A232=FALSE,"",ROUND(C232*F202,K201))</f>
        <v/>
      </c>
      <c r="AJ213" s="125" t="str">
        <f ca="1">IF(A232=FALSE,"",ROUND(OFFSET(Force_2!L$3,B200+A213,0)*A202*F202,K201))</f>
        <v/>
      </c>
      <c r="AK213" s="125" t="str">
        <f ca="1">IF(A232=FALSE,"",ROUND(OFFSET(Force_2!M$3,B200+A213,0)*A202*F202,K201))</f>
        <v/>
      </c>
      <c r="AL213" s="124" t="str">
        <f ca="1">IF(A232=FALSE,"","± "&amp;TEXT((AK213-AJ213)/2,J202))</f>
        <v/>
      </c>
      <c r="AM213" s="124" t="str">
        <f t="shared" ca="1" si="100"/>
        <v>-</v>
      </c>
    </row>
    <row r="214" spans="1:39" s="119" customFormat="1" ht="18.75" customHeight="1">
      <c r="A214" s="121">
        <v>6</v>
      </c>
      <c r="B214" s="121" t="b">
        <f ca="1">IFERROR(AND(OFFSET(Force_2!V$3,B200+A214,0)&lt;&gt;"",H200+5&gt;A214),FALSE)</f>
        <v>0</v>
      </c>
      <c r="C214" s="542"/>
      <c r="D214" s="121" t="str">
        <f ca="1">IF(B214=FALSE,"",OFFSET(Force_2!B$3,B200+A214,0))</f>
        <v/>
      </c>
      <c r="E214" s="121" t="str">
        <f ca="1">IF(B214=FALSE,"",OFFSET(Force_2!V$3,B200+A214,0))</f>
        <v/>
      </c>
      <c r="F214" s="121" t="str">
        <f ca="1">IF(B214=FALSE,"",OFFSET(Force_2!W$3,B200+A214,0))</f>
        <v/>
      </c>
      <c r="G214" s="121" t="str">
        <f ca="1">IF(B214=FALSE,"",OFFSET(Force_2!X$3,B200+A214,0))</f>
        <v/>
      </c>
      <c r="H214" s="121" t="str">
        <f ca="1">IF(B214=FALSE,"",OFFSET(Force_2!Y$3,B200+A214,0))</f>
        <v/>
      </c>
      <c r="I214" s="121" t="str">
        <f ca="1">IF(B214=FALSE,"",OFFSET(Force_2!Z$3,B200+A214,0))</f>
        <v/>
      </c>
      <c r="J214" s="121" t="str">
        <f ca="1">IF(B214=FALSE,"",OFFSET(Force_2!AA$3,B200+A214,0))</f>
        <v/>
      </c>
      <c r="K214" s="308" t="str">
        <f ca="1">IF(B214=FALSE,"",D214*A202)</f>
        <v/>
      </c>
      <c r="L214" s="308" t="str">
        <f ca="1">IF(B214=FALSE,"",IF(D214=0,0,D214/E214*(F214-F211)))</f>
        <v/>
      </c>
      <c r="M214" s="308" t="str">
        <f ca="1">IF(B214=FALSE,"",IF(D214=0,0,D214/G214*(H214-H211)))</f>
        <v/>
      </c>
      <c r="N214" s="308" t="str">
        <f ca="1">IF(B214=FALSE,"",IF(D214=0,0,D214/I214*(J214-J211)))</f>
        <v/>
      </c>
      <c r="O214" s="308" t="str">
        <f t="shared" ca="1" si="97"/>
        <v/>
      </c>
      <c r="P214" s="308" t="str">
        <f ca="1">IF(B214=FALSE,"",(R202*L214+S202*L214^2+T202*L214^3)*N202)</f>
        <v/>
      </c>
      <c r="Q214" s="308" t="str">
        <f ca="1">IF(B214=FALSE,"",(R202*M214+S202*M214^2+T202*M214^3)*N202)</f>
        <v/>
      </c>
      <c r="R214" s="308" t="str">
        <f ca="1">IF(B214=FALSE,"",(R202*N214+S202*N214^2+T202*N214^3)*N202)</f>
        <v/>
      </c>
      <c r="S214" s="308" t="str">
        <f t="shared" ca="1" si="98"/>
        <v/>
      </c>
      <c r="T214" s="309" t="str">
        <f ca="1">IF(B214=FALSE,"",IF(K214=0,0,(ROUND(K214,K202)-ROUND(P214,K202))/ROUND(P214,K202)*100))</f>
        <v/>
      </c>
      <c r="U214" s="309" t="str">
        <f ca="1">IF(B214=FALSE,"",IF(K214=0,0,(ROUND(K214,K202)-ROUND(Q214,K202))/ROUND(Q214,K202)*100))</f>
        <v/>
      </c>
      <c r="V214" s="309" t="str">
        <f ca="1">IF(B214=FALSE,"",IF(K214=0,0,(ROUND(K214,K202)-ROUND(R214,K202))/ROUND(R214,K202)*100))</f>
        <v/>
      </c>
      <c r="X214" s="124" t="str">
        <f ca="1">IF(A233=FALSE,"",IF(B233*F202&gt;=1000,"# ##","")&amp;J202)</f>
        <v/>
      </c>
      <c r="Y214" s="124" t="str">
        <f ca="1">IF(A233=FALSE,"",TEXT(B233*F202,X214))</f>
        <v/>
      </c>
      <c r="Z214" s="124" t="str">
        <f ca="1">IF(A233=FALSE,"-",TEXT(C233*F202,X214))</f>
        <v>-</v>
      </c>
      <c r="AA214" s="273" t="str">
        <f ca="1">IF(A233=FALSE,"-",TEXT((B233-C233)*F202,X214))</f>
        <v>-</v>
      </c>
      <c r="AB214" s="124" t="str">
        <f ca="1">IF(A233=FALSE,"",IF(D214=0,"-",TEXT(P233,AH232)))</f>
        <v/>
      </c>
      <c r="AC214" s="124" t="str">
        <f ca="1">IF(OR(A233=FALSE,D214=0),"-",TEXT(ROUNDUP(AE233,AH230),AH232))</f>
        <v>-</v>
      </c>
      <c r="AD214" s="273" t="str">
        <f ca="1">IF(A233=FALSE,"-",TEXT(ROUNDUP(AE233,AH230)%*B233*F202,X214))</f>
        <v>-</v>
      </c>
      <c r="AE214" s="124" t="str">
        <f ca="1">IF(OR(A233=FALSE,D214=0),"-",TEXT(Q233,AH232))</f>
        <v>-</v>
      </c>
      <c r="AF214" s="124" t="s">
        <v>353</v>
      </c>
      <c r="AG214" s="125" t="str">
        <f t="shared" ca="1" si="99"/>
        <v>-</v>
      </c>
      <c r="AI214" s="125" t="str">
        <f ca="1">IF(A233=FALSE,"",ROUND(C233*F202,K201))</f>
        <v/>
      </c>
      <c r="AJ214" s="125" t="str">
        <f ca="1">IF(A233=FALSE,"",ROUND(OFFSET(Force_2!L$3,B200+A214,0)*A202*F202,K201))</f>
        <v/>
      </c>
      <c r="AK214" s="125" t="str">
        <f ca="1">IF(A233=FALSE,"",ROUND(OFFSET(Force_2!M$3,B200+A214,0)*A202*F202,K201))</f>
        <v/>
      </c>
      <c r="AL214" s="124" t="str">
        <f ca="1">IF(A233=FALSE,"","± "&amp;TEXT((AK214-AJ214)/2,J202))</f>
        <v/>
      </c>
      <c r="AM214" s="124" t="str">
        <f t="shared" ca="1" si="100"/>
        <v>-</v>
      </c>
    </row>
    <row r="215" spans="1:39" s="119" customFormat="1" ht="18.75" customHeight="1">
      <c r="A215" s="121">
        <v>7</v>
      </c>
      <c r="B215" s="121" t="b">
        <f ca="1">IFERROR(AND(OFFSET(Force_2!V$3,B200+A215,0)&lt;&gt;"",H200+5&gt;A215),FALSE)</f>
        <v>0</v>
      </c>
      <c r="C215" s="542"/>
      <c r="D215" s="121" t="str">
        <f ca="1">IF(B215=FALSE,"",OFFSET(Force_2!B$3,B200+A215,0))</f>
        <v/>
      </c>
      <c r="E215" s="121" t="str">
        <f ca="1">IF(B215=FALSE,"",OFFSET(Force_2!V$3,B200+A215,0))</f>
        <v/>
      </c>
      <c r="F215" s="121" t="str">
        <f ca="1">IF(B215=FALSE,"",OFFSET(Force_2!W$3,B200+A215,0))</f>
        <v/>
      </c>
      <c r="G215" s="121" t="str">
        <f ca="1">IF(B215=FALSE,"",OFFSET(Force_2!X$3,B200+A215,0))</f>
        <v/>
      </c>
      <c r="H215" s="121" t="str">
        <f ca="1">IF(B215=FALSE,"",OFFSET(Force_2!Y$3,B200+A215,0))</f>
        <v/>
      </c>
      <c r="I215" s="121" t="str">
        <f ca="1">IF(B215=FALSE,"",OFFSET(Force_2!Z$3,B200+A215,0))</f>
        <v/>
      </c>
      <c r="J215" s="121" t="str">
        <f ca="1">IF(B215=FALSE,"",OFFSET(Force_2!AA$3,B200+A215,0))</f>
        <v/>
      </c>
      <c r="K215" s="308" t="str">
        <f ca="1">IF(B215=FALSE,"",D215*A202)</f>
        <v/>
      </c>
      <c r="L215" s="308" t="str">
        <f ca="1">IF(B215=FALSE,"",IF(D215=0,0,D215/E215*(F215-F211)))</f>
        <v/>
      </c>
      <c r="M215" s="308" t="str">
        <f ca="1">IF(B215=FALSE,"",IF(D215=0,0,D215/G215*(H215-H211)))</f>
        <v/>
      </c>
      <c r="N215" s="308" t="str">
        <f ca="1">IF(B215=FALSE,"",IF(D215=0,0,D215/I215*(J215-J211)))</f>
        <v/>
      </c>
      <c r="O215" s="308" t="str">
        <f t="shared" ca="1" si="97"/>
        <v/>
      </c>
      <c r="P215" s="308" t="str">
        <f ca="1">IF(B215=FALSE,"",(R202*L215+S202*L215^2+T202*L215^3)*N202)</f>
        <v/>
      </c>
      <c r="Q215" s="308" t="str">
        <f ca="1">IF(B215=FALSE,"",(R202*M215+S202*M215^2+T202*M215^3)*N202)</f>
        <v/>
      </c>
      <c r="R215" s="308" t="str">
        <f ca="1">IF(B215=FALSE,"",(R202*N215+S202*N215^2+T202*N215^3)*N202)</f>
        <v/>
      </c>
      <c r="S215" s="308" t="str">
        <f t="shared" ca="1" si="98"/>
        <v/>
      </c>
      <c r="T215" s="309" t="str">
        <f ca="1">IF(B215=FALSE,"",IF(K215=0,0,(ROUND(K215,K202)-ROUND(P215,K202))/ROUND(P215,K202)*100))</f>
        <v/>
      </c>
      <c r="U215" s="309" t="str">
        <f ca="1">IF(B215=FALSE,"",IF(K215=0,0,(ROUND(K215,K202)-ROUND(Q215,K202))/ROUND(Q215,K202)*100))</f>
        <v/>
      </c>
      <c r="V215" s="309" t="str">
        <f ca="1">IF(B215=FALSE,"",IF(K215=0,0,(ROUND(K215,K202)-ROUND(R215,K202))/ROUND(R215,K202)*100))</f>
        <v/>
      </c>
      <c r="X215" s="124" t="str">
        <f ca="1">IF(A234=FALSE,"",IF(B234*F202&gt;=1000,"# ##","")&amp;J202)</f>
        <v/>
      </c>
      <c r="Y215" s="124" t="str">
        <f ca="1">IF(A234=FALSE,"",TEXT(B234*F202,X215))</f>
        <v/>
      </c>
      <c r="Z215" s="124" t="str">
        <f ca="1">IF(A234=FALSE,"-",TEXT(C234*F202,X215))</f>
        <v>-</v>
      </c>
      <c r="AA215" s="273" t="str">
        <f ca="1">IF(A234=FALSE,"-",TEXT((B234-C234)*F202,X215))</f>
        <v>-</v>
      </c>
      <c r="AB215" s="124" t="str">
        <f ca="1">IF(A234=FALSE,"",IF(D215=0,"-",TEXT(P234,AH232)))</f>
        <v/>
      </c>
      <c r="AC215" s="124" t="str">
        <f ca="1">IF(OR(A234=FALSE,D215=0),"-",TEXT(ROUNDUP(AE234,AH230),AH232))</f>
        <v>-</v>
      </c>
      <c r="AD215" s="273" t="str">
        <f ca="1">IF(A234=FALSE,"-",TEXT(ROUNDUP(AE234,AH230)%*B234*F202,X215))</f>
        <v>-</v>
      </c>
      <c r="AE215" s="124" t="str">
        <f ca="1">IF(OR(A234=FALSE,D215=0),"-",TEXT(Q234,AH232))</f>
        <v>-</v>
      </c>
      <c r="AF215" s="124" t="s">
        <v>353</v>
      </c>
      <c r="AG215" s="125" t="str">
        <f t="shared" ca="1" si="99"/>
        <v>-</v>
      </c>
      <c r="AI215" s="125" t="str">
        <f ca="1">IF(A234=FALSE,"",ROUND(C234*F202,K201))</f>
        <v/>
      </c>
      <c r="AJ215" s="125" t="str">
        <f ca="1">IF(A234=FALSE,"",ROUND(OFFSET(Force_2!L$3,B200+A215,0)*A202*F202,K201))</f>
        <v/>
      </c>
      <c r="AK215" s="125" t="str">
        <f ca="1">IF(A234=FALSE,"",ROUND(OFFSET(Force_2!M$3,B200+A215,0)*A202*F202,K201))</f>
        <v/>
      </c>
      <c r="AL215" s="124" t="str">
        <f ca="1">IF(A234=FALSE,"","± "&amp;TEXT((AK215-AJ215)/2,J202))</f>
        <v/>
      </c>
      <c r="AM215" s="124" t="str">
        <f t="shared" ca="1" si="100"/>
        <v>-</v>
      </c>
    </row>
    <row r="216" spans="1:39" s="119" customFormat="1" ht="18.75" customHeight="1">
      <c r="A216" s="121">
        <v>8</v>
      </c>
      <c r="B216" s="121" t="b">
        <f ca="1">IFERROR(AND(OFFSET(Force_2!V$3,B200+A216,0)&lt;&gt;"",H200+5&gt;A216),FALSE)</f>
        <v>0</v>
      </c>
      <c r="C216" s="542"/>
      <c r="D216" s="121" t="str">
        <f ca="1">IF(B216=FALSE,"",OFFSET(Force_2!B$3,B200+A216,0))</f>
        <v/>
      </c>
      <c r="E216" s="121" t="str">
        <f ca="1">IF(B216=FALSE,"",OFFSET(Force_2!V$3,B200+A216,0))</f>
        <v/>
      </c>
      <c r="F216" s="121" t="str">
        <f ca="1">IF(B216=FALSE,"",OFFSET(Force_2!W$3,B200+A216,0))</f>
        <v/>
      </c>
      <c r="G216" s="121" t="str">
        <f ca="1">IF(B216=FALSE,"",OFFSET(Force_2!X$3,B200+A216,0))</f>
        <v/>
      </c>
      <c r="H216" s="121" t="str">
        <f ca="1">IF(B216=FALSE,"",OFFSET(Force_2!Y$3,B200+A216,0))</f>
        <v/>
      </c>
      <c r="I216" s="121" t="str">
        <f ca="1">IF(B216=FALSE,"",OFFSET(Force_2!Z$3,B200+A216,0))</f>
        <v/>
      </c>
      <c r="J216" s="121" t="str">
        <f ca="1">IF(B216=FALSE,"",OFFSET(Force_2!AA$3,B200+A216,0))</f>
        <v/>
      </c>
      <c r="K216" s="308" t="str">
        <f ca="1">IF(B216=FALSE,"",D216*A202)</f>
        <v/>
      </c>
      <c r="L216" s="308" t="str">
        <f ca="1">IF(B216=FALSE,"",IF(D216=0,0,D216/E216*(F216-F211)))</f>
        <v/>
      </c>
      <c r="M216" s="308" t="str">
        <f ca="1">IF(B216=FALSE,"",IF(D216=0,0,D216/G216*(H216-H211)))</f>
        <v/>
      </c>
      <c r="N216" s="308" t="str">
        <f ca="1">IF(B216=FALSE,"",IF(D216=0,0,D216/I216*(J216-J211)))</f>
        <v/>
      </c>
      <c r="O216" s="308" t="str">
        <f t="shared" ca="1" si="97"/>
        <v/>
      </c>
      <c r="P216" s="308" t="str">
        <f ca="1">IF(B216=FALSE,"",(R202*L216+S202*L216^2+T202*L216^3)*N202)</f>
        <v/>
      </c>
      <c r="Q216" s="308" t="str">
        <f ca="1">IF(B216=FALSE,"",(R202*M216+S202*M216^2+T202*M216^3)*N202)</f>
        <v/>
      </c>
      <c r="R216" s="308" t="str">
        <f ca="1">IF(B216=FALSE,"",(R202*N216+S202*N216^2+T202*N216^3)*N202)</f>
        <v/>
      </c>
      <c r="S216" s="308" t="str">
        <f t="shared" ca="1" si="98"/>
        <v/>
      </c>
      <c r="T216" s="309" t="str">
        <f ca="1">IF(B216=FALSE,"",IF(K216=0,0,(ROUND(K216,K202)-ROUND(P216,K202))/ROUND(P216,K202)*100))</f>
        <v/>
      </c>
      <c r="U216" s="309" t="str">
        <f ca="1">IF(B216=FALSE,"",IF(K216=0,0,(ROUND(K216,K202)-ROUND(Q216,K202))/ROUND(Q216,K202)*100))</f>
        <v/>
      </c>
      <c r="V216" s="309" t="str">
        <f ca="1">IF(B216=FALSE,"",IF(K216=0,0,(ROUND(K216,K202)-ROUND(R216,K202))/ROUND(R216,K202)*100))</f>
        <v/>
      </c>
      <c r="X216" s="124" t="str">
        <f ca="1">IF(A235=FALSE,"",IF(B235*F202&gt;=1000,"# ##","")&amp;J202)</f>
        <v/>
      </c>
      <c r="Y216" s="124" t="str">
        <f ca="1">IF(A235=FALSE,"",TEXT(B235*F202,X216))</f>
        <v/>
      </c>
      <c r="Z216" s="124" t="str">
        <f ca="1">IF(A235=FALSE,"-",TEXT(C235*F202,X216))</f>
        <v>-</v>
      </c>
      <c r="AA216" s="273" t="str">
        <f ca="1">IF(A235=FALSE,"-",TEXT((B235-C235)*F202,X216))</f>
        <v>-</v>
      </c>
      <c r="AB216" s="124" t="str">
        <f ca="1">IF(A235=FALSE,"",IF(D216=0,"-",TEXT(P235,AH232)))</f>
        <v/>
      </c>
      <c r="AC216" s="124" t="str">
        <f ca="1">IF(OR(A235=FALSE,D216=0),"-",TEXT(ROUNDUP(AE235,AH230),AH232))</f>
        <v>-</v>
      </c>
      <c r="AD216" s="273" t="str">
        <f ca="1">IF(A235=FALSE,"-",TEXT(ROUNDUP(AE235,AH230)%*B235*F202,X216))</f>
        <v>-</v>
      </c>
      <c r="AE216" s="124" t="str">
        <f ca="1">IF(OR(A235=FALSE,D216=0),"-",TEXT(Q235,AH232))</f>
        <v>-</v>
      </c>
      <c r="AF216" s="124" t="s">
        <v>353</v>
      </c>
      <c r="AG216" s="125" t="str">
        <f t="shared" ca="1" si="99"/>
        <v>-</v>
      </c>
      <c r="AI216" s="125" t="str">
        <f ca="1">IF(A235=FALSE,"",ROUND(C235*F202,K201))</f>
        <v/>
      </c>
      <c r="AJ216" s="125" t="str">
        <f ca="1">IF(A235=FALSE,"",ROUND(OFFSET(Force_2!L$3,B200+A216,0)*A202*F202,K201))</f>
        <v/>
      </c>
      <c r="AK216" s="125" t="str">
        <f ca="1">IF(A235=FALSE,"",ROUND(OFFSET(Force_2!M$3,B200+A216,0)*A202*F202,K201))</f>
        <v/>
      </c>
      <c r="AL216" s="124" t="str">
        <f ca="1">IF(A235=FALSE,"","± "&amp;TEXT((AK216-AJ216)/2,J202))</f>
        <v/>
      </c>
      <c r="AM216" s="124" t="str">
        <f t="shared" ca="1" si="100"/>
        <v>-</v>
      </c>
    </row>
    <row r="217" spans="1:39" s="119" customFormat="1" ht="18.75" customHeight="1">
      <c r="A217" s="121">
        <v>9</v>
      </c>
      <c r="B217" s="121" t="b">
        <f ca="1">IFERROR(AND(OFFSET(Force_2!V$3,B200+A217,0)&lt;&gt;"",H200+5&gt;A217),FALSE)</f>
        <v>0</v>
      </c>
      <c r="C217" s="542"/>
      <c r="D217" s="121" t="str">
        <f ca="1">IF(B217=FALSE,"",OFFSET(Force_2!B$3,B200+A217,0))</f>
        <v/>
      </c>
      <c r="E217" s="121" t="str">
        <f ca="1">IF(B217=FALSE,"",OFFSET(Force_2!V$3,B200+A217,0))</f>
        <v/>
      </c>
      <c r="F217" s="121" t="str">
        <f ca="1">IF(B217=FALSE,"",OFFSET(Force_2!W$3,B200+A217,0))</f>
        <v/>
      </c>
      <c r="G217" s="121" t="str">
        <f ca="1">IF(B217=FALSE,"",OFFSET(Force_2!X$3,B200+A217,0))</f>
        <v/>
      </c>
      <c r="H217" s="121" t="str">
        <f ca="1">IF(B217=FALSE,"",OFFSET(Force_2!Y$3,B200+A217,0))</f>
        <v/>
      </c>
      <c r="I217" s="121" t="str">
        <f ca="1">IF(B217=FALSE,"",OFFSET(Force_2!Z$3,B200+A217,0))</f>
        <v/>
      </c>
      <c r="J217" s="121" t="str">
        <f ca="1">IF(B217=FALSE,"",OFFSET(Force_2!AA$3,B200+A217,0))</f>
        <v/>
      </c>
      <c r="K217" s="308" t="str">
        <f ca="1">IF(B217=FALSE,"",D217*A202)</f>
        <v/>
      </c>
      <c r="L217" s="308" t="str">
        <f ca="1">IF(B217=FALSE,"",IF(D217=0,0,D217/E217*(F217-F211)))</f>
        <v/>
      </c>
      <c r="M217" s="308" t="str">
        <f ca="1">IF(B217=FALSE,"",IF(D217=0,0,D217/G217*(H217-H211)))</f>
        <v/>
      </c>
      <c r="N217" s="308" t="str">
        <f ca="1">IF(B217=FALSE,"",IF(D217=0,0,D217/I217*(J217-J211)))</f>
        <v/>
      </c>
      <c r="O217" s="308" t="str">
        <f t="shared" ca="1" si="97"/>
        <v/>
      </c>
      <c r="P217" s="308" t="str">
        <f ca="1">IF(B217=FALSE,"",(R202*L217+S202*L217^2+T202*L217^3)*N202)</f>
        <v/>
      </c>
      <c r="Q217" s="308" t="str">
        <f ca="1">IF(B217=FALSE,"",(R202*M217+S202*M217^2+T202*M217^3)*N202)</f>
        <v/>
      </c>
      <c r="R217" s="308" t="str">
        <f ca="1">IF(B217=FALSE,"",(R202*N217+S202*N217^2+T202*N217^3)*N202)</f>
        <v/>
      </c>
      <c r="S217" s="308" t="str">
        <f t="shared" ca="1" si="98"/>
        <v/>
      </c>
      <c r="T217" s="309" t="str">
        <f ca="1">IF(B217=FALSE,"",IF(K217=0,0,(ROUND(K217,K202)-ROUND(P217,K202))/ROUND(P217,K202)*100))</f>
        <v/>
      </c>
      <c r="U217" s="309" t="str">
        <f ca="1">IF(B217=FALSE,"",IF(K217=0,0,(ROUND(K217,K202)-ROUND(Q217,K202))/ROUND(Q217,K202)*100))</f>
        <v/>
      </c>
      <c r="V217" s="309" t="str">
        <f ca="1">IF(B217=FALSE,"",IF(K217=0,0,(ROUND(K217,K202)-ROUND(R217,K202))/ROUND(R217,K202)*100))</f>
        <v/>
      </c>
      <c r="X217" s="124" t="str">
        <f ca="1">IF(A236=FALSE,"",IF(B236*F202&gt;=1000,"# ##","")&amp;J202)</f>
        <v/>
      </c>
      <c r="Y217" s="124" t="str">
        <f ca="1">IF(A236=FALSE,"",TEXT(B236*F202,X217))</f>
        <v/>
      </c>
      <c r="Z217" s="124" t="str">
        <f ca="1">IF(A236=FALSE,"-",TEXT(C236*F202,X217))</f>
        <v>-</v>
      </c>
      <c r="AA217" s="273" t="str">
        <f ca="1">IF(A236=FALSE,"-",TEXT((B236-C236)*F202,X217))</f>
        <v>-</v>
      </c>
      <c r="AB217" s="124" t="str">
        <f ca="1">IF(A236=FALSE,"",IF(D217=0,"-",TEXT(P236,AH232)))</f>
        <v/>
      </c>
      <c r="AC217" s="124" t="str">
        <f ca="1">IF(OR(A236=FALSE,D217=0),"-",TEXT(ROUNDUP(AE236,AH230),AH232))</f>
        <v>-</v>
      </c>
      <c r="AD217" s="273" t="str">
        <f ca="1">IF(A236=FALSE,"-",TEXT(ROUNDUP(AE236,AH230)%*B236*F202,X217))</f>
        <v>-</v>
      </c>
      <c r="AE217" s="124" t="str">
        <f ca="1">IF(OR(A236=FALSE,D217=0),"-",TEXT(Q236,AH232))</f>
        <v>-</v>
      </c>
      <c r="AF217" s="124" t="s">
        <v>353</v>
      </c>
      <c r="AG217" s="125" t="str">
        <f t="shared" ca="1" si="99"/>
        <v>-</v>
      </c>
      <c r="AI217" s="125" t="str">
        <f ca="1">IF(A236=FALSE,"",ROUND(C236*F202,K201))</f>
        <v/>
      </c>
      <c r="AJ217" s="125" t="str">
        <f ca="1">IF(A236=FALSE,"",ROUND(OFFSET(Force_2!L$3,B200+A217,0)*A202*F202,K201))</f>
        <v/>
      </c>
      <c r="AK217" s="125" t="str">
        <f ca="1">IF(A236=FALSE,"",ROUND(OFFSET(Force_2!M$3,B200+A217,0)*A202*F202,K201))</f>
        <v/>
      </c>
      <c r="AL217" s="124" t="str">
        <f ca="1">IF(A236=FALSE,"","± "&amp;TEXT((AK217-AJ217)/2,J202))</f>
        <v/>
      </c>
      <c r="AM217" s="124" t="str">
        <f t="shared" ca="1" si="100"/>
        <v>-</v>
      </c>
    </row>
    <row r="218" spans="1:39" s="119" customFormat="1" ht="18.75" customHeight="1">
      <c r="A218" s="121">
        <v>10</v>
      </c>
      <c r="B218" s="121" t="b">
        <f ca="1">IFERROR(AND(OFFSET(Force_2!V$3,B200+A218,0)&lt;&gt;"",H200+5&gt;A218),FALSE)</f>
        <v>0</v>
      </c>
      <c r="C218" s="542"/>
      <c r="D218" s="121" t="str">
        <f ca="1">IF(B$30=FALSE,"",OFFSET(Force_2!B$3,B200+A218,0))</f>
        <v/>
      </c>
      <c r="E218" s="121" t="str">
        <f ca="1">IF(B218=FALSE,"",OFFSET(Force_2!V$3,B200+A218,0))</f>
        <v/>
      </c>
      <c r="F218" s="121" t="str">
        <f ca="1">IF(B218=FALSE,"",OFFSET(Force_2!W$3,B200+A218,0))</f>
        <v/>
      </c>
      <c r="G218" s="121" t="str">
        <f ca="1">IF(B218=FALSE,"",OFFSET(Force_2!X$3,B200+A218,0))</f>
        <v/>
      </c>
      <c r="H218" s="121" t="str">
        <f ca="1">IF(B218=FALSE,"",OFFSET(Force_2!Y$3,B200+A218,0))</f>
        <v/>
      </c>
      <c r="I218" s="121" t="str">
        <f ca="1">IF(B218=FALSE,"",OFFSET(Force_2!Z$3,B200+A218,0))</f>
        <v/>
      </c>
      <c r="J218" s="121" t="str">
        <f ca="1">IF(B218=FALSE,"",OFFSET(Force_2!AA$3,B200+A218,0))</f>
        <v/>
      </c>
      <c r="K218" s="308" t="str">
        <f ca="1">IF(B218=FALSE,"",D218*A202)</f>
        <v/>
      </c>
      <c r="L218" s="308" t="str">
        <f ca="1">IF(B218=FALSE,"",IF(D218=0,0,D218/E218*(F218-F211)))</f>
        <v/>
      </c>
      <c r="M218" s="308" t="str">
        <f ca="1">IF(B218=FALSE,"",IF(D218=0,0,D218/G218*(H218-H211)))</f>
        <v/>
      </c>
      <c r="N218" s="308" t="str">
        <f ca="1">IF(B218=FALSE,"",IF(D218=0,0,D218/I218*(J218-J211)))</f>
        <v/>
      </c>
      <c r="O218" s="308" t="str">
        <f t="shared" ca="1" si="97"/>
        <v/>
      </c>
      <c r="P218" s="308" t="str">
        <f ca="1">IF(B218=FALSE,"",(R202*L218+S202*L218^2+T202*L218^3)*N202)</f>
        <v/>
      </c>
      <c r="Q218" s="308" t="str">
        <f ca="1">IF(B218=FALSE,"",(R202*M218+S202*M218^2+T202*M218^3)*N202)</f>
        <v/>
      </c>
      <c r="R218" s="308" t="str">
        <f ca="1">IF(B218=FALSE,"",(R202*N218+S202*N218^2+T202*N218^3)*N202)</f>
        <v/>
      </c>
      <c r="S218" s="308" t="str">
        <f t="shared" ca="1" si="98"/>
        <v/>
      </c>
      <c r="T218" s="309" t="str">
        <f ca="1">IF(B218=FALSE,"",IF(K218=0,0,(ROUND(K218,K202)-ROUND(P218,K202))/ROUND(P218,K202)*100))</f>
        <v/>
      </c>
      <c r="U218" s="309" t="str">
        <f ca="1">IF(B218=FALSE,"",IF(K218=0,0,(ROUND(K218,K202)-ROUND(Q218,K202))/ROUND(Q218,K202)*100))</f>
        <v/>
      </c>
      <c r="V218" s="309" t="str">
        <f ca="1">IF(B218=FALSE,"",IF(K218=0,0,(ROUND(K218,K202)-ROUND(R218,K202))/ROUND(R218,K202)*100))</f>
        <v/>
      </c>
      <c r="X218" s="124" t="str">
        <f ca="1">IF(A237=FALSE,"",IF(B237*F202&gt;=1000,"# ##","")&amp;J202)</f>
        <v/>
      </c>
      <c r="Y218" s="124" t="str">
        <f ca="1">IF(A237=FALSE,"",TEXT(B237*F202,X218))</f>
        <v/>
      </c>
      <c r="Z218" s="124" t="str">
        <f ca="1">IF(A237=FALSE,"-",TEXT(C237*F202,X218))</f>
        <v>-</v>
      </c>
      <c r="AA218" s="273" t="str">
        <f ca="1">IF(A237=FALSE,"-",TEXT((B237-C237)*F202,X218))</f>
        <v>-</v>
      </c>
      <c r="AB218" s="124" t="str">
        <f ca="1">IF(A237=FALSE,"",IF(D218=0,"-",TEXT(P237,AH232)))</f>
        <v/>
      </c>
      <c r="AC218" s="124" t="str">
        <f ca="1">IF(OR(A237=FALSE,D218=0),"-",TEXT(ROUNDUP(AE237,AH230),AH232))</f>
        <v>-</v>
      </c>
      <c r="AD218" s="273" t="str">
        <f ca="1">IF(A237=FALSE,"-",TEXT(ROUNDUP(AE237,AH230)%*B237*F202,X218))</f>
        <v>-</v>
      </c>
      <c r="AE218" s="124" t="str">
        <f ca="1">IF(OR(A237=FALSE,D218=0),"-",TEXT(Q237,AH232))</f>
        <v>-</v>
      </c>
      <c r="AF218" s="124" t="s">
        <v>353</v>
      </c>
      <c r="AG218" s="125" t="str">
        <f t="shared" ca="1" si="99"/>
        <v>-</v>
      </c>
      <c r="AI218" s="125" t="str">
        <f ca="1">IF(A237=FALSE,"",ROUND(C237*F202,K201))</f>
        <v/>
      </c>
      <c r="AJ218" s="125" t="str">
        <f ca="1">IF(A237=FALSE,"",ROUND(OFFSET(Force_2!L$3,B200+A218,0)*A202*F202,K201))</f>
        <v/>
      </c>
      <c r="AK218" s="125" t="str">
        <f ca="1">IF(A237=FALSE,"",ROUND(OFFSET(Force_2!M$3,B200+A218,0)*A202*F202,K201))</f>
        <v/>
      </c>
      <c r="AL218" s="124" t="str">
        <f ca="1">IF(A237=FALSE,"","± "&amp;TEXT((AK218-AJ218)/2,J202))</f>
        <v/>
      </c>
      <c r="AM218" s="124" t="str">
        <f t="shared" ca="1" si="100"/>
        <v>-</v>
      </c>
    </row>
    <row r="219" spans="1:39" s="119" customFormat="1" ht="18.75" customHeight="1">
      <c r="A219" s="121">
        <v>11</v>
      </c>
      <c r="B219" s="121" t="b">
        <f ca="1">IFERROR(AND(OFFSET(Force_2!V$3,B200+A219,0)&lt;&gt;"",H200+5&gt;A219),FALSE)</f>
        <v>0</v>
      </c>
      <c r="C219" s="542"/>
      <c r="D219" s="121" t="str">
        <f ca="1">IF(B$31=FALSE,"",OFFSET(Force_2!B$3,B200+A219,0))</f>
        <v/>
      </c>
      <c r="E219" s="121" t="str">
        <f ca="1">IF(B219=FALSE,"",OFFSET(Force_2!V$3,B200+A219,0))</f>
        <v/>
      </c>
      <c r="F219" s="121" t="str">
        <f ca="1">IF(B219=FALSE,"",OFFSET(Force_2!W$3,B200+A219,0))</f>
        <v/>
      </c>
      <c r="G219" s="121" t="str">
        <f ca="1">IF(B219=FALSE,"",OFFSET(Force_2!X$3,B200+A219,0))</f>
        <v/>
      </c>
      <c r="H219" s="121" t="str">
        <f ca="1">IF(B219=FALSE,"",OFFSET(Force_2!Y$3,B200+A219,0))</f>
        <v/>
      </c>
      <c r="I219" s="121" t="str">
        <f ca="1">IF(B219=FALSE,"",OFFSET(Force_2!Z$3,B200+A219,0))</f>
        <v/>
      </c>
      <c r="J219" s="121" t="str">
        <f ca="1">IF(B219=FALSE,"",OFFSET(Force_2!AA$3,B200+A219,0))</f>
        <v/>
      </c>
      <c r="K219" s="308" t="str">
        <f ca="1">IF(B219=FALSE,"",D219*A202)</f>
        <v/>
      </c>
      <c r="L219" s="308" t="str">
        <f ca="1">IF(B219=FALSE,"",IF(D219=0,0,D219/E219*(F219-F211)))</f>
        <v/>
      </c>
      <c r="M219" s="308" t="str">
        <f ca="1">IF(B219=FALSE,"",IF(D219=0,0,D219/G219*(H219-H211)))</f>
        <v/>
      </c>
      <c r="N219" s="308" t="str">
        <f ca="1">IF(B219=FALSE,"",IF(D219=0,0,D219/I219*(J219-J211)))</f>
        <v/>
      </c>
      <c r="O219" s="308" t="str">
        <f t="shared" ca="1" si="97"/>
        <v/>
      </c>
      <c r="P219" s="308" t="str">
        <f ca="1">IF(B219=FALSE,"",(R202*L219+S202*L219^2+T202*L219^3)*N202)</f>
        <v/>
      </c>
      <c r="Q219" s="308" t="str">
        <f ca="1">IF(B219=FALSE,"",(R202*M219+S202*M219^2+T202*M219^3)*N202)</f>
        <v/>
      </c>
      <c r="R219" s="308" t="str">
        <f ca="1">IF(B219=FALSE,"",(R202*N219+S202*N219^2+T202*N219^3)*N202)</f>
        <v/>
      </c>
      <c r="S219" s="308" t="str">
        <f t="shared" ca="1" si="98"/>
        <v/>
      </c>
      <c r="T219" s="309" t="str">
        <f ca="1">IF(B219=FALSE,"",IF(K219=0,0,(ROUND(K219,K202)-ROUND(P219,K202))/ROUND(P219,K202)*100))</f>
        <v/>
      </c>
      <c r="U219" s="309" t="str">
        <f ca="1">IF(B219=FALSE,"",IF(K219=0,0,(ROUND(K219,K202)-ROUND(Q219,K202))/ROUND(Q219,K202)*100))</f>
        <v/>
      </c>
      <c r="V219" s="309" t="str">
        <f ca="1">IF(B219=FALSE,"",IF(K219=0,0,(ROUND(K219,K202)-ROUND(R219,K202))/ROUND(R219,K202)*100))</f>
        <v/>
      </c>
      <c r="X219" s="124" t="str">
        <f ca="1">IF(A238=FALSE,"",IF(B238*F202&gt;=1000,"# ##","")&amp;J202)</f>
        <v/>
      </c>
      <c r="Y219" s="124" t="str">
        <f ca="1">IF(A238=FALSE,"",TEXT(B238*F202,X219))</f>
        <v/>
      </c>
      <c r="Z219" s="124" t="str">
        <f ca="1">IF(A238=FALSE,"-",TEXT(C238*F202,X219))</f>
        <v>-</v>
      </c>
      <c r="AA219" s="273" t="str">
        <f ca="1">IF(A238=FALSE,"-",TEXT((B238-C238)*F202,X219))</f>
        <v>-</v>
      </c>
      <c r="AB219" s="124" t="str">
        <f ca="1">IF(A238=FALSE,"",IF(D219=0,"-",TEXT(P238,AH232)))</f>
        <v/>
      </c>
      <c r="AC219" s="124" t="str">
        <f ca="1">IF(OR(A238=FALSE,D219=0),"-",TEXT(ROUNDUP(AE238,AH230),AH232))</f>
        <v>-</v>
      </c>
      <c r="AD219" s="273" t="str">
        <f ca="1">IF(A238=FALSE,"-",TEXT(ROUNDUP(AE238,AH230)%*B238*F202,X219))</f>
        <v>-</v>
      </c>
      <c r="AE219" s="124" t="str">
        <f ca="1">IF(OR(A238=FALSE,D219=0),"-",TEXT(Q238,AH232))</f>
        <v>-</v>
      </c>
      <c r="AF219" s="124" t="s">
        <v>353</v>
      </c>
      <c r="AG219" s="125" t="str">
        <f t="shared" ca="1" si="99"/>
        <v>-</v>
      </c>
      <c r="AI219" s="125" t="str">
        <f ca="1">IF(A238=FALSE,"",ROUND(C238*F202,K201))</f>
        <v/>
      </c>
      <c r="AJ219" s="125" t="str">
        <f ca="1">IF(A238=FALSE,"",ROUND(OFFSET(Force_2!L$3,B200+A219,0)*A202*F202,K201))</f>
        <v/>
      </c>
      <c r="AK219" s="125" t="str">
        <f ca="1">IF(A238=FALSE,"",ROUND(OFFSET(Force_2!M$3,B200+A219,0)*A202*F202,K201))</f>
        <v/>
      </c>
      <c r="AL219" s="124" t="str">
        <f ca="1">IF(A238=FALSE,"","± "&amp;TEXT((AK219-AJ219)/2,J202))</f>
        <v/>
      </c>
      <c r="AM219" s="124" t="str">
        <f t="shared" ca="1" si="100"/>
        <v>-</v>
      </c>
    </row>
    <row r="220" spans="1:39" s="119" customFormat="1" ht="18.75" customHeight="1">
      <c r="A220" s="121">
        <v>12</v>
      </c>
      <c r="B220" s="121" t="b">
        <f ca="1">IFERROR(AND(OFFSET(Force_2!V$3,B200+A220,0)&lt;&gt;"",H200+5&gt;A220),FALSE)</f>
        <v>0</v>
      </c>
      <c r="C220" s="542"/>
      <c r="D220" s="121" t="str">
        <f ca="1">IF(B$32=FALSE,"",OFFSET(Force_2!B$3,B200+A220,0))</f>
        <v/>
      </c>
      <c r="E220" s="121" t="str">
        <f ca="1">IF(B220=FALSE,"",OFFSET(Force_2!V$3,B200+A220,0))</f>
        <v/>
      </c>
      <c r="F220" s="121" t="str">
        <f ca="1">IF(B220=FALSE,"",OFFSET(Force_2!W$3,B200+A220,0))</f>
        <v/>
      </c>
      <c r="G220" s="121" t="str">
        <f ca="1">IF(B220=FALSE,"",OFFSET(Force_2!X$3,B200+A220,0))</f>
        <v/>
      </c>
      <c r="H220" s="121" t="str">
        <f ca="1">IF(B220=FALSE,"",OFFSET(Force_2!Y$3,B200+A220,0))</f>
        <v/>
      </c>
      <c r="I220" s="121" t="str">
        <f ca="1">IF(B220=FALSE,"",OFFSET(Force_2!Z$3,B200+A220,0))</f>
        <v/>
      </c>
      <c r="J220" s="121" t="str">
        <f ca="1">IF(B220=FALSE,"",OFFSET(Force_2!AA$3,B200+A220,0))</f>
        <v/>
      </c>
      <c r="K220" s="308" t="str">
        <f ca="1">IF(B220=FALSE,"",D220*A202)</f>
        <v/>
      </c>
      <c r="L220" s="308" t="str">
        <f ca="1">IF(B220=FALSE,"",IF(D220=0,0,D220/E220*(F220-F211)))</f>
        <v/>
      </c>
      <c r="M220" s="308" t="str">
        <f ca="1">IF(B220=FALSE,"",IF(D220=0,0,D220/G220*(H220-H211)))</f>
        <v/>
      </c>
      <c r="N220" s="308" t="str">
        <f ca="1">IF(B220=FALSE,"",IF(D220=0,0,D220/I220*(J220-J211)))</f>
        <v/>
      </c>
      <c r="O220" s="308" t="str">
        <f t="shared" ca="1" si="97"/>
        <v/>
      </c>
      <c r="P220" s="308" t="str">
        <f ca="1">IF(B220=FALSE,"",(R202*L220+S202*L220^2+T202*L220^3)*N202)</f>
        <v/>
      </c>
      <c r="Q220" s="308" t="str">
        <f ca="1">IF(B220=FALSE,"",(R202*M220+S202*M220^2+T202*M220^3)*N202)</f>
        <v/>
      </c>
      <c r="R220" s="308" t="str">
        <f ca="1">IF(B220=FALSE,"",(R202*N220+S202*N220^2+T202*N220^3)*N202)</f>
        <v/>
      </c>
      <c r="S220" s="308" t="str">
        <f t="shared" ca="1" si="98"/>
        <v/>
      </c>
      <c r="T220" s="309" t="str">
        <f ca="1">IF(B220=FALSE,"",IF(K220=0,0,(ROUND(K220,K202)-ROUND(P220,K202))/ROUND(P220,K202)*100))</f>
        <v/>
      </c>
      <c r="U220" s="309" t="str">
        <f ca="1">IF(B220=FALSE,"",IF(K220=0,0,(ROUND(K220,K202)-ROUND(Q220,K202))/ROUND(Q220,K202)*100))</f>
        <v/>
      </c>
      <c r="V220" s="309" t="str">
        <f ca="1">IF(B220=FALSE,"",IF(K220=0,0,(ROUND(K220,K202)-ROUND(R220,K202))/ROUND(R220,K202)*100))</f>
        <v/>
      </c>
      <c r="X220" s="124" t="str">
        <f ca="1">IF(A239=FALSE,"",IF(B239*F202&gt;=1000,"# ##","")&amp;J202)</f>
        <v/>
      </c>
      <c r="Y220" s="124" t="str">
        <f ca="1">IF(A239=FALSE,"",TEXT(B239*F202,X220))</f>
        <v/>
      </c>
      <c r="Z220" s="124" t="str">
        <f ca="1">IF(A239=FALSE,"-",TEXT(C239*F202,X220))</f>
        <v>-</v>
      </c>
      <c r="AA220" s="273" t="str">
        <f ca="1">IF(A239=FALSE,"-",TEXT((B239-C239)*F202,X220))</f>
        <v>-</v>
      </c>
      <c r="AB220" s="124" t="str">
        <f ca="1">IF(A239=FALSE,"",IF(D220=0,"-",TEXT(P239,AH232)))</f>
        <v/>
      </c>
      <c r="AC220" s="124" t="str">
        <f ca="1">IF(OR(A239=FALSE,D220=0),"-",TEXT(ROUNDUP(AE239,AH230),AH232))</f>
        <v>-</v>
      </c>
      <c r="AD220" s="273" t="str">
        <f ca="1">IF(A239=FALSE,"-",TEXT(ROUNDUP(AE239,AH230)%*B239*F202,X220))</f>
        <v>-</v>
      </c>
      <c r="AE220" s="124" t="str">
        <f ca="1">IF(OR(A239=FALSE,D220=0),"-",TEXT(Q239,AH232))</f>
        <v>-</v>
      </c>
      <c r="AF220" s="124" t="s">
        <v>353</v>
      </c>
      <c r="AG220" s="125" t="str">
        <f t="shared" ca="1" si="99"/>
        <v>-</v>
      </c>
      <c r="AI220" s="125" t="str">
        <f ca="1">IF(A239=FALSE,"",ROUND(C239*F202,K201))</f>
        <v/>
      </c>
      <c r="AJ220" s="125" t="str">
        <f ca="1">IF(A239=FALSE,"",ROUND(OFFSET(Force_2!L$3,B200+A220,0)*A202*F202,K201))</f>
        <v/>
      </c>
      <c r="AK220" s="125" t="str">
        <f ca="1">IF(A239=FALSE,"",ROUND(OFFSET(Force_2!M$3,B200+A220,0)*A202*F202,K201))</f>
        <v/>
      </c>
      <c r="AL220" s="124" t="str">
        <f ca="1">IF(A239=FALSE,"","± "&amp;TEXT((AK220-AJ220)/2,J202))</f>
        <v/>
      </c>
      <c r="AM220" s="124" t="str">
        <f t="shared" ca="1" si="100"/>
        <v>-</v>
      </c>
    </row>
    <row r="221" spans="1:39" s="119" customFormat="1" ht="18.75" customHeight="1">
      <c r="A221" s="121">
        <v>13</v>
      </c>
      <c r="B221" s="121" t="b">
        <f ca="1">IFERROR(AND(OFFSET(Force_2!V$3,B200+A221,0)&lt;&gt;"",H200+5&gt;A221),FALSE)</f>
        <v>0</v>
      </c>
      <c r="C221" s="542"/>
      <c r="D221" s="121" t="str">
        <f ca="1">IF(B$33=FALSE,"",OFFSET(Force_2!B$3,B200+A221,0))</f>
        <v/>
      </c>
      <c r="E221" s="121" t="str">
        <f ca="1">IF(B221=FALSE,"",OFFSET(Force_2!V$3,B200+A221,0))</f>
        <v/>
      </c>
      <c r="F221" s="121" t="str">
        <f ca="1">IF(B221=FALSE,"",OFFSET(Force_2!W$3,B200+A221,0))</f>
        <v/>
      </c>
      <c r="G221" s="121" t="str">
        <f ca="1">IF(B221=FALSE,"",OFFSET(Force_2!X$3,B200+A221,0))</f>
        <v/>
      </c>
      <c r="H221" s="121" t="str">
        <f ca="1">IF(B221=FALSE,"",OFFSET(Force_2!Y$3,B200+A221,0))</f>
        <v/>
      </c>
      <c r="I221" s="121" t="str">
        <f ca="1">IF(B221=FALSE,"",OFFSET(Force_2!Z$3,B200+A221,0))</f>
        <v/>
      </c>
      <c r="J221" s="121" t="str">
        <f ca="1">IF(B221=FALSE,"",OFFSET(Force_2!AA$3,B200+A221,0))</f>
        <v/>
      </c>
      <c r="K221" s="308" t="str">
        <f ca="1">IF(B221=FALSE,"",D221*A202)</f>
        <v/>
      </c>
      <c r="L221" s="308" t="str">
        <f ca="1">IF(B221=FALSE,"",IF(D221=0,0,D221/E221*(F221-F211)))</f>
        <v/>
      </c>
      <c r="M221" s="308" t="str">
        <f ca="1">IF(B221=FALSE,"",IF(D221=0,0,D221/G221*(H221-H211)))</f>
        <v/>
      </c>
      <c r="N221" s="308" t="str">
        <f ca="1">IF(B221=FALSE,"",IF(D221=0,0,D221/I221*(J221-J211)))</f>
        <v/>
      </c>
      <c r="O221" s="308" t="str">
        <f t="shared" ca="1" si="97"/>
        <v/>
      </c>
      <c r="P221" s="308" t="str">
        <f ca="1">IF(B221=FALSE,"",(R202*L221+S202*L221^2+T202*L221^3)*N202)</f>
        <v/>
      </c>
      <c r="Q221" s="308" t="str">
        <f ca="1">IF(B221=FALSE,"",(R202*M221+S202*M221^2+T202*M221^3)*N202)</f>
        <v/>
      </c>
      <c r="R221" s="308" t="str">
        <f ca="1">IF(B221=FALSE,"",(R202*N221+S202*N221^2+T202*N221^3)*N202)</f>
        <v/>
      </c>
      <c r="S221" s="308" t="str">
        <f t="shared" ca="1" si="98"/>
        <v/>
      </c>
      <c r="T221" s="309" t="str">
        <f ca="1">IF(B221=FALSE,"",IF(K221=0,0,(ROUND(K221,K202)-ROUND(P221,K202))/ROUND(P221,K202)*100))</f>
        <v/>
      </c>
      <c r="U221" s="309" t="str">
        <f ca="1">IF(B221=FALSE,"",IF(K221=0,0,(ROUND(K221,K202)-ROUND(Q221,K202))/ROUND(Q221,K202)*100))</f>
        <v/>
      </c>
      <c r="V221" s="309" t="str">
        <f ca="1">IF(B221=FALSE,"",IF(K221=0,0,(ROUND(K221,K202)-ROUND(R221,K202))/ROUND(R221,K202)*100))</f>
        <v/>
      </c>
      <c r="X221" s="124" t="str">
        <f ca="1">IF(A240=FALSE,"",IF(B240*F202&gt;=1000,"# ##","")&amp;J202)</f>
        <v/>
      </c>
      <c r="Y221" s="124" t="str">
        <f ca="1">IF(A240=FALSE,"",TEXT(B240*F202,X221))</f>
        <v/>
      </c>
      <c r="Z221" s="124" t="str">
        <f ca="1">IF(A240=FALSE,"-",TEXT(C240*F202,X221))</f>
        <v>-</v>
      </c>
      <c r="AA221" s="273" t="str">
        <f ca="1">IF(A240=FALSE,"-",TEXT((B240-C240)*F202,X221))</f>
        <v>-</v>
      </c>
      <c r="AB221" s="124" t="str">
        <f ca="1">IF(A240=FALSE,"",IF(D221=0,"-",TEXT(P240,AH232)))</f>
        <v/>
      </c>
      <c r="AC221" s="124" t="str">
        <f ca="1">IF(OR(A240=FALSE,D221=0),"-",TEXT(ROUNDUP(AE240,AH230),AH232))</f>
        <v>-</v>
      </c>
      <c r="AD221" s="273" t="str">
        <f ca="1">IF(A240=FALSE,"-",TEXT(ROUNDUP(AE240,AH230)%*B240*F202,X221))</f>
        <v>-</v>
      </c>
      <c r="AE221" s="124" t="str">
        <f ca="1">IF(OR(A240=FALSE,D221=0),"-",TEXT(Q240,AH232))</f>
        <v>-</v>
      </c>
      <c r="AF221" s="124" t="s">
        <v>353</v>
      </c>
      <c r="AG221" s="125" t="str">
        <f t="shared" ca="1" si="99"/>
        <v>-</v>
      </c>
      <c r="AI221" s="125" t="str">
        <f ca="1">IF(A240=FALSE,"",ROUND(C240*F202,K201))</f>
        <v/>
      </c>
      <c r="AJ221" s="125" t="str">
        <f ca="1">IF(A240=FALSE,"",ROUND(OFFSET(Force_2!L$3,B200+A221,0)*A202*F202,K201))</f>
        <v/>
      </c>
      <c r="AK221" s="125" t="str">
        <f ca="1">IF(A240=FALSE,"",ROUND(OFFSET(Force_2!M$3,B200+A221,0)*A202*F202,K201))</f>
        <v/>
      </c>
      <c r="AL221" s="124" t="str">
        <f ca="1">IF(A240=FALSE,"","± "&amp;TEXT((AK221-AJ221)/2,J202))</f>
        <v/>
      </c>
      <c r="AM221" s="124" t="str">
        <f t="shared" ca="1" si="100"/>
        <v>-</v>
      </c>
    </row>
    <row r="222" spans="1:39" s="119" customFormat="1" ht="18.75" customHeight="1">
      <c r="A222" s="121">
        <v>14</v>
      </c>
      <c r="B222" s="121" t="b">
        <f ca="1">IFERROR(AND(OFFSET(Force_2!V$3,B200+A222,0)&lt;&gt;"",H200+5&gt;A222),FALSE)</f>
        <v>0</v>
      </c>
      <c r="C222" s="542"/>
      <c r="D222" s="121" t="str">
        <f ca="1">IF(B$34=FALSE,"",OFFSET(Force_2!B$3,B200+A222,0))</f>
        <v/>
      </c>
      <c r="E222" s="121" t="str">
        <f ca="1">IF(B222=FALSE,"",OFFSET(Force_2!V$3,B200+A222,0))</f>
        <v/>
      </c>
      <c r="F222" s="121" t="str">
        <f ca="1">IF(B222=FALSE,"",OFFSET(Force_2!W$3,B200+A222,0))</f>
        <v/>
      </c>
      <c r="G222" s="121" t="str">
        <f ca="1">IF(B222=FALSE,"",OFFSET(Force_2!X$3,B200+A222,0))</f>
        <v/>
      </c>
      <c r="H222" s="121" t="str">
        <f ca="1">IF(B222=FALSE,"",OFFSET(Force_2!Y$3,B200+A222,0))</f>
        <v/>
      </c>
      <c r="I222" s="121" t="str">
        <f ca="1">IF(B222=FALSE,"",OFFSET(Force_2!Z$3,B200+A222,0))</f>
        <v/>
      </c>
      <c r="J222" s="121" t="str">
        <f ca="1">IF(B222=FALSE,"",OFFSET(Force_2!AA$3,B200+A222,0))</f>
        <v/>
      </c>
      <c r="K222" s="308" t="str">
        <f ca="1">IF(B222=FALSE,"",D222*A202)</f>
        <v/>
      </c>
      <c r="L222" s="308" t="str">
        <f ca="1">IF(B222=FALSE,"",IF(D222=0,0,D222/E222*(F222-F211)))</f>
        <v/>
      </c>
      <c r="M222" s="308" t="str">
        <f ca="1">IF(B222=FALSE,"",IF(D222=0,0,D222/G222*(H222-H211)))</f>
        <v/>
      </c>
      <c r="N222" s="308" t="str">
        <f ca="1">IF(B222=FALSE,"",IF(D222=0,0,D222/I222*(J222-J211)))</f>
        <v/>
      </c>
      <c r="O222" s="308" t="str">
        <f t="shared" ca="1" si="97"/>
        <v/>
      </c>
      <c r="P222" s="308" t="str">
        <f ca="1">IF(B222=FALSE,"",(R202*L222+S202*L222^2+T202*L222^3)*N202)</f>
        <v/>
      </c>
      <c r="Q222" s="308" t="str">
        <f ca="1">IF(B222=FALSE,"",(R202*M222+S202*M222^2+T202*M222^3)*N202)</f>
        <v/>
      </c>
      <c r="R222" s="308" t="str">
        <f ca="1">IF(B222=FALSE,"",(R202*N222+S202*N222^2+T202*N222^3)*N202)</f>
        <v/>
      </c>
      <c r="S222" s="308" t="str">
        <f t="shared" ca="1" si="98"/>
        <v/>
      </c>
      <c r="T222" s="309" t="str">
        <f ca="1">IF(B222=FALSE,"",IF(K222=0,0,(ROUND(K222,K202)-ROUND(P222,K202))/ROUND(P222,K202)*100))</f>
        <v/>
      </c>
      <c r="U222" s="309" t="str">
        <f ca="1">IF(B222=FALSE,"",IF(K222=0,0,(ROUND(K222,K202)-ROUND(Q222,K202))/ROUND(Q222,K202)*100))</f>
        <v/>
      </c>
      <c r="V222" s="309" t="str">
        <f ca="1">IF(B222=FALSE,"",IF(K222=0,0,(ROUND(K222,K202)-ROUND(R222,K202))/ROUND(R222,K202)*100))</f>
        <v/>
      </c>
      <c r="X222" s="124" t="str">
        <f ca="1">IF(A241=FALSE,"",IF(B241*F202&gt;=1000,"# ##","")&amp;J202)</f>
        <v/>
      </c>
      <c r="Y222" s="124" t="str">
        <f ca="1">IF(A241=FALSE,"",TEXT(B241*F202,X222))</f>
        <v/>
      </c>
      <c r="Z222" s="124" t="str">
        <f ca="1">IF(A241=FALSE,"-",TEXT(C241*F202,X222))</f>
        <v>-</v>
      </c>
      <c r="AA222" s="273" t="str">
        <f ca="1">IF(A241=FALSE,"-",TEXT((B241-C241)*F202,X222))</f>
        <v>-</v>
      </c>
      <c r="AB222" s="124" t="str">
        <f ca="1">IF(A241=FALSE,"",IF(D222=0,"-",TEXT(P241,AH232)))</f>
        <v/>
      </c>
      <c r="AC222" s="124" t="str">
        <f ca="1">IF(OR(A241=FALSE,D222=0),"-",TEXT(ROUNDUP(AE241,AH230),AH232))</f>
        <v>-</v>
      </c>
      <c r="AD222" s="273" t="str">
        <f ca="1">IF(A241=FALSE,"-",TEXT(ROUNDUP(AE241,AH230)%*B241*F202,X222))</f>
        <v>-</v>
      </c>
      <c r="AE222" s="124" t="str">
        <f ca="1">IF(OR(A241=FALSE,D222=0),"-",TEXT(Q241,AH232))</f>
        <v>-</v>
      </c>
      <c r="AF222" s="124" t="s">
        <v>353</v>
      </c>
      <c r="AG222" s="125" t="str">
        <f t="shared" ca="1" si="99"/>
        <v>-</v>
      </c>
      <c r="AI222" s="125" t="str">
        <f ca="1">IF(A241=FALSE,"",ROUND(C241*F202,K201))</f>
        <v/>
      </c>
      <c r="AJ222" s="125" t="str">
        <f ca="1">IF(A241=FALSE,"",ROUND(OFFSET(Force_2!L$3,B200+A222,0)*A202*F202,K201))</f>
        <v/>
      </c>
      <c r="AK222" s="125" t="str">
        <f ca="1">IF(A241=FALSE,"",ROUND(OFFSET(Force_2!M$3,B200+A222,0)*A202*F202,K201))</f>
        <v/>
      </c>
      <c r="AL222" s="124" t="str">
        <f ca="1">IF(A241=FALSE,"","± "&amp;TEXT((AK222-AJ222)/2,J202))</f>
        <v/>
      </c>
      <c r="AM222" s="124" t="str">
        <f t="shared" ca="1" si="100"/>
        <v>-</v>
      </c>
    </row>
    <row r="223" spans="1:39" s="119" customFormat="1" ht="18.75" customHeight="1">
      <c r="A223" s="121">
        <v>15</v>
      </c>
      <c r="B223" s="121" t="b">
        <f ca="1">IFERROR(AND(OFFSET(Force_2!V$3,B200+A223,0)&lt;&gt;"",H200+5&gt;A223),FALSE)</f>
        <v>0</v>
      </c>
      <c r="C223" s="542"/>
      <c r="D223" s="121" t="str">
        <f ca="1">IF(B$35=FALSE,"",OFFSET(Force_2!B$3,B200+A223,0))</f>
        <v/>
      </c>
      <c r="E223" s="121" t="str">
        <f ca="1">IF(B223=FALSE,"",OFFSET(Force_2!V$3,B200+A223,0))</f>
        <v/>
      </c>
      <c r="F223" s="121" t="str">
        <f ca="1">IF(B223=FALSE,"",OFFSET(Force_2!W$3,B200+A223,0))</f>
        <v/>
      </c>
      <c r="G223" s="121" t="str">
        <f ca="1">IF(B223=FALSE,"",OFFSET(Force_2!X$3,B200+A223,0))</f>
        <v/>
      </c>
      <c r="H223" s="121" t="str">
        <f ca="1">IF(B223=FALSE,"",OFFSET(Force_2!Y$3,B200+A223,0))</f>
        <v/>
      </c>
      <c r="I223" s="121" t="str">
        <f ca="1">IF(B223=FALSE,"",OFFSET(Force_2!Z$3,B200+A223,0))</f>
        <v/>
      </c>
      <c r="J223" s="121" t="str">
        <f ca="1">IF(B223=FALSE,"",OFFSET(Force_2!AA$3,B200+A223,0))</f>
        <v/>
      </c>
      <c r="K223" s="308" t="str">
        <f ca="1">IF(B223=FALSE,"",D223*A202)</f>
        <v/>
      </c>
      <c r="L223" s="308" t="str">
        <f ca="1">IF(B223=FALSE,"",IF(D223=0,0,D223/E223*(F223-F211)))</f>
        <v/>
      </c>
      <c r="M223" s="308" t="str">
        <f ca="1">IF(B223=FALSE,"",IF(D223=0,0,D223/G223*(H223-H211)))</f>
        <v/>
      </c>
      <c r="N223" s="308" t="str">
        <f ca="1">IF(B223=FALSE,"",IF(D223=0,0,D223/I223*(J223-J211)))</f>
        <v/>
      </c>
      <c r="O223" s="308" t="str">
        <f t="shared" ca="1" si="97"/>
        <v/>
      </c>
      <c r="P223" s="308" t="str">
        <f ca="1">IF(B223=FALSE,"",(R202*L223+S202*L223^2+T202*L223^3)*N202)</f>
        <v/>
      </c>
      <c r="Q223" s="308" t="str">
        <f ca="1">IF(B223=FALSE,"",(R202*M223+S202*M223^2+T202*M223^3)*N202)</f>
        <v/>
      </c>
      <c r="R223" s="308" t="str">
        <f ca="1">IF(B223=FALSE,"",(R202*N223+S202*N223^2+T202*N223^3)*N202)</f>
        <v/>
      </c>
      <c r="S223" s="308" t="str">
        <f t="shared" ca="1" si="98"/>
        <v/>
      </c>
      <c r="T223" s="309" t="str">
        <f ca="1">IF(B223=FALSE,"",IF(K223=0,0,(ROUND(K223,K202)-ROUND(P223,K202))/ROUND(P223,K202)*100))</f>
        <v/>
      </c>
      <c r="U223" s="309" t="str">
        <f ca="1">IF(B223=FALSE,"",IF(K223=0,0,(ROUND(K223,K202)-ROUND(Q223,K202))/ROUND(Q223,K202)*100))</f>
        <v/>
      </c>
      <c r="V223" s="309" t="str">
        <f ca="1">IF(B223=FALSE,"",IF(K223=0,0,(ROUND(K223,K202)-ROUND(R223,K202))/ROUND(R223,K202)*100))</f>
        <v/>
      </c>
      <c r="X223" s="124" t="str">
        <f ca="1">IF(A242=FALSE,"",IF(B242*F202&gt;=1000,"# ##","")&amp;J202)</f>
        <v/>
      </c>
      <c r="Y223" s="124" t="str">
        <f ca="1">IF(A242=FALSE,"",TEXT(B242*F202,X223))</f>
        <v/>
      </c>
      <c r="Z223" s="124" t="str">
        <f ca="1">IF(A242=FALSE,"-",TEXT(C242*F202,X223))</f>
        <v>-</v>
      </c>
      <c r="AA223" s="273" t="str">
        <f ca="1">IF(A242=FALSE,"-",TEXT((B242-C242)*F202,X223))</f>
        <v>-</v>
      </c>
      <c r="AB223" s="124" t="str">
        <f ca="1">IF(A242=FALSE,"",IF(D223=0,"-",TEXT(P242,AH232)))</f>
        <v/>
      </c>
      <c r="AC223" s="124" t="str">
        <f ca="1">IF(OR(A242=FALSE,D223=0),"-",TEXT(ROUNDUP(AE242,AH230),AH232))</f>
        <v>-</v>
      </c>
      <c r="AD223" s="273" t="str">
        <f ca="1">IF(A242=FALSE,"-",TEXT(ROUNDUP(AE242,AH230)%*B242*F202,X223))</f>
        <v>-</v>
      </c>
      <c r="AE223" s="124" t="str">
        <f ca="1">IF(OR(A242=FALSE,D223=0),"-",TEXT(Q242,AH232))</f>
        <v>-</v>
      </c>
      <c r="AF223" s="124" t="s">
        <v>353</v>
      </c>
      <c r="AG223" s="125" t="str">
        <f t="shared" ca="1" si="99"/>
        <v>-</v>
      </c>
      <c r="AI223" s="125" t="str">
        <f ca="1">IF(A242=FALSE,"",ROUND(C242*F202,K201))</f>
        <v/>
      </c>
      <c r="AJ223" s="125" t="str">
        <f ca="1">IF(A242=FALSE,"",ROUND(OFFSET(Force_2!L$3,B200+A223,0)*A202*F202,K201))</f>
        <v/>
      </c>
      <c r="AK223" s="125" t="str">
        <f ca="1">IF(A242=FALSE,"",ROUND(OFFSET(Force_2!M$3,B200+A223,0)*A202*F202,K201))</f>
        <v/>
      </c>
      <c r="AL223" s="124" t="str">
        <f ca="1">IF(A242=FALSE,"","± "&amp;TEXT((AK223-AJ223)/2,J202))</f>
        <v/>
      </c>
      <c r="AM223" s="124" t="str">
        <f t="shared" ca="1" si="100"/>
        <v>-</v>
      </c>
    </row>
    <row r="224" spans="1:39" s="119" customFormat="1" ht="18.75" customHeight="1">
      <c r="A224" s="121">
        <v>16</v>
      </c>
      <c r="B224" s="121" t="b">
        <f ca="1">IFERROR(AND(OFFSET(Force_2!V$3,B200+A224,0)&lt;&gt;"",H200+5&gt;A224),FALSE)</f>
        <v>0</v>
      </c>
      <c r="C224" s="542"/>
      <c r="D224" s="121" t="str">
        <f ca="1">IF(B$36=FALSE,"",OFFSET(Force_2!B$3,B200+A224,0))</f>
        <v/>
      </c>
      <c r="E224" s="121" t="str">
        <f ca="1">IF(B224=FALSE,"",OFFSET(Force_2!V$3,B200+A224,0))</f>
        <v/>
      </c>
      <c r="F224" s="121" t="str">
        <f ca="1">IF(B224=FALSE,"",OFFSET(Force_2!W$3,B200+A224,0))</f>
        <v/>
      </c>
      <c r="G224" s="121" t="str">
        <f ca="1">IF(B224=FALSE,"",OFFSET(Force_2!X$3,B200+A224,0))</f>
        <v/>
      </c>
      <c r="H224" s="121" t="str">
        <f ca="1">IF(B224=FALSE,"",OFFSET(Force_2!Y$3,B200+A224,0))</f>
        <v/>
      </c>
      <c r="I224" s="121" t="str">
        <f ca="1">IF(B224=FALSE,"",OFFSET(Force_2!Z$3,B200+A224,0))</f>
        <v/>
      </c>
      <c r="J224" s="121" t="str">
        <f ca="1">IF(B224=FALSE,"",OFFSET(Force_2!AA$3,B200+A224,0))</f>
        <v/>
      </c>
      <c r="K224" s="308" t="str">
        <f ca="1">IF(B224=FALSE,"",D224*A202)</f>
        <v/>
      </c>
      <c r="L224" s="308" t="str">
        <f ca="1">IF(B224=FALSE,"",IF(D224=0,0,D224/E224*(F224-F211)))</f>
        <v/>
      </c>
      <c r="M224" s="308" t="str">
        <f ca="1">IF(B224=FALSE,"",IF(D224=0,0,D224/G224*(H224-H211)))</f>
        <v/>
      </c>
      <c r="N224" s="308" t="str">
        <f ca="1">IF(B224=FALSE,"",IF(D224=0,0,D224/I224*(J224-J211)))</f>
        <v/>
      </c>
      <c r="O224" s="308" t="str">
        <f t="shared" ca="1" si="97"/>
        <v/>
      </c>
      <c r="P224" s="308" t="str">
        <f ca="1">IF(B224=FALSE,"",(R202*L224+S202*L224^2+T202*L224^3)*N202)</f>
        <v/>
      </c>
      <c r="Q224" s="308" t="str">
        <f ca="1">IF(B224=FALSE,"",(R202*M224+S202*M224^2+T202*M224^3)*N202)</f>
        <v/>
      </c>
      <c r="R224" s="308" t="str">
        <f ca="1">IF(B224=FALSE,"",(R202*N224+S202*N224^2+T202*N224^3)*N202)</f>
        <v/>
      </c>
      <c r="S224" s="308" t="str">
        <f t="shared" ca="1" si="98"/>
        <v/>
      </c>
      <c r="T224" s="309" t="str">
        <f ca="1">IF(B224=FALSE,"",IF(K224=0,0,(ROUND(K224,K202)-ROUND(P224,K202))/ROUND(P224,K202)*100))</f>
        <v/>
      </c>
      <c r="U224" s="309" t="str">
        <f ca="1">IF(B224=FALSE,"",IF(K224=0,0,(ROUND(K224,K202)-ROUND(Q224,K202))/ROUND(Q224,K202)*100))</f>
        <v/>
      </c>
      <c r="V224" s="309" t="str">
        <f ca="1">IF(B224=FALSE,"",IF(K224=0,0,(ROUND(K224,K202)-ROUND(R224,K202))/ROUND(R224,K202)*100))</f>
        <v/>
      </c>
      <c r="W224" s="126"/>
      <c r="X224" s="124" t="str">
        <f ca="1">IF(A243=FALSE,"",IF(B243*F202&gt;=1000,"# ##","")&amp;J202)</f>
        <v/>
      </c>
      <c r="Y224" s="124" t="str">
        <f ca="1">IF(A243=FALSE,"",TEXT(B243*F202,X224))</f>
        <v/>
      </c>
      <c r="Z224" s="124" t="str">
        <f ca="1">IF(A243=FALSE,"-",TEXT(C243*F202,X224))</f>
        <v>-</v>
      </c>
      <c r="AA224" s="273" t="str">
        <f ca="1">IF(A243=FALSE,"-",TEXT((B243-C243)*F202,X224))</f>
        <v>-</v>
      </c>
      <c r="AB224" s="124" t="str">
        <f ca="1">IF(A243=FALSE,"",IF(D224=0,"-",TEXT(P243,AH232)))</f>
        <v/>
      </c>
      <c r="AC224" s="124" t="str">
        <f ca="1">IF(OR(A243=FALSE,D224=0),"-",TEXT(ROUNDUP(AE243,AH230),AH232))</f>
        <v>-</v>
      </c>
      <c r="AD224" s="273" t="str">
        <f ca="1">IF(A243=FALSE,"-",TEXT(ROUNDUP(AE243,AH230)%*B243*F202,X224))</f>
        <v>-</v>
      </c>
      <c r="AE224" s="124" t="str">
        <f ca="1">IF(OR(A243=FALSE,D224=0),"-",TEXT(Q243,AH232))</f>
        <v>-</v>
      </c>
      <c r="AF224" s="124" t="s">
        <v>353</v>
      </c>
      <c r="AG224" s="125" t="str">
        <f t="shared" ca="1" si="99"/>
        <v>-</v>
      </c>
      <c r="AI224" s="125" t="str">
        <f ca="1">IF(A243=FALSE,"",ROUND(C243*F202,K201))</f>
        <v/>
      </c>
      <c r="AJ224" s="125" t="str">
        <f ca="1">IF(A243=FALSE,"",ROUND(OFFSET(Force_2!L$3,B200+A224,0)*A202*F202,K201))</f>
        <v/>
      </c>
      <c r="AK224" s="125" t="str">
        <f ca="1">IF(A243=FALSE,"",ROUND(OFFSET(Force_2!M$3,B200+A224,0)*A202*F202,K201))</f>
        <v/>
      </c>
      <c r="AL224" s="124" t="str">
        <f ca="1">IF(A243=FALSE,"","± "&amp;TEXT((AK224-AJ224)/2,J202))</f>
        <v/>
      </c>
      <c r="AM224" s="124" t="str">
        <f t="shared" ca="1" si="100"/>
        <v>-</v>
      </c>
    </row>
    <row r="225" spans="1:34" s="119" customFormat="1" ht="18.75" customHeight="1">
      <c r="A225" s="121">
        <v>17</v>
      </c>
      <c r="B225" s="121" t="b">
        <f ca="1">IFERROR(AND(OFFSET(Force_2!V$3,B200+A225,0)&lt;&gt;"",H200+5&gt;A225),FALSE)</f>
        <v>0</v>
      </c>
      <c r="C225" s="557"/>
      <c r="D225" s="121" t="str">
        <f ca="1">IF(B$37=FALSE,"",OFFSET(Force_2!B$3,B200+A225,0))</f>
        <v/>
      </c>
      <c r="E225" s="121" t="str">
        <f ca="1">IF(B225=FALSE,"",OFFSET(Force_2!V$3,B200+A225,0))</f>
        <v/>
      </c>
      <c r="F225" s="121" t="str">
        <f ca="1">IF(B225=FALSE,"",OFFSET(Force_2!W$3,B200+A225,0))</f>
        <v/>
      </c>
      <c r="G225" s="121" t="str">
        <f ca="1">IF(B225=FALSE,"",OFFSET(Force_2!X$3,B200+A225,0))</f>
        <v/>
      </c>
      <c r="H225" s="121" t="str">
        <f ca="1">IF(B225=FALSE,"",OFFSET(Force_2!Y$3,B200+A225,0))</f>
        <v/>
      </c>
      <c r="I225" s="121" t="str">
        <f ca="1">IF(B225=FALSE,"",OFFSET(Force_2!Z$3,B200+A225,0))</f>
        <v/>
      </c>
      <c r="J225" s="121" t="str">
        <f ca="1">IF(B225=FALSE,"",OFFSET(Force_2!AA$3,B200+A225,0))</f>
        <v/>
      </c>
      <c r="K225" s="308" t="str">
        <f ca="1">IF(B225=FALSE,"",D225*A202)</f>
        <v/>
      </c>
      <c r="L225" s="308" t="str">
        <f ca="1">IF(B225=FALSE,"",IF(D225=0,0,D225/E225*(F225-F211)))</f>
        <v/>
      </c>
      <c r="M225" s="308" t="str">
        <f ca="1">IF(B225=FALSE,"",IF(D225=0,0,D225/G225*(H225-H211)))</f>
        <v/>
      </c>
      <c r="N225" s="308" t="str">
        <f ca="1">IF(B225=FALSE,"",IF(D225=0,0,D225/I225*(J225-J211)))</f>
        <v/>
      </c>
      <c r="O225" s="308" t="str">
        <f t="shared" ca="1" si="97"/>
        <v/>
      </c>
      <c r="P225" s="308" t="str">
        <f ca="1">IF(B225=FALSE,"",(R202*L225+S202*L225^2+T202*L225^3)*N202)</f>
        <v/>
      </c>
      <c r="Q225" s="308" t="str">
        <f ca="1">IF(B225=FALSE,"",(R202*M225+S202*M225^2+T202*M225^3)*N202)</f>
        <v/>
      </c>
      <c r="R225" s="308" t="str">
        <f ca="1">IF(B225=FALSE,"",(R202*N225+S202*N225^2+T202*N225^3)*N202)</f>
        <v/>
      </c>
      <c r="S225" s="308" t="str">
        <f t="shared" ca="1" si="98"/>
        <v/>
      </c>
      <c r="T225" s="309" t="str">
        <f ca="1">IF(B225=FALSE,"",IF(K225=0,0,(ROUND(K225,K202)-ROUND(P225,K202))/ROUND(P225,K202)*100))</f>
        <v/>
      </c>
      <c r="U225" s="309" t="str">
        <f ca="1">IF(B225=FALSE,"",IF(K225=0,0,(ROUND(K225,K202)-ROUND(Q225,K202))/ROUND(Q225,K202)*100))</f>
        <v/>
      </c>
      <c r="V225" s="309" t="str">
        <f ca="1">IF(B225=FALSE,"",IF(K225=0,0,(ROUND(K225,K202)-ROUND(R225,K202))/ROUND(R225,K202)*100))</f>
        <v/>
      </c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34" s="119" customFormat="1" ht="18.75" customHeight="1"/>
    <row r="227" spans="1:34" s="119" customFormat="1" ht="18.75" customHeight="1">
      <c r="A227" s="93" t="s">
        <v>194</v>
      </c>
      <c r="F227" s="127"/>
      <c r="G227" s="128"/>
      <c r="H227" s="128"/>
      <c r="I227" s="128"/>
      <c r="J227" s="128"/>
      <c r="K227" s="108"/>
      <c r="L227" s="108"/>
      <c r="U227" s="93" t="s">
        <v>286</v>
      </c>
      <c r="Z227" s="106"/>
      <c r="AA227" s="106"/>
      <c r="AB227" s="106"/>
      <c r="AC227" s="93" t="s">
        <v>287</v>
      </c>
    </row>
    <row r="228" spans="1:34" s="119" customFormat="1" ht="18.75" customHeight="1">
      <c r="A228" s="315" t="s">
        <v>300</v>
      </c>
      <c r="B228" s="315" t="s">
        <v>192</v>
      </c>
      <c r="C228" s="315" t="s">
        <v>272</v>
      </c>
      <c r="D228" s="535" t="s">
        <v>301</v>
      </c>
      <c r="E228" s="536"/>
      <c r="F228" s="536"/>
      <c r="G228" s="536"/>
      <c r="H228" s="536"/>
      <c r="I228" s="536"/>
      <c r="J228" s="536"/>
      <c r="K228" s="537"/>
      <c r="L228" s="538" t="s">
        <v>302</v>
      </c>
      <c r="M228" s="544" t="s">
        <v>44</v>
      </c>
      <c r="N228" s="538" t="s">
        <v>290</v>
      </c>
      <c r="O228" s="538" t="s">
        <v>227</v>
      </c>
      <c r="P228" s="538" t="s">
        <v>288</v>
      </c>
      <c r="Q228" s="538" t="s">
        <v>229</v>
      </c>
      <c r="R228" s="538" t="s">
        <v>195</v>
      </c>
      <c r="S228" s="538" t="s">
        <v>232</v>
      </c>
      <c r="U228" s="538" t="s">
        <v>227</v>
      </c>
      <c r="V228" s="538" t="s">
        <v>288</v>
      </c>
      <c r="W228" s="538" t="s">
        <v>229</v>
      </c>
      <c r="X228" s="538" t="s">
        <v>195</v>
      </c>
      <c r="Y228" s="538" t="s">
        <v>232</v>
      </c>
      <c r="Z228" s="538" t="s">
        <v>289</v>
      </c>
      <c r="AA228" s="558" t="s">
        <v>310</v>
      </c>
      <c r="AC228" s="315" t="s">
        <v>290</v>
      </c>
      <c r="AD228" s="538" t="s">
        <v>3</v>
      </c>
      <c r="AE228" s="315" t="s">
        <v>290</v>
      </c>
      <c r="AF228" s="538" t="s">
        <v>291</v>
      </c>
      <c r="AG228" s="315" t="s">
        <v>290</v>
      </c>
      <c r="AH228" s="315" t="s">
        <v>290</v>
      </c>
    </row>
    <row r="229" spans="1:34" s="119" customFormat="1" ht="18.75" customHeight="1">
      <c r="A229" s="316"/>
      <c r="B229" s="316" t="s">
        <v>176</v>
      </c>
      <c r="C229" s="316" t="s">
        <v>176</v>
      </c>
      <c r="D229" s="99" t="s">
        <v>297</v>
      </c>
      <c r="E229" s="99" t="s">
        <v>313</v>
      </c>
      <c r="F229" s="99" t="s">
        <v>314</v>
      </c>
      <c r="G229" s="99" t="s">
        <v>315</v>
      </c>
      <c r="H229" s="99" t="s">
        <v>296</v>
      </c>
      <c r="I229" s="99" t="s">
        <v>316</v>
      </c>
      <c r="J229" s="99" t="s">
        <v>298</v>
      </c>
      <c r="K229" s="99" t="s">
        <v>61</v>
      </c>
      <c r="L229" s="539"/>
      <c r="M229" s="545"/>
      <c r="N229" s="539"/>
      <c r="O229" s="539"/>
      <c r="P229" s="539"/>
      <c r="Q229" s="539"/>
      <c r="R229" s="539"/>
      <c r="S229" s="539"/>
      <c r="U229" s="539"/>
      <c r="V229" s="539"/>
      <c r="W229" s="539"/>
      <c r="X229" s="539"/>
      <c r="Y229" s="539"/>
      <c r="Z229" s="539"/>
      <c r="AA229" s="559"/>
      <c r="AC229" s="316" t="s">
        <v>292</v>
      </c>
      <c r="AD229" s="539"/>
      <c r="AE229" s="316" t="s">
        <v>293</v>
      </c>
      <c r="AF229" s="539"/>
      <c r="AG229" s="316" t="s">
        <v>294</v>
      </c>
      <c r="AH229" s="316" t="s">
        <v>295</v>
      </c>
    </row>
    <row r="230" spans="1:34" s="119" customFormat="1" ht="18.75" customHeight="1">
      <c r="A230" s="129" t="b">
        <f ca="1">AND(B211=TRUE,H200+6&gt;A211+2)</f>
        <v>0</v>
      </c>
      <c r="B230" s="130" t="str">
        <f t="shared" ref="B230:B243" ca="1" si="101">IF(TYPE(K211)=16,"",K211)</f>
        <v/>
      </c>
      <c r="C230" s="131" t="str">
        <f t="shared" ref="C230:C243" ca="1" si="102">S211</f>
        <v/>
      </c>
      <c r="D230" s="204" t="str">
        <f ca="1">IF(A230=FALSE,"",IF(B230=0,0,D202/B230*100))</f>
        <v/>
      </c>
      <c r="E230" s="204" t="str">
        <f ca="1">IF(A230=FALSE,"",IF(B230=0,0,D202/B230*100))</f>
        <v/>
      </c>
      <c r="F230" s="132" t="str">
        <f ca="1">IF(A230=FALSE,"",IF(B230=0,0,SQRT(SUMSQ(D230/2/SQRT(3),E230/2/SQRT(3)))))</f>
        <v/>
      </c>
      <c r="G230" s="132" t="str">
        <f t="shared" ref="G230:G243" ca="1" si="103">IF(A230=FALSE,"",SQRT(1/(3*(3-1))*SUMSQ(T211-P230,U211-P230,V211-P230)))</f>
        <v/>
      </c>
      <c r="H230" s="132" t="str">
        <f ca="1">IF(A230=FALSE,"",IF(B230=0,0,P200/2))</f>
        <v/>
      </c>
      <c r="I230" s="132" t="str">
        <f ca="1">IF(A230=FALSE,"",IF(B230=0,0,P202/SQRT(3)))</f>
        <v/>
      </c>
      <c r="J230" s="132" t="str">
        <f ca="1">IF(A230=FALSE,"",IF(B230=0,0,O200*B202/SQRT(3)))</f>
        <v/>
      </c>
      <c r="K230" s="205" t="str">
        <f t="shared" ref="K230:K243" ca="1" si="104">IF(A230=FALSE,"",IF(B230=0,0,SQRT(SUMSQ(F230:J230))))</f>
        <v/>
      </c>
      <c r="L230" s="133" t="str">
        <f ca="1">IF(A230=FALSE,"",IF(G230=0,"∞",IF(K230^4/(G230^4/2)&gt;100000,"∞",ROUNDDOWN(K230^4/(G230^4/2),0))))</f>
        <v/>
      </c>
      <c r="M230" s="134" t="str">
        <f t="shared" ref="M230:M243" ca="1" si="105">IF(A230=FALSE,"",IF(L230="∞",2,IF(L230&gt;=10,2,IF(L230&lt;10,ROUND(TINV((1-0.95),L230),2)))))</f>
        <v/>
      </c>
      <c r="N230" s="135" t="str">
        <f ca="1">IF(A230=FALSE,"",IF(B230=0,0,K230*MAX(M230:M243)))</f>
        <v/>
      </c>
      <c r="O230" s="207" t="str">
        <f ca="1">IF(A230=FALSE,"",D212)</f>
        <v/>
      </c>
      <c r="P230" s="208" t="str">
        <f t="shared" ref="P230:P243" ca="1" si="106">IF(A230=FALSE,"",AVERAGE(T211:V211))</f>
        <v/>
      </c>
      <c r="Q230" s="210" t="str">
        <f t="shared" ref="Q230:Q243" ca="1" si="107">IF(A230=FALSE,"",IF(B230=0,0,MAX(T211:V211)-MIN(T211:V211)))</f>
        <v/>
      </c>
      <c r="R230" s="208" t="str">
        <f ca="1">IF(A230=FALSE,"",OFFSET(O209,0,MATCH(MAX(P210:R210),P210:R210,0)))</f>
        <v/>
      </c>
      <c r="S230" s="209" t="str">
        <f ca="1">IF(A230=FALSE,"",IF(C230=0,0,D202/B230*100))</f>
        <v/>
      </c>
      <c r="U230" s="104">
        <f ca="1">IF(F200*Q$4&lt;=O230,0.5,IF(F200*Q$5&lt;=O230,1,IF(F200*Q$6&lt;=O230,2,IF(F200*Q$7&lt;=O230,3,))))</f>
        <v>0.5</v>
      </c>
      <c r="V230" s="104">
        <f t="shared" ref="V230:V243" ca="1" si="108">OFFSET($P$3,COUNTIF(R$4:R$7,"&lt;"&amp;ABS(P230))+1,0)</f>
        <v>0.5</v>
      </c>
      <c r="W230" s="104">
        <f t="shared" ref="W230:W243" ca="1" si="109">OFFSET($P$3,COUNTIF(S$4:S$7,"&lt;"&amp;ABS(Q230))+1,0)</f>
        <v>0.5</v>
      </c>
      <c r="X230" s="104">
        <f t="shared" ref="X230:X243" ca="1" si="110">OFFSET($P$3,COUNTIF(U$4:U$7,"&lt;"&amp;ABS(R230))+1,0)</f>
        <v>0.5</v>
      </c>
      <c r="Y230" s="104">
        <f t="shared" ref="Y230:Y243" ca="1" si="111">OFFSET($P$3,COUNTIF(V$4:V$7,"&lt;"&amp;ABS(S230))+1,0)</f>
        <v>0.5</v>
      </c>
      <c r="Z230" s="104">
        <f ca="1">IF(O202="등급외",4,O202)</f>
        <v>0</v>
      </c>
      <c r="AA230" s="136" t="s">
        <v>0</v>
      </c>
      <c r="AC230" s="137" t="str">
        <f t="shared" ref="AC230:AC243" ca="1" si="112">N230</f>
        <v/>
      </c>
      <c r="AD230" s="137" t="str">
        <f ca="1">IF(A230=FALSE,"",IF(B230=0,0,C202*100))</f>
        <v/>
      </c>
      <c r="AE230" s="137" t="str">
        <f t="shared" ref="AE230:AE243" ca="1" si="113">IF(A230=FALSE,"",IF(B230=0,0,MAX(AC230:AD230)))</f>
        <v/>
      </c>
      <c r="AF230" s="137" t="b">
        <f t="shared" ref="AF230:AF243" ca="1" si="114">AE230=AC230</f>
        <v>1</v>
      </c>
      <c r="AG230" s="125" t="str">
        <f t="shared" ref="AG230:AG243" ca="1" si="115">IF(A230=FALSE,"",IF(B230=0,"",IF(ABS(AE230)&lt;0.01,4,IF(ABS(AE230)&lt;0.1,3,IF(ABS(AE230)&lt;1,2,IF(ABS(AE230)&lt;10,1,0))))))</f>
        <v/>
      </c>
      <c r="AH230" s="125">
        <f ca="1">MIN(AG230:AG243)</f>
        <v>0</v>
      </c>
    </row>
    <row r="231" spans="1:34" s="119" customFormat="1" ht="18.75" customHeight="1">
      <c r="A231" s="129" t="b">
        <f ca="1">AND(B212=TRUE,H200+6&gt;A212+2)</f>
        <v>0</v>
      </c>
      <c r="B231" s="130" t="str">
        <f t="shared" ca="1" si="101"/>
        <v/>
      </c>
      <c r="C231" s="131" t="str">
        <f t="shared" ca="1" si="102"/>
        <v/>
      </c>
      <c r="D231" s="204" t="str">
        <f ca="1">IF(A231=FALSE,"",IF(B231=0,0,D202/B231*100))</f>
        <v/>
      </c>
      <c r="E231" s="204" t="str">
        <f ca="1">IF(A231=FALSE,"",IF(B231=0,0,D202/B231*100))</f>
        <v/>
      </c>
      <c r="F231" s="132" t="str">
        <f t="shared" ref="F231:F243" ca="1" si="116">IF(A231=FALSE,"",IF(B231=0,0,SQRT(SUMSQ(D231/2/SQRT(3),E231/2/SQRT(3)))))</f>
        <v/>
      </c>
      <c r="G231" s="132" t="str">
        <f t="shared" ca="1" si="103"/>
        <v/>
      </c>
      <c r="H231" s="132" t="str">
        <f ca="1">IF(A231=FALSE,"",IF(B231=0,0,P200/2))</f>
        <v/>
      </c>
      <c r="I231" s="132" t="str">
        <f ca="1">IF(A231=FALSE,"",IF(B231=0,0,P202/SQRT(3)))</f>
        <v/>
      </c>
      <c r="J231" s="132" t="str">
        <f ca="1">IF(A231=FALSE,"",IF(B231=0,0,O200*B202/SQRT(3)))</f>
        <v/>
      </c>
      <c r="K231" s="205" t="str">
        <f t="shared" ca="1" si="104"/>
        <v/>
      </c>
      <c r="L231" s="133" t="str">
        <f t="shared" ref="L231:L243" ca="1" si="117">IF(A231=FALSE,"",IF(G231=0,"∞",IF(K231^4/(G231^4/2)&gt;100000,"∞",ROUNDDOWN(K231^4/(G231^4/2),0))))</f>
        <v/>
      </c>
      <c r="M231" s="134" t="str">
        <f t="shared" ca="1" si="105"/>
        <v/>
      </c>
      <c r="N231" s="135" t="str">
        <f ca="1">IF(A231=FALSE,"",IF(B231=0,0,K231*MAX(M230:M243)))</f>
        <v/>
      </c>
      <c r="O231" s="207" t="str">
        <f ca="1">IF(A231=FALSE,"",D212)</f>
        <v/>
      </c>
      <c r="P231" s="208" t="str">
        <f t="shared" ca="1" si="106"/>
        <v/>
      </c>
      <c r="Q231" s="210" t="str">
        <f t="shared" ca="1" si="107"/>
        <v/>
      </c>
      <c r="R231" s="208" t="str">
        <f ca="1">IF(A231=FALSE,"",OFFSET(O209,0,MATCH(MAX(P210:R210),P210:R210,0)))</f>
        <v/>
      </c>
      <c r="S231" s="209" t="str">
        <f ca="1">IF(A231=FALSE,"",IF(C231=0,0,D202/B231*100))</f>
        <v/>
      </c>
      <c r="U231" s="104">
        <f ca="1">IF(F200*Q$4&lt;=O231,0.5,IF(F200*Q$5&lt;=O231,1,IF(F200*Q$6&lt;=O231,2,IF(F200*Q$7&lt;=O231,3,))))</f>
        <v>0.5</v>
      </c>
      <c r="V231" s="104">
        <f t="shared" ca="1" si="108"/>
        <v>0.5</v>
      </c>
      <c r="W231" s="104">
        <f t="shared" ca="1" si="109"/>
        <v>0.5</v>
      </c>
      <c r="X231" s="104">
        <f t="shared" ca="1" si="110"/>
        <v>0.5</v>
      </c>
      <c r="Y231" s="104">
        <f t="shared" ca="1" si="111"/>
        <v>0.5</v>
      </c>
      <c r="Z231" s="104">
        <f ca="1">Z230</f>
        <v>0</v>
      </c>
      <c r="AA231" s="136">
        <f t="shared" ref="AA231:AA243" ca="1" si="118">MAX(U231:Z231)</f>
        <v>0.5</v>
      </c>
      <c r="AC231" s="137" t="str">
        <f t="shared" ca="1" si="112"/>
        <v/>
      </c>
      <c r="AD231" s="137" t="str">
        <f ca="1">IF(A231=FALSE,"",IF(B231=0,0,C202*100))</f>
        <v/>
      </c>
      <c r="AE231" s="137" t="str">
        <f t="shared" ca="1" si="113"/>
        <v/>
      </c>
      <c r="AF231" s="137" t="b">
        <f t="shared" ca="1" si="114"/>
        <v>1</v>
      </c>
      <c r="AG231" s="125" t="str">
        <f t="shared" ca="1" si="115"/>
        <v/>
      </c>
      <c r="AH231" s="315" t="s">
        <v>51</v>
      </c>
    </row>
    <row r="232" spans="1:34" s="119" customFormat="1" ht="18.75" customHeight="1">
      <c r="A232" s="129" t="b">
        <f ca="1">AND(B213=TRUE,H200+6&gt;A213+2)</f>
        <v>0</v>
      </c>
      <c r="B232" s="130" t="str">
        <f t="shared" ca="1" si="101"/>
        <v/>
      </c>
      <c r="C232" s="131" t="str">
        <f t="shared" ca="1" si="102"/>
        <v/>
      </c>
      <c r="D232" s="204" t="str">
        <f ca="1">IF(A232=FALSE,"",IF(B232=0,0,D202/B232*100))</f>
        <v/>
      </c>
      <c r="E232" s="204" t="str">
        <f ca="1">IF(A232=FALSE,"",IF(B232=0,0,D202/B232*100))</f>
        <v/>
      </c>
      <c r="F232" s="132" t="str">
        <f t="shared" ca="1" si="116"/>
        <v/>
      </c>
      <c r="G232" s="132" t="str">
        <f t="shared" ca="1" si="103"/>
        <v/>
      </c>
      <c r="H232" s="132" t="str">
        <f ca="1">IF(A232=FALSE,"",IF(B232=0,0,P200/2))</f>
        <v/>
      </c>
      <c r="I232" s="132" t="str">
        <f ca="1">IF(A232=FALSE,"",IF(B232=0,0,P202/SQRT(3)))</f>
        <v/>
      </c>
      <c r="J232" s="132" t="str">
        <f ca="1">IF(A232=FALSE,"",IF(B232=0,0,O200*B202/SQRT(3)))</f>
        <v/>
      </c>
      <c r="K232" s="205" t="str">
        <f t="shared" ca="1" si="104"/>
        <v/>
      </c>
      <c r="L232" s="133" t="str">
        <f t="shared" ca="1" si="117"/>
        <v/>
      </c>
      <c r="M232" s="134" t="str">
        <f t="shared" ca="1" si="105"/>
        <v/>
      </c>
      <c r="N232" s="135" t="str">
        <f ca="1">IF(A232=FALSE,"",IF(B232=0,0,K232*MAX(M230:M243)))</f>
        <v/>
      </c>
      <c r="O232" s="207" t="str">
        <f ca="1">IF(A232=FALSE,"",D212)</f>
        <v/>
      </c>
      <c r="P232" s="208" t="str">
        <f t="shared" ca="1" si="106"/>
        <v/>
      </c>
      <c r="Q232" s="210" t="str">
        <f t="shared" ca="1" si="107"/>
        <v/>
      </c>
      <c r="R232" s="208" t="str">
        <f ca="1">IF(A232=FALSE,"",OFFSET(O209,0,MATCH(MAX(P210:R210),P210:R210,0)))</f>
        <v/>
      </c>
      <c r="S232" s="209" t="str">
        <f ca="1">IF(A232=FALSE,"",IF(C232=0,0,D202/B232*100))</f>
        <v/>
      </c>
      <c r="U232" s="104">
        <f ca="1">IF(F200*Q$4&lt;=O232,0.5,IF(F200*Q$5&lt;=O232,1,IF(F200*Q$6&lt;=O232,2,IF(F200*Q$7&lt;=O232,3,))))</f>
        <v>0.5</v>
      </c>
      <c r="V232" s="104">
        <f t="shared" ca="1" si="108"/>
        <v>0.5</v>
      </c>
      <c r="W232" s="104">
        <f t="shared" ca="1" si="109"/>
        <v>0.5</v>
      </c>
      <c r="X232" s="104">
        <f t="shared" ca="1" si="110"/>
        <v>0.5</v>
      </c>
      <c r="Y232" s="104">
        <f t="shared" ca="1" si="111"/>
        <v>0.5</v>
      </c>
      <c r="Z232" s="104">
        <f t="shared" ref="Z232:Z243" ca="1" si="119">Z231</f>
        <v>0</v>
      </c>
      <c r="AA232" s="136">
        <f t="shared" ca="1" si="118"/>
        <v>0.5</v>
      </c>
      <c r="AC232" s="137" t="str">
        <f t="shared" ca="1" si="112"/>
        <v/>
      </c>
      <c r="AD232" s="137" t="str">
        <f ca="1">IF(A232=FALSE,"",IF(B232=0,0,C202*100))</f>
        <v/>
      </c>
      <c r="AE232" s="137" t="str">
        <f t="shared" ca="1" si="113"/>
        <v/>
      </c>
      <c r="AF232" s="137" t="b">
        <f t="shared" ca="1" si="114"/>
        <v>1</v>
      </c>
      <c r="AG232" s="125" t="str">
        <f t="shared" ca="1" si="115"/>
        <v/>
      </c>
      <c r="AH232" s="125" t="str">
        <f ca="1">OFFSET($N$2,MATCH(AH230,$M$3:$M$8,0),0)</f>
        <v>0</v>
      </c>
    </row>
    <row r="233" spans="1:34" s="119" customFormat="1" ht="18.75" customHeight="1">
      <c r="A233" s="129" t="b">
        <f ca="1">AND(B214=TRUE,H200+6&gt;A214+2)</f>
        <v>0</v>
      </c>
      <c r="B233" s="130" t="str">
        <f t="shared" ca="1" si="101"/>
        <v/>
      </c>
      <c r="C233" s="131" t="str">
        <f t="shared" ca="1" si="102"/>
        <v/>
      </c>
      <c r="D233" s="204" t="str">
        <f ca="1">IF(A233=FALSE,"",IF(B233=0,0,D202/B233*100))</f>
        <v/>
      </c>
      <c r="E233" s="204" t="str">
        <f ca="1">IF(A233=FALSE,"",IF(B233=0,0,D202/B233*100))</f>
        <v/>
      </c>
      <c r="F233" s="132" t="str">
        <f t="shared" ca="1" si="116"/>
        <v/>
      </c>
      <c r="G233" s="132" t="str">
        <f t="shared" ca="1" si="103"/>
        <v/>
      </c>
      <c r="H233" s="132" t="str">
        <f ca="1">IF(A233=FALSE,"",IF(B233=0,0,P200/2))</f>
        <v/>
      </c>
      <c r="I233" s="132" t="str">
        <f ca="1">IF(A233=FALSE,"",IF(B233=0,0,P202/SQRT(3)))</f>
        <v/>
      </c>
      <c r="J233" s="132" t="str">
        <f ca="1">IF(A233=FALSE,"",IF(B233=0,0,O200*B202/SQRT(3)))</f>
        <v/>
      </c>
      <c r="K233" s="205" t="str">
        <f t="shared" ca="1" si="104"/>
        <v/>
      </c>
      <c r="L233" s="133" t="str">
        <f t="shared" ca="1" si="117"/>
        <v/>
      </c>
      <c r="M233" s="134" t="str">
        <f t="shared" ca="1" si="105"/>
        <v/>
      </c>
      <c r="N233" s="135" t="str">
        <f ca="1">IF(A233=FALSE,"",IF(B233=0,0,K233*MAX(M230:M243)))</f>
        <v/>
      </c>
      <c r="O233" s="207" t="str">
        <f ca="1">IF(A233=FALSE,"",D212)</f>
        <v/>
      </c>
      <c r="P233" s="208" t="str">
        <f t="shared" ca="1" si="106"/>
        <v/>
      </c>
      <c r="Q233" s="210" t="str">
        <f t="shared" ca="1" si="107"/>
        <v/>
      </c>
      <c r="R233" s="208" t="str">
        <f ca="1">IF(A233=FALSE,"",OFFSET(O209,0,MATCH(MAX(P210:R210),P210:R210,0)))</f>
        <v/>
      </c>
      <c r="S233" s="209" t="str">
        <f ca="1">IF(A233=FALSE,"",IF(C233=0,0,D202/B233*100))</f>
        <v/>
      </c>
      <c r="U233" s="104">
        <f ca="1">IF(F200*Q$4&lt;=O233,0.5,IF(F200*Q$5&lt;=O233,1,IF(F200*Q$6&lt;=O233,2,IF(F200*Q$7&lt;=O233,3,))))</f>
        <v>0.5</v>
      </c>
      <c r="V233" s="104">
        <f t="shared" ca="1" si="108"/>
        <v>0.5</v>
      </c>
      <c r="W233" s="104">
        <f t="shared" ca="1" si="109"/>
        <v>0.5</v>
      </c>
      <c r="X233" s="104">
        <f t="shared" ca="1" si="110"/>
        <v>0.5</v>
      </c>
      <c r="Y233" s="104">
        <f t="shared" ca="1" si="111"/>
        <v>0.5</v>
      </c>
      <c r="Z233" s="104">
        <f t="shared" ca="1" si="119"/>
        <v>0</v>
      </c>
      <c r="AA233" s="136">
        <f t="shared" ca="1" si="118"/>
        <v>0.5</v>
      </c>
      <c r="AC233" s="137" t="str">
        <f t="shared" ca="1" si="112"/>
        <v/>
      </c>
      <c r="AD233" s="137" t="str">
        <f ca="1">IF(A233=FALSE,"",IF(B233=0,0,C202*100))</f>
        <v/>
      </c>
      <c r="AE233" s="137" t="str">
        <f t="shared" ca="1" si="113"/>
        <v/>
      </c>
      <c r="AF233" s="137" t="b">
        <f t="shared" ca="1" si="114"/>
        <v>1</v>
      </c>
      <c r="AG233" s="125" t="str">
        <f t="shared" ca="1" si="115"/>
        <v/>
      </c>
      <c r="AH233" s="315" t="s">
        <v>3</v>
      </c>
    </row>
    <row r="234" spans="1:34" s="119" customFormat="1" ht="18.75" customHeight="1">
      <c r="A234" s="129" t="b">
        <f ca="1">AND(B215=TRUE,H200+6&gt;A215+2)</f>
        <v>0</v>
      </c>
      <c r="B234" s="130" t="str">
        <f t="shared" ca="1" si="101"/>
        <v/>
      </c>
      <c r="C234" s="131" t="str">
        <f t="shared" ca="1" si="102"/>
        <v/>
      </c>
      <c r="D234" s="204" t="str">
        <f ca="1">IF(A234=FALSE,"",IF(B234=0,0,D202/B234*100))</f>
        <v/>
      </c>
      <c r="E234" s="204" t="str">
        <f ca="1">IF(A234=FALSE,"",IF(B234=0,0,D202/B234*100))</f>
        <v/>
      </c>
      <c r="F234" s="132" t="str">
        <f t="shared" ca="1" si="116"/>
        <v/>
      </c>
      <c r="G234" s="132" t="str">
        <f t="shared" ca="1" si="103"/>
        <v/>
      </c>
      <c r="H234" s="132" t="str">
        <f ca="1">IF(A234=FALSE,"",IF(B234=0,0,P200/2))</f>
        <v/>
      </c>
      <c r="I234" s="132" t="str">
        <f ca="1">IF(A234=FALSE,"",IF(B234=0,0,P202/SQRT(3)))</f>
        <v/>
      </c>
      <c r="J234" s="132" t="str">
        <f ca="1">IF(A234=FALSE,"",IF(B234=0,0,O200*B202/SQRT(3)))</f>
        <v/>
      </c>
      <c r="K234" s="205" t="str">
        <f t="shared" ca="1" si="104"/>
        <v/>
      </c>
      <c r="L234" s="133" t="str">
        <f t="shared" ca="1" si="117"/>
        <v/>
      </c>
      <c r="M234" s="134" t="str">
        <f t="shared" ca="1" si="105"/>
        <v/>
      </c>
      <c r="N234" s="135" t="str">
        <f ca="1">IF(A234=FALSE,"",IF(B234=0,0,K234*MAX(M230:M243)))</f>
        <v/>
      </c>
      <c r="O234" s="207" t="str">
        <f ca="1">IF(A234=FALSE,"",D212)</f>
        <v/>
      </c>
      <c r="P234" s="208" t="str">
        <f t="shared" ca="1" si="106"/>
        <v/>
      </c>
      <c r="Q234" s="210" t="str">
        <f t="shared" ca="1" si="107"/>
        <v/>
      </c>
      <c r="R234" s="208" t="str">
        <f ca="1">IF(A234=FALSE,"",OFFSET(O209,0,MATCH(MAX(P210:R210),P210:R210,0)))</f>
        <v/>
      </c>
      <c r="S234" s="209" t="str">
        <f ca="1">IF(A234=FALSE,"",IF(C234=0,0,D202/B234*100))</f>
        <v/>
      </c>
      <c r="U234" s="104">
        <f ca="1">IF(F200*Q$4&lt;=O234,0.5,IF(F200*Q$5&lt;=O234,1,IF(F200*Q$6&lt;=O234,2,IF(F200*Q$7&lt;=O234,3,))))</f>
        <v>0.5</v>
      </c>
      <c r="V234" s="104">
        <f t="shared" ca="1" si="108"/>
        <v>0.5</v>
      </c>
      <c r="W234" s="104">
        <f t="shared" ca="1" si="109"/>
        <v>0.5</v>
      </c>
      <c r="X234" s="104">
        <f t="shared" ca="1" si="110"/>
        <v>0.5</v>
      </c>
      <c r="Y234" s="104">
        <f t="shared" ca="1" si="111"/>
        <v>0.5</v>
      </c>
      <c r="Z234" s="104">
        <f t="shared" ca="1" si="119"/>
        <v>0</v>
      </c>
      <c r="AA234" s="136">
        <f t="shared" ca="1" si="118"/>
        <v>0.5</v>
      </c>
      <c r="AC234" s="137" t="str">
        <f t="shared" ca="1" si="112"/>
        <v/>
      </c>
      <c r="AD234" s="137" t="str">
        <f ca="1">IF(A234=FALSE,"",IF(B234=0,0,C202*100))</f>
        <v/>
      </c>
      <c r="AE234" s="137" t="str">
        <f t="shared" ca="1" si="113"/>
        <v/>
      </c>
      <c r="AF234" s="137" t="b">
        <f t="shared" ca="1" si="114"/>
        <v>1</v>
      </c>
      <c r="AG234" s="125" t="str">
        <f t="shared" ca="1" si="115"/>
        <v/>
      </c>
      <c r="AH234" s="316" t="s">
        <v>233</v>
      </c>
    </row>
    <row r="235" spans="1:34" s="119" customFormat="1" ht="18.75" customHeight="1">
      <c r="A235" s="129" t="b">
        <f ca="1">AND(B216=TRUE,H200+6&gt;A216+2)</f>
        <v>0</v>
      </c>
      <c r="B235" s="130" t="str">
        <f t="shared" ca="1" si="101"/>
        <v/>
      </c>
      <c r="C235" s="131" t="str">
        <f t="shared" ca="1" si="102"/>
        <v/>
      </c>
      <c r="D235" s="204" t="str">
        <f ca="1">IF(A235=FALSE,"",IF(B235=0,0,D202/B235*100))</f>
        <v/>
      </c>
      <c r="E235" s="204" t="str">
        <f ca="1">IF(A235=FALSE,"",IF(B235=0,0,D202/B235*100))</f>
        <v/>
      </c>
      <c r="F235" s="132" t="str">
        <f t="shared" ca="1" si="116"/>
        <v/>
      </c>
      <c r="G235" s="132" t="str">
        <f t="shared" ca="1" si="103"/>
        <v/>
      </c>
      <c r="H235" s="132" t="str">
        <f ca="1">IF(A235=FALSE,"",IF(B235=0,0,P200/2))</f>
        <v/>
      </c>
      <c r="I235" s="132" t="str">
        <f ca="1">IF(A235=FALSE,"",IF(B235=0,0,P202/SQRT(3)))</f>
        <v/>
      </c>
      <c r="J235" s="132" t="str">
        <f ca="1">IF(A235=FALSE,"",IF(B235=0,0,O200*B202/SQRT(3)))</f>
        <v/>
      </c>
      <c r="K235" s="205" t="str">
        <f t="shared" ca="1" si="104"/>
        <v/>
      </c>
      <c r="L235" s="133" t="str">
        <f t="shared" ca="1" si="117"/>
        <v/>
      </c>
      <c r="M235" s="134" t="str">
        <f t="shared" ca="1" si="105"/>
        <v/>
      </c>
      <c r="N235" s="135" t="str">
        <f ca="1">IF(A235=FALSE,"",IF(B235=0,0,K235*MAX(M230:M243)))</f>
        <v/>
      </c>
      <c r="O235" s="207" t="str">
        <f ca="1">IF(A235=FALSE,"",D212)</f>
        <v/>
      </c>
      <c r="P235" s="208" t="str">
        <f t="shared" ca="1" si="106"/>
        <v/>
      </c>
      <c r="Q235" s="210" t="str">
        <f t="shared" ca="1" si="107"/>
        <v/>
      </c>
      <c r="R235" s="208" t="str">
        <f ca="1">IF(A235=FALSE,"",OFFSET(O209,0,MATCH(MAX(P210:R210),P210:R210,0)))</f>
        <v/>
      </c>
      <c r="S235" s="209" t="str">
        <f ca="1">IF(A235=FALSE,"",IF(C235=0,0,D202/B235*100))</f>
        <v/>
      </c>
      <c r="U235" s="104">
        <f ca="1">IF(F200*Q$4&lt;=O235,0.5,IF(F200*Q$5&lt;=O235,1,IF(F200*Q$6&lt;=O235,2,IF(F200*Q$7&lt;=O235,3,))))</f>
        <v>0.5</v>
      </c>
      <c r="V235" s="104">
        <f t="shared" ca="1" si="108"/>
        <v>0.5</v>
      </c>
      <c r="W235" s="104">
        <f t="shared" ca="1" si="109"/>
        <v>0.5</v>
      </c>
      <c r="X235" s="104">
        <f t="shared" ca="1" si="110"/>
        <v>0.5</v>
      </c>
      <c r="Y235" s="104">
        <f t="shared" ca="1" si="111"/>
        <v>0.5</v>
      </c>
      <c r="Z235" s="104">
        <f t="shared" ca="1" si="119"/>
        <v>0</v>
      </c>
      <c r="AA235" s="136">
        <f t="shared" ca="1" si="118"/>
        <v>0.5</v>
      </c>
      <c r="AC235" s="137" t="str">
        <f t="shared" ca="1" si="112"/>
        <v/>
      </c>
      <c r="AD235" s="137" t="str">
        <f ca="1">IF(A235=FALSE,"",IF(B235=0,0,C202*100))</f>
        <v/>
      </c>
      <c r="AE235" s="137" t="str">
        <f t="shared" ca="1" si="113"/>
        <v/>
      </c>
      <c r="AF235" s="137" t="b">
        <f t="shared" ca="1" si="114"/>
        <v>1</v>
      </c>
      <c r="AG235" s="125" t="str">
        <f t="shared" ca="1" si="115"/>
        <v/>
      </c>
      <c r="AH235" s="188" t="str">
        <f ca="1">IF(COUNTIF(AF230:AF243,FALSE)=0,"","초과")</f>
        <v/>
      </c>
    </row>
    <row r="236" spans="1:34" s="119" customFormat="1" ht="18.75" customHeight="1">
      <c r="A236" s="129" t="b">
        <f ca="1">AND(B217=TRUE,H200+6&gt;A217+2)</f>
        <v>0</v>
      </c>
      <c r="B236" s="130" t="str">
        <f t="shared" ca="1" si="101"/>
        <v/>
      </c>
      <c r="C236" s="131" t="str">
        <f t="shared" ca="1" si="102"/>
        <v/>
      </c>
      <c r="D236" s="204" t="str">
        <f ca="1">IF(A236=FALSE,"",IF(B236=0,0,D202/B236*100))</f>
        <v/>
      </c>
      <c r="E236" s="204" t="str">
        <f ca="1">IF(A236=FALSE,"",IF(B236=0,0,D202/B236*100))</f>
        <v/>
      </c>
      <c r="F236" s="132" t="str">
        <f t="shared" ca="1" si="116"/>
        <v/>
      </c>
      <c r="G236" s="132" t="str">
        <f t="shared" ca="1" si="103"/>
        <v/>
      </c>
      <c r="H236" s="132" t="str">
        <f ca="1">IF(A236=FALSE,"",IF(B236=0,0,P200/2))</f>
        <v/>
      </c>
      <c r="I236" s="132" t="str">
        <f ca="1">IF(A236=FALSE,"",IF(B236=0,0,P202/SQRT(3)))</f>
        <v/>
      </c>
      <c r="J236" s="132" t="str">
        <f ca="1">IF(A236=FALSE,"",IF(B236=0,0,O200*B202/SQRT(3)))</f>
        <v/>
      </c>
      <c r="K236" s="205" t="str">
        <f t="shared" ca="1" si="104"/>
        <v/>
      </c>
      <c r="L236" s="133" t="str">
        <f t="shared" ca="1" si="117"/>
        <v/>
      </c>
      <c r="M236" s="134" t="str">
        <f t="shared" ca="1" si="105"/>
        <v/>
      </c>
      <c r="N236" s="135" t="str">
        <f ca="1">IF(A236=FALSE,"",IF(B236=0,0,K236*MAX(M230:M243)))</f>
        <v/>
      </c>
      <c r="O236" s="207" t="str">
        <f ca="1">IF(A236=FALSE,"",D212)</f>
        <v/>
      </c>
      <c r="P236" s="208" t="str">
        <f t="shared" ca="1" si="106"/>
        <v/>
      </c>
      <c r="Q236" s="210" t="str">
        <f t="shared" ca="1" si="107"/>
        <v/>
      </c>
      <c r="R236" s="208" t="str">
        <f ca="1">IF(A236=FALSE,"",OFFSET(O209,0,MATCH(MAX(P210:R210),P210:R210,0)))</f>
        <v/>
      </c>
      <c r="S236" s="209" t="str">
        <f ca="1">IF(A236=FALSE,"",IF(C236=0,0,D202/B236*100))</f>
        <v/>
      </c>
      <c r="U236" s="104">
        <f ca="1">IF(F200*Q$4&lt;=O236,0.5,IF(F200*Q$5&lt;=O236,1,IF(F200*Q$6&lt;=O236,2,IF(F200*Q$7&lt;=O236,3,))))</f>
        <v>0.5</v>
      </c>
      <c r="V236" s="104">
        <f t="shared" ca="1" si="108"/>
        <v>0.5</v>
      </c>
      <c r="W236" s="104">
        <f t="shared" ca="1" si="109"/>
        <v>0.5</v>
      </c>
      <c r="X236" s="104">
        <f t="shared" ca="1" si="110"/>
        <v>0.5</v>
      </c>
      <c r="Y236" s="104">
        <f t="shared" ca="1" si="111"/>
        <v>0.5</v>
      </c>
      <c r="Z236" s="104">
        <f t="shared" ca="1" si="119"/>
        <v>0</v>
      </c>
      <c r="AA236" s="136">
        <f t="shared" ca="1" si="118"/>
        <v>0.5</v>
      </c>
      <c r="AC236" s="137" t="str">
        <f t="shared" ca="1" si="112"/>
        <v/>
      </c>
      <c r="AD236" s="137" t="str">
        <f ca="1">IF(A236=FALSE,"",IF(B236=0,0,C202*100))</f>
        <v/>
      </c>
      <c r="AE236" s="137" t="str">
        <f t="shared" ca="1" si="113"/>
        <v/>
      </c>
      <c r="AF236" s="137" t="b">
        <f t="shared" ca="1" si="114"/>
        <v>1</v>
      </c>
      <c r="AG236" s="186" t="str">
        <f t="shared" ca="1" si="115"/>
        <v/>
      </c>
      <c r="AH236" s="189"/>
    </row>
    <row r="237" spans="1:34" s="119" customFormat="1" ht="18.75" customHeight="1">
      <c r="A237" s="129" t="b">
        <f ca="1">AND(B218=TRUE,H200+6&gt;A218+2)</f>
        <v>0</v>
      </c>
      <c r="B237" s="130" t="str">
        <f t="shared" ca="1" si="101"/>
        <v/>
      </c>
      <c r="C237" s="131" t="str">
        <f t="shared" ca="1" si="102"/>
        <v/>
      </c>
      <c r="D237" s="204" t="str">
        <f ca="1">IF(A237=FALSE,"",IF(B237=0,0,D202/B237*100))</f>
        <v/>
      </c>
      <c r="E237" s="204" t="str">
        <f ca="1">IF(A237=FALSE,"",IF(B237=0,0,D202/B237*100))</f>
        <v/>
      </c>
      <c r="F237" s="132" t="str">
        <f t="shared" ca="1" si="116"/>
        <v/>
      </c>
      <c r="G237" s="132" t="str">
        <f t="shared" ca="1" si="103"/>
        <v/>
      </c>
      <c r="H237" s="132" t="str">
        <f ca="1">IF(A237=FALSE,"",IF(B237=0,0,P200/2))</f>
        <v/>
      </c>
      <c r="I237" s="132" t="str">
        <f ca="1">IF(A237=FALSE,"",IF(B237=0,0,P202/SQRT(3)))</f>
        <v/>
      </c>
      <c r="J237" s="132" t="str">
        <f ca="1">IF(A237=FALSE,"",IF(B237=0,0,O200*B202/SQRT(3)))</f>
        <v/>
      </c>
      <c r="K237" s="205" t="str">
        <f t="shared" ca="1" si="104"/>
        <v/>
      </c>
      <c r="L237" s="133" t="str">
        <f t="shared" ca="1" si="117"/>
        <v/>
      </c>
      <c r="M237" s="134" t="str">
        <f t="shared" ca="1" si="105"/>
        <v/>
      </c>
      <c r="N237" s="135" t="str">
        <f ca="1">IF(A237=FALSE,"",IF(B237=0,0,K237*MAX(M230:M243)))</f>
        <v/>
      </c>
      <c r="O237" s="207" t="str">
        <f ca="1">IF(A237=FALSE,"",D212)</f>
        <v/>
      </c>
      <c r="P237" s="208" t="str">
        <f t="shared" ca="1" si="106"/>
        <v/>
      </c>
      <c r="Q237" s="210" t="str">
        <f t="shared" ca="1" si="107"/>
        <v/>
      </c>
      <c r="R237" s="208" t="str">
        <f ca="1">IF(A237=FALSE,"",OFFSET(O209,0,MATCH(MAX(P210:R210),P210:R210,0)))</f>
        <v/>
      </c>
      <c r="S237" s="209" t="str">
        <f ca="1">IF(A237=FALSE,"",IF(C237=0,0,D202/B237*100))</f>
        <v/>
      </c>
      <c r="U237" s="104">
        <f ca="1">IF(F200*Q$4&lt;=O237,0.5,IF(F200*Q$5&lt;=O237,1,IF(F200*Q$6&lt;=O237,2,IF(F200*Q$7&lt;=O237,3,))))</f>
        <v>0.5</v>
      </c>
      <c r="V237" s="104">
        <f t="shared" ca="1" si="108"/>
        <v>0.5</v>
      </c>
      <c r="W237" s="104">
        <f t="shared" ca="1" si="109"/>
        <v>0.5</v>
      </c>
      <c r="X237" s="104">
        <f t="shared" ca="1" si="110"/>
        <v>0.5</v>
      </c>
      <c r="Y237" s="104">
        <f t="shared" ca="1" si="111"/>
        <v>0.5</v>
      </c>
      <c r="Z237" s="104">
        <f t="shared" ca="1" si="119"/>
        <v>0</v>
      </c>
      <c r="AA237" s="136">
        <f t="shared" ca="1" si="118"/>
        <v>0.5</v>
      </c>
      <c r="AC237" s="137" t="str">
        <f t="shared" ca="1" si="112"/>
        <v/>
      </c>
      <c r="AD237" s="137" t="str">
        <f ca="1">IF(A237=FALSE,"",IF(B237=0,0,C202*100))</f>
        <v/>
      </c>
      <c r="AE237" s="137" t="str">
        <f t="shared" ca="1" si="113"/>
        <v/>
      </c>
      <c r="AF237" s="137" t="b">
        <f t="shared" ca="1" si="114"/>
        <v>1</v>
      </c>
      <c r="AG237" s="125" t="str">
        <f t="shared" ca="1" si="115"/>
        <v/>
      </c>
    </row>
    <row r="238" spans="1:34" s="119" customFormat="1" ht="18.75" customHeight="1">
      <c r="A238" s="129" t="b">
        <f ca="1">AND(B219=TRUE,H200+6&gt;A219+2)</f>
        <v>0</v>
      </c>
      <c r="B238" s="130" t="str">
        <f t="shared" ca="1" si="101"/>
        <v/>
      </c>
      <c r="C238" s="131" t="str">
        <f t="shared" ca="1" si="102"/>
        <v/>
      </c>
      <c r="D238" s="204" t="str">
        <f ca="1">IF(A238=FALSE,"",IF(B238=0,0,D202/B238*100))</f>
        <v/>
      </c>
      <c r="E238" s="204" t="str">
        <f ca="1">IF(A238=FALSE,"",IF(B238=0,0,D202/B238*100))</f>
        <v/>
      </c>
      <c r="F238" s="132" t="str">
        <f t="shared" ca="1" si="116"/>
        <v/>
      </c>
      <c r="G238" s="132" t="str">
        <f t="shared" ca="1" si="103"/>
        <v/>
      </c>
      <c r="H238" s="132" t="str">
        <f ca="1">IF(A238=FALSE,"",IF(B238=0,0,P200/2))</f>
        <v/>
      </c>
      <c r="I238" s="132" t="str">
        <f ca="1">IF(A238=FALSE,"",IF(B238=0,0,P202/SQRT(3)))</f>
        <v/>
      </c>
      <c r="J238" s="132" t="str">
        <f ca="1">IF(A238=FALSE,"",IF(B238=0,0,O200*B202/SQRT(3)))</f>
        <v/>
      </c>
      <c r="K238" s="205" t="str">
        <f t="shared" ca="1" si="104"/>
        <v/>
      </c>
      <c r="L238" s="133" t="str">
        <f t="shared" ca="1" si="117"/>
        <v/>
      </c>
      <c r="M238" s="134" t="str">
        <f t="shared" ca="1" si="105"/>
        <v/>
      </c>
      <c r="N238" s="135" t="str">
        <f ca="1">IF(A238=FALSE,"",IF(B238=0,0,K238*MAX(M230:M243)))</f>
        <v/>
      </c>
      <c r="O238" s="207" t="str">
        <f ca="1">IF(A238=FALSE,"",D212)</f>
        <v/>
      </c>
      <c r="P238" s="208" t="str">
        <f t="shared" ca="1" si="106"/>
        <v/>
      </c>
      <c r="Q238" s="210" t="str">
        <f t="shared" ca="1" si="107"/>
        <v/>
      </c>
      <c r="R238" s="208" t="str">
        <f ca="1">IF(A238=FALSE,"",OFFSET(O209,0,MATCH(MAX(P210:R210),P210:R210,0)))</f>
        <v/>
      </c>
      <c r="S238" s="209" t="str">
        <f ca="1">IF(A238=FALSE,"",IF(C238=0,0,D202/B238*100))</f>
        <v/>
      </c>
      <c r="U238" s="104">
        <f ca="1">IF(F200*Q$4&lt;=O238,0.5,IF(F200*Q$5&lt;=O238,1,IF(F200*Q$6&lt;=O238,2,IF(F200*Q$7&lt;=O238,3,))))</f>
        <v>0.5</v>
      </c>
      <c r="V238" s="104">
        <f t="shared" ca="1" si="108"/>
        <v>0.5</v>
      </c>
      <c r="W238" s="104">
        <f t="shared" ca="1" si="109"/>
        <v>0.5</v>
      </c>
      <c r="X238" s="104">
        <f t="shared" ca="1" si="110"/>
        <v>0.5</v>
      </c>
      <c r="Y238" s="104">
        <f t="shared" ca="1" si="111"/>
        <v>0.5</v>
      </c>
      <c r="Z238" s="104">
        <f t="shared" ca="1" si="119"/>
        <v>0</v>
      </c>
      <c r="AA238" s="136">
        <f t="shared" ca="1" si="118"/>
        <v>0.5</v>
      </c>
      <c r="AC238" s="137" t="str">
        <f t="shared" ca="1" si="112"/>
        <v/>
      </c>
      <c r="AD238" s="137" t="str">
        <f ca="1">IF(A238=FALSE,"",IF(B238=0,0,C202*100))</f>
        <v/>
      </c>
      <c r="AE238" s="137" t="str">
        <f t="shared" ca="1" si="113"/>
        <v/>
      </c>
      <c r="AF238" s="137" t="b">
        <f t="shared" ca="1" si="114"/>
        <v>1</v>
      </c>
      <c r="AG238" s="125" t="str">
        <f t="shared" ca="1" si="115"/>
        <v/>
      </c>
    </row>
    <row r="239" spans="1:34" s="119" customFormat="1" ht="18.75" customHeight="1">
      <c r="A239" s="129" t="b">
        <f ca="1">AND(B220=TRUE,H200+6&gt;A220+2)</f>
        <v>0</v>
      </c>
      <c r="B239" s="130" t="str">
        <f t="shared" ca="1" si="101"/>
        <v/>
      </c>
      <c r="C239" s="131" t="str">
        <f t="shared" ca="1" si="102"/>
        <v/>
      </c>
      <c r="D239" s="204" t="str">
        <f ca="1">IF(A239=FALSE,"",IF(B239=0,0,D202/B239*100))</f>
        <v/>
      </c>
      <c r="E239" s="204" t="str">
        <f ca="1">IF(A239=FALSE,"",IF(B239=0,0,D202/B239*100))</f>
        <v/>
      </c>
      <c r="F239" s="132" t="str">
        <f t="shared" ca="1" si="116"/>
        <v/>
      </c>
      <c r="G239" s="132" t="str">
        <f t="shared" ca="1" si="103"/>
        <v/>
      </c>
      <c r="H239" s="132" t="str">
        <f ca="1">IF(A239=FALSE,"",IF(B239=0,0,P200/2))</f>
        <v/>
      </c>
      <c r="I239" s="132" t="str">
        <f ca="1">IF(A239=FALSE,"",IF(B239=0,0,P202/SQRT(3)))</f>
        <v/>
      </c>
      <c r="J239" s="132" t="str">
        <f ca="1">IF(A239=FALSE,"",IF(B239=0,0,O200*B202/SQRT(3)))</f>
        <v/>
      </c>
      <c r="K239" s="205" t="str">
        <f t="shared" ca="1" si="104"/>
        <v/>
      </c>
      <c r="L239" s="133" t="str">
        <f t="shared" ca="1" si="117"/>
        <v/>
      </c>
      <c r="M239" s="134" t="str">
        <f t="shared" ca="1" si="105"/>
        <v/>
      </c>
      <c r="N239" s="135" t="str">
        <f ca="1">IF(A239=FALSE,"",IF(B239=0,0,K239*MAX(M230:M243)))</f>
        <v/>
      </c>
      <c r="O239" s="207" t="str">
        <f ca="1">IF(A239=FALSE,"",D212)</f>
        <v/>
      </c>
      <c r="P239" s="208" t="str">
        <f t="shared" ca="1" si="106"/>
        <v/>
      </c>
      <c r="Q239" s="210" t="str">
        <f t="shared" ca="1" si="107"/>
        <v/>
      </c>
      <c r="R239" s="208" t="str">
        <f ca="1">IF(A239=FALSE,"",OFFSET(O209,0,MATCH(MAX(P210:R210),P210:R210,0)))</f>
        <v/>
      </c>
      <c r="S239" s="209" t="str">
        <f ca="1">IF(A239=FALSE,"",IF(C239=0,0,D202/B239*100))</f>
        <v/>
      </c>
      <c r="U239" s="104">
        <f ca="1">IF(F200*Q$4&lt;=O239,0.5,IF(F200*Q$5&lt;=O239,1,IF(F200*Q$6&lt;=O239,2,IF(F200*Q$7&lt;=O239,3,))))</f>
        <v>0.5</v>
      </c>
      <c r="V239" s="104">
        <f t="shared" ca="1" si="108"/>
        <v>0.5</v>
      </c>
      <c r="W239" s="104">
        <f t="shared" ca="1" si="109"/>
        <v>0.5</v>
      </c>
      <c r="X239" s="104">
        <f t="shared" ca="1" si="110"/>
        <v>0.5</v>
      </c>
      <c r="Y239" s="104">
        <f t="shared" ca="1" si="111"/>
        <v>0.5</v>
      </c>
      <c r="Z239" s="104">
        <f t="shared" ca="1" si="119"/>
        <v>0</v>
      </c>
      <c r="AA239" s="136">
        <f t="shared" ca="1" si="118"/>
        <v>0.5</v>
      </c>
      <c r="AC239" s="137" t="str">
        <f t="shared" ca="1" si="112"/>
        <v/>
      </c>
      <c r="AD239" s="137" t="str">
        <f ca="1">IF(A239=FALSE,"",IF(B239=0,0,C202*100))</f>
        <v/>
      </c>
      <c r="AE239" s="137" t="str">
        <f t="shared" ca="1" si="113"/>
        <v/>
      </c>
      <c r="AF239" s="137" t="b">
        <f t="shared" ca="1" si="114"/>
        <v>1</v>
      </c>
      <c r="AG239" s="125" t="str">
        <f t="shared" ca="1" si="115"/>
        <v/>
      </c>
    </row>
    <row r="240" spans="1:34" s="119" customFormat="1" ht="18.75" customHeight="1">
      <c r="A240" s="129" t="b">
        <f ca="1">AND(B221=TRUE,H200+6&gt;A221+2)</f>
        <v>0</v>
      </c>
      <c r="B240" s="130" t="str">
        <f t="shared" ca="1" si="101"/>
        <v/>
      </c>
      <c r="C240" s="131" t="str">
        <f t="shared" ca="1" si="102"/>
        <v/>
      </c>
      <c r="D240" s="204" t="str">
        <f ca="1">IF(A240=FALSE,"",IF(B240=0,0,D202/B240*100))</f>
        <v/>
      </c>
      <c r="E240" s="204" t="str">
        <f ca="1">IF(A240=FALSE,"",IF(B240=0,0,D202/B240*100))</f>
        <v/>
      </c>
      <c r="F240" s="132" t="str">
        <f t="shared" ca="1" si="116"/>
        <v/>
      </c>
      <c r="G240" s="132" t="str">
        <f t="shared" ca="1" si="103"/>
        <v/>
      </c>
      <c r="H240" s="132" t="str">
        <f ca="1">IF(A240=FALSE,"",IF(B240=0,0,P200/2))</f>
        <v/>
      </c>
      <c r="I240" s="132" t="str">
        <f ca="1">IF(A240=FALSE,"",IF(B240=0,0,P202/SQRT(3)))</f>
        <v/>
      </c>
      <c r="J240" s="132" t="str">
        <f ca="1">IF(A240=FALSE,"",IF(B240=0,0,O200*B202/SQRT(3)))</f>
        <v/>
      </c>
      <c r="K240" s="205" t="str">
        <f t="shared" ca="1" si="104"/>
        <v/>
      </c>
      <c r="L240" s="133" t="str">
        <f t="shared" ca="1" si="117"/>
        <v/>
      </c>
      <c r="M240" s="134" t="str">
        <f t="shared" ca="1" si="105"/>
        <v/>
      </c>
      <c r="N240" s="135" t="str">
        <f ca="1">IF(A240=FALSE,"",IF(B240=0,0,K240*MAX(M230:M243)))</f>
        <v/>
      </c>
      <c r="O240" s="207" t="str">
        <f ca="1">IF(A240=FALSE,"",D212)</f>
        <v/>
      </c>
      <c r="P240" s="208" t="str">
        <f t="shared" ca="1" si="106"/>
        <v/>
      </c>
      <c r="Q240" s="210" t="str">
        <f t="shared" ca="1" si="107"/>
        <v/>
      </c>
      <c r="R240" s="208" t="str">
        <f ca="1">IF(A240=FALSE,"",OFFSET(O209,0,MATCH(MAX(P210:R210),P210:R210,0)))</f>
        <v/>
      </c>
      <c r="S240" s="209" t="str">
        <f ca="1">IF(A240=FALSE,"",IF(C240=0,0,D202/B240*100))</f>
        <v/>
      </c>
      <c r="U240" s="104">
        <f ca="1">IF(F200*Q$4&lt;=O240,0.5,IF(F200*Q$5&lt;=O240,1,IF(F200*Q$6&lt;=O240,2,IF(F200*Q$7&lt;=O240,3,))))</f>
        <v>0.5</v>
      </c>
      <c r="V240" s="104">
        <f t="shared" ca="1" si="108"/>
        <v>0.5</v>
      </c>
      <c r="W240" s="104">
        <f t="shared" ca="1" si="109"/>
        <v>0.5</v>
      </c>
      <c r="X240" s="104">
        <f t="shared" ca="1" si="110"/>
        <v>0.5</v>
      </c>
      <c r="Y240" s="104">
        <f t="shared" ca="1" si="111"/>
        <v>0.5</v>
      </c>
      <c r="Z240" s="104">
        <f t="shared" ca="1" si="119"/>
        <v>0</v>
      </c>
      <c r="AA240" s="136">
        <f t="shared" ca="1" si="118"/>
        <v>0.5</v>
      </c>
      <c r="AC240" s="137" t="str">
        <f t="shared" ca="1" si="112"/>
        <v/>
      </c>
      <c r="AD240" s="137" t="str">
        <f ca="1">IF(A240=FALSE,"",IF(B240=0,0,C202*100))</f>
        <v/>
      </c>
      <c r="AE240" s="137" t="str">
        <f t="shared" ca="1" si="113"/>
        <v/>
      </c>
      <c r="AF240" s="137" t="b">
        <f t="shared" ca="1" si="114"/>
        <v>1</v>
      </c>
      <c r="AG240" s="125" t="str">
        <f t="shared" ca="1" si="115"/>
        <v/>
      </c>
    </row>
    <row r="241" spans="1:39" s="119" customFormat="1" ht="18.75" customHeight="1">
      <c r="A241" s="129" t="b">
        <f ca="1">AND(B222=TRUE,H200+6&gt;A222+2)</f>
        <v>0</v>
      </c>
      <c r="B241" s="130" t="str">
        <f t="shared" ca="1" si="101"/>
        <v/>
      </c>
      <c r="C241" s="131" t="str">
        <f t="shared" ca="1" si="102"/>
        <v/>
      </c>
      <c r="D241" s="204" t="str">
        <f ca="1">IF(A241=FALSE,"",IF(B241=0,0,D202/B241*100))</f>
        <v/>
      </c>
      <c r="E241" s="204" t="str">
        <f ca="1">IF(A241=FALSE,"",IF(B241=0,0,D202/B241*100))</f>
        <v/>
      </c>
      <c r="F241" s="132" t="str">
        <f t="shared" ca="1" si="116"/>
        <v/>
      </c>
      <c r="G241" s="132" t="str">
        <f t="shared" ca="1" si="103"/>
        <v/>
      </c>
      <c r="H241" s="132" t="str">
        <f ca="1">IF(A241=FALSE,"",IF(B241=0,0,P200/2))</f>
        <v/>
      </c>
      <c r="I241" s="132" t="str">
        <f ca="1">IF(A241=FALSE,"",IF(B241=0,0,P202/SQRT(3)))</f>
        <v/>
      </c>
      <c r="J241" s="132" t="str">
        <f ca="1">IF(A241=FALSE,"",IF(B241=0,0,O200*B202/SQRT(3)))</f>
        <v/>
      </c>
      <c r="K241" s="205" t="str">
        <f t="shared" ca="1" si="104"/>
        <v/>
      </c>
      <c r="L241" s="133" t="str">
        <f t="shared" ca="1" si="117"/>
        <v/>
      </c>
      <c r="M241" s="134" t="str">
        <f t="shared" ca="1" si="105"/>
        <v/>
      </c>
      <c r="N241" s="135" t="str">
        <f ca="1">IF(A241=FALSE,"",IF(B241=0,0,K241*MAX(M230:M243)))</f>
        <v/>
      </c>
      <c r="O241" s="207" t="str">
        <f ca="1">IF(A241=FALSE,"",D212)</f>
        <v/>
      </c>
      <c r="P241" s="208" t="str">
        <f t="shared" ca="1" si="106"/>
        <v/>
      </c>
      <c r="Q241" s="210" t="str">
        <f t="shared" ca="1" si="107"/>
        <v/>
      </c>
      <c r="R241" s="208" t="str">
        <f ca="1">IF(A241=FALSE,"",OFFSET(O209,0,MATCH(MAX(P210:R210),P210:R210,0)))</f>
        <v/>
      </c>
      <c r="S241" s="209" t="str">
        <f ca="1">IF(A241=FALSE,"",IF(C241=0,0,D202/B241*100))</f>
        <v/>
      </c>
      <c r="U241" s="104">
        <f ca="1">IF(F200*Q$4&lt;=O241,0.5,IF(F200*Q$5&lt;=O241,1,IF(F200*Q$6&lt;=O241,2,IF(F200*Q$7&lt;=O241,3,))))</f>
        <v>0.5</v>
      </c>
      <c r="V241" s="104">
        <f t="shared" ca="1" si="108"/>
        <v>0.5</v>
      </c>
      <c r="W241" s="104">
        <f t="shared" ca="1" si="109"/>
        <v>0.5</v>
      </c>
      <c r="X241" s="104">
        <f t="shared" ca="1" si="110"/>
        <v>0.5</v>
      </c>
      <c r="Y241" s="104">
        <f t="shared" ca="1" si="111"/>
        <v>0.5</v>
      </c>
      <c r="Z241" s="104">
        <f t="shared" ca="1" si="119"/>
        <v>0</v>
      </c>
      <c r="AA241" s="136">
        <f t="shared" ca="1" si="118"/>
        <v>0.5</v>
      </c>
      <c r="AC241" s="137" t="str">
        <f t="shared" ca="1" si="112"/>
        <v/>
      </c>
      <c r="AD241" s="137" t="str">
        <f ca="1">IF(A241=FALSE,"",IF(B241=0,0,C202*100))</f>
        <v/>
      </c>
      <c r="AE241" s="137" t="str">
        <f t="shared" ca="1" si="113"/>
        <v/>
      </c>
      <c r="AF241" s="137" t="b">
        <f t="shared" ca="1" si="114"/>
        <v>1</v>
      </c>
      <c r="AG241" s="125" t="str">
        <f t="shared" ca="1" si="115"/>
        <v/>
      </c>
    </row>
    <row r="242" spans="1:39" s="119" customFormat="1" ht="18.75" customHeight="1">
      <c r="A242" s="129" t="b">
        <f ca="1">AND(B223=TRUE,H200+6&gt;A223+2)</f>
        <v>0</v>
      </c>
      <c r="B242" s="130" t="str">
        <f t="shared" ca="1" si="101"/>
        <v/>
      </c>
      <c r="C242" s="131" t="str">
        <f t="shared" ca="1" si="102"/>
        <v/>
      </c>
      <c r="D242" s="204" t="str">
        <f ca="1">IF(A242=FALSE,"",IF(B242=0,0,D202/B242*100))</f>
        <v/>
      </c>
      <c r="E242" s="204" t="str">
        <f ca="1">IF(A242=FALSE,"",IF(B242=0,0,D202/B242*100))</f>
        <v/>
      </c>
      <c r="F242" s="132" t="str">
        <f t="shared" ca="1" si="116"/>
        <v/>
      </c>
      <c r="G242" s="132" t="str">
        <f t="shared" ca="1" si="103"/>
        <v/>
      </c>
      <c r="H242" s="132" t="str">
        <f ca="1">IF(A242=FALSE,"",IF(B242=0,0,P200/2))</f>
        <v/>
      </c>
      <c r="I242" s="132" t="str">
        <f ca="1">IF(A242=FALSE,"",IF(B242=0,0,P202/SQRT(3)))</f>
        <v/>
      </c>
      <c r="J242" s="132" t="str">
        <f ca="1">IF(A242=FALSE,"",IF(B242=0,0,O200*B202/SQRT(3)))</f>
        <v/>
      </c>
      <c r="K242" s="205" t="str">
        <f t="shared" ca="1" si="104"/>
        <v/>
      </c>
      <c r="L242" s="133" t="str">
        <f t="shared" ca="1" si="117"/>
        <v/>
      </c>
      <c r="M242" s="134" t="str">
        <f t="shared" ca="1" si="105"/>
        <v/>
      </c>
      <c r="N242" s="135" t="str">
        <f ca="1">IF(A242=FALSE,"",IF(B242=0,0,K242*MAX(M230:M243)))</f>
        <v/>
      </c>
      <c r="O242" s="207" t="str">
        <f ca="1">IF(A242=FALSE,"",D212)</f>
        <v/>
      </c>
      <c r="P242" s="208" t="str">
        <f t="shared" ca="1" si="106"/>
        <v/>
      </c>
      <c r="Q242" s="210" t="str">
        <f t="shared" ca="1" si="107"/>
        <v/>
      </c>
      <c r="R242" s="208" t="str">
        <f ca="1">IF(A242=FALSE,"",OFFSET(O209,0,MATCH(MAX(P210:R210),P210:R210,0)))</f>
        <v/>
      </c>
      <c r="S242" s="209" t="str">
        <f ca="1">IF(A242=FALSE,"",IF(C242=0,0,D202/B242*100))</f>
        <v/>
      </c>
      <c r="U242" s="104">
        <f ca="1">IF(F200*Q$4&lt;=O242,0.5,IF(F200*Q$5&lt;=O242,1,IF(F200*Q$6&lt;=O242,2,IF(F200*Q$7&lt;=O242,3,))))</f>
        <v>0.5</v>
      </c>
      <c r="V242" s="104">
        <f t="shared" ca="1" si="108"/>
        <v>0.5</v>
      </c>
      <c r="W242" s="104">
        <f t="shared" ca="1" si="109"/>
        <v>0.5</v>
      </c>
      <c r="X242" s="104">
        <f t="shared" ca="1" si="110"/>
        <v>0.5</v>
      </c>
      <c r="Y242" s="104">
        <f t="shared" ca="1" si="111"/>
        <v>0.5</v>
      </c>
      <c r="Z242" s="104">
        <f t="shared" ca="1" si="119"/>
        <v>0</v>
      </c>
      <c r="AA242" s="136">
        <f t="shared" ca="1" si="118"/>
        <v>0.5</v>
      </c>
      <c r="AC242" s="137" t="str">
        <f t="shared" ca="1" si="112"/>
        <v/>
      </c>
      <c r="AD242" s="137" t="str">
        <f ca="1">IF(A242=FALSE,"",IF(B242=0,0,C202*100))</f>
        <v/>
      </c>
      <c r="AE242" s="137" t="str">
        <f t="shared" ca="1" si="113"/>
        <v/>
      </c>
      <c r="AF242" s="137" t="b">
        <f t="shared" ca="1" si="114"/>
        <v>1</v>
      </c>
      <c r="AG242" s="125" t="str">
        <f t="shared" ca="1" si="115"/>
        <v/>
      </c>
    </row>
    <row r="243" spans="1:39" s="119" customFormat="1" ht="18.75" customHeight="1">
      <c r="A243" s="129" t="b">
        <f ca="1">AND(B224=TRUE,H200+6&gt;A224+2)</f>
        <v>0</v>
      </c>
      <c r="B243" s="130" t="str">
        <f t="shared" ca="1" si="101"/>
        <v/>
      </c>
      <c r="C243" s="131" t="str">
        <f t="shared" ca="1" si="102"/>
        <v/>
      </c>
      <c r="D243" s="204" t="str">
        <f ca="1">IF(A243=FALSE,"",IF(B243=0,0,D202/B243*100))</f>
        <v/>
      </c>
      <c r="E243" s="204" t="str">
        <f ca="1">IF(A243=FALSE,"",IF(B243=0,0,D202/B243*100))</f>
        <v/>
      </c>
      <c r="F243" s="132" t="str">
        <f t="shared" ca="1" si="116"/>
        <v/>
      </c>
      <c r="G243" s="132" t="str">
        <f t="shared" ca="1" si="103"/>
        <v/>
      </c>
      <c r="H243" s="132" t="str">
        <f ca="1">IF(A243=FALSE,"",IF(B243=0,0,P200/2))</f>
        <v/>
      </c>
      <c r="I243" s="132" t="str">
        <f ca="1">IF(A243=FALSE,"",IF(B243=0,0,P202/SQRT(3)))</f>
        <v/>
      </c>
      <c r="J243" s="132" t="str">
        <f ca="1">IF(A243=FALSE,"",IF(B243=0,0,O200*B202/SQRT(3)))</f>
        <v/>
      </c>
      <c r="K243" s="205" t="str">
        <f t="shared" ca="1" si="104"/>
        <v/>
      </c>
      <c r="L243" s="133" t="str">
        <f t="shared" ca="1" si="117"/>
        <v/>
      </c>
      <c r="M243" s="134" t="str">
        <f t="shared" ca="1" si="105"/>
        <v/>
      </c>
      <c r="N243" s="135" t="str">
        <f ca="1">IF(A243=FALSE,"",IF(B243=0,0,K243*MAX(M230:M243)))</f>
        <v/>
      </c>
      <c r="O243" s="207" t="str">
        <f ca="1">IF(A243=FALSE,"",D212)</f>
        <v/>
      </c>
      <c r="P243" s="208" t="str">
        <f t="shared" ca="1" si="106"/>
        <v/>
      </c>
      <c r="Q243" s="210" t="str">
        <f t="shared" ca="1" si="107"/>
        <v/>
      </c>
      <c r="R243" s="208" t="str">
        <f ca="1">IF(A243=FALSE,"",OFFSET(O209,0,MATCH(MAX(P210:R210),P210:R210,0)))</f>
        <v/>
      </c>
      <c r="S243" s="209" t="str">
        <f ca="1">IF(A243=FALSE,"",IF(C243=0,0,D202/B243*100))</f>
        <v/>
      </c>
      <c r="U243" s="104">
        <f ca="1">IF(F200*Q$4&lt;=O243,0.5,IF(F200*Q$5&lt;=O243,1,IF(F200*Q$6&lt;=O243,2,IF(F200*Q$7&lt;=O243,3,))))</f>
        <v>0.5</v>
      </c>
      <c r="V243" s="104">
        <f t="shared" ca="1" si="108"/>
        <v>0.5</v>
      </c>
      <c r="W243" s="104">
        <f t="shared" ca="1" si="109"/>
        <v>0.5</v>
      </c>
      <c r="X243" s="104">
        <f t="shared" ca="1" si="110"/>
        <v>0.5</v>
      </c>
      <c r="Y243" s="104">
        <f t="shared" ca="1" si="111"/>
        <v>0.5</v>
      </c>
      <c r="Z243" s="104">
        <f t="shared" ca="1" si="119"/>
        <v>0</v>
      </c>
      <c r="AA243" s="136">
        <f t="shared" ca="1" si="118"/>
        <v>0.5</v>
      </c>
      <c r="AC243" s="137" t="str">
        <f t="shared" ca="1" si="112"/>
        <v/>
      </c>
      <c r="AD243" s="137" t="str">
        <f ca="1">IF(A243=FALSE,"",IF(B243=0,0,C202*100))</f>
        <v/>
      </c>
      <c r="AE243" s="137" t="str">
        <f t="shared" ca="1" si="113"/>
        <v/>
      </c>
      <c r="AF243" s="137" t="b">
        <f t="shared" ca="1" si="114"/>
        <v>1</v>
      </c>
      <c r="AG243" s="125" t="str">
        <f t="shared" ca="1" si="115"/>
        <v/>
      </c>
    </row>
    <row r="245" spans="1:39" ht="17.25" customHeight="1">
      <c r="A245" s="105" t="str">
        <f>"■ 피교정기기 명세 ("&amp;A247&amp;"단)"</f>
        <v>■ 피교정기기 명세 (6단)</v>
      </c>
      <c r="M245" s="107" t="s">
        <v>234</v>
      </c>
      <c r="N245" s="108"/>
      <c r="O245" s="108"/>
      <c r="P245" s="108"/>
      <c r="Q245" s="552" t="s">
        <v>235</v>
      </c>
      <c r="R245" s="553"/>
      <c r="S245" s="553"/>
      <c r="T245" s="554"/>
    </row>
    <row r="246" spans="1:39" ht="17.25" customHeight="1">
      <c r="A246" s="96" t="s">
        <v>236</v>
      </c>
      <c r="B246" s="96" t="s">
        <v>237</v>
      </c>
      <c r="C246" s="96" t="s">
        <v>50</v>
      </c>
      <c r="D246" s="96" t="s">
        <v>239</v>
      </c>
      <c r="E246" s="96" t="s">
        <v>183</v>
      </c>
      <c r="F246" s="206" t="s">
        <v>39</v>
      </c>
      <c r="G246" s="96" t="s">
        <v>241</v>
      </c>
      <c r="H246" s="96" t="s">
        <v>242</v>
      </c>
      <c r="I246" s="96" t="s">
        <v>243</v>
      </c>
      <c r="J246" s="96" t="s">
        <v>244</v>
      </c>
      <c r="M246" s="96" t="s">
        <v>52</v>
      </c>
      <c r="N246" s="96" t="s">
        <v>246</v>
      </c>
      <c r="O246" s="96" t="s">
        <v>247</v>
      </c>
      <c r="P246" s="96" t="s">
        <v>248</v>
      </c>
      <c r="Q246" s="551" t="s">
        <v>249</v>
      </c>
      <c r="R246" s="102" t="s">
        <v>40</v>
      </c>
      <c r="S246" s="102" t="s">
        <v>42</v>
      </c>
      <c r="T246" s="102" t="s">
        <v>154</v>
      </c>
    </row>
    <row r="247" spans="1:39" ht="18" customHeight="1">
      <c r="A247" s="102">
        <v>6</v>
      </c>
      <c r="B247" s="102" t="e">
        <f>MATCH(A247&amp;"단",Force_2!D$4:D$203,0)</f>
        <v>#N/A</v>
      </c>
      <c r="C247" s="109">
        <f ca="1">OFFSET(Force_2!A$206,$A247,0)</f>
        <v>0</v>
      </c>
      <c r="D247" s="109">
        <f ca="1">OFFSET(Force_2!B$206,$A247,0)</f>
        <v>0</v>
      </c>
      <c r="E247" s="109">
        <f ca="1">OFFSET(Force_2!C$206,$A247,0)</f>
        <v>0</v>
      </c>
      <c r="F247" s="109">
        <f ca="1">OFFSET(Force_2!D$206,$A247,0)</f>
        <v>0</v>
      </c>
      <c r="G247" s="109">
        <f ca="1">OFFSET(Force_2!E$206,$A247,0)</f>
        <v>0</v>
      </c>
      <c r="H247" s="109">
        <f ca="1">OFFSET(Force_2!F$206,$A247,0)</f>
        <v>0</v>
      </c>
      <c r="I247" s="109">
        <f ca="1">OFFSET(Force_2!G$206,$A247,0)</f>
        <v>0</v>
      </c>
      <c r="J247" s="109">
        <f ca="1">OFFSET(Force_2!B$219,A247,0)</f>
        <v>0</v>
      </c>
      <c r="K247" s="211" t="s">
        <v>500</v>
      </c>
      <c r="M247" s="102">
        <f ca="1">OFFSET(Force_2!G$219,A247,0)</f>
        <v>0</v>
      </c>
      <c r="N247" s="102">
        <f ca="1">OFFSET(Force_2!Y$219,A247,0)</f>
        <v>0</v>
      </c>
      <c r="O247" s="102">
        <v>0.05</v>
      </c>
      <c r="P247" s="102">
        <f ca="1">OFFSET(Force_2!T$219,A247,0)</f>
        <v>0</v>
      </c>
      <c r="Q247" s="547"/>
      <c r="R247" s="111">
        <f ca="1">OFFSET(Force_2!Z$219,$A247,0)</f>
        <v>0</v>
      </c>
      <c r="S247" s="111">
        <f ca="1">OFFSET(Force_2!AA$219,$A247,0)</f>
        <v>0</v>
      </c>
      <c r="T247" s="111">
        <f ca="1">OFFSET(Force_2!AB$219,$A247,0)</f>
        <v>0</v>
      </c>
    </row>
    <row r="248" spans="1:39" s="108" customFormat="1" ht="18" customHeight="1">
      <c r="A248" s="96" t="s">
        <v>250</v>
      </c>
      <c r="B248" s="96" t="s">
        <v>53</v>
      </c>
      <c r="C248" s="96" t="s">
        <v>3</v>
      </c>
      <c r="D248" s="97" t="s">
        <v>252</v>
      </c>
      <c r="E248" s="97" t="s">
        <v>253</v>
      </c>
      <c r="F248" s="97" t="s">
        <v>254</v>
      </c>
      <c r="G248" s="97" t="s">
        <v>255</v>
      </c>
      <c r="H248" s="96" t="s">
        <v>256</v>
      </c>
      <c r="I248" s="96" t="s">
        <v>257</v>
      </c>
      <c r="J248" s="96" t="s">
        <v>51</v>
      </c>
      <c r="K248" s="110">
        <f ca="1">OFFSET(M$2,MATCH(J249,N$3:N$8,0),0)</f>
        <v>0</v>
      </c>
      <c r="M248" s="96" t="s">
        <v>258</v>
      </c>
      <c r="N248" s="96" t="s">
        <v>259</v>
      </c>
      <c r="O248" s="96" t="s">
        <v>260</v>
      </c>
      <c r="P248" s="96" t="s">
        <v>261</v>
      </c>
      <c r="Q248" s="551" t="s">
        <v>262</v>
      </c>
      <c r="R248" s="102" t="s">
        <v>41</v>
      </c>
      <c r="S248" s="102" t="s">
        <v>43</v>
      </c>
      <c r="T248" s="102" t="s">
        <v>157</v>
      </c>
    </row>
    <row r="249" spans="1:39" s="108" customFormat="1" ht="18.75" customHeight="1">
      <c r="A249" s="110" t="e">
        <f ca="1">OFFSET($H$2,MATCH(G247,$D$3:$D$8,0),0)</f>
        <v>#N/A</v>
      </c>
      <c r="B249" s="112" t="e">
        <f ca="1">ABS(N247-A$3)</f>
        <v>#DIV/0!</v>
      </c>
      <c r="C249" s="110" t="e">
        <f ca="1">OFFSET(Force_2!E$3,B247+4,0)</f>
        <v>#N/A</v>
      </c>
      <c r="D249" s="113" t="e">
        <f ca="1">F247*A249</f>
        <v>#N/A</v>
      </c>
      <c r="E249" s="102" t="str">
        <f ca="1">IF(OR(G247="kN",G247="N"),G247,IF(K256&gt;5,"kN","N"))</f>
        <v>kN</v>
      </c>
      <c r="F249" s="110">
        <f ca="1">OFFSET($D$6,0,MATCH(E249,$E$2:$J$2,0))</f>
        <v>1</v>
      </c>
      <c r="G249" s="113" t="e">
        <f ca="1">D249*F249</f>
        <v>#N/A</v>
      </c>
      <c r="H249" s="110" t="e">
        <f ca="1">IF(OR(G247="kN",G247="N"),"","약 ")&amp;TEXT(ROUND(G249,OFFSET($M$3,COUNTIF($L$3:$L$8,"&gt;"&amp;G249),0)),J249)&amp;" "&amp;E249</f>
        <v>#N/A</v>
      </c>
      <c r="I249" s="110">
        <f ca="1">OFFSET($N$3,COUNTIF($L$3:$L$8,"&gt;"&amp;ROUND(F247,OFFSET($M$3,COUNTIF($L$3:$L$8,"&gt;"&amp;F247),0))),0)</f>
        <v>0</v>
      </c>
      <c r="J249" s="110" t="str">
        <f ca="1">OFFSET($N$3,COUNTIF($L$3:$L$8,"&gt;"&amp;ROUND(G249,OFFSET($M$3,COUNTIF($L$3:$L$8,"&gt;"&amp;G249),0))),0)</f>
        <v>0</v>
      </c>
      <c r="K249" s="110">
        <f ca="1">K248+IF(E249="N",3,0)</f>
        <v>0</v>
      </c>
      <c r="M249" s="110">
        <f ca="1">IF(OR(M247="인장 (추)",M247="압축 (추)"),E249,OFFSET(Force_2!AF$219,A247,0))</f>
        <v>0</v>
      </c>
      <c r="N249" s="102" t="e">
        <f ca="1">OFFSET($D$2,MATCH(M249,$E$2:$J$2,0),MATCH(K254,$D$3:$D$8,0))</f>
        <v>#N/A</v>
      </c>
      <c r="O249" s="110">
        <f ca="1">OFFSET(Force_2!AG$219,A247,0)</f>
        <v>0</v>
      </c>
      <c r="P249" s="114">
        <f ca="1">OFFSET(Force_2!AH$219,A247,0)</f>
        <v>0</v>
      </c>
      <c r="Q249" s="547"/>
      <c r="R249" s="111">
        <f ca="1">OFFSET(Force_2!AC$219,$A247,0)</f>
        <v>0</v>
      </c>
      <c r="S249" s="111">
        <f ca="1">OFFSET(Force_2!AD$219,$A247,0)</f>
        <v>0</v>
      </c>
      <c r="T249" s="111">
        <f ca="1">OFFSET(Force_2!AE$219,$A247,0)</f>
        <v>0</v>
      </c>
    </row>
    <row r="250" spans="1:39" s="115" customFormat="1" ht="18.75" customHeight="1">
      <c r="A250" s="106"/>
      <c r="B250" s="106"/>
      <c r="C250" s="106"/>
      <c r="D250" s="106"/>
      <c r="E250" s="106"/>
      <c r="F250" s="106"/>
      <c r="G250" s="106"/>
      <c r="I250" s="106"/>
      <c r="J250" s="106"/>
      <c r="K250" s="106"/>
      <c r="L250" s="106"/>
      <c r="M250" s="106"/>
      <c r="N250" s="106"/>
      <c r="O250" s="106"/>
      <c r="AB250" s="116"/>
      <c r="AC250" s="116"/>
      <c r="AD250" s="116"/>
      <c r="AE250" s="116"/>
    </row>
    <row r="251" spans="1:39" s="115" customFormat="1" ht="18.75" customHeight="1">
      <c r="A251" s="117" t="s">
        <v>263</v>
      </c>
      <c r="B251" s="117"/>
      <c r="C251" s="118"/>
      <c r="D251" s="108"/>
      <c r="E251" s="108"/>
      <c r="F251" s="93"/>
      <c r="G251" s="108"/>
      <c r="H251" s="119"/>
      <c r="I251" s="108"/>
      <c r="K251" s="93" t="s">
        <v>54</v>
      </c>
      <c r="M251" s="119"/>
      <c r="N251" s="119"/>
      <c r="O251" s="119"/>
      <c r="P251" s="120" t="s">
        <v>55</v>
      </c>
      <c r="R251" s="119"/>
      <c r="S251" s="119"/>
    </row>
    <row r="252" spans="1:39" s="115" customFormat="1" ht="17.25" customHeight="1">
      <c r="A252" s="538" t="s">
        <v>264</v>
      </c>
      <c r="B252" s="555" t="s">
        <v>576</v>
      </c>
      <c r="C252" s="538" t="s">
        <v>265</v>
      </c>
      <c r="D252" s="538" t="s">
        <v>266</v>
      </c>
      <c r="E252" s="535" t="s">
        <v>267</v>
      </c>
      <c r="F252" s="537"/>
      <c r="G252" s="535" t="s">
        <v>190</v>
      </c>
      <c r="H252" s="537"/>
      <c r="I252" s="535" t="s">
        <v>191</v>
      </c>
      <c r="J252" s="537"/>
      <c r="K252" s="538" t="s">
        <v>192</v>
      </c>
      <c r="L252" s="535" t="s">
        <v>271</v>
      </c>
      <c r="M252" s="536"/>
      <c r="N252" s="536"/>
      <c r="O252" s="537"/>
      <c r="P252" s="535" t="s">
        <v>272</v>
      </c>
      <c r="Q252" s="536"/>
      <c r="R252" s="536"/>
      <c r="S252" s="537"/>
      <c r="T252" s="535" t="s">
        <v>228</v>
      </c>
      <c r="U252" s="536"/>
      <c r="V252" s="537"/>
    </row>
    <row r="253" spans="1:39" ht="18.75" customHeight="1">
      <c r="A253" s="540"/>
      <c r="B253" s="540"/>
      <c r="C253" s="540"/>
      <c r="D253" s="539"/>
      <c r="E253" s="99" t="s">
        <v>192</v>
      </c>
      <c r="F253" s="99" t="s">
        <v>271</v>
      </c>
      <c r="G253" s="99" t="s">
        <v>192</v>
      </c>
      <c r="H253" s="99" t="s">
        <v>271</v>
      </c>
      <c r="I253" s="99" t="s">
        <v>192</v>
      </c>
      <c r="J253" s="99" t="s">
        <v>271</v>
      </c>
      <c r="K253" s="539"/>
      <c r="L253" s="99" t="s">
        <v>267</v>
      </c>
      <c r="M253" s="99" t="s">
        <v>190</v>
      </c>
      <c r="N253" s="99" t="s">
        <v>191</v>
      </c>
      <c r="O253" s="99" t="s">
        <v>277</v>
      </c>
      <c r="P253" s="99" t="s">
        <v>267</v>
      </c>
      <c r="Q253" s="99" t="s">
        <v>190</v>
      </c>
      <c r="R253" s="99" t="s">
        <v>191</v>
      </c>
      <c r="S253" s="99" t="s">
        <v>277</v>
      </c>
      <c r="T253" s="99" t="s">
        <v>212</v>
      </c>
      <c r="U253" s="99" t="s">
        <v>213</v>
      </c>
      <c r="V253" s="99" t="s">
        <v>214</v>
      </c>
    </row>
    <row r="254" spans="1:39" s="115" customFormat="1" ht="18.75" customHeight="1">
      <c r="A254" s="539"/>
      <c r="B254" s="539"/>
      <c r="C254" s="539"/>
      <c r="D254" s="316">
        <f ca="1">G247</f>
        <v>0</v>
      </c>
      <c r="E254" s="99">
        <f ca="1">D254</f>
        <v>0</v>
      </c>
      <c r="F254" s="99" t="s">
        <v>0</v>
      </c>
      <c r="G254" s="99">
        <f ca="1">D254</f>
        <v>0</v>
      </c>
      <c r="H254" s="99" t="s">
        <v>0</v>
      </c>
      <c r="I254" s="99">
        <f ca="1">D254</f>
        <v>0</v>
      </c>
      <c r="J254" s="99" t="s">
        <v>0</v>
      </c>
      <c r="K254" s="316" t="s">
        <v>176</v>
      </c>
      <c r="L254" s="99"/>
      <c r="M254" s="99"/>
      <c r="N254" s="99"/>
      <c r="O254" s="187"/>
      <c r="P254" s="99" t="s">
        <v>176</v>
      </c>
      <c r="Q254" s="99" t="s">
        <v>176</v>
      </c>
      <c r="R254" s="99" t="s">
        <v>176</v>
      </c>
      <c r="S254" s="99" t="s">
        <v>176</v>
      </c>
      <c r="T254" s="99" t="s">
        <v>215</v>
      </c>
      <c r="U254" s="99" t="s">
        <v>215</v>
      </c>
      <c r="V254" s="99" t="s">
        <v>215</v>
      </c>
    </row>
    <row r="255" spans="1:39" s="115" customFormat="1" ht="18.75" customHeight="1">
      <c r="A255" s="121">
        <v>0</v>
      </c>
      <c r="B255" s="121" t="b">
        <f ca="1">IFERROR(AND(OFFSET(Force_2!V$3,B247+A255,0)&lt;&gt;"",H247+5&gt;A255),FALSE)</f>
        <v>0</v>
      </c>
      <c r="C255" s="541" t="s">
        <v>280</v>
      </c>
      <c r="D255" s="121" t="str">
        <f ca="1">IF(B255=FALSE,"",OFFSET(Force_2!B$3,B247+A255,0))</f>
        <v/>
      </c>
      <c r="E255" s="121" t="str">
        <f ca="1">IF(B255=FALSE,"",OFFSET(Force_2!V$3,B247+A255,0))</f>
        <v/>
      </c>
      <c r="F255" s="121" t="str">
        <f ca="1">IF(B255=FALSE,"",OFFSET(Force_2!W$3,B247+A255,0))</f>
        <v/>
      </c>
      <c r="G255" s="121" t="str">
        <f ca="1">IF(B255=FALSE,"",OFFSET(Force_2!X$3,B247+A255,0))</f>
        <v/>
      </c>
      <c r="H255" s="121" t="str">
        <f ca="1">IF(B255=FALSE,"",OFFSET(Force_2!Y$3,B247+A255,0))</f>
        <v/>
      </c>
      <c r="I255" s="121" t="str">
        <f ca="1">IF(B255=FALSE,"",OFFSET(Force_2!Z$3,B247+A255,0))</f>
        <v/>
      </c>
      <c r="J255" s="121" t="str">
        <f ca="1">IF(B255=FALSE,"",OFFSET(Force_2!AA$3,B247+A255,0))</f>
        <v/>
      </c>
      <c r="K255" s="295" t="str">
        <f ca="1">IF(B255=FALSE,"",D255*A249)</f>
        <v/>
      </c>
      <c r="L255" s="295" t="str">
        <f ca="1">IF(B255=FALSE,"",IF(D255=0,0,D255/E255*(F255-F255)))</f>
        <v/>
      </c>
      <c r="M255" s="295" t="str">
        <f ca="1">IF(B255=FALSE,"",IF(D255=0,0,D255/G255*(H255-H255)))</f>
        <v/>
      </c>
      <c r="N255" s="295" t="str">
        <f ca="1">IF(B255=FALSE,"",IF(D255=0,0,D255/I255*(J255-J255)))</f>
        <v/>
      </c>
      <c r="O255" s="296"/>
      <c r="P255" s="297" t="s">
        <v>281</v>
      </c>
      <c r="Q255" s="298"/>
      <c r="R255" s="298"/>
      <c r="S255" s="298"/>
      <c r="T255" s="296"/>
      <c r="U255" s="298"/>
      <c r="V255" s="299"/>
      <c r="X255" s="93" t="s">
        <v>282</v>
      </c>
      <c r="Z255" s="119"/>
      <c r="AA255" s="119"/>
      <c r="AB255" s="119"/>
      <c r="AI255" s="93" t="s">
        <v>501</v>
      </c>
      <c r="AJ255" s="119"/>
      <c r="AK255" s="119"/>
    </row>
    <row r="256" spans="1:39" s="108" customFormat="1" ht="18.75" customHeight="1">
      <c r="A256" s="121">
        <v>1</v>
      </c>
      <c r="B256" s="121" t="b">
        <f ca="1">IFERROR(AND(OFFSET(Force_2!V$3,B247+A256,0)&lt;&gt;"",H247+5&gt;A256),FALSE)</f>
        <v>0</v>
      </c>
      <c r="C256" s="542"/>
      <c r="D256" s="121" t="str">
        <f ca="1">IF(B256=FALSE,"",OFFSET(Force_2!B$3,B247+A256,0))</f>
        <v/>
      </c>
      <c r="E256" s="121" t="str">
        <f ca="1">IF(B256=FALSE,"",OFFSET(Force_2!V$3,B247+A256,0))</f>
        <v/>
      </c>
      <c r="F256" s="121" t="str">
        <f ca="1">IF(B256=FALSE,"",OFFSET(Force_2!W$3,B247+A256,0))</f>
        <v/>
      </c>
      <c r="G256" s="121" t="str">
        <f ca="1">IF(B256=FALSE,"",OFFSET(Force_2!X$3,B247+A256,0))</f>
        <v/>
      </c>
      <c r="H256" s="121" t="str">
        <f ca="1">IF(B256=FALSE,"",OFFSET(Force_2!Y$3,B247+A256,0))</f>
        <v/>
      </c>
      <c r="I256" s="121" t="str">
        <f ca="1">IF(B256=FALSE,"",OFFSET(Force_2!Z$3,B247+A256,0))</f>
        <v/>
      </c>
      <c r="J256" s="121" t="str">
        <f ca="1">IF(B256=FALSE,"",OFFSET(Force_2!AA$3,B247+A256,0))</f>
        <v/>
      </c>
      <c r="K256" s="295" t="str">
        <f ca="1">IF(B256=FALSE,"",D256*A249)</f>
        <v/>
      </c>
      <c r="L256" s="295" t="str">
        <f ca="1">IF(B256=FALSE,"",IF(D256=0,0,D256/E256*(F256-F255)))</f>
        <v/>
      </c>
      <c r="M256" s="295" t="str">
        <f ca="1">IF(B256=FALSE,"",IF(D256=0,0,D256/G256*(H256-H255)))</f>
        <v/>
      </c>
      <c r="N256" s="295" t="str">
        <f ca="1">IF(B256=FALSE,"",IF(D256=0,0,D256/I256*(J256-J255)))</f>
        <v/>
      </c>
      <c r="O256" s="300"/>
      <c r="P256" s="295" t="e">
        <f ca="1">OFFSET(E258,H247+1,0)*A249</f>
        <v>#VALUE!</v>
      </c>
      <c r="Q256" s="295" t="e">
        <f ca="1">OFFSET(G258,H247+1,0)*A249</f>
        <v>#VALUE!</v>
      </c>
      <c r="R256" s="295" t="e">
        <f ca="1">OFFSET(I258,H247+1,0)*A249</f>
        <v>#VALUE!</v>
      </c>
      <c r="S256" s="301"/>
      <c r="T256" s="300"/>
      <c r="U256" s="301"/>
      <c r="V256" s="302"/>
      <c r="X256" s="98" t="s">
        <v>532</v>
      </c>
      <c r="Y256" s="315" t="s">
        <v>192</v>
      </c>
      <c r="Z256" s="317" t="s">
        <v>478</v>
      </c>
      <c r="AA256" s="272" t="s">
        <v>550</v>
      </c>
      <c r="AB256" s="315" t="s">
        <v>283</v>
      </c>
      <c r="AC256" s="315" t="s">
        <v>58</v>
      </c>
      <c r="AD256" s="272" t="s">
        <v>551</v>
      </c>
      <c r="AE256" s="315" t="s">
        <v>56</v>
      </c>
      <c r="AF256" s="315" t="s">
        <v>57</v>
      </c>
      <c r="AG256" s="315" t="s">
        <v>193</v>
      </c>
      <c r="AI256" s="317" t="s">
        <v>478</v>
      </c>
      <c r="AJ256" s="560" t="s">
        <v>112</v>
      </c>
      <c r="AK256" s="561"/>
      <c r="AL256" s="562"/>
      <c r="AM256" s="317" t="s">
        <v>504</v>
      </c>
    </row>
    <row r="257" spans="1:39" s="108" customFormat="1" ht="18.75" customHeight="1" thickBot="1">
      <c r="A257" s="122">
        <v>2</v>
      </c>
      <c r="B257" s="122" t="b">
        <f ca="1">IFERROR(AND(OFFSET(Force_2!V$3,B247+A257,0)&lt;&gt;"",H247+5&gt;A257),FALSE)</f>
        <v>0</v>
      </c>
      <c r="C257" s="543"/>
      <c r="D257" s="122" t="str">
        <f ca="1">IF(B257=FALSE,"",OFFSET(Force_2!B$3,B247+A257,0))</f>
        <v/>
      </c>
      <c r="E257" s="122" t="str">
        <f ca="1">IF(B257=FALSE,"",OFFSET(Force_2!V$3,B247+A257,0))</f>
        <v/>
      </c>
      <c r="F257" s="122" t="str">
        <f ca="1">IF(B257=FALSE,"",OFFSET(Force_2!W$3,B247+A257,0))</f>
        <v/>
      </c>
      <c r="G257" s="122" t="str">
        <f ca="1">IF(B257=FALSE,"",OFFSET(Force_2!X$3,B247+A257,0))</f>
        <v/>
      </c>
      <c r="H257" s="122" t="str">
        <f ca="1">IF(B257=FALSE,"",OFFSET(Force_2!Y$3,B247+A257,0))</f>
        <v/>
      </c>
      <c r="I257" s="122" t="str">
        <f ca="1">IF(B257=FALSE,"",OFFSET(Force_2!Z$3,B247+A257,0))</f>
        <v/>
      </c>
      <c r="J257" s="122" t="str">
        <f ca="1">IF(B257=FALSE,"",OFFSET(Force_2!AA$3,B247+A257,0))</f>
        <v/>
      </c>
      <c r="K257" s="303" t="str">
        <f ca="1">IF(B257=FALSE,"",D257*A249)</f>
        <v/>
      </c>
      <c r="L257" s="303" t="str">
        <f ca="1">IF(B257=FALSE,"",IF(D257=0,0,D257/E257*(F257-F255)))</f>
        <v/>
      </c>
      <c r="M257" s="303" t="str">
        <f ca="1">IF(B257=FALSE,"",IF(D257=0,0,D257/G257*(H257-H255)))</f>
        <v/>
      </c>
      <c r="N257" s="303" t="str">
        <f ca="1">IF(B257=FALSE,"",IF(D257=0,0,D257/I257*(J257-J255)))</f>
        <v/>
      </c>
      <c r="O257" s="304"/>
      <c r="P257" s="305" t="e">
        <f ca="1">ABS(P256)</f>
        <v>#VALUE!</v>
      </c>
      <c r="Q257" s="305" t="e">
        <f t="shared" ref="Q257:R257" ca="1" si="120">ABS(Q256)</f>
        <v>#VALUE!</v>
      </c>
      <c r="R257" s="305" t="e">
        <f t="shared" ca="1" si="120"/>
        <v>#VALUE!</v>
      </c>
      <c r="S257" s="306"/>
      <c r="T257" s="304"/>
      <c r="U257" s="306"/>
      <c r="V257" s="307"/>
      <c r="X257" s="316" t="s">
        <v>533</v>
      </c>
      <c r="Y257" s="316" t="str">
        <f ca="1">E249</f>
        <v>kN</v>
      </c>
      <c r="Z257" s="316" t="str">
        <f ca="1">E249</f>
        <v>kN</v>
      </c>
      <c r="AA257" s="316" t="str">
        <f ca="1">Z257</f>
        <v>kN</v>
      </c>
      <c r="AB257" s="316" t="s">
        <v>59</v>
      </c>
      <c r="AC257" s="316" t="s">
        <v>60</v>
      </c>
      <c r="AD257" s="233" t="str">
        <f ca="1">AA257</f>
        <v>kN</v>
      </c>
      <c r="AE257" s="316" t="s">
        <v>59</v>
      </c>
      <c r="AF257" s="316" t="s">
        <v>59</v>
      </c>
      <c r="AG257" s="316"/>
      <c r="AI257" s="316" t="str">
        <f ca="1">Z257</f>
        <v>kN</v>
      </c>
      <c r="AJ257" s="233" t="s">
        <v>505</v>
      </c>
      <c r="AK257" s="233" t="s">
        <v>558</v>
      </c>
      <c r="AL257" s="233" t="s">
        <v>506</v>
      </c>
      <c r="AM257" s="250" t="str">
        <f ca="1">IF(TYPE(MATCH("FAIL",AM258:AM271,0))=16,"","FAIL")</f>
        <v/>
      </c>
    </row>
    <row r="258" spans="1:39" s="119" customFormat="1" ht="18.75" customHeight="1">
      <c r="A258" s="123">
        <v>3</v>
      </c>
      <c r="B258" s="123" t="b">
        <f ca="1">IFERROR(AND(OFFSET(Force_2!V$3,B247+A258,0)&lt;&gt;"",H247+5&gt;A258),FALSE)</f>
        <v>0</v>
      </c>
      <c r="C258" s="556" t="s">
        <v>285</v>
      </c>
      <c r="D258" s="123" t="str">
        <f ca="1">IF(B258=FALSE,"",OFFSET(Force_2!B$3,B247+A258,0))</f>
        <v/>
      </c>
      <c r="E258" s="123" t="str">
        <f ca="1">IF(B258=FALSE,"",OFFSET(Force_2!V$3,B247+A258,0))</f>
        <v/>
      </c>
      <c r="F258" s="123" t="str">
        <f ca="1">IF(B258=FALSE,"",OFFSET(Force_2!W$3,B247+A258,0))</f>
        <v/>
      </c>
      <c r="G258" s="123" t="str">
        <f ca="1">IF(B258=FALSE,"",OFFSET(Force_2!X$3,B247+A258,0))</f>
        <v/>
      </c>
      <c r="H258" s="123" t="str">
        <f ca="1">IF(B258=FALSE,"",OFFSET(Force_2!Y$3,B247+A258,0))</f>
        <v/>
      </c>
      <c r="I258" s="123" t="str">
        <f ca="1">IF(B258=FALSE,"",OFFSET(Force_2!Z$3,B247+A258,0))</f>
        <v/>
      </c>
      <c r="J258" s="123" t="str">
        <f ca="1">IF(B258=FALSE,"",OFFSET(Force_2!AA$3,B247+A258,0))</f>
        <v/>
      </c>
      <c r="K258" s="308" t="str">
        <f ca="1">IF(B258=FALSE,"",D258*A249)</f>
        <v/>
      </c>
      <c r="L258" s="308" t="str">
        <f ca="1">IF(B258=FALSE,"",IF(D258=0,0,D258/E258*(F258-F258)))</f>
        <v/>
      </c>
      <c r="M258" s="308" t="str">
        <f ca="1">IF(B258=FALSE,"",IF(D258=0,0,D258/G258*(H258-H258)))</f>
        <v/>
      </c>
      <c r="N258" s="308" t="str">
        <f ca="1">IF(B258=FALSE,"",IF(D258=0,0,D258/I258*(J258-J258)))</f>
        <v/>
      </c>
      <c r="O258" s="308" t="str">
        <f ca="1">IF(B258=FALSE,"",AVERAGE(L258:N258))</f>
        <v/>
      </c>
      <c r="P258" s="308" t="str">
        <f ca="1">IF(B258=FALSE,"",(R249*L258+S249*L258^2+T249*L258^3)*N249)</f>
        <v/>
      </c>
      <c r="Q258" s="308" t="str">
        <f ca="1">IF(B258=FALSE,"",(R249*M258+S249*M258^2+T249*M258^3)*N249)</f>
        <v/>
      </c>
      <c r="R258" s="308" t="str">
        <f ca="1">IF(B258=FALSE,"",(R249*N258+S249*N258^2+T249*N258^3)*N249)</f>
        <v/>
      </c>
      <c r="S258" s="308" t="str">
        <f ca="1">IF(B258=FALSE,"",AVERAGE(P258:R258))</f>
        <v/>
      </c>
      <c r="T258" s="309" t="str">
        <f ca="1">IF(B258=FALSE,"",IF(K258=0,0,(ROUND(K258,K249)-ROUND(P258,K249))/ROUND(P258,K249)*100))</f>
        <v/>
      </c>
      <c r="U258" s="309" t="str">
        <f ca="1">IF(B258=FALSE,"",IF(K258=0,0,(ROUND(K258,K249)-ROUND(Q258,K249))/ROUND(Q258,K249)*100))</f>
        <v/>
      </c>
      <c r="V258" s="309" t="str">
        <f ca="1">IF(B258=FALSE,"",IF(K258=0,0,(ROUND(K258,K249)-ROUND(R258,K249))/ROUND(R258,K249)*100))</f>
        <v/>
      </c>
      <c r="X258" s="124" t="str">
        <f ca="1">IF(A277=FALSE,"",IF(B277*F249&gt;=1000,"# ##","")&amp;J249)</f>
        <v/>
      </c>
      <c r="Y258" s="124" t="str">
        <f ca="1">IF(A277=FALSE,"",TEXT(B277*F249,X258))</f>
        <v/>
      </c>
      <c r="Z258" s="124" t="str">
        <f ca="1">IF(A277=FALSE,"-",TEXT(C277*F249,X258))</f>
        <v>-</v>
      </c>
      <c r="AA258" s="273" t="str">
        <f ca="1">IF(A277=FALSE,"-",TEXT((B277-C277)*F249,X258))</f>
        <v>-</v>
      </c>
      <c r="AB258" s="124" t="str">
        <f ca="1">IF(A277=FALSE,"",IF(D258=0,"-",TEXT(P277,AH279)))</f>
        <v/>
      </c>
      <c r="AC258" s="124" t="str">
        <f ca="1">IF(OR(A277=FALSE,D258=0),"-",TEXT(ROUNDUP(AE277,AH277),AH279))</f>
        <v>-</v>
      </c>
      <c r="AD258" s="310" t="s">
        <v>353</v>
      </c>
      <c r="AE258" s="124" t="str">
        <f ca="1">IF(OR(A277=FALSE,D258=0),"-",TEXT(Q277,AH279))</f>
        <v>-</v>
      </c>
      <c r="AF258" s="130" t="str">
        <f ca="1">IF(A277=FALSE,"-",TEXT(R277,AH279))</f>
        <v>-</v>
      </c>
      <c r="AG258" s="125" t="str">
        <f ca="1">IF(A277=FALSE,"-",AA277)</f>
        <v>-</v>
      </c>
      <c r="AI258" s="125" t="str">
        <f ca="1">IF(A277=FALSE,"",ROUND(C277*F249,K248))</f>
        <v/>
      </c>
      <c r="AJ258" s="125" t="str">
        <f ca="1">IF(A277=FALSE,"",ROUND(OFFSET(Force_2!L$3,B247+A258,0)*A249*F249,K248))</f>
        <v/>
      </c>
      <c r="AK258" s="125" t="str">
        <f ca="1">IF(A277=FALSE,"",ROUND(OFFSET(Force_2!M$3,B247+A258,0)*A249*F249,K248))</f>
        <v/>
      </c>
      <c r="AL258" s="124" t="str">
        <f ca="1">IF(A277=FALSE,"","± "&amp;TEXT((AK258-AJ258)/2,J249))</f>
        <v/>
      </c>
      <c r="AM258" s="124" t="str">
        <f ca="1">IF(A277=FALSE,"-",IF(AND(AJ258&lt;=AI258,AI258&lt;=AK258),"PASS","FAIL"))</f>
        <v>-</v>
      </c>
    </row>
    <row r="259" spans="1:39" s="119" customFormat="1" ht="18.75" customHeight="1">
      <c r="A259" s="121">
        <v>4</v>
      </c>
      <c r="B259" s="121" t="b">
        <f ca="1">IFERROR(AND(OFFSET(Force_2!V$3,B247+A259,0)&lt;&gt;"",H247+5&gt;A259),FALSE)</f>
        <v>0</v>
      </c>
      <c r="C259" s="542"/>
      <c r="D259" s="121" t="str">
        <f ca="1">IF(B259=FALSE,"",OFFSET(Force_2!B$3,B247+A259,0))</f>
        <v/>
      </c>
      <c r="E259" s="121" t="str">
        <f ca="1">IF(B259=FALSE,"",OFFSET(Force_2!V$3,B247+A259,0))</f>
        <v/>
      </c>
      <c r="F259" s="121" t="str">
        <f ca="1">IF(B259=FALSE,"",OFFSET(Force_2!W$3,B247+A259,0))</f>
        <v/>
      </c>
      <c r="G259" s="121" t="str">
        <f ca="1">IF(B259=FALSE,"",OFFSET(Force_2!X$3,B247+A259,0))</f>
        <v/>
      </c>
      <c r="H259" s="121" t="str">
        <f ca="1">IF(B259=FALSE,"",OFFSET(Force_2!Y$3,B247+A259,0))</f>
        <v/>
      </c>
      <c r="I259" s="121" t="str">
        <f ca="1">IF(B259=FALSE,"",OFFSET(Force_2!Z$3,B247+A259,0))</f>
        <v/>
      </c>
      <c r="J259" s="121" t="str">
        <f ca="1">IF(B259=FALSE,"",OFFSET(Force_2!AA$3,B247+A259,0))</f>
        <v/>
      </c>
      <c r="K259" s="308" t="str">
        <f ca="1">IF(B259=FALSE,"",D259*A249)</f>
        <v/>
      </c>
      <c r="L259" s="308" t="str">
        <f ca="1">IF(B259=FALSE,"",IF(D259=0,0,D259/E259*(F259-F258)))</f>
        <v/>
      </c>
      <c r="M259" s="308" t="str">
        <f ca="1">IF(B259=FALSE,"",IF(D259=0,0,D259/G259*(H259-H258)))</f>
        <v/>
      </c>
      <c r="N259" s="308" t="str">
        <f ca="1">IF(B259=FALSE,"",IF(D259=0,0,D259/I259*(J259-J258)))</f>
        <v/>
      </c>
      <c r="O259" s="308" t="str">
        <f t="shared" ref="O259:O272" ca="1" si="121">IF(B259=FALSE,"",AVERAGE(L259:N259))</f>
        <v/>
      </c>
      <c r="P259" s="308" t="str">
        <f ca="1">IF(B259=FALSE,"",(R249*L259+S249*L259^2+T249*L259^3)*N249)</f>
        <v/>
      </c>
      <c r="Q259" s="308" t="str">
        <f ca="1">IF(B259=FALSE,"",(R249*M259+S249*M259^2+T249*M259^3)*N249)</f>
        <v/>
      </c>
      <c r="R259" s="308" t="str">
        <f ca="1">IF(B259=FALSE,"",(R249*N259+S249*N259^2+T249*N259^3)*N249)</f>
        <v/>
      </c>
      <c r="S259" s="308" t="str">
        <f t="shared" ref="S259:S272" ca="1" si="122">IF(B259=FALSE,"",AVERAGE(P259:R259))</f>
        <v/>
      </c>
      <c r="T259" s="309" t="str">
        <f ca="1">IF(B259=FALSE,"",IF(K259=0,0,(ROUND(K259,K249)-ROUND(P259,K249))/ROUND(P259,K249)*100))</f>
        <v/>
      </c>
      <c r="U259" s="309" t="str">
        <f ca="1">IF(B259=FALSE,"",IF(K259=0,0,(ROUND(K259,K249)-ROUND(Q259,K249))/ROUND(Q259,K249)*100))</f>
        <v/>
      </c>
      <c r="V259" s="309" t="str">
        <f ca="1">IF(B259=FALSE,"",IF(K259=0,0,(ROUND(K259,K249)-ROUND(R259,K249))/ROUND(R259,K249)*100))</f>
        <v/>
      </c>
      <c r="X259" s="124" t="str">
        <f ca="1">IF(A278=FALSE,"",IF(B278*F249&gt;=1000,"# ##","")&amp;J249)</f>
        <v/>
      </c>
      <c r="Y259" s="124" t="str">
        <f ca="1">IF(A278=FALSE,"",TEXT(B278*F249,X259))</f>
        <v/>
      </c>
      <c r="Z259" s="124" t="str">
        <f ca="1">IF(A278=FALSE,"-",TEXT(C278*F249,X259))</f>
        <v>-</v>
      </c>
      <c r="AA259" s="273" t="str">
        <f ca="1">IF(A278=FALSE,"-",TEXT((B278-C278)*F249,X259))</f>
        <v>-</v>
      </c>
      <c r="AB259" s="124" t="str">
        <f ca="1">IF(A278=FALSE,"",IF(D259=0,"-",TEXT(P278,AH279)))</f>
        <v/>
      </c>
      <c r="AC259" s="124" t="str">
        <f ca="1">IF(OR(A278=FALSE,D259=0),"-",TEXT(ROUNDUP(AE278,AH277),AH279))</f>
        <v>-</v>
      </c>
      <c r="AD259" s="273" t="str">
        <f ca="1">IF(A278=FALSE,"-",TEXT(ROUNDUP(AE278,AH277)%*B278*F249,X259))</f>
        <v>-</v>
      </c>
      <c r="AE259" s="124" t="str">
        <f ca="1">IF(OR(A278=FALSE,D259=0),"-",TEXT(Q278,AH279))</f>
        <v>-</v>
      </c>
      <c r="AF259" s="124" t="s">
        <v>353</v>
      </c>
      <c r="AG259" s="125" t="str">
        <f t="shared" ref="AG259:AG271" ca="1" si="123">IF(A278=FALSE,"-",AA278)</f>
        <v>-</v>
      </c>
      <c r="AI259" s="125" t="str">
        <f ca="1">IF(A278=FALSE,"",ROUND(C278*F249,K248))</f>
        <v/>
      </c>
      <c r="AJ259" s="125" t="str">
        <f ca="1">IF(A278=FALSE,"",ROUND(OFFSET(Force_2!L$3,B247+A259,0)*A249*F249,K248))</f>
        <v/>
      </c>
      <c r="AK259" s="125" t="str">
        <f ca="1">IF(A278=FALSE,"",ROUND(OFFSET(Force_2!M$3,B247+A259,0)*A249*F249,K248))</f>
        <v/>
      </c>
      <c r="AL259" s="124" t="str">
        <f ca="1">IF(A278=FALSE,"","± "&amp;TEXT((AK259-AJ259)/2,J249))</f>
        <v/>
      </c>
      <c r="AM259" s="124" t="str">
        <f t="shared" ref="AM259:AM271" ca="1" si="124">IF(A278=FALSE,"-",IF(AND(AJ259&lt;=AI259,AI259&lt;=AK259),"PASS","FAIL"))</f>
        <v>-</v>
      </c>
    </row>
    <row r="260" spans="1:39" s="119" customFormat="1" ht="18.75" customHeight="1">
      <c r="A260" s="121">
        <v>5</v>
      </c>
      <c r="B260" s="121" t="b">
        <f ca="1">IFERROR(AND(OFFSET(Force_2!V$3,B247+A260,0)&lt;&gt;"",H247+5&gt;A260),FALSE)</f>
        <v>0</v>
      </c>
      <c r="C260" s="542"/>
      <c r="D260" s="121" t="str">
        <f ca="1">IF(B260=FALSE,"",OFFSET(Force_2!B$3,B247+A260,0))</f>
        <v/>
      </c>
      <c r="E260" s="121" t="str">
        <f ca="1">IF(B260=FALSE,"",OFFSET(Force_2!V$3,B247+A260,0))</f>
        <v/>
      </c>
      <c r="F260" s="121" t="str">
        <f ca="1">IF(B260=FALSE,"",OFFSET(Force_2!W$3,B247+A260,0))</f>
        <v/>
      </c>
      <c r="G260" s="121" t="str">
        <f ca="1">IF(B260=FALSE,"",OFFSET(Force_2!X$3,B247+A260,0))</f>
        <v/>
      </c>
      <c r="H260" s="121" t="str">
        <f ca="1">IF(B260=FALSE,"",OFFSET(Force_2!Y$3,B247+A260,0))</f>
        <v/>
      </c>
      <c r="I260" s="121" t="str">
        <f ca="1">IF(B260=FALSE,"",OFFSET(Force_2!Z$3,B247+A260,0))</f>
        <v/>
      </c>
      <c r="J260" s="121" t="str">
        <f ca="1">IF(B260=FALSE,"",OFFSET(Force_2!AA$3,B247+A260,0))</f>
        <v/>
      </c>
      <c r="K260" s="308" t="str">
        <f ca="1">IF(B260=FALSE,"",D260*A249)</f>
        <v/>
      </c>
      <c r="L260" s="308" t="str">
        <f ca="1">IF(B260=FALSE,"",IF(D260=0,0,D260/E260*(F260-F258)))</f>
        <v/>
      </c>
      <c r="M260" s="308" t="str">
        <f ca="1">IF(B260=FALSE,"",IF(D260=0,0,D260/G260*(H260-H258)))</f>
        <v/>
      </c>
      <c r="N260" s="308" t="str">
        <f ca="1">IF(B260=FALSE,"",IF(D260=0,0,D260/I260*(J260-J258)))</f>
        <v/>
      </c>
      <c r="O260" s="308" t="str">
        <f t="shared" ca="1" si="121"/>
        <v/>
      </c>
      <c r="P260" s="308" t="str">
        <f ca="1">IF(B260=FALSE,"",(R249*L260+S249*L260^2+T249*L260^3)*N249)</f>
        <v/>
      </c>
      <c r="Q260" s="308" t="str">
        <f ca="1">IF(B260=FALSE,"",(R249*M260+S249*M260^2+T249*M260^3)*N249)</f>
        <v/>
      </c>
      <c r="R260" s="308" t="str">
        <f ca="1">IF(B260=FALSE,"",(R249*N260+S249*N260^2+T249*N260^3)*N249)</f>
        <v/>
      </c>
      <c r="S260" s="308" t="str">
        <f t="shared" ca="1" si="122"/>
        <v/>
      </c>
      <c r="T260" s="309" t="str">
        <f ca="1">IF(B260=FALSE,"",IF(K260=0,0,(ROUND(K260,K249)-ROUND(P260,K249))/ROUND(P260,K249)*100))</f>
        <v/>
      </c>
      <c r="U260" s="309" t="str">
        <f ca="1">IF(B260=FALSE,"",IF(K260=0,0,(ROUND(K260,K249)-ROUND(Q260,K249))/ROUND(Q260,K249)*100))</f>
        <v/>
      </c>
      <c r="V260" s="309" t="str">
        <f ca="1">IF(B260=FALSE,"",IF(K260=0,0,(ROUND(K260,K249)-ROUND(R260,K249))/ROUND(R260,K249)*100))</f>
        <v/>
      </c>
      <c r="X260" s="124" t="str">
        <f ca="1">IF(A279=FALSE,"",IF(B279*F249&gt;=1000,"# ##","")&amp;J249)</f>
        <v/>
      </c>
      <c r="Y260" s="124" t="str">
        <f ca="1">IF(A279=FALSE,"",TEXT(B279*F249,X260))</f>
        <v/>
      </c>
      <c r="Z260" s="124" t="str">
        <f ca="1">IF(A279=FALSE,"-",TEXT(C279*F249,X260))</f>
        <v>-</v>
      </c>
      <c r="AA260" s="273" t="str">
        <f ca="1">IF(A279=FALSE,"-",TEXT((B279-C279)*F249,X260))</f>
        <v>-</v>
      </c>
      <c r="AB260" s="124" t="str">
        <f ca="1">IF(A279=FALSE,"",IF(D260=0,"-",TEXT(P279,AH279)))</f>
        <v/>
      </c>
      <c r="AC260" s="124" t="str">
        <f ca="1">IF(OR(A279=FALSE,D260=0),"-",TEXT(ROUNDUP(AE279,AH277),AH279))</f>
        <v>-</v>
      </c>
      <c r="AD260" s="273" t="str">
        <f ca="1">IF(A279=FALSE,"-",TEXT(ROUNDUP(AE279,AH277)%*B279*F249,X260))</f>
        <v>-</v>
      </c>
      <c r="AE260" s="124" t="str">
        <f ca="1">IF(OR(A279=FALSE,D260=0),"-",TEXT(Q279,AH279))</f>
        <v>-</v>
      </c>
      <c r="AF260" s="124" t="s">
        <v>353</v>
      </c>
      <c r="AG260" s="125" t="str">
        <f t="shared" ca="1" si="123"/>
        <v>-</v>
      </c>
      <c r="AI260" s="125" t="str">
        <f ca="1">IF(A279=FALSE,"",ROUND(C279*F249,K248))</f>
        <v/>
      </c>
      <c r="AJ260" s="125" t="str">
        <f ca="1">IF(A279=FALSE,"",ROUND(OFFSET(Force_2!L$3,B247+A260,0)*A249*F249,K248))</f>
        <v/>
      </c>
      <c r="AK260" s="125" t="str">
        <f ca="1">IF(A279=FALSE,"",ROUND(OFFSET(Force_2!M$3,B247+A260,0)*A249*F249,K248))</f>
        <v/>
      </c>
      <c r="AL260" s="124" t="str">
        <f ca="1">IF(A279=FALSE,"","± "&amp;TEXT((AK260-AJ260)/2,J249))</f>
        <v/>
      </c>
      <c r="AM260" s="124" t="str">
        <f t="shared" ca="1" si="124"/>
        <v>-</v>
      </c>
    </row>
    <row r="261" spans="1:39" s="119" customFormat="1" ht="18.75" customHeight="1">
      <c r="A261" s="121">
        <v>6</v>
      </c>
      <c r="B261" s="121" t="b">
        <f ca="1">IFERROR(AND(OFFSET(Force_2!V$3,B247+A261,0)&lt;&gt;"",H247+5&gt;A261),FALSE)</f>
        <v>0</v>
      </c>
      <c r="C261" s="542"/>
      <c r="D261" s="121" t="str">
        <f ca="1">IF(B261=FALSE,"",OFFSET(Force_2!B$3,B247+A261,0))</f>
        <v/>
      </c>
      <c r="E261" s="121" t="str">
        <f ca="1">IF(B261=FALSE,"",OFFSET(Force_2!V$3,B247+A261,0))</f>
        <v/>
      </c>
      <c r="F261" s="121" t="str">
        <f ca="1">IF(B261=FALSE,"",OFFSET(Force_2!W$3,B247+A261,0))</f>
        <v/>
      </c>
      <c r="G261" s="121" t="str">
        <f ca="1">IF(B261=FALSE,"",OFFSET(Force_2!X$3,B247+A261,0))</f>
        <v/>
      </c>
      <c r="H261" s="121" t="str">
        <f ca="1">IF(B261=FALSE,"",OFFSET(Force_2!Y$3,B247+A261,0))</f>
        <v/>
      </c>
      <c r="I261" s="121" t="str">
        <f ca="1">IF(B261=FALSE,"",OFFSET(Force_2!Z$3,B247+A261,0))</f>
        <v/>
      </c>
      <c r="J261" s="121" t="str">
        <f ca="1">IF(B261=FALSE,"",OFFSET(Force_2!AA$3,B247+A261,0))</f>
        <v/>
      </c>
      <c r="K261" s="308" t="str">
        <f ca="1">IF(B261=FALSE,"",D261*A249)</f>
        <v/>
      </c>
      <c r="L261" s="308" t="str">
        <f ca="1">IF(B261=FALSE,"",IF(D261=0,0,D261/E261*(F261-F258)))</f>
        <v/>
      </c>
      <c r="M261" s="308" t="str">
        <f ca="1">IF(B261=FALSE,"",IF(D261=0,0,D261/G261*(H261-H258)))</f>
        <v/>
      </c>
      <c r="N261" s="308" t="str">
        <f ca="1">IF(B261=FALSE,"",IF(D261=0,0,D261/I261*(J261-J258)))</f>
        <v/>
      </c>
      <c r="O261" s="308" t="str">
        <f t="shared" ca="1" si="121"/>
        <v/>
      </c>
      <c r="P261" s="308" t="str">
        <f ca="1">IF(B261=FALSE,"",(R249*L261+S249*L261^2+T249*L261^3)*N249)</f>
        <v/>
      </c>
      <c r="Q261" s="308" t="str">
        <f ca="1">IF(B261=FALSE,"",(R249*M261+S249*M261^2+T249*M261^3)*N249)</f>
        <v/>
      </c>
      <c r="R261" s="308" t="str">
        <f ca="1">IF(B261=FALSE,"",(R249*N261+S249*N261^2+T249*N261^3)*N249)</f>
        <v/>
      </c>
      <c r="S261" s="308" t="str">
        <f t="shared" ca="1" si="122"/>
        <v/>
      </c>
      <c r="T261" s="309" t="str">
        <f ca="1">IF(B261=FALSE,"",IF(K261=0,0,(ROUND(K261,K249)-ROUND(P261,K249))/ROUND(P261,K249)*100))</f>
        <v/>
      </c>
      <c r="U261" s="309" t="str">
        <f ca="1">IF(B261=FALSE,"",IF(K261=0,0,(ROUND(K261,K249)-ROUND(Q261,K249))/ROUND(Q261,K249)*100))</f>
        <v/>
      </c>
      <c r="V261" s="309" t="str">
        <f ca="1">IF(B261=FALSE,"",IF(K261=0,0,(ROUND(K261,K249)-ROUND(R261,K249))/ROUND(R261,K249)*100))</f>
        <v/>
      </c>
      <c r="X261" s="124" t="str">
        <f ca="1">IF(A280=FALSE,"",IF(B280*F249&gt;=1000,"# ##","")&amp;J249)</f>
        <v/>
      </c>
      <c r="Y261" s="124" t="str">
        <f ca="1">IF(A280=FALSE,"",TEXT(B280*F249,X261))</f>
        <v/>
      </c>
      <c r="Z261" s="124" t="str">
        <f ca="1">IF(A280=FALSE,"-",TEXT(C280*F249,X261))</f>
        <v>-</v>
      </c>
      <c r="AA261" s="273" t="str">
        <f ca="1">IF(A280=FALSE,"-",TEXT((B280-C280)*F249,X261))</f>
        <v>-</v>
      </c>
      <c r="AB261" s="124" t="str">
        <f ca="1">IF(A280=FALSE,"",IF(D261=0,"-",TEXT(P280,AH279)))</f>
        <v/>
      </c>
      <c r="AC261" s="124" t="str">
        <f ca="1">IF(OR(A280=FALSE,D261=0),"-",TEXT(ROUNDUP(AE280,AH277),AH279))</f>
        <v>-</v>
      </c>
      <c r="AD261" s="273" t="str">
        <f ca="1">IF(A280=FALSE,"-",TEXT(ROUNDUP(AE280,AH277)%*B280*F249,X261))</f>
        <v>-</v>
      </c>
      <c r="AE261" s="124" t="str">
        <f ca="1">IF(OR(A280=FALSE,D261=0),"-",TEXT(Q280,AH279))</f>
        <v>-</v>
      </c>
      <c r="AF261" s="124" t="s">
        <v>353</v>
      </c>
      <c r="AG261" s="125" t="str">
        <f t="shared" ca="1" si="123"/>
        <v>-</v>
      </c>
      <c r="AI261" s="125" t="str">
        <f ca="1">IF(A280=FALSE,"",ROUND(C280*F249,K248))</f>
        <v/>
      </c>
      <c r="AJ261" s="125" t="str">
        <f ca="1">IF(A280=FALSE,"",ROUND(OFFSET(Force_2!L$3,B247+A261,0)*A249*F249,K248))</f>
        <v/>
      </c>
      <c r="AK261" s="125" t="str">
        <f ca="1">IF(A280=FALSE,"",ROUND(OFFSET(Force_2!M$3,B247+A261,0)*A249*F249,K248))</f>
        <v/>
      </c>
      <c r="AL261" s="124" t="str">
        <f ca="1">IF(A280=FALSE,"","± "&amp;TEXT((AK261-AJ261)/2,J249))</f>
        <v/>
      </c>
      <c r="AM261" s="124" t="str">
        <f t="shared" ca="1" si="124"/>
        <v>-</v>
      </c>
    </row>
    <row r="262" spans="1:39" s="119" customFormat="1" ht="18.75" customHeight="1">
      <c r="A262" s="121">
        <v>7</v>
      </c>
      <c r="B262" s="121" t="b">
        <f ca="1">IFERROR(AND(OFFSET(Force_2!V$3,B247+A262,0)&lt;&gt;"",H247+5&gt;A262),FALSE)</f>
        <v>0</v>
      </c>
      <c r="C262" s="542"/>
      <c r="D262" s="121" t="str">
        <f ca="1">IF(B262=FALSE,"",OFFSET(Force_2!B$3,B247+A262,0))</f>
        <v/>
      </c>
      <c r="E262" s="121" t="str">
        <f ca="1">IF(B262=FALSE,"",OFFSET(Force_2!V$3,B247+A262,0))</f>
        <v/>
      </c>
      <c r="F262" s="121" t="str">
        <f ca="1">IF(B262=FALSE,"",OFFSET(Force_2!W$3,B247+A262,0))</f>
        <v/>
      </c>
      <c r="G262" s="121" t="str">
        <f ca="1">IF(B262=FALSE,"",OFFSET(Force_2!X$3,B247+A262,0))</f>
        <v/>
      </c>
      <c r="H262" s="121" t="str">
        <f ca="1">IF(B262=FALSE,"",OFFSET(Force_2!Y$3,B247+A262,0))</f>
        <v/>
      </c>
      <c r="I262" s="121" t="str">
        <f ca="1">IF(B262=FALSE,"",OFFSET(Force_2!Z$3,B247+A262,0))</f>
        <v/>
      </c>
      <c r="J262" s="121" t="str">
        <f ca="1">IF(B262=FALSE,"",OFFSET(Force_2!AA$3,B247+A262,0))</f>
        <v/>
      </c>
      <c r="K262" s="308" t="str">
        <f ca="1">IF(B262=FALSE,"",D262*A249)</f>
        <v/>
      </c>
      <c r="L262" s="308" t="str">
        <f ca="1">IF(B262=FALSE,"",IF(D262=0,0,D262/E262*(F262-F258)))</f>
        <v/>
      </c>
      <c r="M262" s="308" t="str">
        <f ca="1">IF(B262=FALSE,"",IF(D262=0,0,D262/G262*(H262-H258)))</f>
        <v/>
      </c>
      <c r="N262" s="308" t="str">
        <f ca="1">IF(B262=FALSE,"",IF(D262=0,0,D262/I262*(J262-J258)))</f>
        <v/>
      </c>
      <c r="O262" s="308" t="str">
        <f t="shared" ca="1" si="121"/>
        <v/>
      </c>
      <c r="P262" s="308" t="str">
        <f ca="1">IF(B262=FALSE,"",(R249*L262+S249*L262^2+T249*L262^3)*N249)</f>
        <v/>
      </c>
      <c r="Q262" s="308" t="str">
        <f ca="1">IF(B262=FALSE,"",(R249*M262+S249*M262^2+T249*M262^3)*N249)</f>
        <v/>
      </c>
      <c r="R262" s="308" t="str">
        <f ca="1">IF(B262=FALSE,"",(R249*N262+S249*N262^2+T249*N262^3)*N249)</f>
        <v/>
      </c>
      <c r="S262" s="308" t="str">
        <f t="shared" ca="1" si="122"/>
        <v/>
      </c>
      <c r="T262" s="309" t="str">
        <f ca="1">IF(B262=FALSE,"",IF(K262=0,0,(ROUND(K262,K249)-ROUND(P262,K249))/ROUND(P262,K249)*100))</f>
        <v/>
      </c>
      <c r="U262" s="309" t="str">
        <f ca="1">IF(B262=FALSE,"",IF(K262=0,0,(ROUND(K262,K249)-ROUND(Q262,K249))/ROUND(Q262,K249)*100))</f>
        <v/>
      </c>
      <c r="V262" s="309" t="str">
        <f ca="1">IF(B262=FALSE,"",IF(K262=0,0,(ROUND(K262,K249)-ROUND(R262,K249))/ROUND(R262,K249)*100))</f>
        <v/>
      </c>
      <c r="X262" s="124" t="str">
        <f ca="1">IF(A281=FALSE,"",IF(B281*F249&gt;=1000,"# ##","")&amp;J249)</f>
        <v/>
      </c>
      <c r="Y262" s="124" t="str">
        <f ca="1">IF(A281=FALSE,"",TEXT(B281*F249,X262))</f>
        <v/>
      </c>
      <c r="Z262" s="124" t="str">
        <f ca="1">IF(A281=FALSE,"-",TEXT(C281*F249,X262))</f>
        <v>-</v>
      </c>
      <c r="AA262" s="273" t="str">
        <f ca="1">IF(A281=FALSE,"-",TEXT((B281-C281)*F249,X262))</f>
        <v>-</v>
      </c>
      <c r="AB262" s="124" t="str">
        <f ca="1">IF(A281=FALSE,"",IF(D262=0,"-",TEXT(P281,AH279)))</f>
        <v/>
      </c>
      <c r="AC262" s="124" t="str">
        <f ca="1">IF(OR(A281=FALSE,D262=0),"-",TEXT(ROUNDUP(AE281,AH277),AH279))</f>
        <v>-</v>
      </c>
      <c r="AD262" s="273" t="str">
        <f ca="1">IF(A281=FALSE,"-",TEXT(ROUNDUP(AE281,AH277)%*B281*F249,X262))</f>
        <v>-</v>
      </c>
      <c r="AE262" s="124" t="str">
        <f ca="1">IF(OR(A281=FALSE,D262=0),"-",TEXT(Q281,AH279))</f>
        <v>-</v>
      </c>
      <c r="AF262" s="124" t="s">
        <v>353</v>
      </c>
      <c r="AG262" s="125" t="str">
        <f t="shared" ca="1" si="123"/>
        <v>-</v>
      </c>
      <c r="AI262" s="125" t="str">
        <f ca="1">IF(A281=FALSE,"",ROUND(C281*F249,K248))</f>
        <v/>
      </c>
      <c r="AJ262" s="125" t="str">
        <f ca="1">IF(A281=FALSE,"",ROUND(OFFSET(Force_2!L$3,B247+A262,0)*A249*F249,K248))</f>
        <v/>
      </c>
      <c r="AK262" s="125" t="str">
        <f ca="1">IF(A281=FALSE,"",ROUND(OFFSET(Force_2!M$3,B247+A262,0)*A249*F249,K248))</f>
        <v/>
      </c>
      <c r="AL262" s="124" t="str">
        <f ca="1">IF(A281=FALSE,"","± "&amp;TEXT((AK262-AJ262)/2,J249))</f>
        <v/>
      </c>
      <c r="AM262" s="124" t="str">
        <f t="shared" ca="1" si="124"/>
        <v>-</v>
      </c>
    </row>
    <row r="263" spans="1:39" s="119" customFormat="1" ht="18.75" customHeight="1">
      <c r="A263" s="121">
        <v>8</v>
      </c>
      <c r="B263" s="121" t="b">
        <f ca="1">IFERROR(AND(OFFSET(Force_2!V$3,B247+A263,0)&lt;&gt;"",H247+5&gt;A263),FALSE)</f>
        <v>0</v>
      </c>
      <c r="C263" s="542"/>
      <c r="D263" s="121" t="str">
        <f ca="1">IF(B263=FALSE,"",OFFSET(Force_2!B$3,B247+A263,0))</f>
        <v/>
      </c>
      <c r="E263" s="121" t="str">
        <f ca="1">IF(B263=FALSE,"",OFFSET(Force_2!V$3,B247+A263,0))</f>
        <v/>
      </c>
      <c r="F263" s="121" t="str">
        <f ca="1">IF(B263=FALSE,"",OFFSET(Force_2!W$3,B247+A263,0))</f>
        <v/>
      </c>
      <c r="G263" s="121" t="str">
        <f ca="1">IF(B263=FALSE,"",OFFSET(Force_2!X$3,B247+A263,0))</f>
        <v/>
      </c>
      <c r="H263" s="121" t="str">
        <f ca="1">IF(B263=FALSE,"",OFFSET(Force_2!Y$3,B247+A263,0))</f>
        <v/>
      </c>
      <c r="I263" s="121" t="str">
        <f ca="1">IF(B263=FALSE,"",OFFSET(Force_2!Z$3,B247+A263,0))</f>
        <v/>
      </c>
      <c r="J263" s="121" t="str">
        <f ca="1">IF(B263=FALSE,"",OFFSET(Force_2!AA$3,B247+A263,0))</f>
        <v/>
      </c>
      <c r="K263" s="308" t="str">
        <f ca="1">IF(B263=FALSE,"",D263*A249)</f>
        <v/>
      </c>
      <c r="L263" s="308" t="str">
        <f ca="1">IF(B263=FALSE,"",IF(D263=0,0,D263/E263*(F263-F258)))</f>
        <v/>
      </c>
      <c r="M263" s="308" t="str">
        <f ca="1">IF(B263=FALSE,"",IF(D263=0,0,D263/G263*(H263-H258)))</f>
        <v/>
      </c>
      <c r="N263" s="308" t="str">
        <f ca="1">IF(B263=FALSE,"",IF(D263=0,0,D263/I263*(J263-J258)))</f>
        <v/>
      </c>
      <c r="O263" s="308" t="str">
        <f t="shared" ca="1" si="121"/>
        <v/>
      </c>
      <c r="P263" s="308" t="str">
        <f ca="1">IF(B263=FALSE,"",(R249*L263+S249*L263^2+T249*L263^3)*N249)</f>
        <v/>
      </c>
      <c r="Q263" s="308" t="str">
        <f ca="1">IF(B263=FALSE,"",(R249*M263+S249*M263^2+T249*M263^3)*N249)</f>
        <v/>
      </c>
      <c r="R263" s="308" t="str">
        <f ca="1">IF(B263=FALSE,"",(R249*N263+S249*N263^2+T249*N263^3)*N249)</f>
        <v/>
      </c>
      <c r="S263" s="308" t="str">
        <f t="shared" ca="1" si="122"/>
        <v/>
      </c>
      <c r="T263" s="309" t="str">
        <f ca="1">IF(B263=FALSE,"",IF(K263=0,0,(ROUND(K263,K249)-ROUND(P263,K249))/ROUND(P263,K249)*100))</f>
        <v/>
      </c>
      <c r="U263" s="309" t="str">
        <f ca="1">IF(B263=FALSE,"",IF(K263=0,0,(ROUND(K263,K249)-ROUND(Q263,K249))/ROUND(Q263,K249)*100))</f>
        <v/>
      </c>
      <c r="V263" s="309" t="str">
        <f ca="1">IF(B263=FALSE,"",IF(K263=0,0,(ROUND(K263,K249)-ROUND(R263,K249))/ROUND(R263,K249)*100))</f>
        <v/>
      </c>
      <c r="X263" s="124" t="str">
        <f ca="1">IF(A282=FALSE,"",IF(B282*F249&gt;=1000,"# ##","")&amp;J249)</f>
        <v/>
      </c>
      <c r="Y263" s="124" t="str">
        <f ca="1">IF(A282=FALSE,"",TEXT(B282*F249,X263))</f>
        <v/>
      </c>
      <c r="Z263" s="124" t="str">
        <f ca="1">IF(A282=FALSE,"-",TEXT(C282*F249,X263))</f>
        <v>-</v>
      </c>
      <c r="AA263" s="273" t="str">
        <f ca="1">IF(A282=FALSE,"-",TEXT((B282-C282)*F249,X263))</f>
        <v>-</v>
      </c>
      <c r="AB263" s="124" t="str">
        <f ca="1">IF(A282=FALSE,"",IF(D263=0,"-",TEXT(P282,AH279)))</f>
        <v/>
      </c>
      <c r="AC263" s="124" t="str">
        <f ca="1">IF(OR(A282=FALSE,D263=0),"-",TEXT(ROUNDUP(AE282,AH277),AH279))</f>
        <v>-</v>
      </c>
      <c r="AD263" s="273" t="str">
        <f ca="1">IF(A282=FALSE,"-",TEXT(ROUNDUP(AE282,AH277)%*B282*F249,X263))</f>
        <v>-</v>
      </c>
      <c r="AE263" s="124" t="str">
        <f ca="1">IF(OR(A282=FALSE,D263=0),"-",TEXT(Q282,AH279))</f>
        <v>-</v>
      </c>
      <c r="AF263" s="124" t="s">
        <v>353</v>
      </c>
      <c r="AG263" s="125" t="str">
        <f t="shared" ca="1" si="123"/>
        <v>-</v>
      </c>
      <c r="AI263" s="125" t="str">
        <f ca="1">IF(A282=FALSE,"",ROUND(C282*F249,K248))</f>
        <v/>
      </c>
      <c r="AJ263" s="125" t="str">
        <f ca="1">IF(A282=FALSE,"",ROUND(OFFSET(Force_2!L$3,B247+A263,0)*A249*F249,K248))</f>
        <v/>
      </c>
      <c r="AK263" s="125" t="str">
        <f ca="1">IF(A282=FALSE,"",ROUND(OFFSET(Force_2!M$3,B247+A263,0)*A249*F249,K248))</f>
        <v/>
      </c>
      <c r="AL263" s="124" t="str">
        <f ca="1">IF(A282=FALSE,"","± "&amp;TEXT((AK263-AJ263)/2,J249))</f>
        <v/>
      </c>
      <c r="AM263" s="124" t="str">
        <f t="shared" ca="1" si="124"/>
        <v>-</v>
      </c>
    </row>
    <row r="264" spans="1:39" s="119" customFormat="1" ht="18.75" customHeight="1">
      <c r="A264" s="121">
        <v>9</v>
      </c>
      <c r="B264" s="121" t="b">
        <f ca="1">IFERROR(AND(OFFSET(Force_2!V$3,B247+A264,0)&lt;&gt;"",H247+5&gt;A264),FALSE)</f>
        <v>0</v>
      </c>
      <c r="C264" s="542"/>
      <c r="D264" s="121" t="str">
        <f ca="1">IF(B264=FALSE,"",OFFSET(Force_2!B$3,B247+A264,0))</f>
        <v/>
      </c>
      <c r="E264" s="121" t="str">
        <f ca="1">IF(B264=FALSE,"",OFFSET(Force_2!V$3,B247+A264,0))</f>
        <v/>
      </c>
      <c r="F264" s="121" t="str">
        <f ca="1">IF(B264=FALSE,"",OFFSET(Force_2!W$3,B247+A264,0))</f>
        <v/>
      </c>
      <c r="G264" s="121" t="str">
        <f ca="1">IF(B264=FALSE,"",OFFSET(Force_2!X$3,B247+A264,0))</f>
        <v/>
      </c>
      <c r="H264" s="121" t="str">
        <f ca="1">IF(B264=FALSE,"",OFFSET(Force_2!Y$3,B247+A264,0))</f>
        <v/>
      </c>
      <c r="I264" s="121" t="str">
        <f ca="1">IF(B264=FALSE,"",OFFSET(Force_2!Z$3,B247+A264,0))</f>
        <v/>
      </c>
      <c r="J264" s="121" t="str">
        <f ca="1">IF(B264=FALSE,"",OFFSET(Force_2!AA$3,B247+A264,0))</f>
        <v/>
      </c>
      <c r="K264" s="308" t="str">
        <f ca="1">IF(B264=FALSE,"",D264*A249)</f>
        <v/>
      </c>
      <c r="L264" s="308" t="str">
        <f ca="1">IF(B264=FALSE,"",IF(D264=0,0,D264/E264*(F264-F258)))</f>
        <v/>
      </c>
      <c r="M264" s="308" t="str">
        <f ca="1">IF(B264=FALSE,"",IF(D264=0,0,D264/G264*(H264-H258)))</f>
        <v/>
      </c>
      <c r="N264" s="308" t="str">
        <f ca="1">IF(B264=FALSE,"",IF(D264=0,0,D264/I264*(J264-J258)))</f>
        <v/>
      </c>
      <c r="O264" s="308" t="str">
        <f t="shared" ca="1" si="121"/>
        <v/>
      </c>
      <c r="P264" s="308" t="str">
        <f ca="1">IF(B264=FALSE,"",(R249*L264+S249*L264^2+T249*L264^3)*N249)</f>
        <v/>
      </c>
      <c r="Q264" s="308" t="str">
        <f ca="1">IF(B264=FALSE,"",(R249*M264+S249*M264^2+T249*M264^3)*N249)</f>
        <v/>
      </c>
      <c r="R264" s="308" t="str">
        <f ca="1">IF(B264=FALSE,"",(R249*N264+S249*N264^2+T249*N264^3)*N249)</f>
        <v/>
      </c>
      <c r="S264" s="308" t="str">
        <f t="shared" ca="1" si="122"/>
        <v/>
      </c>
      <c r="T264" s="309" t="str">
        <f ca="1">IF(B264=FALSE,"",IF(K264=0,0,(ROUND(K264,K249)-ROUND(P264,K249))/ROUND(P264,K249)*100))</f>
        <v/>
      </c>
      <c r="U264" s="309" t="str">
        <f ca="1">IF(B264=FALSE,"",IF(K264=0,0,(ROUND(K264,K249)-ROUND(Q264,K249))/ROUND(Q264,K249)*100))</f>
        <v/>
      </c>
      <c r="V264" s="309" t="str">
        <f ca="1">IF(B264=FALSE,"",IF(K264=0,0,(ROUND(K264,K249)-ROUND(R264,K249))/ROUND(R264,K249)*100))</f>
        <v/>
      </c>
      <c r="X264" s="124" t="str">
        <f ca="1">IF(A283=FALSE,"",IF(B283*F249&gt;=1000,"# ##","")&amp;J249)</f>
        <v/>
      </c>
      <c r="Y264" s="124" t="str">
        <f ca="1">IF(A283=FALSE,"",TEXT(B283*F249,X264))</f>
        <v/>
      </c>
      <c r="Z264" s="124" t="str">
        <f ca="1">IF(A283=FALSE,"-",TEXT(C283*F249,X264))</f>
        <v>-</v>
      </c>
      <c r="AA264" s="273" t="str">
        <f ca="1">IF(A283=FALSE,"-",TEXT((B283-C283)*F249,X264))</f>
        <v>-</v>
      </c>
      <c r="AB264" s="124" t="str">
        <f ca="1">IF(A283=FALSE,"",IF(D264=0,"-",TEXT(P283,AH279)))</f>
        <v/>
      </c>
      <c r="AC264" s="124" t="str">
        <f ca="1">IF(OR(A283=FALSE,D264=0),"-",TEXT(ROUNDUP(AE283,AH277),AH279))</f>
        <v>-</v>
      </c>
      <c r="AD264" s="273" t="str">
        <f ca="1">IF(A283=FALSE,"-",TEXT(ROUNDUP(AE283,AH277)%*B283*F249,X264))</f>
        <v>-</v>
      </c>
      <c r="AE264" s="124" t="str">
        <f ca="1">IF(OR(A283=FALSE,D264=0),"-",TEXT(Q283,AH279))</f>
        <v>-</v>
      </c>
      <c r="AF264" s="124" t="s">
        <v>353</v>
      </c>
      <c r="AG264" s="125" t="str">
        <f t="shared" ca="1" si="123"/>
        <v>-</v>
      </c>
      <c r="AI264" s="125" t="str">
        <f ca="1">IF(A283=FALSE,"",ROUND(C283*F249,K248))</f>
        <v/>
      </c>
      <c r="AJ264" s="125" t="str">
        <f ca="1">IF(A283=FALSE,"",ROUND(OFFSET(Force_2!L$3,B247+A264,0)*A249*F249,K248))</f>
        <v/>
      </c>
      <c r="AK264" s="125" t="str">
        <f ca="1">IF(A283=FALSE,"",ROUND(OFFSET(Force_2!M$3,B247+A264,0)*A249*F249,K248))</f>
        <v/>
      </c>
      <c r="AL264" s="124" t="str">
        <f ca="1">IF(A283=FALSE,"","± "&amp;TEXT((AK264-AJ264)/2,J249))</f>
        <v/>
      </c>
      <c r="AM264" s="124" t="str">
        <f t="shared" ca="1" si="124"/>
        <v>-</v>
      </c>
    </row>
    <row r="265" spans="1:39" s="119" customFormat="1" ht="18.75" customHeight="1">
      <c r="A265" s="121">
        <v>10</v>
      </c>
      <c r="B265" s="121" t="b">
        <f ca="1">IFERROR(AND(OFFSET(Force_2!V$3,B247+A265,0)&lt;&gt;"",H247+5&gt;A265),FALSE)</f>
        <v>0</v>
      </c>
      <c r="C265" s="542"/>
      <c r="D265" s="121" t="str">
        <f ca="1">IF(B$30=FALSE,"",OFFSET(Force_2!B$3,B247+A265,0))</f>
        <v/>
      </c>
      <c r="E265" s="121" t="str">
        <f ca="1">IF(B265=FALSE,"",OFFSET(Force_2!V$3,B247+A265,0))</f>
        <v/>
      </c>
      <c r="F265" s="121" t="str">
        <f ca="1">IF(B265=FALSE,"",OFFSET(Force_2!W$3,B247+A265,0))</f>
        <v/>
      </c>
      <c r="G265" s="121" t="str">
        <f ca="1">IF(B265=FALSE,"",OFFSET(Force_2!X$3,B247+A265,0))</f>
        <v/>
      </c>
      <c r="H265" s="121" t="str">
        <f ca="1">IF(B265=FALSE,"",OFFSET(Force_2!Y$3,B247+A265,0))</f>
        <v/>
      </c>
      <c r="I265" s="121" t="str">
        <f ca="1">IF(B265=FALSE,"",OFFSET(Force_2!Z$3,B247+A265,0))</f>
        <v/>
      </c>
      <c r="J265" s="121" t="str">
        <f ca="1">IF(B265=FALSE,"",OFFSET(Force_2!AA$3,B247+A265,0))</f>
        <v/>
      </c>
      <c r="K265" s="308" t="str">
        <f ca="1">IF(B265=FALSE,"",D265*A249)</f>
        <v/>
      </c>
      <c r="L265" s="308" t="str">
        <f ca="1">IF(B265=FALSE,"",IF(D265=0,0,D265/E265*(F265-F258)))</f>
        <v/>
      </c>
      <c r="M265" s="308" t="str">
        <f ca="1">IF(B265=FALSE,"",IF(D265=0,0,D265/G265*(H265-H258)))</f>
        <v/>
      </c>
      <c r="N265" s="308" t="str">
        <f ca="1">IF(B265=FALSE,"",IF(D265=0,0,D265/I265*(J265-J258)))</f>
        <v/>
      </c>
      <c r="O265" s="308" t="str">
        <f t="shared" ca="1" si="121"/>
        <v/>
      </c>
      <c r="P265" s="308" t="str">
        <f ca="1">IF(B265=FALSE,"",(R249*L265+S249*L265^2+T249*L265^3)*N249)</f>
        <v/>
      </c>
      <c r="Q265" s="308" t="str">
        <f ca="1">IF(B265=FALSE,"",(R249*M265+S249*M265^2+T249*M265^3)*N249)</f>
        <v/>
      </c>
      <c r="R265" s="308" t="str">
        <f ca="1">IF(B265=FALSE,"",(R249*N265+S249*N265^2+T249*N265^3)*N249)</f>
        <v/>
      </c>
      <c r="S265" s="308" t="str">
        <f t="shared" ca="1" si="122"/>
        <v/>
      </c>
      <c r="T265" s="309" t="str">
        <f ca="1">IF(B265=FALSE,"",IF(K265=0,0,(ROUND(K265,K249)-ROUND(P265,K249))/ROUND(P265,K249)*100))</f>
        <v/>
      </c>
      <c r="U265" s="309" t="str">
        <f ca="1">IF(B265=FALSE,"",IF(K265=0,0,(ROUND(K265,K249)-ROUND(Q265,K249))/ROUND(Q265,K249)*100))</f>
        <v/>
      </c>
      <c r="V265" s="309" t="str">
        <f ca="1">IF(B265=FALSE,"",IF(K265=0,0,(ROUND(K265,K249)-ROUND(R265,K249))/ROUND(R265,K249)*100))</f>
        <v/>
      </c>
      <c r="X265" s="124" t="str">
        <f ca="1">IF(A284=FALSE,"",IF(B284*F249&gt;=1000,"# ##","")&amp;J249)</f>
        <v/>
      </c>
      <c r="Y265" s="124" t="str">
        <f ca="1">IF(A284=FALSE,"",TEXT(B284*F249,X265))</f>
        <v/>
      </c>
      <c r="Z265" s="124" t="str">
        <f ca="1">IF(A284=FALSE,"-",TEXT(C284*F249,X265))</f>
        <v>-</v>
      </c>
      <c r="AA265" s="273" t="str">
        <f ca="1">IF(A284=FALSE,"-",TEXT((B284-C284)*F249,X265))</f>
        <v>-</v>
      </c>
      <c r="AB265" s="124" t="str">
        <f ca="1">IF(A284=FALSE,"",IF(D265=0,"-",TEXT(P284,AH279)))</f>
        <v/>
      </c>
      <c r="AC265" s="124" t="str">
        <f ca="1">IF(OR(A284=FALSE,D265=0),"-",TEXT(ROUNDUP(AE284,AH277),AH279))</f>
        <v>-</v>
      </c>
      <c r="AD265" s="273" t="str">
        <f ca="1">IF(A284=FALSE,"-",TEXT(ROUNDUP(AE284,AH277)%*B284*F249,X265))</f>
        <v>-</v>
      </c>
      <c r="AE265" s="124" t="str">
        <f ca="1">IF(OR(A284=FALSE,D265=0),"-",TEXT(Q284,AH279))</f>
        <v>-</v>
      </c>
      <c r="AF265" s="124" t="s">
        <v>353</v>
      </c>
      <c r="AG265" s="125" t="str">
        <f t="shared" ca="1" si="123"/>
        <v>-</v>
      </c>
      <c r="AI265" s="125" t="str">
        <f ca="1">IF(A284=FALSE,"",ROUND(C284*F249,K248))</f>
        <v/>
      </c>
      <c r="AJ265" s="125" t="str">
        <f ca="1">IF(A284=FALSE,"",ROUND(OFFSET(Force_2!L$3,B247+A265,0)*A249*F249,K248))</f>
        <v/>
      </c>
      <c r="AK265" s="125" t="str">
        <f ca="1">IF(A284=FALSE,"",ROUND(OFFSET(Force_2!M$3,B247+A265,0)*A249*F249,K248))</f>
        <v/>
      </c>
      <c r="AL265" s="124" t="str">
        <f ca="1">IF(A284=FALSE,"","± "&amp;TEXT((AK265-AJ265)/2,J249))</f>
        <v/>
      </c>
      <c r="AM265" s="124" t="str">
        <f t="shared" ca="1" si="124"/>
        <v>-</v>
      </c>
    </row>
    <row r="266" spans="1:39" s="119" customFormat="1" ht="18.75" customHeight="1">
      <c r="A266" s="121">
        <v>11</v>
      </c>
      <c r="B266" s="121" t="b">
        <f ca="1">IFERROR(AND(OFFSET(Force_2!V$3,B247+A266,0)&lt;&gt;"",H247+5&gt;A266),FALSE)</f>
        <v>0</v>
      </c>
      <c r="C266" s="542"/>
      <c r="D266" s="121" t="str">
        <f ca="1">IF(B$31=FALSE,"",OFFSET(Force_2!B$3,B247+A266,0))</f>
        <v/>
      </c>
      <c r="E266" s="121" t="str">
        <f ca="1">IF(B266=FALSE,"",OFFSET(Force_2!V$3,B247+A266,0))</f>
        <v/>
      </c>
      <c r="F266" s="121" t="str">
        <f ca="1">IF(B266=FALSE,"",OFFSET(Force_2!W$3,B247+A266,0))</f>
        <v/>
      </c>
      <c r="G266" s="121" t="str">
        <f ca="1">IF(B266=FALSE,"",OFFSET(Force_2!X$3,B247+A266,0))</f>
        <v/>
      </c>
      <c r="H266" s="121" t="str">
        <f ca="1">IF(B266=FALSE,"",OFFSET(Force_2!Y$3,B247+A266,0))</f>
        <v/>
      </c>
      <c r="I266" s="121" t="str">
        <f ca="1">IF(B266=FALSE,"",OFFSET(Force_2!Z$3,B247+A266,0))</f>
        <v/>
      </c>
      <c r="J266" s="121" t="str">
        <f ca="1">IF(B266=FALSE,"",OFFSET(Force_2!AA$3,B247+A266,0))</f>
        <v/>
      </c>
      <c r="K266" s="308" t="str">
        <f ca="1">IF(B266=FALSE,"",D266*A249)</f>
        <v/>
      </c>
      <c r="L266" s="308" t="str">
        <f ca="1">IF(B266=FALSE,"",IF(D266=0,0,D266/E266*(F266-F258)))</f>
        <v/>
      </c>
      <c r="M266" s="308" t="str">
        <f ca="1">IF(B266=FALSE,"",IF(D266=0,0,D266/G266*(H266-H258)))</f>
        <v/>
      </c>
      <c r="N266" s="308" t="str">
        <f ca="1">IF(B266=FALSE,"",IF(D266=0,0,D266/I266*(J266-J258)))</f>
        <v/>
      </c>
      <c r="O266" s="308" t="str">
        <f t="shared" ca="1" si="121"/>
        <v/>
      </c>
      <c r="P266" s="308" t="str">
        <f ca="1">IF(B266=FALSE,"",(R249*L266+S249*L266^2+T249*L266^3)*N249)</f>
        <v/>
      </c>
      <c r="Q266" s="308" t="str">
        <f ca="1">IF(B266=FALSE,"",(R249*M266+S249*M266^2+T249*M266^3)*N249)</f>
        <v/>
      </c>
      <c r="R266" s="308" t="str">
        <f ca="1">IF(B266=FALSE,"",(R249*N266+S249*N266^2+T249*N266^3)*N249)</f>
        <v/>
      </c>
      <c r="S266" s="308" t="str">
        <f t="shared" ca="1" si="122"/>
        <v/>
      </c>
      <c r="T266" s="309" t="str">
        <f ca="1">IF(B266=FALSE,"",IF(K266=0,0,(ROUND(K266,K249)-ROUND(P266,K249))/ROUND(P266,K249)*100))</f>
        <v/>
      </c>
      <c r="U266" s="309" t="str">
        <f ca="1">IF(B266=FALSE,"",IF(K266=0,0,(ROUND(K266,K249)-ROUND(Q266,K249))/ROUND(Q266,K249)*100))</f>
        <v/>
      </c>
      <c r="V266" s="309" t="str">
        <f ca="1">IF(B266=FALSE,"",IF(K266=0,0,(ROUND(K266,K249)-ROUND(R266,K249))/ROUND(R266,K249)*100))</f>
        <v/>
      </c>
      <c r="X266" s="124" t="str">
        <f ca="1">IF(A285=FALSE,"",IF(B285*F249&gt;=1000,"# ##","")&amp;J249)</f>
        <v/>
      </c>
      <c r="Y266" s="124" t="str">
        <f ca="1">IF(A285=FALSE,"",TEXT(B285*F249,X266))</f>
        <v/>
      </c>
      <c r="Z266" s="124" t="str">
        <f ca="1">IF(A285=FALSE,"-",TEXT(C285*F249,X266))</f>
        <v>-</v>
      </c>
      <c r="AA266" s="273" t="str">
        <f ca="1">IF(A285=FALSE,"-",TEXT((B285-C285)*F249,X266))</f>
        <v>-</v>
      </c>
      <c r="AB266" s="124" t="str">
        <f ca="1">IF(A285=FALSE,"",IF(D266=0,"-",TEXT(P285,AH279)))</f>
        <v/>
      </c>
      <c r="AC266" s="124" t="str">
        <f ca="1">IF(OR(A285=FALSE,D266=0),"-",TEXT(ROUNDUP(AE285,AH277),AH279))</f>
        <v>-</v>
      </c>
      <c r="AD266" s="273" t="str">
        <f ca="1">IF(A285=FALSE,"-",TEXT(ROUNDUP(AE285,AH277)%*B285*F249,X266))</f>
        <v>-</v>
      </c>
      <c r="AE266" s="124" t="str">
        <f ca="1">IF(OR(A285=FALSE,D266=0),"-",TEXT(Q285,AH279))</f>
        <v>-</v>
      </c>
      <c r="AF266" s="124" t="s">
        <v>353</v>
      </c>
      <c r="AG266" s="125" t="str">
        <f t="shared" ca="1" si="123"/>
        <v>-</v>
      </c>
      <c r="AI266" s="125" t="str">
        <f ca="1">IF(A285=FALSE,"",ROUND(C285*F249,K248))</f>
        <v/>
      </c>
      <c r="AJ266" s="125" t="str">
        <f ca="1">IF(A285=FALSE,"",ROUND(OFFSET(Force_2!L$3,B247+A266,0)*A249*F249,K248))</f>
        <v/>
      </c>
      <c r="AK266" s="125" t="str">
        <f ca="1">IF(A285=FALSE,"",ROUND(OFFSET(Force_2!M$3,B247+A266,0)*A249*F249,K248))</f>
        <v/>
      </c>
      <c r="AL266" s="124" t="str">
        <f ca="1">IF(A285=FALSE,"","± "&amp;TEXT((AK266-AJ266)/2,J249))</f>
        <v/>
      </c>
      <c r="AM266" s="124" t="str">
        <f t="shared" ca="1" si="124"/>
        <v>-</v>
      </c>
    </row>
    <row r="267" spans="1:39" s="119" customFormat="1" ht="18.75" customHeight="1">
      <c r="A267" s="121">
        <v>12</v>
      </c>
      <c r="B267" s="121" t="b">
        <f ca="1">IFERROR(AND(OFFSET(Force_2!V$3,B247+A267,0)&lt;&gt;"",H247+5&gt;A267),FALSE)</f>
        <v>0</v>
      </c>
      <c r="C267" s="542"/>
      <c r="D267" s="121" t="str">
        <f ca="1">IF(B$32=FALSE,"",OFFSET(Force_2!B$3,B247+A267,0))</f>
        <v/>
      </c>
      <c r="E267" s="121" t="str">
        <f ca="1">IF(B267=FALSE,"",OFFSET(Force_2!V$3,B247+A267,0))</f>
        <v/>
      </c>
      <c r="F267" s="121" t="str">
        <f ca="1">IF(B267=FALSE,"",OFFSET(Force_2!W$3,B247+A267,0))</f>
        <v/>
      </c>
      <c r="G267" s="121" t="str">
        <f ca="1">IF(B267=FALSE,"",OFFSET(Force_2!X$3,B247+A267,0))</f>
        <v/>
      </c>
      <c r="H267" s="121" t="str">
        <f ca="1">IF(B267=FALSE,"",OFFSET(Force_2!Y$3,B247+A267,0))</f>
        <v/>
      </c>
      <c r="I267" s="121" t="str">
        <f ca="1">IF(B267=FALSE,"",OFFSET(Force_2!Z$3,B247+A267,0))</f>
        <v/>
      </c>
      <c r="J267" s="121" t="str">
        <f ca="1">IF(B267=FALSE,"",OFFSET(Force_2!AA$3,B247+A267,0))</f>
        <v/>
      </c>
      <c r="K267" s="308" t="str">
        <f ca="1">IF(B267=FALSE,"",D267*A249)</f>
        <v/>
      </c>
      <c r="L267" s="308" t="str">
        <f ca="1">IF(B267=FALSE,"",IF(D267=0,0,D267/E267*(F267-F258)))</f>
        <v/>
      </c>
      <c r="M267" s="308" t="str">
        <f ca="1">IF(B267=FALSE,"",IF(D267=0,0,D267/G267*(H267-H258)))</f>
        <v/>
      </c>
      <c r="N267" s="308" t="str">
        <f ca="1">IF(B267=FALSE,"",IF(D267=0,0,D267/I267*(J267-J258)))</f>
        <v/>
      </c>
      <c r="O267" s="308" t="str">
        <f t="shared" ca="1" si="121"/>
        <v/>
      </c>
      <c r="P267" s="308" t="str">
        <f ca="1">IF(B267=FALSE,"",(R249*L267+S249*L267^2+T249*L267^3)*N249)</f>
        <v/>
      </c>
      <c r="Q267" s="308" t="str">
        <f ca="1">IF(B267=FALSE,"",(R249*M267+S249*M267^2+T249*M267^3)*N249)</f>
        <v/>
      </c>
      <c r="R267" s="308" t="str">
        <f ca="1">IF(B267=FALSE,"",(R249*N267+S249*N267^2+T249*N267^3)*N249)</f>
        <v/>
      </c>
      <c r="S267" s="308" t="str">
        <f t="shared" ca="1" si="122"/>
        <v/>
      </c>
      <c r="T267" s="309" t="str">
        <f ca="1">IF(B267=FALSE,"",IF(K267=0,0,(ROUND(K267,K249)-ROUND(P267,K249))/ROUND(P267,K249)*100))</f>
        <v/>
      </c>
      <c r="U267" s="309" t="str">
        <f ca="1">IF(B267=FALSE,"",IF(K267=0,0,(ROUND(K267,K249)-ROUND(Q267,K249))/ROUND(Q267,K249)*100))</f>
        <v/>
      </c>
      <c r="V267" s="309" t="str">
        <f ca="1">IF(B267=FALSE,"",IF(K267=0,0,(ROUND(K267,K249)-ROUND(R267,K249))/ROUND(R267,K249)*100))</f>
        <v/>
      </c>
      <c r="X267" s="124" t="str">
        <f ca="1">IF(A286=FALSE,"",IF(B286*F249&gt;=1000,"# ##","")&amp;J249)</f>
        <v/>
      </c>
      <c r="Y267" s="124" t="str">
        <f ca="1">IF(A286=FALSE,"",TEXT(B286*F249,X267))</f>
        <v/>
      </c>
      <c r="Z267" s="124" t="str">
        <f ca="1">IF(A286=FALSE,"-",TEXT(C286*F249,X267))</f>
        <v>-</v>
      </c>
      <c r="AA267" s="273" t="str">
        <f ca="1">IF(A286=FALSE,"-",TEXT((B286-C286)*F249,X267))</f>
        <v>-</v>
      </c>
      <c r="AB267" s="124" t="str">
        <f ca="1">IF(A286=FALSE,"",IF(D267=0,"-",TEXT(P286,AH279)))</f>
        <v/>
      </c>
      <c r="AC267" s="124" t="str">
        <f ca="1">IF(OR(A286=FALSE,D267=0),"-",TEXT(ROUNDUP(AE286,AH277),AH279))</f>
        <v>-</v>
      </c>
      <c r="AD267" s="273" t="str">
        <f ca="1">IF(A286=FALSE,"-",TEXT(ROUNDUP(AE286,AH277)%*B286*F249,X267))</f>
        <v>-</v>
      </c>
      <c r="AE267" s="124" t="str">
        <f ca="1">IF(OR(A286=FALSE,D267=0),"-",TEXT(Q286,AH279))</f>
        <v>-</v>
      </c>
      <c r="AF267" s="124" t="s">
        <v>353</v>
      </c>
      <c r="AG267" s="125" t="str">
        <f t="shared" ca="1" si="123"/>
        <v>-</v>
      </c>
      <c r="AI267" s="125" t="str">
        <f ca="1">IF(A286=FALSE,"",ROUND(C286*F249,K248))</f>
        <v/>
      </c>
      <c r="AJ267" s="125" t="str">
        <f ca="1">IF(A286=FALSE,"",ROUND(OFFSET(Force_2!L$3,B247+A267,0)*A249*F249,K248))</f>
        <v/>
      </c>
      <c r="AK267" s="125" t="str">
        <f ca="1">IF(A286=FALSE,"",ROUND(OFFSET(Force_2!M$3,B247+A267,0)*A249*F249,K248))</f>
        <v/>
      </c>
      <c r="AL267" s="124" t="str">
        <f ca="1">IF(A286=FALSE,"","± "&amp;TEXT((AK267-AJ267)/2,J249))</f>
        <v/>
      </c>
      <c r="AM267" s="124" t="str">
        <f t="shared" ca="1" si="124"/>
        <v>-</v>
      </c>
    </row>
    <row r="268" spans="1:39" s="119" customFormat="1" ht="18.75" customHeight="1">
      <c r="A268" s="121">
        <v>13</v>
      </c>
      <c r="B268" s="121" t="b">
        <f ca="1">IFERROR(AND(OFFSET(Force_2!V$3,B247+A268,0)&lt;&gt;"",H247+5&gt;A268),FALSE)</f>
        <v>0</v>
      </c>
      <c r="C268" s="542"/>
      <c r="D268" s="121" t="str">
        <f ca="1">IF(B$33=FALSE,"",OFFSET(Force_2!B$3,B247+A268,0))</f>
        <v/>
      </c>
      <c r="E268" s="121" t="str">
        <f ca="1">IF(B268=FALSE,"",OFFSET(Force_2!V$3,B247+A268,0))</f>
        <v/>
      </c>
      <c r="F268" s="121" t="str">
        <f ca="1">IF(B268=FALSE,"",OFFSET(Force_2!W$3,B247+A268,0))</f>
        <v/>
      </c>
      <c r="G268" s="121" t="str">
        <f ca="1">IF(B268=FALSE,"",OFFSET(Force_2!X$3,B247+A268,0))</f>
        <v/>
      </c>
      <c r="H268" s="121" t="str">
        <f ca="1">IF(B268=FALSE,"",OFFSET(Force_2!Y$3,B247+A268,0))</f>
        <v/>
      </c>
      <c r="I268" s="121" t="str">
        <f ca="1">IF(B268=FALSE,"",OFFSET(Force_2!Z$3,B247+A268,0))</f>
        <v/>
      </c>
      <c r="J268" s="121" t="str">
        <f ca="1">IF(B268=FALSE,"",OFFSET(Force_2!AA$3,B247+A268,0))</f>
        <v/>
      </c>
      <c r="K268" s="308" t="str">
        <f ca="1">IF(B268=FALSE,"",D268*A249)</f>
        <v/>
      </c>
      <c r="L268" s="308" t="str">
        <f ca="1">IF(B268=FALSE,"",IF(D268=0,0,D268/E268*(F268-F258)))</f>
        <v/>
      </c>
      <c r="M268" s="308" t="str">
        <f ca="1">IF(B268=FALSE,"",IF(D268=0,0,D268/G268*(H268-H258)))</f>
        <v/>
      </c>
      <c r="N268" s="308" t="str">
        <f ca="1">IF(B268=FALSE,"",IF(D268=0,0,D268/I268*(J268-J258)))</f>
        <v/>
      </c>
      <c r="O268" s="308" t="str">
        <f t="shared" ca="1" si="121"/>
        <v/>
      </c>
      <c r="P268" s="308" t="str">
        <f ca="1">IF(B268=FALSE,"",(R249*L268+S249*L268^2+T249*L268^3)*N249)</f>
        <v/>
      </c>
      <c r="Q268" s="308" t="str">
        <f ca="1">IF(B268=FALSE,"",(R249*M268+S249*M268^2+T249*M268^3)*N249)</f>
        <v/>
      </c>
      <c r="R268" s="308" t="str">
        <f ca="1">IF(B268=FALSE,"",(R249*N268+S249*N268^2+T249*N268^3)*N249)</f>
        <v/>
      </c>
      <c r="S268" s="308" t="str">
        <f t="shared" ca="1" si="122"/>
        <v/>
      </c>
      <c r="T268" s="309" t="str">
        <f ca="1">IF(B268=FALSE,"",IF(K268=0,0,(ROUND(K268,K249)-ROUND(P268,K249))/ROUND(P268,K249)*100))</f>
        <v/>
      </c>
      <c r="U268" s="309" t="str">
        <f ca="1">IF(B268=FALSE,"",IF(K268=0,0,(ROUND(K268,K249)-ROUND(Q268,K249))/ROUND(Q268,K249)*100))</f>
        <v/>
      </c>
      <c r="V268" s="309" t="str">
        <f ca="1">IF(B268=FALSE,"",IF(K268=0,0,(ROUND(K268,K249)-ROUND(R268,K249))/ROUND(R268,K249)*100))</f>
        <v/>
      </c>
      <c r="X268" s="124" t="str">
        <f ca="1">IF(A287=FALSE,"",IF(B287*F249&gt;=1000,"# ##","")&amp;J249)</f>
        <v/>
      </c>
      <c r="Y268" s="124" t="str">
        <f ca="1">IF(A287=FALSE,"",TEXT(B287*F249,X268))</f>
        <v/>
      </c>
      <c r="Z268" s="124" t="str">
        <f ca="1">IF(A287=FALSE,"-",TEXT(C287*F249,X268))</f>
        <v>-</v>
      </c>
      <c r="AA268" s="273" t="str">
        <f ca="1">IF(A287=FALSE,"-",TEXT((B287-C287)*F249,X268))</f>
        <v>-</v>
      </c>
      <c r="AB268" s="124" t="str">
        <f ca="1">IF(A287=FALSE,"",IF(D268=0,"-",TEXT(P287,AH279)))</f>
        <v/>
      </c>
      <c r="AC268" s="124" t="str">
        <f ca="1">IF(OR(A287=FALSE,D268=0),"-",TEXT(ROUNDUP(AE287,AH277),AH279))</f>
        <v>-</v>
      </c>
      <c r="AD268" s="273" t="str">
        <f ca="1">IF(A287=FALSE,"-",TEXT(ROUNDUP(AE287,AH277)%*B287*F249,X268))</f>
        <v>-</v>
      </c>
      <c r="AE268" s="124" t="str">
        <f ca="1">IF(OR(A287=FALSE,D268=0),"-",TEXT(Q287,AH279))</f>
        <v>-</v>
      </c>
      <c r="AF268" s="124" t="s">
        <v>353</v>
      </c>
      <c r="AG268" s="125" t="str">
        <f t="shared" ca="1" si="123"/>
        <v>-</v>
      </c>
      <c r="AI268" s="125" t="str">
        <f ca="1">IF(A287=FALSE,"",ROUND(C287*F249,K248))</f>
        <v/>
      </c>
      <c r="AJ268" s="125" t="str">
        <f ca="1">IF(A287=FALSE,"",ROUND(OFFSET(Force_2!L$3,B247+A268,0)*A249*F249,K248))</f>
        <v/>
      </c>
      <c r="AK268" s="125" t="str">
        <f ca="1">IF(A287=FALSE,"",ROUND(OFFSET(Force_2!M$3,B247+A268,0)*A249*F249,K248))</f>
        <v/>
      </c>
      <c r="AL268" s="124" t="str">
        <f ca="1">IF(A287=FALSE,"","± "&amp;TEXT((AK268-AJ268)/2,J249))</f>
        <v/>
      </c>
      <c r="AM268" s="124" t="str">
        <f t="shared" ca="1" si="124"/>
        <v>-</v>
      </c>
    </row>
    <row r="269" spans="1:39" s="119" customFormat="1" ht="18.75" customHeight="1">
      <c r="A269" s="121">
        <v>14</v>
      </c>
      <c r="B269" s="121" t="b">
        <f ca="1">IFERROR(AND(OFFSET(Force_2!V$3,B247+A269,0)&lt;&gt;"",H247+5&gt;A269),FALSE)</f>
        <v>0</v>
      </c>
      <c r="C269" s="542"/>
      <c r="D269" s="121" t="str">
        <f ca="1">IF(B$34=FALSE,"",OFFSET(Force_2!B$3,B247+A269,0))</f>
        <v/>
      </c>
      <c r="E269" s="121" t="str">
        <f ca="1">IF(B269=FALSE,"",OFFSET(Force_2!V$3,B247+A269,0))</f>
        <v/>
      </c>
      <c r="F269" s="121" t="str">
        <f ca="1">IF(B269=FALSE,"",OFFSET(Force_2!W$3,B247+A269,0))</f>
        <v/>
      </c>
      <c r="G269" s="121" t="str">
        <f ca="1">IF(B269=FALSE,"",OFFSET(Force_2!X$3,B247+A269,0))</f>
        <v/>
      </c>
      <c r="H269" s="121" t="str">
        <f ca="1">IF(B269=FALSE,"",OFFSET(Force_2!Y$3,B247+A269,0))</f>
        <v/>
      </c>
      <c r="I269" s="121" t="str">
        <f ca="1">IF(B269=FALSE,"",OFFSET(Force_2!Z$3,B247+A269,0))</f>
        <v/>
      </c>
      <c r="J269" s="121" t="str">
        <f ca="1">IF(B269=FALSE,"",OFFSET(Force_2!AA$3,B247+A269,0))</f>
        <v/>
      </c>
      <c r="K269" s="308" t="str">
        <f ca="1">IF(B269=FALSE,"",D269*A249)</f>
        <v/>
      </c>
      <c r="L269" s="308" t="str">
        <f ca="1">IF(B269=FALSE,"",IF(D269=0,0,D269/E269*(F269-F258)))</f>
        <v/>
      </c>
      <c r="M269" s="308" t="str">
        <f ca="1">IF(B269=FALSE,"",IF(D269=0,0,D269/G269*(H269-H258)))</f>
        <v/>
      </c>
      <c r="N269" s="308" t="str">
        <f ca="1">IF(B269=FALSE,"",IF(D269=0,0,D269/I269*(J269-J258)))</f>
        <v/>
      </c>
      <c r="O269" s="308" t="str">
        <f t="shared" ca="1" si="121"/>
        <v/>
      </c>
      <c r="P269" s="308" t="str">
        <f ca="1">IF(B269=FALSE,"",(R249*L269+S249*L269^2+T249*L269^3)*N249)</f>
        <v/>
      </c>
      <c r="Q269" s="308" t="str">
        <f ca="1">IF(B269=FALSE,"",(R249*M269+S249*M269^2+T249*M269^3)*N249)</f>
        <v/>
      </c>
      <c r="R269" s="308" t="str">
        <f ca="1">IF(B269=FALSE,"",(R249*N269+S249*N269^2+T249*N269^3)*N249)</f>
        <v/>
      </c>
      <c r="S269" s="308" t="str">
        <f t="shared" ca="1" si="122"/>
        <v/>
      </c>
      <c r="T269" s="309" t="str">
        <f ca="1">IF(B269=FALSE,"",IF(K269=0,0,(ROUND(K269,K249)-ROUND(P269,K249))/ROUND(P269,K249)*100))</f>
        <v/>
      </c>
      <c r="U269" s="309" t="str">
        <f ca="1">IF(B269=FALSE,"",IF(K269=0,0,(ROUND(K269,K249)-ROUND(Q269,K249))/ROUND(Q269,K249)*100))</f>
        <v/>
      </c>
      <c r="V269" s="309" t="str">
        <f ca="1">IF(B269=FALSE,"",IF(K269=0,0,(ROUND(K269,K249)-ROUND(R269,K249))/ROUND(R269,K249)*100))</f>
        <v/>
      </c>
      <c r="X269" s="124" t="str">
        <f ca="1">IF(A288=FALSE,"",IF(B288*F249&gt;=1000,"# ##","")&amp;J249)</f>
        <v/>
      </c>
      <c r="Y269" s="124" t="str">
        <f ca="1">IF(A288=FALSE,"",TEXT(B288*F249,X269))</f>
        <v/>
      </c>
      <c r="Z269" s="124" t="str">
        <f ca="1">IF(A288=FALSE,"-",TEXT(C288*F249,X269))</f>
        <v>-</v>
      </c>
      <c r="AA269" s="273" t="str">
        <f ca="1">IF(A288=FALSE,"-",TEXT((B288-C288)*F249,X269))</f>
        <v>-</v>
      </c>
      <c r="AB269" s="124" t="str">
        <f ca="1">IF(A288=FALSE,"",IF(D269=0,"-",TEXT(P288,AH279)))</f>
        <v/>
      </c>
      <c r="AC269" s="124" t="str">
        <f ca="1">IF(OR(A288=FALSE,D269=0),"-",TEXT(ROUNDUP(AE288,AH277),AH279))</f>
        <v>-</v>
      </c>
      <c r="AD269" s="273" t="str">
        <f ca="1">IF(A288=FALSE,"-",TEXT(ROUNDUP(AE288,AH277)%*B288*F249,X269))</f>
        <v>-</v>
      </c>
      <c r="AE269" s="124" t="str">
        <f ca="1">IF(OR(A288=FALSE,D269=0),"-",TEXT(Q288,AH279))</f>
        <v>-</v>
      </c>
      <c r="AF269" s="124" t="s">
        <v>353</v>
      </c>
      <c r="AG269" s="125" t="str">
        <f t="shared" ca="1" si="123"/>
        <v>-</v>
      </c>
      <c r="AI269" s="125" t="str">
        <f ca="1">IF(A288=FALSE,"",ROUND(C288*F249,K248))</f>
        <v/>
      </c>
      <c r="AJ269" s="125" t="str">
        <f ca="1">IF(A288=FALSE,"",ROUND(OFFSET(Force_2!L$3,B247+A269,0)*A249*F249,K248))</f>
        <v/>
      </c>
      <c r="AK269" s="125" t="str">
        <f ca="1">IF(A288=FALSE,"",ROUND(OFFSET(Force_2!M$3,B247+A269,0)*A249*F249,K248))</f>
        <v/>
      </c>
      <c r="AL269" s="124" t="str">
        <f ca="1">IF(A288=FALSE,"","± "&amp;TEXT((AK269-AJ269)/2,J249))</f>
        <v/>
      </c>
      <c r="AM269" s="124" t="str">
        <f t="shared" ca="1" si="124"/>
        <v>-</v>
      </c>
    </row>
    <row r="270" spans="1:39" s="119" customFormat="1" ht="18.75" customHeight="1">
      <c r="A270" s="121">
        <v>15</v>
      </c>
      <c r="B270" s="121" t="b">
        <f ca="1">IFERROR(AND(OFFSET(Force_2!V$3,B247+A270,0)&lt;&gt;"",H247+5&gt;A270),FALSE)</f>
        <v>0</v>
      </c>
      <c r="C270" s="542"/>
      <c r="D270" s="121" t="str">
        <f ca="1">IF(B$35=FALSE,"",OFFSET(Force_2!B$3,B247+A270,0))</f>
        <v/>
      </c>
      <c r="E270" s="121" t="str">
        <f ca="1">IF(B270=FALSE,"",OFFSET(Force_2!V$3,B247+A270,0))</f>
        <v/>
      </c>
      <c r="F270" s="121" t="str">
        <f ca="1">IF(B270=FALSE,"",OFFSET(Force_2!W$3,B247+A270,0))</f>
        <v/>
      </c>
      <c r="G270" s="121" t="str">
        <f ca="1">IF(B270=FALSE,"",OFFSET(Force_2!X$3,B247+A270,0))</f>
        <v/>
      </c>
      <c r="H270" s="121" t="str">
        <f ca="1">IF(B270=FALSE,"",OFFSET(Force_2!Y$3,B247+A270,0))</f>
        <v/>
      </c>
      <c r="I270" s="121" t="str">
        <f ca="1">IF(B270=FALSE,"",OFFSET(Force_2!Z$3,B247+A270,0))</f>
        <v/>
      </c>
      <c r="J270" s="121" t="str">
        <f ca="1">IF(B270=FALSE,"",OFFSET(Force_2!AA$3,B247+A270,0))</f>
        <v/>
      </c>
      <c r="K270" s="308" t="str">
        <f ca="1">IF(B270=FALSE,"",D270*A249)</f>
        <v/>
      </c>
      <c r="L270" s="308" t="str">
        <f ca="1">IF(B270=FALSE,"",IF(D270=0,0,D270/E270*(F270-F258)))</f>
        <v/>
      </c>
      <c r="M270" s="308" t="str">
        <f ca="1">IF(B270=FALSE,"",IF(D270=0,0,D270/G270*(H270-H258)))</f>
        <v/>
      </c>
      <c r="N270" s="308" t="str">
        <f ca="1">IF(B270=FALSE,"",IF(D270=0,0,D270/I270*(J270-J258)))</f>
        <v/>
      </c>
      <c r="O270" s="308" t="str">
        <f t="shared" ca="1" si="121"/>
        <v/>
      </c>
      <c r="P270" s="308" t="str">
        <f ca="1">IF(B270=FALSE,"",(R249*L270+S249*L270^2+T249*L270^3)*N249)</f>
        <v/>
      </c>
      <c r="Q270" s="308" t="str">
        <f ca="1">IF(B270=FALSE,"",(R249*M270+S249*M270^2+T249*M270^3)*N249)</f>
        <v/>
      </c>
      <c r="R270" s="308" t="str">
        <f ca="1">IF(B270=FALSE,"",(R249*N270+S249*N270^2+T249*N270^3)*N249)</f>
        <v/>
      </c>
      <c r="S270" s="308" t="str">
        <f t="shared" ca="1" si="122"/>
        <v/>
      </c>
      <c r="T270" s="309" t="str">
        <f ca="1">IF(B270=FALSE,"",IF(K270=0,0,(ROUND(K270,K249)-ROUND(P270,K249))/ROUND(P270,K249)*100))</f>
        <v/>
      </c>
      <c r="U270" s="309" t="str">
        <f ca="1">IF(B270=FALSE,"",IF(K270=0,0,(ROUND(K270,K249)-ROUND(Q270,K249))/ROUND(Q270,K249)*100))</f>
        <v/>
      </c>
      <c r="V270" s="309" t="str">
        <f ca="1">IF(B270=FALSE,"",IF(K270=0,0,(ROUND(K270,K249)-ROUND(R270,K249))/ROUND(R270,K249)*100))</f>
        <v/>
      </c>
      <c r="X270" s="124" t="str">
        <f ca="1">IF(A289=FALSE,"",IF(B289*F249&gt;=1000,"# ##","")&amp;J249)</f>
        <v/>
      </c>
      <c r="Y270" s="124" t="str">
        <f ca="1">IF(A289=FALSE,"",TEXT(B289*F249,X270))</f>
        <v/>
      </c>
      <c r="Z270" s="124" t="str">
        <f ca="1">IF(A289=FALSE,"-",TEXT(C289*F249,X270))</f>
        <v>-</v>
      </c>
      <c r="AA270" s="273" t="str">
        <f ca="1">IF(A289=FALSE,"-",TEXT((B289-C289)*F249,X270))</f>
        <v>-</v>
      </c>
      <c r="AB270" s="124" t="str">
        <f ca="1">IF(A289=FALSE,"",IF(D270=0,"-",TEXT(P289,AH279)))</f>
        <v/>
      </c>
      <c r="AC270" s="124" t="str">
        <f ca="1">IF(OR(A289=FALSE,D270=0),"-",TEXT(ROUNDUP(AE289,AH277),AH279))</f>
        <v>-</v>
      </c>
      <c r="AD270" s="273" t="str">
        <f ca="1">IF(A289=FALSE,"-",TEXT(ROUNDUP(AE289,AH277)%*B289*F249,X270))</f>
        <v>-</v>
      </c>
      <c r="AE270" s="124" t="str">
        <f ca="1">IF(OR(A289=FALSE,D270=0),"-",TEXT(Q289,AH279))</f>
        <v>-</v>
      </c>
      <c r="AF270" s="124" t="s">
        <v>353</v>
      </c>
      <c r="AG270" s="125" t="str">
        <f t="shared" ca="1" si="123"/>
        <v>-</v>
      </c>
      <c r="AI270" s="125" t="str">
        <f ca="1">IF(A289=FALSE,"",ROUND(C289*F249,K248))</f>
        <v/>
      </c>
      <c r="AJ270" s="125" t="str">
        <f ca="1">IF(A289=FALSE,"",ROUND(OFFSET(Force_2!L$3,B247+A270,0)*A249*F249,K248))</f>
        <v/>
      </c>
      <c r="AK270" s="125" t="str">
        <f ca="1">IF(A289=FALSE,"",ROUND(OFFSET(Force_2!M$3,B247+A270,0)*A249*F249,K248))</f>
        <v/>
      </c>
      <c r="AL270" s="124" t="str">
        <f ca="1">IF(A289=FALSE,"","± "&amp;TEXT((AK270-AJ270)/2,J249))</f>
        <v/>
      </c>
      <c r="AM270" s="124" t="str">
        <f t="shared" ca="1" si="124"/>
        <v>-</v>
      </c>
    </row>
    <row r="271" spans="1:39" s="119" customFormat="1" ht="18.75" customHeight="1">
      <c r="A271" s="121">
        <v>16</v>
      </c>
      <c r="B271" s="121" t="b">
        <f ca="1">IFERROR(AND(OFFSET(Force_2!V$3,B247+A271,0)&lt;&gt;"",H247+5&gt;A271),FALSE)</f>
        <v>0</v>
      </c>
      <c r="C271" s="542"/>
      <c r="D271" s="121" t="str">
        <f ca="1">IF(B$36=FALSE,"",OFFSET(Force_2!B$3,B247+A271,0))</f>
        <v/>
      </c>
      <c r="E271" s="121" t="str">
        <f ca="1">IF(B271=FALSE,"",OFFSET(Force_2!V$3,B247+A271,0))</f>
        <v/>
      </c>
      <c r="F271" s="121" t="str">
        <f ca="1">IF(B271=FALSE,"",OFFSET(Force_2!W$3,B247+A271,0))</f>
        <v/>
      </c>
      <c r="G271" s="121" t="str">
        <f ca="1">IF(B271=FALSE,"",OFFSET(Force_2!X$3,B247+A271,0))</f>
        <v/>
      </c>
      <c r="H271" s="121" t="str">
        <f ca="1">IF(B271=FALSE,"",OFFSET(Force_2!Y$3,B247+A271,0))</f>
        <v/>
      </c>
      <c r="I271" s="121" t="str">
        <f ca="1">IF(B271=FALSE,"",OFFSET(Force_2!Z$3,B247+A271,0))</f>
        <v/>
      </c>
      <c r="J271" s="121" t="str">
        <f ca="1">IF(B271=FALSE,"",OFFSET(Force_2!AA$3,B247+A271,0))</f>
        <v/>
      </c>
      <c r="K271" s="308" t="str">
        <f ca="1">IF(B271=FALSE,"",D271*A249)</f>
        <v/>
      </c>
      <c r="L271" s="308" t="str">
        <f ca="1">IF(B271=FALSE,"",IF(D271=0,0,D271/E271*(F271-F258)))</f>
        <v/>
      </c>
      <c r="M271" s="308" t="str">
        <f ca="1">IF(B271=FALSE,"",IF(D271=0,0,D271/G271*(H271-H258)))</f>
        <v/>
      </c>
      <c r="N271" s="308" t="str">
        <f ca="1">IF(B271=FALSE,"",IF(D271=0,0,D271/I271*(J271-J258)))</f>
        <v/>
      </c>
      <c r="O271" s="308" t="str">
        <f t="shared" ca="1" si="121"/>
        <v/>
      </c>
      <c r="P271" s="308" t="str">
        <f ca="1">IF(B271=FALSE,"",(R249*L271+S249*L271^2+T249*L271^3)*N249)</f>
        <v/>
      </c>
      <c r="Q271" s="308" t="str">
        <f ca="1">IF(B271=FALSE,"",(R249*M271+S249*M271^2+T249*M271^3)*N249)</f>
        <v/>
      </c>
      <c r="R271" s="308" t="str">
        <f ca="1">IF(B271=FALSE,"",(R249*N271+S249*N271^2+T249*N271^3)*N249)</f>
        <v/>
      </c>
      <c r="S271" s="308" t="str">
        <f t="shared" ca="1" si="122"/>
        <v/>
      </c>
      <c r="T271" s="309" t="str">
        <f ca="1">IF(B271=FALSE,"",IF(K271=0,0,(ROUND(K271,K249)-ROUND(P271,K249))/ROUND(P271,K249)*100))</f>
        <v/>
      </c>
      <c r="U271" s="309" t="str">
        <f ca="1">IF(B271=FALSE,"",IF(K271=0,0,(ROUND(K271,K249)-ROUND(Q271,K249))/ROUND(Q271,K249)*100))</f>
        <v/>
      </c>
      <c r="V271" s="309" t="str">
        <f ca="1">IF(B271=FALSE,"",IF(K271=0,0,(ROUND(K271,K249)-ROUND(R271,K249))/ROUND(R271,K249)*100))</f>
        <v/>
      </c>
      <c r="W271" s="126"/>
      <c r="X271" s="124" t="str">
        <f ca="1">IF(A290=FALSE,"",IF(B290*F249&gt;=1000,"# ##","")&amp;J249)</f>
        <v/>
      </c>
      <c r="Y271" s="124" t="str">
        <f ca="1">IF(A290=FALSE,"",TEXT(B290*F249,X271))</f>
        <v/>
      </c>
      <c r="Z271" s="124" t="str">
        <f ca="1">IF(A290=FALSE,"-",TEXT(C290*F249,X271))</f>
        <v>-</v>
      </c>
      <c r="AA271" s="273" t="str">
        <f ca="1">IF(A290=FALSE,"-",TEXT((B290-C290)*F249,X271))</f>
        <v>-</v>
      </c>
      <c r="AB271" s="124" t="str">
        <f ca="1">IF(A290=FALSE,"",IF(D271=0,"-",TEXT(P290,AH279)))</f>
        <v/>
      </c>
      <c r="AC271" s="124" t="str">
        <f ca="1">IF(OR(A290=FALSE,D271=0),"-",TEXT(ROUNDUP(AE290,AH277),AH279))</f>
        <v>-</v>
      </c>
      <c r="AD271" s="273" t="str">
        <f ca="1">IF(A290=FALSE,"-",TEXT(ROUNDUP(AE290,AH277)%*B290*F249,X271))</f>
        <v>-</v>
      </c>
      <c r="AE271" s="124" t="str">
        <f ca="1">IF(OR(A290=FALSE,D271=0),"-",TEXT(Q290,AH279))</f>
        <v>-</v>
      </c>
      <c r="AF271" s="124" t="s">
        <v>353</v>
      </c>
      <c r="AG271" s="125" t="str">
        <f t="shared" ca="1" si="123"/>
        <v>-</v>
      </c>
      <c r="AI271" s="125" t="str">
        <f ca="1">IF(A290=FALSE,"",ROUND(C290*F249,K248))</f>
        <v/>
      </c>
      <c r="AJ271" s="125" t="str">
        <f ca="1">IF(A290=FALSE,"",ROUND(OFFSET(Force_2!L$3,B247+A271,0)*A249*F249,K248))</f>
        <v/>
      </c>
      <c r="AK271" s="125" t="str">
        <f ca="1">IF(A290=FALSE,"",ROUND(OFFSET(Force_2!M$3,B247+A271,0)*A249*F249,K248))</f>
        <v/>
      </c>
      <c r="AL271" s="124" t="str">
        <f ca="1">IF(A290=FALSE,"","± "&amp;TEXT((AK271-AJ271)/2,J249))</f>
        <v/>
      </c>
      <c r="AM271" s="124" t="str">
        <f t="shared" ca="1" si="124"/>
        <v>-</v>
      </c>
    </row>
    <row r="272" spans="1:39" s="119" customFormat="1" ht="18.75" customHeight="1">
      <c r="A272" s="121">
        <v>17</v>
      </c>
      <c r="B272" s="121" t="b">
        <f ca="1">IFERROR(AND(OFFSET(Force_2!V$3,B247+A272,0)&lt;&gt;"",H247+5&gt;A272),FALSE)</f>
        <v>0</v>
      </c>
      <c r="C272" s="557"/>
      <c r="D272" s="121" t="str">
        <f ca="1">IF(B$37=FALSE,"",OFFSET(Force_2!B$3,B247+A272,0))</f>
        <v/>
      </c>
      <c r="E272" s="121" t="str">
        <f ca="1">IF(B272=FALSE,"",OFFSET(Force_2!V$3,B247+A272,0))</f>
        <v/>
      </c>
      <c r="F272" s="121" t="str">
        <f ca="1">IF(B272=FALSE,"",OFFSET(Force_2!W$3,B247+A272,0))</f>
        <v/>
      </c>
      <c r="G272" s="121" t="str">
        <f ca="1">IF(B272=FALSE,"",OFFSET(Force_2!X$3,B247+A272,0))</f>
        <v/>
      </c>
      <c r="H272" s="121" t="str">
        <f ca="1">IF(B272=FALSE,"",OFFSET(Force_2!Y$3,B247+A272,0))</f>
        <v/>
      </c>
      <c r="I272" s="121" t="str">
        <f ca="1">IF(B272=FALSE,"",OFFSET(Force_2!Z$3,B247+A272,0))</f>
        <v/>
      </c>
      <c r="J272" s="121" t="str">
        <f ca="1">IF(B272=FALSE,"",OFFSET(Force_2!AA$3,B247+A272,0))</f>
        <v/>
      </c>
      <c r="K272" s="308" t="str">
        <f ca="1">IF(B272=FALSE,"",D272*A249)</f>
        <v/>
      </c>
      <c r="L272" s="308" t="str">
        <f ca="1">IF(B272=FALSE,"",IF(D272=0,0,D272/E272*(F272-F258)))</f>
        <v/>
      </c>
      <c r="M272" s="308" t="str">
        <f ca="1">IF(B272=FALSE,"",IF(D272=0,0,D272/G272*(H272-H258)))</f>
        <v/>
      </c>
      <c r="N272" s="308" t="str">
        <f ca="1">IF(B272=FALSE,"",IF(D272=0,0,D272/I272*(J272-J258)))</f>
        <v/>
      </c>
      <c r="O272" s="308" t="str">
        <f t="shared" ca="1" si="121"/>
        <v/>
      </c>
      <c r="P272" s="308" t="str">
        <f ca="1">IF(B272=FALSE,"",(R249*L272+S249*L272^2+T249*L272^3)*N249)</f>
        <v/>
      </c>
      <c r="Q272" s="308" t="str">
        <f ca="1">IF(B272=FALSE,"",(R249*M272+S249*M272^2+T249*M272^3)*N249)</f>
        <v/>
      </c>
      <c r="R272" s="308" t="str">
        <f ca="1">IF(B272=FALSE,"",(R249*N272+S249*N272^2+T249*N272^3)*N249)</f>
        <v/>
      </c>
      <c r="S272" s="308" t="str">
        <f t="shared" ca="1" si="122"/>
        <v/>
      </c>
      <c r="T272" s="309" t="str">
        <f ca="1">IF(B272=FALSE,"",IF(K272=0,0,(ROUND(K272,K249)-ROUND(P272,K249))/ROUND(P272,K249)*100))</f>
        <v/>
      </c>
      <c r="U272" s="309" t="str">
        <f ca="1">IF(B272=FALSE,"",IF(K272=0,0,(ROUND(K272,K249)-ROUND(Q272,K249))/ROUND(Q272,K249)*100))</f>
        <v/>
      </c>
      <c r="V272" s="309" t="str">
        <f ca="1">IF(B272=FALSE,"",IF(K272=0,0,(ROUND(K272,K249)-ROUND(R272,K249))/ROUND(R272,K249)*100))</f>
        <v/>
      </c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</row>
    <row r="273" spans="1:34" s="119" customFormat="1" ht="18.75" customHeight="1"/>
    <row r="274" spans="1:34" s="119" customFormat="1" ht="18.75" customHeight="1">
      <c r="A274" s="93" t="s">
        <v>194</v>
      </c>
      <c r="F274" s="127"/>
      <c r="G274" s="128"/>
      <c r="H274" s="128"/>
      <c r="I274" s="128"/>
      <c r="J274" s="128"/>
      <c r="K274" s="108"/>
      <c r="L274" s="108"/>
      <c r="U274" s="93" t="s">
        <v>286</v>
      </c>
      <c r="Z274" s="106"/>
      <c r="AA274" s="106"/>
      <c r="AB274" s="106"/>
      <c r="AC274" s="93" t="s">
        <v>287</v>
      </c>
    </row>
    <row r="275" spans="1:34" s="119" customFormat="1" ht="18.75" customHeight="1">
      <c r="A275" s="315" t="s">
        <v>300</v>
      </c>
      <c r="B275" s="315" t="s">
        <v>192</v>
      </c>
      <c r="C275" s="315" t="s">
        <v>272</v>
      </c>
      <c r="D275" s="535" t="s">
        <v>301</v>
      </c>
      <c r="E275" s="536"/>
      <c r="F275" s="536"/>
      <c r="G275" s="536"/>
      <c r="H275" s="536"/>
      <c r="I275" s="536"/>
      <c r="J275" s="536"/>
      <c r="K275" s="537"/>
      <c r="L275" s="538" t="s">
        <v>302</v>
      </c>
      <c r="M275" s="544" t="s">
        <v>44</v>
      </c>
      <c r="N275" s="538" t="s">
        <v>290</v>
      </c>
      <c r="O275" s="538" t="s">
        <v>227</v>
      </c>
      <c r="P275" s="538" t="s">
        <v>288</v>
      </c>
      <c r="Q275" s="538" t="s">
        <v>229</v>
      </c>
      <c r="R275" s="538" t="s">
        <v>195</v>
      </c>
      <c r="S275" s="538" t="s">
        <v>232</v>
      </c>
      <c r="U275" s="538" t="s">
        <v>227</v>
      </c>
      <c r="V275" s="538" t="s">
        <v>288</v>
      </c>
      <c r="W275" s="538" t="s">
        <v>229</v>
      </c>
      <c r="X275" s="538" t="s">
        <v>195</v>
      </c>
      <c r="Y275" s="538" t="s">
        <v>232</v>
      </c>
      <c r="Z275" s="538" t="s">
        <v>289</v>
      </c>
      <c r="AA275" s="558" t="s">
        <v>310</v>
      </c>
      <c r="AC275" s="315" t="s">
        <v>290</v>
      </c>
      <c r="AD275" s="538" t="s">
        <v>3</v>
      </c>
      <c r="AE275" s="315" t="s">
        <v>290</v>
      </c>
      <c r="AF275" s="538" t="s">
        <v>291</v>
      </c>
      <c r="AG275" s="315" t="s">
        <v>290</v>
      </c>
      <c r="AH275" s="315" t="s">
        <v>290</v>
      </c>
    </row>
    <row r="276" spans="1:34" s="119" customFormat="1" ht="18.75" customHeight="1">
      <c r="A276" s="316"/>
      <c r="B276" s="316" t="s">
        <v>176</v>
      </c>
      <c r="C276" s="316" t="s">
        <v>176</v>
      </c>
      <c r="D276" s="99" t="s">
        <v>297</v>
      </c>
      <c r="E276" s="99" t="s">
        <v>313</v>
      </c>
      <c r="F276" s="99" t="s">
        <v>314</v>
      </c>
      <c r="G276" s="99" t="s">
        <v>315</v>
      </c>
      <c r="H276" s="99" t="s">
        <v>296</v>
      </c>
      <c r="I276" s="99" t="s">
        <v>316</v>
      </c>
      <c r="J276" s="99" t="s">
        <v>298</v>
      </c>
      <c r="K276" s="99" t="s">
        <v>61</v>
      </c>
      <c r="L276" s="539"/>
      <c r="M276" s="545"/>
      <c r="N276" s="539"/>
      <c r="O276" s="539"/>
      <c r="P276" s="539"/>
      <c r="Q276" s="539"/>
      <c r="R276" s="539"/>
      <c r="S276" s="539"/>
      <c r="U276" s="539"/>
      <c r="V276" s="539"/>
      <c r="W276" s="539"/>
      <c r="X276" s="539"/>
      <c r="Y276" s="539"/>
      <c r="Z276" s="539"/>
      <c r="AA276" s="559"/>
      <c r="AC276" s="316" t="s">
        <v>292</v>
      </c>
      <c r="AD276" s="539"/>
      <c r="AE276" s="316" t="s">
        <v>293</v>
      </c>
      <c r="AF276" s="539"/>
      <c r="AG276" s="316" t="s">
        <v>294</v>
      </c>
      <c r="AH276" s="316" t="s">
        <v>295</v>
      </c>
    </row>
    <row r="277" spans="1:34" s="119" customFormat="1" ht="18.75" customHeight="1">
      <c r="A277" s="129" t="b">
        <f ca="1">AND(B258=TRUE,H247+6&gt;A258+2)</f>
        <v>0</v>
      </c>
      <c r="B277" s="130" t="str">
        <f t="shared" ref="B277:B290" ca="1" si="125">IF(TYPE(K258)=16,"",K258)</f>
        <v/>
      </c>
      <c r="C277" s="131" t="str">
        <f t="shared" ref="C277:C290" ca="1" si="126">S258</f>
        <v/>
      </c>
      <c r="D277" s="204" t="str">
        <f ca="1">IF(A277=FALSE,"",IF(B277=0,0,D249/B277*100))</f>
        <v/>
      </c>
      <c r="E277" s="204" t="str">
        <f ca="1">IF(A277=FALSE,"",IF(B277=0,0,D249/B277*100))</f>
        <v/>
      </c>
      <c r="F277" s="132" t="str">
        <f ca="1">IF(A277=FALSE,"",IF(B277=0,0,SQRT(SUMSQ(D277/2/SQRT(3),E277/2/SQRT(3)))))</f>
        <v/>
      </c>
      <c r="G277" s="132" t="str">
        <f t="shared" ref="G277:G290" ca="1" si="127">IF(A277=FALSE,"",SQRT(1/(3*(3-1))*SUMSQ(T258-P277,U258-P277,V258-P277)))</f>
        <v/>
      </c>
      <c r="H277" s="132" t="str">
        <f ca="1">IF(A277=FALSE,"",IF(B277=0,0,P247/2))</f>
        <v/>
      </c>
      <c r="I277" s="132" t="str">
        <f ca="1">IF(A277=FALSE,"",IF(B277=0,0,P249/SQRT(3)))</f>
        <v/>
      </c>
      <c r="J277" s="132" t="str">
        <f ca="1">IF(A277=FALSE,"",IF(B277=0,0,O247*B249/SQRT(3)))</f>
        <v/>
      </c>
      <c r="K277" s="205" t="str">
        <f t="shared" ref="K277:K290" ca="1" si="128">IF(A277=FALSE,"",IF(B277=0,0,SQRT(SUMSQ(F277:J277))))</f>
        <v/>
      </c>
      <c r="L277" s="133" t="str">
        <f ca="1">IF(A277=FALSE,"",IF(G277=0,"∞",IF(K277^4/(G277^4/2)&gt;100000,"∞",ROUNDDOWN(K277^4/(G277^4/2),0))))</f>
        <v/>
      </c>
      <c r="M277" s="134" t="str">
        <f t="shared" ref="M277:M290" ca="1" si="129">IF(A277=FALSE,"",IF(L277="∞",2,IF(L277&gt;=10,2,IF(L277&lt;10,ROUND(TINV((1-0.95),L277),2)))))</f>
        <v/>
      </c>
      <c r="N277" s="135" t="str">
        <f ca="1">IF(A277=FALSE,"",IF(B277=0,0,K277*MAX(M277:M290)))</f>
        <v/>
      </c>
      <c r="O277" s="207" t="str">
        <f ca="1">IF(A277=FALSE,"",D259)</f>
        <v/>
      </c>
      <c r="P277" s="208" t="str">
        <f t="shared" ref="P277:P290" ca="1" si="130">IF(A277=FALSE,"",AVERAGE(T258:V258))</f>
        <v/>
      </c>
      <c r="Q277" s="210" t="str">
        <f t="shared" ref="Q277:Q290" ca="1" si="131">IF(A277=FALSE,"",IF(B277=0,0,MAX(T258:V258)-MIN(T258:V258)))</f>
        <v/>
      </c>
      <c r="R277" s="208" t="str">
        <f ca="1">IF(A277=FALSE,"",OFFSET(O256,0,MATCH(MAX(P257:R257),P257:R257,0)))</f>
        <v/>
      </c>
      <c r="S277" s="209" t="str">
        <f ca="1">IF(A277=FALSE,"",IF(C277=0,0,D249/B277*100))</f>
        <v/>
      </c>
      <c r="U277" s="104">
        <f ca="1">IF(F247*Q$4&lt;=O277,0.5,IF(F247*Q$5&lt;=O277,1,IF(F247*Q$6&lt;=O277,2,IF(F247*Q$7&lt;=O277,3,))))</f>
        <v>0.5</v>
      </c>
      <c r="V277" s="104">
        <f t="shared" ref="V277:V290" ca="1" si="132">OFFSET($P$3,COUNTIF(R$4:R$7,"&lt;"&amp;ABS(P277))+1,0)</f>
        <v>0.5</v>
      </c>
      <c r="W277" s="104">
        <f t="shared" ref="W277:W290" ca="1" si="133">OFFSET($P$3,COUNTIF(S$4:S$7,"&lt;"&amp;ABS(Q277))+1,0)</f>
        <v>0.5</v>
      </c>
      <c r="X277" s="104">
        <f t="shared" ref="X277:X290" ca="1" si="134">OFFSET($P$3,COUNTIF(U$4:U$7,"&lt;"&amp;ABS(R277))+1,0)</f>
        <v>0.5</v>
      </c>
      <c r="Y277" s="104">
        <f t="shared" ref="Y277:Y290" ca="1" si="135">OFFSET($P$3,COUNTIF(V$4:V$7,"&lt;"&amp;ABS(S277))+1,0)</f>
        <v>0.5</v>
      </c>
      <c r="Z277" s="104">
        <f ca="1">IF(O249="등급외",4,O249)</f>
        <v>0</v>
      </c>
      <c r="AA277" s="136" t="s">
        <v>0</v>
      </c>
      <c r="AC277" s="137" t="str">
        <f t="shared" ref="AC277:AC290" ca="1" si="136">N277</f>
        <v/>
      </c>
      <c r="AD277" s="137" t="str">
        <f ca="1">IF(A277=FALSE,"",IF(B277=0,0,C249*100))</f>
        <v/>
      </c>
      <c r="AE277" s="137" t="str">
        <f t="shared" ref="AE277:AE290" ca="1" si="137">IF(A277=FALSE,"",IF(B277=0,0,MAX(AC277:AD277)))</f>
        <v/>
      </c>
      <c r="AF277" s="137" t="b">
        <f t="shared" ref="AF277:AF290" ca="1" si="138">AE277=AC277</f>
        <v>1</v>
      </c>
      <c r="AG277" s="125" t="str">
        <f t="shared" ref="AG277:AG290" ca="1" si="139">IF(A277=FALSE,"",IF(B277=0,"",IF(ABS(AE277)&lt;0.01,4,IF(ABS(AE277)&lt;0.1,3,IF(ABS(AE277)&lt;1,2,IF(ABS(AE277)&lt;10,1,0))))))</f>
        <v/>
      </c>
      <c r="AH277" s="125">
        <f ca="1">MIN(AG277:AG290)</f>
        <v>0</v>
      </c>
    </row>
    <row r="278" spans="1:34" s="119" customFormat="1" ht="18.75" customHeight="1">
      <c r="A278" s="129" t="b">
        <f ca="1">AND(B259=TRUE,H247+6&gt;A259+2)</f>
        <v>0</v>
      </c>
      <c r="B278" s="130" t="str">
        <f t="shared" ca="1" si="125"/>
        <v/>
      </c>
      <c r="C278" s="131" t="str">
        <f t="shared" ca="1" si="126"/>
        <v/>
      </c>
      <c r="D278" s="204" t="str">
        <f ca="1">IF(A278=FALSE,"",IF(B278=0,0,D249/B278*100))</f>
        <v/>
      </c>
      <c r="E278" s="204" t="str">
        <f ca="1">IF(A278=FALSE,"",IF(B278=0,0,D249/B278*100))</f>
        <v/>
      </c>
      <c r="F278" s="132" t="str">
        <f t="shared" ref="F278:F290" ca="1" si="140">IF(A278=FALSE,"",IF(B278=0,0,SQRT(SUMSQ(D278/2/SQRT(3),E278/2/SQRT(3)))))</f>
        <v/>
      </c>
      <c r="G278" s="132" t="str">
        <f t="shared" ca="1" si="127"/>
        <v/>
      </c>
      <c r="H278" s="132" t="str">
        <f ca="1">IF(A278=FALSE,"",IF(B278=0,0,P247/2))</f>
        <v/>
      </c>
      <c r="I278" s="132" t="str">
        <f ca="1">IF(A278=FALSE,"",IF(B278=0,0,P249/SQRT(3)))</f>
        <v/>
      </c>
      <c r="J278" s="132" t="str">
        <f ca="1">IF(A278=FALSE,"",IF(B278=0,0,O247*B249/SQRT(3)))</f>
        <v/>
      </c>
      <c r="K278" s="205" t="str">
        <f t="shared" ca="1" si="128"/>
        <v/>
      </c>
      <c r="L278" s="133" t="str">
        <f t="shared" ref="L278:L290" ca="1" si="141">IF(A278=FALSE,"",IF(G278=0,"∞",IF(K278^4/(G278^4/2)&gt;100000,"∞",ROUNDDOWN(K278^4/(G278^4/2),0))))</f>
        <v/>
      </c>
      <c r="M278" s="134" t="str">
        <f t="shared" ca="1" si="129"/>
        <v/>
      </c>
      <c r="N278" s="135" t="str">
        <f ca="1">IF(A278=FALSE,"",IF(B278=0,0,K278*MAX(M277:M290)))</f>
        <v/>
      </c>
      <c r="O278" s="207" t="str">
        <f ca="1">IF(A278=FALSE,"",D259)</f>
        <v/>
      </c>
      <c r="P278" s="208" t="str">
        <f t="shared" ca="1" si="130"/>
        <v/>
      </c>
      <c r="Q278" s="210" t="str">
        <f t="shared" ca="1" si="131"/>
        <v/>
      </c>
      <c r="R278" s="208" t="str">
        <f ca="1">IF(A278=FALSE,"",OFFSET(O256,0,MATCH(MAX(P257:R257),P257:R257,0)))</f>
        <v/>
      </c>
      <c r="S278" s="209" t="str">
        <f ca="1">IF(A278=FALSE,"",IF(C278=0,0,D249/B278*100))</f>
        <v/>
      </c>
      <c r="U278" s="104">
        <f ca="1">IF(F247*Q$4&lt;=O278,0.5,IF(F247*Q$5&lt;=O278,1,IF(F247*Q$6&lt;=O278,2,IF(F247*Q$7&lt;=O278,3,))))</f>
        <v>0.5</v>
      </c>
      <c r="V278" s="104">
        <f t="shared" ca="1" si="132"/>
        <v>0.5</v>
      </c>
      <c r="W278" s="104">
        <f t="shared" ca="1" si="133"/>
        <v>0.5</v>
      </c>
      <c r="X278" s="104">
        <f t="shared" ca="1" si="134"/>
        <v>0.5</v>
      </c>
      <c r="Y278" s="104">
        <f t="shared" ca="1" si="135"/>
        <v>0.5</v>
      </c>
      <c r="Z278" s="104">
        <f ca="1">Z277</f>
        <v>0</v>
      </c>
      <c r="AA278" s="136">
        <f t="shared" ref="AA278:AA290" ca="1" si="142">MAX(U278:Z278)</f>
        <v>0.5</v>
      </c>
      <c r="AC278" s="137" t="str">
        <f t="shared" ca="1" si="136"/>
        <v/>
      </c>
      <c r="AD278" s="137" t="str">
        <f ca="1">IF(A278=FALSE,"",IF(B278=0,0,C249*100))</f>
        <v/>
      </c>
      <c r="AE278" s="137" t="str">
        <f t="shared" ca="1" si="137"/>
        <v/>
      </c>
      <c r="AF278" s="137" t="b">
        <f t="shared" ca="1" si="138"/>
        <v>1</v>
      </c>
      <c r="AG278" s="125" t="str">
        <f t="shared" ca="1" si="139"/>
        <v/>
      </c>
      <c r="AH278" s="315" t="s">
        <v>51</v>
      </c>
    </row>
    <row r="279" spans="1:34" s="119" customFormat="1" ht="18.75" customHeight="1">
      <c r="A279" s="129" t="b">
        <f ca="1">AND(B260=TRUE,H247+6&gt;A260+2)</f>
        <v>0</v>
      </c>
      <c r="B279" s="130" t="str">
        <f t="shared" ca="1" si="125"/>
        <v/>
      </c>
      <c r="C279" s="131" t="str">
        <f t="shared" ca="1" si="126"/>
        <v/>
      </c>
      <c r="D279" s="204" t="str">
        <f ca="1">IF(A279=FALSE,"",IF(B279=0,0,D249/B279*100))</f>
        <v/>
      </c>
      <c r="E279" s="204" t="str">
        <f ca="1">IF(A279=FALSE,"",IF(B279=0,0,D249/B279*100))</f>
        <v/>
      </c>
      <c r="F279" s="132" t="str">
        <f t="shared" ca="1" si="140"/>
        <v/>
      </c>
      <c r="G279" s="132" t="str">
        <f t="shared" ca="1" si="127"/>
        <v/>
      </c>
      <c r="H279" s="132" t="str">
        <f ca="1">IF(A279=FALSE,"",IF(B279=0,0,P247/2))</f>
        <v/>
      </c>
      <c r="I279" s="132" t="str">
        <f ca="1">IF(A279=FALSE,"",IF(B279=0,0,P249/SQRT(3)))</f>
        <v/>
      </c>
      <c r="J279" s="132" t="str">
        <f ca="1">IF(A279=FALSE,"",IF(B279=0,0,O247*B249/SQRT(3)))</f>
        <v/>
      </c>
      <c r="K279" s="205" t="str">
        <f t="shared" ca="1" si="128"/>
        <v/>
      </c>
      <c r="L279" s="133" t="str">
        <f t="shared" ca="1" si="141"/>
        <v/>
      </c>
      <c r="M279" s="134" t="str">
        <f t="shared" ca="1" si="129"/>
        <v/>
      </c>
      <c r="N279" s="135" t="str">
        <f ca="1">IF(A279=FALSE,"",IF(B279=0,0,K279*MAX(M277:M290)))</f>
        <v/>
      </c>
      <c r="O279" s="207" t="str">
        <f ca="1">IF(A279=FALSE,"",D259)</f>
        <v/>
      </c>
      <c r="P279" s="208" t="str">
        <f t="shared" ca="1" si="130"/>
        <v/>
      </c>
      <c r="Q279" s="210" t="str">
        <f t="shared" ca="1" si="131"/>
        <v/>
      </c>
      <c r="R279" s="208" t="str">
        <f ca="1">IF(A279=FALSE,"",OFFSET(O256,0,MATCH(MAX(P257:R257),P257:R257,0)))</f>
        <v/>
      </c>
      <c r="S279" s="209" t="str">
        <f ca="1">IF(A279=FALSE,"",IF(C279=0,0,D249/B279*100))</f>
        <v/>
      </c>
      <c r="U279" s="104">
        <f ca="1">IF(F247*Q$4&lt;=O279,0.5,IF(F247*Q$5&lt;=O279,1,IF(F247*Q$6&lt;=O279,2,IF(F247*Q$7&lt;=O279,3,))))</f>
        <v>0.5</v>
      </c>
      <c r="V279" s="104">
        <f t="shared" ca="1" si="132"/>
        <v>0.5</v>
      </c>
      <c r="W279" s="104">
        <f t="shared" ca="1" si="133"/>
        <v>0.5</v>
      </c>
      <c r="X279" s="104">
        <f t="shared" ca="1" si="134"/>
        <v>0.5</v>
      </c>
      <c r="Y279" s="104">
        <f t="shared" ca="1" si="135"/>
        <v>0.5</v>
      </c>
      <c r="Z279" s="104">
        <f t="shared" ref="Z279:Z290" ca="1" si="143">Z278</f>
        <v>0</v>
      </c>
      <c r="AA279" s="136">
        <f t="shared" ca="1" si="142"/>
        <v>0.5</v>
      </c>
      <c r="AC279" s="137" t="str">
        <f t="shared" ca="1" si="136"/>
        <v/>
      </c>
      <c r="AD279" s="137" t="str">
        <f ca="1">IF(A279=FALSE,"",IF(B279=0,0,C249*100))</f>
        <v/>
      </c>
      <c r="AE279" s="137" t="str">
        <f t="shared" ca="1" si="137"/>
        <v/>
      </c>
      <c r="AF279" s="137" t="b">
        <f t="shared" ca="1" si="138"/>
        <v>1</v>
      </c>
      <c r="AG279" s="125" t="str">
        <f t="shared" ca="1" si="139"/>
        <v/>
      </c>
      <c r="AH279" s="125" t="str">
        <f ca="1">OFFSET($N$2,MATCH(AH277,$M$3:$M$8,0),0)</f>
        <v>0</v>
      </c>
    </row>
    <row r="280" spans="1:34" s="119" customFormat="1" ht="18.75" customHeight="1">
      <c r="A280" s="129" t="b">
        <f ca="1">AND(B261=TRUE,H247+6&gt;A261+2)</f>
        <v>0</v>
      </c>
      <c r="B280" s="130" t="str">
        <f t="shared" ca="1" si="125"/>
        <v/>
      </c>
      <c r="C280" s="131" t="str">
        <f t="shared" ca="1" si="126"/>
        <v/>
      </c>
      <c r="D280" s="204" t="str">
        <f ca="1">IF(A280=FALSE,"",IF(B280=0,0,D249/B280*100))</f>
        <v/>
      </c>
      <c r="E280" s="204" t="str">
        <f ca="1">IF(A280=FALSE,"",IF(B280=0,0,D249/B280*100))</f>
        <v/>
      </c>
      <c r="F280" s="132" t="str">
        <f t="shared" ca="1" si="140"/>
        <v/>
      </c>
      <c r="G280" s="132" t="str">
        <f t="shared" ca="1" si="127"/>
        <v/>
      </c>
      <c r="H280" s="132" t="str">
        <f ca="1">IF(A280=FALSE,"",IF(B280=0,0,P247/2))</f>
        <v/>
      </c>
      <c r="I280" s="132" t="str">
        <f ca="1">IF(A280=FALSE,"",IF(B280=0,0,P249/SQRT(3)))</f>
        <v/>
      </c>
      <c r="J280" s="132" t="str">
        <f ca="1">IF(A280=FALSE,"",IF(B280=0,0,O247*B249/SQRT(3)))</f>
        <v/>
      </c>
      <c r="K280" s="205" t="str">
        <f t="shared" ca="1" si="128"/>
        <v/>
      </c>
      <c r="L280" s="133" t="str">
        <f t="shared" ca="1" si="141"/>
        <v/>
      </c>
      <c r="M280" s="134" t="str">
        <f t="shared" ca="1" si="129"/>
        <v/>
      </c>
      <c r="N280" s="135" t="str">
        <f ca="1">IF(A280=FALSE,"",IF(B280=0,0,K280*MAX(M277:M290)))</f>
        <v/>
      </c>
      <c r="O280" s="207" t="str">
        <f ca="1">IF(A280=FALSE,"",D259)</f>
        <v/>
      </c>
      <c r="P280" s="208" t="str">
        <f t="shared" ca="1" si="130"/>
        <v/>
      </c>
      <c r="Q280" s="210" t="str">
        <f t="shared" ca="1" si="131"/>
        <v/>
      </c>
      <c r="R280" s="208" t="str">
        <f ca="1">IF(A280=FALSE,"",OFFSET(O256,0,MATCH(MAX(P257:R257),P257:R257,0)))</f>
        <v/>
      </c>
      <c r="S280" s="209" t="str">
        <f ca="1">IF(A280=FALSE,"",IF(C280=0,0,D249/B280*100))</f>
        <v/>
      </c>
      <c r="U280" s="104">
        <f ca="1">IF(F247*Q$4&lt;=O280,0.5,IF(F247*Q$5&lt;=O280,1,IF(F247*Q$6&lt;=O280,2,IF(F247*Q$7&lt;=O280,3,))))</f>
        <v>0.5</v>
      </c>
      <c r="V280" s="104">
        <f t="shared" ca="1" si="132"/>
        <v>0.5</v>
      </c>
      <c r="W280" s="104">
        <f t="shared" ca="1" si="133"/>
        <v>0.5</v>
      </c>
      <c r="X280" s="104">
        <f t="shared" ca="1" si="134"/>
        <v>0.5</v>
      </c>
      <c r="Y280" s="104">
        <f t="shared" ca="1" si="135"/>
        <v>0.5</v>
      </c>
      <c r="Z280" s="104">
        <f t="shared" ca="1" si="143"/>
        <v>0</v>
      </c>
      <c r="AA280" s="136">
        <f t="shared" ca="1" si="142"/>
        <v>0.5</v>
      </c>
      <c r="AC280" s="137" t="str">
        <f t="shared" ca="1" si="136"/>
        <v/>
      </c>
      <c r="AD280" s="137" t="str">
        <f ca="1">IF(A280=FALSE,"",IF(B280=0,0,C249*100))</f>
        <v/>
      </c>
      <c r="AE280" s="137" t="str">
        <f t="shared" ca="1" si="137"/>
        <v/>
      </c>
      <c r="AF280" s="137" t="b">
        <f t="shared" ca="1" si="138"/>
        <v>1</v>
      </c>
      <c r="AG280" s="125" t="str">
        <f t="shared" ca="1" si="139"/>
        <v/>
      </c>
      <c r="AH280" s="315" t="s">
        <v>3</v>
      </c>
    </row>
    <row r="281" spans="1:34" s="119" customFormat="1" ht="18.75" customHeight="1">
      <c r="A281" s="129" t="b">
        <f ca="1">AND(B262=TRUE,H247+6&gt;A262+2)</f>
        <v>0</v>
      </c>
      <c r="B281" s="130" t="str">
        <f t="shared" ca="1" si="125"/>
        <v/>
      </c>
      <c r="C281" s="131" t="str">
        <f t="shared" ca="1" si="126"/>
        <v/>
      </c>
      <c r="D281" s="204" t="str">
        <f ca="1">IF(A281=FALSE,"",IF(B281=0,0,D249/B281*100))</f>
        <v/>
      </c>
      <c r="E281" s="204" t="str">
        <f ca="1">IF(A281=FALSE,"",IF(B281=0,0,D249/B281*100))</f>
        <v/>
      </c>
      <c r="F281" s="132" t="str">
        <f t="shared" ca="1" si="140"/>
        <v/>
      </c>
      <c r="G281" s="132" t="str">
        <f t="shared" ca="1" si="127"/>
        <v/>
      </c>
      <c r="H281" s="132" t="str">
        <f ca="1">IF(A281=FALSE,"",IF(B281=0,0,P247/2))</f>
        <v/>
      </c>
      <c r="I281" s="132" t="str">
        <f ca="1">IF(A281=FALSE,"",IF(B281=0,0,P249/SQRT(3)))</f>
        <v/>
      </c>
      <c r="J281" s="132" t="str">
        <f ca="1">IF(A281=FALSE,"",IF(B281=0,0,O247*B249/SQRT(3)))</f>
        <v/>
      </c>
      <c r="K281" s="205" t="str">
        <f t="shared" ca="1" si="128"/>
        <v/>
      </c>
      <c r="L281" s="133" t="str">
        <f t="shared" ca="1" si="141"/>
        <v/>
      </c>
      <c r="M281" s="134" t="str">
        <f t="shared" ca="1" si="129"/>
        <v/>
      </c>
      <c r="N281" s="135" t="str">
        <f ca="1">IF(A281=FALSE,"",IF(B281=0,0,K281*MAX(M277:M290)))</f>
        <v/>
      </c>
      <c r="O281" s="207" t="str">
        <f ca="1">IF(A281=FALSE,"",D259)</f>
        <v/>
      </c>
      <c r="P281" s="208" t="str">
        <f t="shared" ca="1" si="130"/>
        <v/>
      </c>
      <c r="Q281" s="210" t="str">
        <f t="shared" ca="1" si="131"/>
        <v/>
      </c>
      <c r="R281" s="208" t="str">
        <f ca="1">IF(A281=FALSE,"",OFFSET(O256,0,MATCH(MAX(P257:R257),P257:R257,0)))</f>
        <v/>
      </c>
      <c r="S281" s="209" t="str">
        <f ca="1">IF(A281=FALSE,"",IF(C281=0,0,D249/B281*100))</f>
        <v/>
      </c>
      <c r="U281" s="104">
        <f ca="1">IF(F247*Q$4&lt;=O281,0.5,IF(F247*Q$5&lt;=O281,1,IF(F247*Q$6&lt;=O281,2,IF(F247*Q$7&lt;=O281,3,))))</f>
        <v>0.5</v>
      </c>
      <c r="V281" s="104">
        <f t="shared" ca="1" si="132"/>
        <v>0.5</v>
      </c>
      <c r="W281" s="104">
        <f t="shared" ca="1" si="133"/>
        <v>0.5</v>
      </c>
      <c r="X281" s="104">
        <f t="shared" ca="1" si="134"/>
        <v>0.5</v>
      </c>
      <c r="Y281" s="104">
        <f t="shared" ca="1" si="135"/>
        <v>0.5</v>
      </c>
      <c r="Z281" s="104">
        <f t="shared" ca="1" si="143"/>
        <v>0</v>
      </c>
      <c r="AA281" s="136">
        <f t="shared" ca="1" si="142"/>
        <v>0.5</v>
      </c>
      <c r="AC281" s="137" t="str">
        <f t="shared" ca="1" si="136"/>
        <v/>
      </c>
      <c r="AD281" s="137" t="str">
        <f ca="1">IF(A281=FALSE,"",IF(B281=0,0,C249*100))</f>
        <v/>
      </c>
      <c r="AE281" s="137" t="str">
        <f t="shared" ca="1" si="137"/>
        <v/>
      </c>
      <c r="AF281" s="137" t="b">
        <f t="shared" ca="1" si="138"/>
        <v>1</v>
      </c>
      <c r="AG281" s="125" t="str">
        <f t="shared" ca="1" si="139"/>
        <v/>
      </c>
      <c r="AH281" s="316" t="s">
        <v>233</v>
      </c>
    </row>
    <row r="282" spans="1:34" s="119" customFormat="1" ht="18.75" customHeight="1">
      <c r="A282" s="129" t="b">
        <f ca="1">AND(B263=TRUE,H247+6&gt;A263+2)</f>
        <v>0</v>
      </c>
      <c r="B282" s="130" t="str">
        <f t="shared" ca="1" si="125"/>
        <v/>
      </c>
      <c r="C282" s="131" t="str">
        <f t="shared" ca="1" si="126"/>
        <v/>
      </c>
      <c r="D282" s="204" t="str">
        <f ca="1">IF(A282=FALSE,"",IF(B282=0,0,D249/B282*100))</f>
        <v/>
      </c>
      <c r="E282" s="204" t="str">
        <f ca="1">IF(A282=FALSE,"",IF(B282=0,0,D249/B282*100))</f>
        <v/>
      </c>
      <c r="F282" s="132" t="str">
        <f t="shared" ca="1" si="140"/>
        <v/>
      </c>
      <c r="G282" s="132" t="str">
        <f t="shared" ca="1" si="127"/>
        <v/>
      </c>
      <c r="H282" s="132" t="str">
        <f ca="1">IF(A282=FALSE,"",IF(B282=0,0,P247/2))</f>
        <v/>
      </c>
      <c r="I282" s="132" t="str">
        <f ca="1">IF(A282=FALSE,"",IF(B282=0,0,P249/SQRT(3)))</f>
        <v/>
      </c>
      <c r="J282" s="132" t="str">
        <f ca="1">IF(A282=FALSE,"",IF(B282=0,0,O247*B249/SQRT(3)))</f>
        <v/>
      </c>
      <c r="K282" s="205" t="str">
        <f t="shared" ca="1" si="128"/>
        <v/>
      </c>
      <c r="L282" s="133" t="str">
        <f t="shared" ca="1" si="141"/>
        <v/>
      </c>
      <c r="M282" s="134" t="str">
        <f t="shared" ca="1" si="129"/>
        <v/>
      </c>
      <c r="N282" s="135" t="str">
        <f ca="1">IF(A282=FALSE,"",IF(B282=0,0,K282*MAX(M277:M290)))</f>
        <v/>
      </c>
      <c r="O282" s="207" t="str">
        <f ca="1">IF(A282=FALSE,"",D259)</f>
        <v/>
      </c>
      <c r="P282" s="208" t="str">
        <f t="shared" ca="1" si="130"/>
        <v/>
      </c>
      <c r="Q282" s="210" t="str">
        <f t="shared" ca="1" si="131"/>
        <v/>
      </c>
      <c r="R282" s="208" t="str">
        <f ca="1">IF(A282=FALSE,"",OFFSET(O256,0,MATCH(MAX(P257:R257),P257:R257,0)))</f>
        <v/>
      </c>
      <c r="S282" s="209" t="str">
        <f ca="1">IF(A282=FALSE,"",IF(C282=0,0,D249/B282*100))</f>
        <v/>
      </c>
      <c r="U282" s="104">
        <f ca="1">IF(F247*Q$4&lt;=O282,0.5,IF(F247*Q$5&lt;=O282,1,IF(F247*Q$6&lt;=O282,2,IF(F247*Q$7&lt;=O282,3,))))</f>
        <v>0.5</v>
      </c>
      <c r="V282" s="104">
        <f t="shared" ca="1" si="132"/>
        <v>0.5</v>
      </c>
      <c r="W282" s="104">
        <f t="shared" ca="1" si="133"/>
        <v>0.5</v>
      </c>
      <c r="X282" s="104">
        <f t="shared" ca="1" si="134"/>
        <v>0.5</v>
      </c>
      <c r="Y282" s="104">
        <f t="shared" ca="1" si="135"/>
        <v>0.5</v>
      </c>
      <c r="Z282" s="104">
        <f t="shared" ca="1" si="143"/>
        <v>0</v>
      </c>
      <c r="AA282" s="136">
        <f t="shared" ca="1" si="142"/>
        <v>0.5</v>
      </c>
      <c r="AC282" s="137" t="str">
        <f t="shared" ca="1" si="136"/>
        <v/>
      </c>
      <c r="AD282" s="137" t="str">
        <f ca="1">IF(A282=FALSE,"",IF(B282=0,0,C249*100))</f>
        <v/>
      </c>
      <c r="AE282" s="137" t="str">
        <f t="shared" ca="1" si="137"/>
        <v/>
      </c>
      <c r="AF282" s="137" t="b">
        <f t="shared" ca="1" si="138"/>
        <v>1</v>
      </c>
      <c r="AG282" s="125" t="str">
        <f t="shared" ca="1" si="139"/>
        <v/>
      </c>
      <c r="AH282" s="188" t="str">
        <f ca="1">IF(COUNTIF(AF277:AF290,FALSE)=0,"","초과")</f>
        <v/>
      </c>
    </row>
    <row r="283" spans="1:34" s="119" customFormat="1" ht="18.75" customHeight="1">
      <c r="A283" s="129" t="b">
        <f ca="1">AND(B264=TRUE,H247+6&gt;A264+2)</f>
        <v>0</v>
      </c>
      <c r="B283" s="130" t="str">
        <f t="shared" ca="1" si="125"/>
        <v/>
      </c>
      <c r="C283" s="131" t="str">
        <f t="shared" ca="1" si="126"/>
        <v/>
      </c>
      <c r="D283" s="204" t="str">
        <f ca="1">IF(A283=FALSE,"",IF(B283=0,0,D249/B283*100))</f>
        <v/>
      </c>
      <c r="E283" s="204" t="str">
        <f ca="1">IF(A283=FALSE,"",IF(B283=0,0,D249/B283*100))</f>
        <v/>
      </c>
      <c r="F283" s="132" t="str">
        <f t="shared" ca="1" si="140"/>
        <v/>
      </c>
      <c r="G283" s="132" t="str">
        <f t="shared" ca="1" si="127"/>
        <v/>
      </c>
      <c r="H283" s="132" t="str">
        <f ca="1">IF(A283=FALSE,"",IF(B283=0,0,P247/2))</f>
        <v/>
      </c>
      <c r="I283" s="132" t="str">
        <f ca="1">IF(A283=FALSE,"",IF(B283=0,0,P249/SQRT(3)))</f>
        <v/>
      </c>
      <c r="J283" s="132" t="str">
        <f ca="1">IF(A283=FALSE,"",IF(B283=0,0,O247*B249/SQRT(3)))</f>
        <v/>
      </c>
      <c r="K283" s="205" t="str">
        <f t="shared" ca="1" si="128"/>
        <v/>
      </c>
      <c r="L283" s="133" t="str">
        <f t="shared" ca="1" si="141"/>
        <v/>
      </c>
      <c r="M283" s="134" t="str">
        <f t="shared" ca="1" si="129"/>
        <v/>
      </c>
      <c r="N283" s="135" t="str">
        <f ca="1">IF(A283=FALSE,"",IF(B283=0,0,K283*MAX(M277:M290)))</f>
        <v/>
      </c>
      <c r="O283" s="207" t="str">
        <f ca="1">IF(A283=FALSE,"",D259)</f>
        <v/>
      </c>
      <c r="P283" s="208" t="str">
        <f t="shared" ca="1" si="130"/>
        <v/>
      </c>
      <c r="Q283" s="210" t="str">
        <f t="shared" ca="1" si="131"/>
        <v/>
      </c>
      <c r="R283" s="208" t="str">
        <f ca="1">IF(A283=FALSE,"",OFFSET(O256,0,MATCH(MAX(P257:R257),P257:R257,0)))</f>
        <v/>
      </c>
      <c r="S283" s="209" t="str">
        <f ca="1">IF(A283=FALSE,"",IF(C283=0,0,D249/B283*100))</f>
        <v/>
      </c>
      <c r="U283" s="104">
        <f ca="1">IF(F247*Q$4&lt;=O283,0.5,IF(F247*Q$5&lt;=O283,1,IF(F247*Q$6&lt;=O283,2,IF(F247*Q$7&lt;=O283,3,))))</f>
        <v>0.5</v>
      </c>
      <c r="V283" s="104">
        <f t="shared" ca="1" si="132"/>
        <v>0.5</v>
      </c>
      <c r="W283" s="104">
        <f t="shared" ca="1" si="133"/>
        <v>0.5</v>
      </c>
      <c r="X283" s="104">
        <f t="shared" ca="1" si="134"/>
        <v>0.5</v>
      </c>
      <c r="Y283" s="104">
        <f t="shared" ca="1" si="135"/>
        <v>0.5</v>
      </c>
      <c r="Z283" s="104">
        <f t="shared" ca="1" si="143"/>
        <v>0</v>
      </c>
      <c r="AA283" s="136">
        <f t="shared" ca="1" si="142"/>
        <v>0.5</v>
      </c>
      <c r="AC283" s="137" t="str">
        <f t="shared" ca="1" si="136"/>
        <v/>
      </c>
      <c r="AD283" s="137" t="str">
        <f ca="1">IF(A283=FALSE,"",IF(B283=0,0,C249*100))</f>
        <v/>
      </c>
      <c r="AE283" s="137" t="str">
        <f t="shared" ca="1" si="137"/>
        <v/>
      </c>
      <c r="AF283" s="137" t="b">
        <f t="shared" ca="1" si="138"/>
        <v>1</v>
      </c>
      <c r="AG283" s="186" t="str">
        <f t="shared" ca="1" si="139"/>
        <v/>
      </c>
      <c r="AH283" s="189"/>
    </row>
    <row r="284" spans="1:34" s="119" customFormat="1" ht="18.75" customHeight="1">
      <c r="A284" s="129" t="b">
        <f ca="1">AND(B265=TRUE,H247+6&gt;A265+2)</f>
        <v>0</v>
      </c>
      <c r="B284" s="130" t="str">
        <f t="shared" ca="1" si="125"/>
        <v/>
      </c>
      <c r="C284" s="131" t="str">
        <f t="shared" ca="1" si="126"/>
        <v/>
      </c>
      <c r="D284" s="204" t="str">
        <f ca="1">IF(A284=FALSE,"",IF(B284=0,0,D249/B284*100))</f>
        <v/>
      </c>
      <c r="E284" s="204" t="str">
        <f ca="1">IF(A284=FALSE,"",IF(B284=0,0,D249/B284*100))</f>
        <v/>
      </c>
      <c r="F284" s="132" t="str">
        <f t="shared" ca="1" si="140"/>
        <v/>
      </c>
      <c r="G284" s="132" t="str">
        <f t="shared" ca="1" si="127"/>
        <v/>
      </c>
      <c r="H284" s="132" t="str">
        <f ca="1">IF(A284=FALSE,"",IF(B284=0,0,P247/2))</f>
        <v/>
      </c>
      <c r="I284" s="132" t="str">
        <f ca="1">IF(A284=FALSE,"",IF(B284=0,0,P249/SQRT(3)))</f>
        <v/>
      </c>
      <c r="J284" s="132" t="str">
        <f ca="1">IF(A284=FALSE,"",IF(B284=0,0,O247*B249/SQRT(3)))</f>
        <v/>
      </c>
      <c r="K284" s="205" t="str">
        <f t="shared" ca="1" si="128"/>
        <v/>
      </c>
      <c r="L284" s="133" t="str">
        <f t="shared" ca="1" si="141"/>
        <v/>
      </c>
      <c r="M284" s="134" t="str">
        <f t="shared" ca="1" si="129"/>
        <v/>
      </c>
      <c r="N284" s="135" t="str">
        <f ca="1">IF(A284=FALSE,"",IF(B284=0,0,K284*MAX(M277:M290)))</f>
        <v/>
      </c>
      <c r="O284" s="207" t="str">
        <f ca="1">IF(A284=FALSE,"",D259)</f>
        <v/>
      </c>
      <c r="P284" s="208" t="str">
        <f t="shared" ca="1" si="130"/>
        <v/>
      </c>
      <c r="Q284" s="210" t="str">
        <f t="shared" ca="1" si="131"/>
        <v/>
      </c>
      <c r="R284" s="208" t="str">
        <f ca="1">IF(A284=FALSE,"",OFFSET(O256,0,MATCH(MAX(P257:R257),P257:R257,0)))</f>
        <v/>
      </c>
      <c r="S284" s="209" t="str">
        <f ca="1">IF(A284=FALSE,"",IF(C284=0,0,D249/B284*100))</f>
        <v/>
      </c>
      <c r="U284" s="104">
        <f ca="1">IF(F247*Q$4&lt;=O284,0.5,IF(F247*Q$5&lt;=O284,1,IF(F247*Q$6&lt;=O284,2,IF(F247*Q$7&lt;=O284,3,))))</f>
        <v>0.5</v>
      </c>
      <c r="V284" s="104">
        <f t="shared" ca="1" si="132"/>
        <v>0.5</v>
      </c>
      <c r="W284" s="104">
        <f t="shared" ca="1" si="133"/>
        <v>0.5</v>
      </c>
      <c r="X284" s="104">
        <f t="shared" ca="1" si="134"/>
        <v>0.5</v>
      </c>
      <c r="Y284" s="104">
        <f t="shared" ca="1" si="135"/>
        <v>0.5</v>
      </c>
      <c r="Z284" s="104">
        <f t="shared" ca="1" si="143"/>
        <v>0</v>
      </c>
      <c r="AA284" s="136">
        <f t="shared" ca="1" si="142"/>
        <v>0.5</v>
      </c>
      <c r="AC284" s="137" t="str">
        <f t="shared" ca="1" si="136"/>
        <v/>
      </c>
      <c r="AD284" s="137" t="str">
        <f ca="1">IF(A284=FALSE,"",IF(B284=0,0,C249*100))</f>
        <v/>
      </c>
      <c r="AE284" s="137" t="str">
        <f t="shared" ca="1" si="137"/>
        <v/>
      </c>
      <c r="AF284" s="137" t="b">
        <f t="shared" ca="1" si="138"/>
        <v>1</v>
      </c>
      <c r="AG284" s="125" t="str">
        <f t="shared" ca="1" si="139"/>
        <v/>
      </c>
    </row>
    <row r="285" spans="1:34" s="119" customFormat="1" ht="18.75" customHeight="1">
      <c r="A285" s="129" t="b">
        <f ca="1">AND(B266=TRUE,H247+6&gt;A266+2)</f>
        <v>0</v>
      </c>
      <c r="B285" s="130" t="str">
        <f t="shared" ca="1" si="125"/>
        <v/>
      </c>
      <c r="C285" s="131" t="str">
        <f t="shared" ca="1" si="126"/>
        <v/>
      </c>
      <c r="D285" s="204" t="str">
        <f ca="1">IF(A285=FALSE,"",IF(B285=0,0,D249/B285*100))</f>
        <v/>
      </c>
      <c r="E285" s="204" t="str">
        <f ca="1">IF(A285=FALSE,"",IF(B285=0,0,D249/B285*100))</f>
        <v/>
      </c>
      <c r="F285" s="132" t="str">
        <f t="shared" ca="1" si="140"/>
        <v/>
      </c>
      <c r="G285" s="132" t="str">
        <f t="shared" ca="1" si="127"/>
        <v/>
      </c>
      <c r="H285" s="132" t="str">
        <f ca="1">IF(A285=FALSE,"",IF(B285=0,0,P247/2))</f>
        <v/>
      </c>
      <c r="I285" s="132" t="str">
        <f ca="1">IF(A285=FALSE,"",IF(B285=0,0,P249/SQRT(3)))</f>
        <v/>
      </c>
      <c r="J285" s="132" t="str">
        <f ca="1">IF(A285=FALSE,"",IF(B285=0,0,O247*B249/SQRT(3)))</f>
        <v/>
      </c>
      <c r="K285" s="205" t="str">
        <f t="shared" ca="1" si="128"/>
        <v/>
      </c>
      <c r="L285" s="133" t="str">
        <f t="shared" ca="1" si="141"/>
        <v/>
      </c>
      <c r="M285" s="134" t="str">
        <f t="shared" ca="1" si="129"/>
        <v/>
      </c>
      <c r="N285" s="135" t="str">
        <f ca="1">IF(A285=FALSE,"",IF(B285=0,0,K285*MAX(M277:M290)))</f>
        <v/>
      </c>
      <c r="O285" s="207" t="str">
        <f ca="1">IF(A285=FALSE,"",D259)</f>
        <v/>
      </c>
      <c r="P285" s="208" t="str">
        <f t="shared" ca="1" si="130"/>
        <v/>
      </c>
      <c r="Q285" s="210" t="str">
        <f t="shared" ca="1" si="131"/>
        <v/>
      </c>
      <c r="R285" s="208" t="str">
        <f ca="1">IF(A285=FALSE,"",OFFSET(O256,0,MATCH(MAX(P257:R257),P257:R257,0)))</f>
        <v/>
      </c>
      <c r="S285" s="209" t="str">
        <f ca="1">IF(A285=FALSE,"",IF(C285=0,0,D249/B285*100))</f>
        <v/>
      </c>
      <c r="U285" s="104">
        <f ca="1">IF(F247*Q$4&lt;=O285,0.5,IF(F247*Q$5&lt;=O285,1,IF(F247*Q$6&lt;=O285,2,IF(F247*Q$7&lt;=O285,3,))))</f>
        <v>0.5</v>
      </c>
      <c r="V285" s="104">
        <f t="shared" ca="1" si="132"/>
        <v>0.5</v>
      </c>
      <c r="W285" s="104">
        <f t="shared" ca="1" si="133"/>
        <v>0.5</v>
      </c>
      <c r="X285" s="104">
        <f t="shared" ca="1" si="134"/>
        <v>0.5</v>
      </c>
      <c r="Y285" s="104">
        <f t="shared" ca="1" si="135"/>
        <v>0.5</v>
      </c>
      <c r="Z285" s="104">
        <f t="shared" ca="1" si="143"/>
        <v>0</v>
      </c>
      <c r="AA285" s="136">
        <f t="shared" ca="1" si="142"/>
        <v>0.5</v>
      </c>
      <c r="AC285" s="137" t="str">
        <f t="shared" ca="1" si="136"/>
        <v/>
      </c>
      <c r="AD285" s="137" t="str">
        <f ca="1">IF(A285=FALSE,"",IF(B285=0,0,C249*100))</f>
        <v/>
      </c>
      <c r="AE285" s="137" t="str">
        <f t="shared" ca="1" si="137"/>
        <v/>
      </c>
      <c r="AF285" s="137" t="b">
        <f t="shared" ca="1" si="138"/>
        <v>1</v>
      </c>
      <c r="AG285" s="125" t="str">
        <f t="shared" ca="1" si="139"/>
        <v/>
      </c>
    </row>
    <row r="286" spans="1:34" s="119" customFormat="1" ht="18.75" customHeight="1">
      <c r="A286" s="129" t="b">
        <f ca="1">AND(B267=TRUE,H247+6&gt;A267+2)</f>
        <v>0</v>
      </c>
      <c r="B286" s="130" t="str">
        <f t="shared" ca="1" si="125"/>
        <v/>
      </c>
      <c r="C286" s="131" t="str">
        <f t="shared" ca="1" si="126"/>
        <v/>
      </c>
      <c r="D286" s="204" t="str">
        <f ca="1">IF(A286=FALSE,"",IF(B286=0,0,D249/B286*100))</f>
        <v/>
      </c>
      <c r="E286" s="204" t="str">
        <f ca="1">IF(A286=FALSE,"",IF(B286=0,0,D249/B286*100))</f>
        <v/>
      </c>
      <c r="F286" s="132" t="str">
        <f t="shared" ca="1" si="140"/>
        <v/>
      </c>
      <c r="G286" s="132" t="str">
        <f t="shared" ca="1" si="127"/>
        <v/>
      </c>
      <c r="H286" s="132" t="str">
        <f ca="1">IF(A286=FALSE,"",IF(B286=0,0,P247/2))</f>
        <v/>
      </c>
      <c r="I286" s="132" t="str">
        <f ca="1">IF(A286=FALSE,"",IF(B286=0,0,P249/SQRT(3)))</f>
        <v/>
      </c>
      <c r="J286" s="132" t="str">
        <f ca="1">IF(A286=FALSE,"",IF(B286=0,0,O247*B249/SQRT(3)))</f>
        <v/>
      </c>
      <c r="K286" s="205" t="str">
        <f t="shared" ca="1" si="128"/>
        <v/>
      </c>
      <c r="L286" s="133" t="str">
        <f t="shared" ca="1" si="141"/>
        <v/>
      </c>
      <c r="M286" s="134" t="str">
        <f t="shared" ca="1" si="129"/>
        <v/>
      </c>
      <c r="N286" s="135" t="str">
        <f ca="1">IF(A286=FALSE,"",IF(B286=0,0,K286*MAX(M277:M290)))</f>
        <v/>
      </c>
      <c r="O286" s="207" t="str">
        <f ca="1">IF(A286=FALSE,"",D259)</f>
        <v/>
      </c>
      <c r="P286" s="208" t="str">
        <f t="shared" ca="1" si="130"/>
        <v/>
      </c>
      <c r="Q286" s="210" t="str">
        <f t="shared" ca="1" si="131"/>
        <v/>
      </c>
      <c r="R286" s="208" t="str">
        <f ca="1">IF(A286=FALSE,"",OFFSET(O256,0,MATCH(MAX(P257:R257),P257:R257,0)))</f>
        <v/>
      </c>
      <c r="S286" s="209" t="str">
        <f ca="1">IF(A286=FALSE,"",IF(C286=0,0,D249/B286*100))</f>
        <v/>
      </c>
      <c r="U286" s="104">
        <f ca="1">IF(F247*Q$4&lt;=O286,0.5,IF(F247*Q$5&lt;=O286,1,IF(F247*Q$6&lt;=O286,2,IF(F247*Q$7&lt;=O286,3,))))</f>
        <v>0.5</v>
      </c>
      <c r="V286" s="104">
        <f t="shared" ca="1" si="132"/>
        <v>0.5</v>
      </c>
      <c r="W286" s="104">
        <f t="shared" ca="1" si="133"/>
        <v>0.5</v>
      </c>
      <c r="X286" s="104">
        <f t="shared" ca="1" si="134"/>
        <v>0.5</v>
      </c>
      <c r="Y286" s="104">
        <f t="shared" ca="1" si="135"/>
        <v>0.5</v>
      </c>
      <c r="Z286" s="104">
        <f t="shared" ca="1" si="143"/>
        <v>0</v>
      </c>
      <c r="AA286" s="136">
        <f t="shared" ca="1" si="142"/>
        <v>0.5</v>
      </c>
      <c r="AC286" s="137" t="str">
        <f t="shared" ca="1" si="136"/>
        <v/>
      </c>
      <c r="AD286" s="137" t="str">
        <f ca="1">IF(A286=FALSE,"",IF(B286=0,0,C249*100))</f>
        <v/>
      </c>
      <c r="AE286" s="137" t="str">
        <f t="shared" ca="1" si="137"/>
        <v/>
      </c>
      <c r="AF286" s="137" t="b">
        <f t="shared" ca="1" si="138"/>
        <v>1</v>
      </c>
      <c r="AG286" s="125" t="str">
        <f t="shared" ca="1" si="139"/>
        <v/>
      </c>
    </row>
    <row r="287" spans="1:34" s="119" customFormat="1" ht="18.75" customHeight="1">
      <c r="A287" s="129" t="b">
        <f ca="1">AND(B268=TRUE,H247+6&gt;A268+2)</f>
        <v>0</v>
      </c>
      <c r="B287" s="130" t="str">
        <f t="shared" ca="1" si="125"/>
        <v/>
      </c>
      <c r="C287" s="131" t="str">
        <f t="shared" ca="1" si="126"/>
        <v/>
      </c>
      <c r="D287" s="204" t="str">
        <f ca="1">IF(A287=FALSE,"",IF(B287=0,0,D249/B287*100))</f>
        <v/>
      </c>
      <c r="E287" s="204" t="str">
        <f ca="1">IF(A287=FALSE,"",IF(B287=0,0,D249/B287*100))</f>
        <v/>
      </c>
      <c r="F287" s="132" t="str">
        <f t="shared" ca="1" si="140"/>
        <v/>
      </c>
      <c r="G287" s="132" t="str">
        <f t="shared" ca="1" si="127"/>
        <v/>
      </c>
      <c r="H287" s="132" t="str">
        <f ca="1">IF(A287=FALSE,"",IF(B287=0,0,P247/2))</f>
        <v/>
      </c>
      <c r="I287" s="132" t="str">
        <f ca="1">IF(A287=FALSE,"",IF(B287=0,0,P249/SQRT(3)))</f>
        <v/>
      </c>
      <c r="J287" s="132" t="str">
        <f ca="1">IF(A287=FALSE,"",IF(B287=0,0,O247*B249/SQRT(3)))</f>
        <v/>
      </c>
      <c r="K287" s="205" t="str">
        <f t="shared" ca="1" si="128"/>
        <v/>
      </c>
      <c r="L287" s="133" t="str">
        <f t="shared" ca="1" si="141"/>
        <v/>
      </c>
      <c r="M287" s="134" t="str">
        <f t="shared" ca="1" si="129"/>
        <v/>
      </c>
      <c r="N287" s="135" t="str">
        <f ca="1">IF(A287=FALSE,"",IF(B287=0,0,K287*MAX(M277:M290)))</f>
        <v/>
      </c>
      <c r="O287" s="207" t="str">
        <f ca="1">IF(A287=FALSE,"",D259)</f>
        <v/>
      </c>
      <c r="P287" s="208" t="str">
        <f t="shared" ca="1" si="130"/>
        <v/>
      </c>
      <c r="Q287" s="210" t="str">
        <f t="shared" ca="1" si="131"/>
        <v/>
      </c>
      <c r="R287" s="208" t="str">
        <f ca="1">IF(A287=FALSE,"",OFFSET(O256,0,MATCH(MAX(P257:R257),P257:R257,0)))</f>
        <v/>
      </c>
      <c r="S287" s="209" t="str">
        <f ca="1">IF(A287=FALSE,"",IF(C287=0,0,D249/B287*100))</f>
        <v/>
      </c>
      <c r="U287" s="104">
        <f ca="1">IF(F247*Q$4&lt;=O287,0.5,IF(F247*Q$5&lt;=O287,1,IF(F247*Q$6&lt;=O287,2,IF(F247*Q$7&lt;=O287,3,))))</f>
        <v>0.5</v>
      </c>
      <c r="V287" s="104">
        <f t="shared" ca="1" si="132"/>
        <v>0.5</v>
      </c>
      <c r="W287" s="104">
        <f t="shared" ca="1" si="133"/>
        <v>0.5</v>
      </c>
      <c r="X287" s="104">
        <f t="shared" ca="1" si="134"/>
        <v>0.5</v>
      </c>
      <c r="Y287" s="104">
        <f t="shared" ca="1" si="135"/>
        <v>0.5</v>
      </c>
      <c r="Z287" s="104">
        <f t="shared" ca="1" si="143"/>
        <v>0</v>
      </c>
      <c r="AA287" s="136">
        <f t="shared" ca="1" si="142"/>
        <v>0.5</v>
      </c>
      <c r="AC287" s="137" t="str">
        <f t="shared" ca="1" si="136"/>
        <v/>
      </c>
      <c r="AD287" s="137" t="str">
        <f ca="1">IF(A287=FALSE,"",IF(B287=0,0,C249*100))</f>
        <v/>
      </c>
      <c r="AE287" s="137" t="str">
        <f t="shared" ca="1" si="137"/>
        <v/>
      </c>
      <c r="AF287" s="137" t="b">
        <f t="shared" ca="1" si="138"/>
        <v>1</v>
      </c>
      <c r="AG287" s="125" t="str">
        <f t="shared" ca="1" si="139"/>
        <v/>
      </c>
    </row>
    <row r="288" spans="1:34" s="119" customFormat="1" ht="18.75" customHeight="1">
      <c r="A288" s="129" t="b">
        <f ca="1">AND(B269=TRUE,H247+6&gt;A269+2)</f>
        <v>0</v>
      </c>
      <c r="B288" s="130" t="str">
        <f t="shared" ca="1" si="125"/>
        <v/>
      </c>
      <c r="C288" s="131" t="str">
        <f t="shared" ca="1" si="126"/>
        <v/>
      </c>
      <c r="D288" s="204" t="str">
        <f ca="1">IF(A288=FALSE,"",IF(B288=0,0,D249/B288*100))</f>
        <v/>
      </c>
      <c r="E288" s="204" t="str">
        <f ca="1">IF(A288=FALSE,"",IF(B288=0,0,D249/B288*100))</f>
        <v/>
      </c>
      <c r="F288" s="132" t="str">
        <f t="shared" ca="1" si="140"/>
        <v/>
      </c>
      <c r="G288" s="132" t="str">
        <f t="shared" ca="1" si="127"/>
        <v/>
      </c>
      <c r="H288" s="132" t="str">
        <f ca="1">IF(A288=FALSE,"",IF(B288=0,0,P247/2))</f>
        <v/>
      </c>
      <c r="I288" s="132" t="str">
        <f ca="1">IF(A288=FALSE,"",IF(B288=0,0,P249/SQRT(3)))</f>
        <v/>
      </c>
      <c r="J288" s="132" t="str">
        <f ca="1">IF(A288=FALSE,"",IF(B288=0,0,O247*B249/SQRT(3)))</f>
        <v/>
      </c>
      <c r="K288" s="205" t="str">
        <f t="shared" ca="1" si="128"/>
        <v/>
      </c>
      <c r="L288" s="133" t="str">
        <f t="shared" ca="1" si="141"/>
        <v/>
      </c>
      <c r="M288" s="134" t="str">
        <f t="shared" ca="1" si="129"/>
        <v/>
      </c>
      <c r="N288" s="135" t="str">
        <f ca="1">IF(A288=FALSE,"",IF(B288=0,0,K288*MAX(M277:M290)))</f>
        <v/>
      </c>
      <c r="O288" s="207" t="str">
        <f ca="1">IF(A288=FALSE,"",D259)</f>
        <v/>
      </c>
      <c r="P288" s="208" t="str">
        <f t="shared" ca="1" si="130"/>
        <v/>
      </c>
      <c r="Q288" s="210" t="str">
        <f t="shared" ca="1" si="131"/>
        <v/>
      </c>
      <c r="R288" s="208" t="str">
        <f ca="1">IF(A288=FALSE,"",OFFSET(O256,0,MATCH(MAX(P257:R257),P257:R257,0)))</f>
        <v/>
      </c>
      <c r="S288" s="209" t="str">
        <f ca="1">IF(A288=FALSE,"",IF(C288=0,0,D249/B288*100))</f>
        <v/>
      </c>
      <c r="U288" s="104">
        <f ca="1">IF(F247*Q$4&lt;=O288,0.5,IF(F247*Q$5&lt;=O288,1,IF(F247*Q$6&lt;=O288,2,IF(F247*Q$7&lt;=O288,3,))))</f>
        <v>0.5</v>
      </c>
      <c r="V288" s="104">
        <f t="shared" ca="1" si="132"/>
        <v>0.5</v>
      </c>
      <c r="W288" s="104">
        <f t="shared" ca="1" si="133"/>
        <v>0.5</v>
      </c>
      <c r="X288" s="104">
        <f t="shared" ca="1" si="134"/>
        <v>0.5</v>
      </c>
      <c r="Y288" s="104">
        <f t="shared" ca="1" si="135"/>
        <v>0.5</v>
      </c>
      <c r="Z288" s="104">
        <f t="shared" ca="1" si="143"/>
        <v>0</v>
      </c>
      <c r="AA288" s="136">
        <f t="shared" ca="1" si="142"/>
        <v>0.5</v>
      </c>
      <c r="AC288" s="137" t="str">
        <f t="shared" ca="1" si="136"/>
        <v/>
      </c>
      <c r="AD288" s="137" t="str">
        <f ca="1">IF(A288=FALSE,"",IF(B288=0,0,C249*100))</f>
        <v/>
      </c>
      <c r="AE288" s="137" t="str">
        <f t="shared" ca="1" si="137"/>
        <v/>
      </c>
      <c r="AF288" s="137" t="b">
        <f t="shared" ca="1" si="138"/>
        <v>1</v>
      </c>
      <c r="AG288" s="125" t="str">
        <f t="shared" ca="1" si="139"/>
        <v/>
      </c>
    </row>
    <row r="289" spans="1:39" s="119" customFormat="1" ht="18.75" customHeight="1">
      <c r="A289" s="129" t="b">
        <f ca="1">AND(B270=TRUE,H247+6&gt;A270+2)</f>
        <v>0</v>
      </c>
      <c r="B289" s="130" t="str">
        <f t="shared" ca="1" si="125"/>
        <v/>
      </c>
      <c r="C289" s="131" t="str">
        <f t="shared" ca="1" si="126"/>
        <v/>
      </c>
      <c r="D289" s="204" t="str">
        <f ca="1">IF(A289=FALSE,"",IF(B289=0,0,D249/B289*100))</f>
        <v/>
      </c>
      <c r="E289" s="204" t="str">
        <f ca="1">IF(A289=FALSE,"",IF(B289=0,0,D249/B289*100))</f>
        <v/>
      </c>
      <c r="F289" s="132" t="str">
        <f t="shared" ca="1" si="140"/>
        <v/>
      </c>
      <c r="G289" s="132" t="str">
        <f t="shared" ca="1" si="127"/>
        <v/>
      </c>
      <c r="H289" s="132" t="str">
        <f ca="1">IF(A289=FALSE,"",IF(B289=0,0,P247/2))</f>
        <v/>
      </c>
      <c r="I289" s="132" t="str">
        <f ca="1">IF(A289=FALSE,"",IF(B289=0,0,P249/SQRT(3)))</f>
        <v/>
      </c>
      <c r="J289" s="132" t="str">
        <f ca="1">IF(A289=FALSE,"",IF(B289=0,0,O247*B249/SQRT(3)))</f>
        <v/>
      </c>
      <c r="K289" s="205" t="str">
        <f t="shared" ca="1" si="128"/>
        <v/>
      </c>
      <c r="L289" s="133" t="str">
        <f t="shared" ca="1" si="141"/>
        <v/>
      </c>
      <c r="M289" s="134" t="str">
        <f t="shared" ca="1" si="129"/>
        <v/>
      </c>
      <c r="N289" s="135" t="str">
        <f ca="1">IF(A289=FALSE,"",IF(B289=0,0,K289*MAX(M277:M290)))</f>
        <v/>
      </c>
      <c r="O289" s="207" t="str">
        <f ca="1">IF(A289=FALSE,"",D259)</f>
        <v/>
      </c>
      <c r="P289" s="208" t="str">
        <f t="shared" ca="1" si="130"/>
        <v/>
      </c>
      <c r="Q289" s="210" t="str">
        <f t="shared" ca="1" si="131"/>
        <v/>
      </c>
      <c r="R289" s="208" t="str">
        <f ca="1">IF(A289=FALSE,"",OFFSET(O256,0,MATCH(MAX(P257:R257),P257:R257,0)))</f>
        <v/>
      </c>
      <c r="S289" s="209" t="str">
        <f ca="1">IF(A289=FALSE,"",IF(C289=0,0,D249/B289*100))</f>
        <v/>
      </c>
      <c r="U289" s="104">
        <f ca="1">IF(F247*Q$4&lt;=O289,0.5,IF(F247*Q$5&lt;=O289,1,IF(F247*Q$6&lt;=O289,2,IF(F247*Q$7&lt;=O289,3,))))</f>
        <v>0.5</v>
      </c>
      <c r="V289" s="104">
        <f t="shared" ca="1" si="132"/>
        <v>0.5</v>
      </c>
      <c r="W289" s="104">
        <f t="shared" ca="1" si="133"/>
        <v>0.5</v>
      </c>
      <c r="X289" s="104">
        <f t="shared" ca="1" si="134"/>
        <v>0.5</v>
      </c>
      <c r="Y289" s="104">
        <f t="shared" ca="1" si="135"/>
        <v>0.5</v>
      </c>
      <c r="Z289" s="104">
        <f t="shared" ca="1" si="143"/>
        <v>0</v>
      </c>
      <c r="AA289" s="136">
        <f t="shared" ca="1" si="142"/>
        <v>0.5</v>
      </c>
      <c r="AC289" s="137" t="str">
        <f t="shared" ca="1" si="136"/>
        <v/>
      </c>
      <c r="AD289" s="137" t="str">
        <f ca="1">IF(A289=FALSE,"",IF(B289=0,0,C249*100))</f>
        <v/>
      </c>
      <c r="AE289" s="137" t="str">
        <f t="shared" ca="1" si="137"/>
        <v/>
      </c>
      <c r="AF289" s="137" t="b">
        <f t="shared" ca="1" si="138"/>
        <v>1</v>
      </c>
      <c r="AG289" s="125" t="str">
        <f t="shared" ca="1" si="139"/>
        <v/>
      </c>
    </row>
    <row r="290" spans="1:39" s="119" customFormat="1" ht="18.75" customHeight="1">
      <c r="A290" s="129" t="b">
        <f ca="1">AND(B271=TRUE,H247+6&gt;A271+2)</f>
        <v>0</v>
      </c>
      <c r="B290" s="130" t="str">
        <f t="shared" ca="1" si="125"/>
        <v/>
      </c>
      <c r="C290" s="131" t="str">
        <f t="shared" ca="1" si="126"/>
        <v/>
      </c>
      <c r="D290" s="204" t="str">
        <f ca="1">IF(A290=FALSE,"",IF(B290=0,0,D249/B290*100))</f>
        <v/>
      </c>
      <c r="E290" s="204" t="str">
        <f ca="1">IF(A290=FALSE,"",IF(B290=0,0,D249/B290*100))</f>
        <v/>
      </c>
      <c r="F290" s="132" t="str">
        <f t="shared" ca="1" si="140"/>
        <v/>
      </c>
      <c r="G290" s="132" t="str">
        <f t="shared" ca="1" si="127"/>
        <v/>
      </c>
      <c r="H290" s="132" t="str">
        <f ca="1">IF(A290=FALSE,"",IF(B290=0,0,P247/2))</f>
        <v/>
      </c>
      <c r="I290" s="132" t="str">
        <f ca="1">IF(A290=FALSE,"",IF(B290=0,0,P249/SQRT(3)))</f>
        <v/>
      </c>
      <c r="J290" s="132" t="str">
        <f ca="1">IF(A290=FALSE,"",IF(B290=0,0,O247*B249/SQRT(3)))</f>
        <v/>
      </c>
      <c r="K290" s="205" t="str">
        <f t="shared" ca="1" si="128"/>
        <v/>
      </c>
      <c r="L290" s="133" t="str">
        <f t="shared" ca="1" si="141"/>
        <v/>
      </c>
      <c r="M290" s="134" t="str">
        <f t="shared" ca="1" si="129"/>
        <v/>
      </c>
      <c r="N290" s="135" t="str">
        <f ca="1">IF(A290=FALSE,"",IF(B290=0,0,K290*MAX(M277:M290)))</f>
        <v/>
      </c>
      <c r="O290" s="207" t="str">
        <f ca="1">IF(A290=FALSE,"",D259)</f>
        <v/>
      </c>
      <c r="P290" s="208" t="str">
        <f t="shared" ca="1" si="130"/>
        <v/>
      </c>
      <c r="Q290" s="210" t="str">
        <f t="shared" ca="1" si="131"/>
        <v/>
      </c>
      <c r="R290" s="208" t="str">
        <f ca="1">IF(A290=FALSE,"",OFFSET(O256,0,MATCH(MAX(P257:R257),P257:R257,0)))</f>
        <v/>
      </c>
      <c r="S290" s="209" t="str">
        <f ca="1">IF(A290=FALSE,"",IF(C290=0,0,D249/B290*100))</f>
        <v/>
      </c>
      <c r="U290" s="104">
        <f ca="1">IF(F247*Q$4&lt;=O290,0.5,IF(F247*Q$5&lt;=O290,1,IF(F247*Q$6&lt;=O290,2,IF(F247*Q$7&lt;=O290,3,))))</f>
        <v>0.5</v>
      </c>
      <c r="V290" s="104">
        <f t="shared" ca="1" si="132"/>
        <v>0.5</v>
      </c>
      <c r="W290" s="104">
        <f t="shared" ca="1" si="133"/>
        <v>0.5</v>
      </c>
      <c r="X290" s="104">
        <f t="shared" ca="1" si="134"/>
        <v>0.5</v>
      </c>
      <c r="Y290" s="104">
        <f t="shared" ca="1" si="135"/>
        <v>0.5</v>
      </c>
      <c r="Z290" s="104">
        <f t="shared" ca="1" si="143"/>
        <v>0</v>
      </c>
      <c r="AA290" s="136">
        <f t="shared" ca="1" si="142"/>
        <v>0.5</v>
      </c>
      <c r="AC290" s="137" t="str">
        <f t="shared" ca="1" si="136"/>
        <v/>
      </c>
      <c r="AD290" s="137" t="str">
        <f ca="1">IF(A290=FALSE,"",IF(B290=0,0,C249*100))</f>
        <v/>
      </c>
      <c r="AE290" s="137" t="str">
        <f t="shared" ca="1" si="137"/>
        <v/>
      </c>
      <c r="AF290" s="137" t="b">
        <f t="shared" ca="1" si="138"/>
        <v>1</v>
      </c>
      <c r="AG290" s="125" t="str">
        <f t="shared" ca="1" si="139"/>
        <v/>
      </c>
    </row>
    <row r="292" spans="1:39" ht="17.25" customHeight="1">
      <c r="A292" s="105" t="str">
        <f>"■ 피교정기기 명세 ("&amp;A294&amp;"단)"</f>
        <v>■ 피교정기기 명세 (7단)</v>
      </c>
      <c r="M292" s="107" t="s">
        <v>234</v>
      </c>
      <c r="N292" s="108"/>
      <c r="O292" s="108"/>
      <c r="P292" s="108"/>
      <c r="Q292" s="552" t="s">
        <v>235</v>
      </c>
      <c r="R292" s="553"/>
      <c r="S292" s="553"/>
      <c r="T292" s="554"/>
    </row>
    <row r="293" spans="1:39" ht="17.25" customHeight="1">
      <c r="A293" s="96" t="s">
        <v>236</v>
      </c>
      <c r="B293" s="96" t="s">
        <v>237</v>
      </c>
      <c r="C293" s="96" t="s">
        <v>50</v>
      </c>
      <c r="D293" s="96" t="s">
        <v>239</v>
      </c>
      <c r="E293" s="96" t="s">
        <v>183</v>
      </c>
      <c r="F293" s="206" t="s">
        <v>39</v>
      </c>
      <c r="G293" s="96" t="s">
        <v>241</v>
      </c>
      <c r="H293" s="96" t="s">
        <v>242</v>
      </c>
      <c r="I293" s="96" t="s">
        <v>243</v>
      </c>
      <c r="J293" s="96" t="s">
        <v>244</v>
      </c>
      <c r="M293" s="96" t="s">
        <v>52</v>
      </c>
      <c r="N293" s="96" t="s">
        <v>246</v>
      </c>
      <c r="O293" s="96" t="s">
        <v>247</v>
      </c>
      <c r="P293" s="96" t="s">
        <v>248</v>
      </c>
      <c r="Q293" s="551" t="s">
        <v>249</v>
      </c>
      <c r="R293" s="102" t="s">
        <v>40</v>
      </c>
      <c r="S293" s="102" t="s">
        <v>42</v>
      </c>
      <c r="T293" s="102" t="s">
        <v>154</v>
      </c>
    </row>
    <row r="294" spans="1:39" ht="18" customHeight="1">
      <c r="A294" s="102">
        <v>7</v>
      </c>
      <c r="B294" s="102" t="e">
        <f>MATCH(A294&amp;"단",Force_2!D$4:D$203,0)</f>
        <v>#N/A</v>
      </c>
      <c r="C294" s="109">
        <f ca="1">OFFSET(Force_2!A$206,$A294,0)</f>
        <v>0</v>
      </c>
      <c r="D294" s="109">
        <f ca="1">OFFSET(Force_2!B$206,$A294,0)</f>
        <v>0</v>
      </c>
      <c r="E294" s="109">
        <f ca="1">OFFSET(Force_2!C$206,$A294,0)</f>
        <v>0</v>
      </c>
      <c r="F294" s="109">
        <f ca="1">OFFSET(Force_2!D$206,$A294,0)</f>
        <v>0</v>
      </c>
      <c r="G294" s="109">
        <f ca="1">OFFSET(Force_2!E$206,$A294,0)</f>
        <v>0</v>
      </c>
      <c r="H294" s="109">
        <f ca="1">OFFSET(Force_2!F$206,$A294,0)</f>
        <v>0</v>
      </c>
      <c r="I294" s="109">
        <f ca="1">OFFSET(Force_2!G$206,$A294,0)</f>
        <v>0</v>
      </c>
      <c r="J294" s="109">
        <f ca="1">OFFSET(Force_2!B$219,A294,0)</f>
        <v>0</v>
      </c>
      <c r="K294" s="211" t="s">
        <v>500</v>
      </c>
      <c r="M294" s="102">
        <f ca="1">OFFSET(Force_2!G$219,A294,0)</f>
        <v>0</v>
      </c>
      <c r="N294" s="102">
        <f ca="1">OFFSET(Force_2!Y$219,A294,0)</f>
        <v>0</v>
      </c>
      <c r="O294" s="102">
        <v>0.05</v>
      </c>
      <c r="P294" s="102">
        <f ca="1">OFFSET(Force_2!T$219,A294,0)</f>
        <v>0</v>
      </c>
      <c r="Q294" s="547"/>
      <c r="R294" s="111">
        <f ca="1">OFFSET(Force_2!Z$219,$A294,0)</f>
        <v>0</v>
      </c>
      <c r="S294" s="111">
        <f ca="1">OFFSET(Force_2!AA$219,$A294,0)</f>
        <v>0</v>
      </c>
      <c r="T294" s="111">
        <f ca="1">OFFSET(Force_2!AB$219,$A294,0)</f>
        <v>0</v>
      </c>
    </row>
    <row r="295" spans="1:39" s="108" customFormat="1" ht="18" customHeight="1">
      <c r="A295" s="96" t="s">
        <v>250</v>
      </c>
      <c r="B295" s="96" t="s">
        <v>53</v>
      </c>
      <c r="C295" s="96" t="s">
        <v>3</v>
      </c>
      <c r="D295" s="97" t="s">
        <v>252</v>
      </c>
      <c r="E295" s="97" t="s">
        <v>253</v>
      </c>
      <c r="F295" s="97" t="s">
        <v>254</v>
      </c>
      <c r="G295" s="97" t="s">
        <v>255</v>
      </c>
      <c r="H295" s="96" t="s">
        <v>256</v>
      </c>
      <c r="I295" s="96" t="s">
        <v>257</v>
      </c>
      <c r="J295" s="96" t="s">
        <v>51</v>
      </c>
      <c r="K295" s="110">
        <f ca="1">OFFSET(M$2,MATCH(J296,N$3:N$8,0),0)</f>
        <v>0</v>
      </c>
      <c r="M295" s="96" t="s">
        <v>258</v>
      </c>
      <c r="N295" s="96" t="s">
        <v>259</v>
      </c>
      <c r="O295" s="96" t="s">
        <v>260</v>
      </c>
      <c r="P295" s="96" t="s">
        <v>261</v>
      </c>
      <c r="Q295" s="551" t="s">
        <v>262</v>
      </c>
      <c r="R295" s="102" t="s">
        <v>41</v>
      </c>
      <c r="S295" s="102" t="s">
        <v>43</v>
      </c>
      <c r="T295" s="102" t="s">
        <v>157</v>
      </c>
    </row>
    <row r="296" spans="1:39" s="108" customFormat="1" ht="18.75" customHeight="1">
      <c r="A296" s="110" t="e">
        <f ca="1">OFFSET($H$2,MATCH(G294,$D$3:$D$8,0),0)</f>
        <v>#N/A</v>
      </c>
      <c r="B296" s="112" t="e">
        <f ca="1">ABS(N294-A$3)</f>
        <v>#DIV/0!</v>
      </c>
      <c r="C296" s="110" t="e">
        <f ca="1">OFFSET(Force_2!E$3,B294+4,0)</f>
        <v>#N/A</v>
      </c>
      <c r="D296" s="113" t="e">
        <f ca="1">F294*A296</f>
        <v>#N/A</v>
      </c>
      <c r="E296" s="102" t="str">
        <f ca="1">IF(OR(G294="kN",G294="N"),G294,IF(K303&gt;5,"kN","N"))</f>
        <v>kN</v>
      </c>
      <c r="F296" s="110">
        <f ca="1">OFFSET($D$6,0,MATCH(E296,$E$2:$J$2,0))</f>
        <v>1</v>
      </c>
      <c r="G296" s="113" t="e">
        <f ca="1">D296*F296</f>
        <v>#N/A</v>
      </c>
      <c r="H296" s="110" t="e">
        <f ca="1">IF(OR(G294="kN",G294="N"),"","약 ")&amp;TEXT(ROUND(G296,OFFSET($M$3,COUNTIF($L$3:$L$8,"&gt;"&amp;G296),0)),J296)&amp;" "&amp;E296</f>
        <v>#N/A</v>
      </c>
      <c r="I296" s="110">
        <f ca="1">OFFSET($N$3,COUNTIF($L$3:$L$8,"&gt;"&amp;ROUND(F294,OFFSET($M$3,COUNTIF($L$3:$L$8,"&gt;"&amp;F294),0))),0)</f>
        <v>0</v>
      </c>
      <c r="J296" s="110" t="str">
        <f ca="1">OFFSET($N$3,COUNTIF($L$3:$L$8,"&gt;"&amp;ROUND(G296,OFFSET($M$3,COUNTIF($L$3:$L$8,"&gt;"&amp;G296),0))),0)</f>
        <v>0</v>
      </c>
      <c r="K296" s="110">
        <f ca="1">K295+IF(E296="N",3,0)</f>
        <v>0</v>
      </c>
      <c r="M296" s="110">
        <f ca="1">IF(OR(M294="인장 (추)",M294="압축 (추)"),E296,OFFSET(Force_2!AF$219,A294,0))</f>
        <v>0</v>
      </c>
      <c r="N296" s="102" t="e">
        <f ca="1">OFFSET($D$2,MATCH(M296,$E$2:$J$2,0),MATCH(K301,$D$3:$D$8,0))</f>
        <v>#N/A</v>
      </c>
      <c r="O296" s="110">
        <f ca="1">OFFSET(Force_2!AG$219,A294,0)</f>
        <v>0</v>
      </c>
      <c r="P296" s="114">
        <f ca="1">OFFSET(Force_2!AH$219,A294,0)</f>
        <v>0</v>
      </c>
      <c r="Q296" s="547"/>
      <c r="R296" s="111">
        <f ca="1">OFFSET(Force_2!AC$219,$A294,0)</f>
        <v>0</v>
      </c>
      <c r="S296" s="111">
        <f ca="1">OFFSET(Force_2!AD$219,$A294,0)</f>
        <v>0</v>
      </c>
      <c r="T296" s="111">
        <f ca="1">OFFSET(Force_2!AE$219,$A294,0)</f>
        <v>0</v>
      </c>
    </row>
    <row r="297" spans="1:39" s="115" customFormat="1" ht="18.75" customHeight="1">
      <c r="A297" s="106"/>
      <c r="B297" s="106"/>
      <c r="C297" s="106"/>
      <c r="D297" s="106"/>
      <c r="E297" s="106"/>
      <c r="F297" s="106"/>
      <c r="G297" s="106"/>
      <c r="I297" s="106"/>
      <c r="J297" s="106"/>
      <c r="K297" s="106"/>
      <c r="L297" s="106"/>
      <c r="M297" s="106"/>
      <c r="N297" s="106"/>
      <c r="O297" s="106"/>
      <c r="AB297" s="116"/>
      <c r="AC297" s="116"/>
      <c r="AD297" s="116"/>
      <c r="AE297" s="116"/>
    </row>
    <row r="298" spans="1:39" s="115" customFormat="1" ht="18.75" customHeight="1">
      <c r="A298" s="117" t="s">
        <v>263</v>
      </c>
      <c r="B298" s="117"/>
      <c r="C298" s="118"/>
      <c r="D298" s="108"/>
      <c r="E298" s="108"/>
      <c r="F298" s="93"/>
      <c r="G298" s="108"/>
      <c r="H298" s="119"/>
      <c r="I298" s="108"/>
      <c r="K298" s="93" t="s">
        <v>54</v>
      </c>
      <c r="M298" s="119"/>
      <c r="N298" s="119"/>
      <c r="O298" s="119"/>
      <c r="P298" s="120" t="s">
        <v>55</v>
      </c>
      <c r="R298" s="119"/>
      <c r="S298" s="119"/>
    </row>
    <row r="299" spans="1:39" s="115" customFormat="1" ht="17.25" customHeight="1">
      <c r="A299" s="538" t="s">
        <v>264</v>
      </c>
      <c r="B299" s="555" t="s">
        <v>576</v>
      </c>
      <c r="C299" s="538" t="s">
        <v>265</v>
      </c>
      <c r="D299" s="538" t="s">
        <v>266</v>
      </c>
      <c r="E299" s="535" t="s">
        <v>267</v>
      </c>
      <c r="F299" s="537"/>
      <c r="G299" s="535" t="s">
        <v>190</v>
      </c>
      <c r="H299" s="537"/>
      <c r="I299" s="535" t="s">
        <v>191</v>
      </c>
      <c r="J299" s="537"/>
      <c r="K299" s="538" t="s">
        <v>192</v>
      </c>
      <c r="L299" s="535" t="s">
        <v>271</v>
      </c>
      <c r="M299" s="536"/>
      <c r="N299" s="536"/>
      <c r="O299" s="537"/>
      <c r="P299" s="535" t="s">
        <v>272</v>
      </c>
      <c r="Q299" s="536"/>
      <c r="R299" s="536"/>
      <c r="S299" s="537"/>
      <c r="T299" s="535" t="s">
        <v>228</v>
      </c>
      <c r="U299" s="536"/>
      <c r="V299" s="537"/>
    </row>
    <row r="300" spans="1:39" ht="18.75" customHeight="1">
      <c r="A300" s="540"/>
      <c r="B300" s="540"/>
      <c r="C300" s="540"/>
      <c r="D300" s="539"/>
      <c r="E300" s="99" t="s">
        <v>192</v>
      </c>
      <c r="F300" s="99" t="s">
        <v>271</v>
      </c>
      <c r="G300" s="99" t="s">
        <v>192</v>
      </c>
      <c r="H300" s="99" t="s">
        <v>271</v>
      </c>
      <c r="I300" s="99" t="s">
        <v>192</v>
      </c>
      <c r="J300" s="99" t="s">
        <v>271</v>
      </c>
      <c r="K300" s="539"/>
      <c r="L300" s="99" t="s">
        <v>267</v>
      </c>
      <c r="M300" s="99" t="s">
        <v>190</v>
      </c>
      <c r="N300" s="99" t="s">
        <v>191</v>
      </c>
      <c r="O300" s="99" t="s">
        <v>277</v>
      </c>
      <c r="P300" s="99" t="s">
        <v>267</v>
      </c>
      <c r="Q300" s="99" t="s">
        <v>190</v>
      </c>
      <c r="R300" s="99" t="s">
        <v>191</v>
      </c>
      <c r="S300" s="99" t="s">
        <v>277</v>
      </c>
      <c r="T300" s="99" t="s">
        <v>212</v>
      </c>
      <c r="U300" s="99" t="s">
        <v>213</v>
      </c>
      <c r="V300" s="99" t="s">
        <v>214</v>
      </c>
    </row>
    <row r="301" spans="1:39" s="115" customFormat="1" ht="18.75" customHeight="1">
      <c r="A301" s="539"/>
      <c r="B301" s="539"/>
      <c r="C301" s="539"/>
      <c r="D301" s="316">
        <f ca="1">G294</f>
        <v>0</v>
      </c>
      <c r="E301" s="99">
        <f ca="1">D301</f>
        <v>0</v>
      </c>
      <c r="F301" s="99" t="s">
        <v>0</v>
      </c>
      <c r="G301" s="99">
        <f ca="1">D301</f>
        <v>0</v>
      </c>
      <c r="H301" s="99" t="s">
        <v>0</v>
      </c>
      <c r="I301" s="99">
        <f ca="1">D301</f>
        <v>0</v>
      </c>
      <c r="J301" s="99" t="s">
        <v>0</v>
      </c>
      <c r="K301" s="316" t="s">
        <v>176</v>
      </c>
      <c r="L301" s="99"/>
      <c r="M301" s="99"/>
      <c r="N301" s="99"/>
      <c r="O301" s="187"/>
      <c r="P301" s="99" t="s">
        <v>176</v>
      </c>
      <c r="Q301" s="99" t="s">
        <v>176</v>
      </c>
      <c r="R301" s="99" t="s">
        <v>176</v>
      </c>
      <c r="S301" s="99" t="s">
        <v>176</v>
      </c>
      <c r="T301" s="99" t="s">
        <v>215</v>
      </c>
      <c r="U301" s="99" t="s">
        <v>215</v>
      </c>
      <c r="V301" s="99" t="s">
        <v>215</v>
      </c>
    </row>
    <row r="302" spans="1:39" s="115" customFormat="1" ht="18.75" customHeight="1">
      <c r="A302" s="121">
        <v>0</v>
      </c>
      <c r="B302" s="121" t="b">
        <f ca="1">IFERROR(AND(OFFSET(Force_2!V$3,B294+A302,0)&lt;&gt;"",H294+5&gt;A302),FALSE)</f>
        <v>0</v>
      </c>
      <c r="C302" s="541" t="s">
        <v>280</v>
      </c>
      <c r="D302" s="121" t="str">
        <f ca="1">IF(B302=FALSE,"",OFFSET(Force_2!B$3,B294+A302,0))</f>
        <v/>
      </c>
      <c r="E302" s="121" t="str">
        <f ca="1">IF(B302=FALSE,"",OFFSET(Force_2!V$3,B294+A302,0))</f>
        <v/>
      </c>
      <c r="F302" s="121" t="str">
        <f ca="1">IF(B302=FALSE,"",OFFSET(Force_2!W$3,B294+A302,0))</f>
        <v/>
      </c>
      <c r="G302" s="121" t="str">
        <f ca="1">IF(B302=FALSE,"",OFFSET(Force_2!X$3,B294+A302,0))</f>
        <v/>
      </c>
      <c r="H302" s="121" t="str">
        <f ca="1">IF(B302=FALSE,"",OFFSET(Force_2!Y$3,B294+A302,0))</f>
        <v/>
      </c>
      <c r="I302" s="121" t="str">
        <f ca="1">IF(B302=FALSE,"",OFFSET(Force_2!Z$3,B294+A302,0))</f>
        <v/>
      </c>
      <c r="J302" s="121" t="str">
        <f ca="1">IF(B302=FALSE,"",OFFSET(Force_2!AA$3,B294+A302,0))</f>
        <v/>
      </c>
      <c r="K302" s="295" t="str">
        <f ca="1">IF(B302=FALSE,"",D302*A296)</f>
        <v/>
      </c>
      <c r="L302" s="295" t="str">
        <f ca="1">IF(B302=FALSE,"",IF(D302=0,0,D302/E302*(F302-F302)))</f>
        <v/>
      </c>
      <c r="M302" s="295" t="str">
        <f ca="1">IF(B302=FALSE,"",IF(D302=0,0,D302/G302*(H302-H302)))</f>
        <v/>
      </c>
      <c r="N302" s="295" t="str">
        <f ca="1">IF(B302=FALSE,"",IF(D302=0,0,D302/I302*(J302-J302)))</f>
        <v/>
      </c>
      <c r="O302" s="296"/>
      <c r="P302" s="297" t="s">
        <v>281</v>
      </c>
      <c r="Q302" s="298"/>
      <c r="R302" s="298"/>
      <c r="S302" s="298"/>
      <c r="T302" s="296"/>
      <c r="U302" s="298"/>
      <c r="V302" s="299"/>
      <c r="X302" s="93" t="s">
        <v>282</v>
      </c>
      <c r="Z302" s="119"/>
      <c r="AA302" s="119"/>
      <c r="AB302" s="119"/>
      <c r="AI302" s="93" t="s">
        <v>501</v>
      </c>
      <c r="AJ302" s="119"/>
      <c r="AK302" s="119"/>
    </row>
    <row r="303" spans="1:39" s="108" customFormat="1" ht="18.75" customHeight="1">
      <c r="A303" s="121">
        <v>1</v>
      </c>
      <c r="B303" s="121" t="b">
        <f ca="1">IFERROR(AND(OFFSET(Force_2!V$3,B294+A303,0)&lt;&gt;"",H294+5&gt;A303),FALSE)</f>
        <v>0</v>
      </c>
      <c r="C303" s="542"/>
      <c r="D303" s="121" t="str">
        <f ca="1">IF(B303=FALSE,"",OFFSET(Force_2!B$3,B294+A303,0))</f>
        <v/>
      </c>
      <c r="E303" s="121" t="str">
        <f ca="1">IF(B303=FALSE,"",OFFSET(Force_2!V$3,B294+A303,0))</f>
        <v/>
      </c>
      <c r="F303" s="121" t="str">
        <f ca="1">IF(B303=FALSE,"",OFFSET(Force_2!W$3,B294+A303,0))</f>
        <v/>
      </c>
      <c r="G303" s="121" t="str">
        <f ca="1">IF(B303=FALSE,"",OFFSET(Force_2!X$3,B294+A303,0))</f>
        <v/>
      </c>
      <c r="H303" s="121" t="str">
        <f ca="1">IF(B303=FALSE,"",OFFSET(Force_2!Y$3,B294+A303,0))</f>
        <v/>
      </c>
      <c r="I303" s="121" t="str">
        <f ca="1">IF(B303=FALSE,"",OFFSET(Force_2!Z$3,B294+A303,0))</f>
        <v/>
      </c>
      <c r="J303" s="121" t="str">
        <f ca="1">IF(B303=FALSE,"",OFFSET(Force_2!AA$3,B294+A303,0))</f>
        <v/>
      </c>
      <c r="K303" s="295" t="str">
        <f ca="1">IF(B303=FALSE,"",D303*A296)</f>
        <v/>
      </c>
      <c r="L303" s="295" t="str">
        <f ca="1">IF(B303=FALSE,"",IF(D303=0,0,D303/E303*(F303-F302)))</f>
        <v/>
      </c>
      <c r="M303" s="295" t="str">
        <f ca="1">IF(B303=FALSE,"",IF(D303=0,0,D303/G303*(H303-H302)))</f>
        <v/>
      </c>
      <c r="N303" s="295" t="str">
        <f ca="1">IF(B303=FALSE,"",IF(D303=0,0,D303/I303*(J303-J302)))</f>
        <v/>
      </c>
      <c r="O303" s="300"/>
      <c r="P303" s="295" t="e">
        <f ca="1">OFFSET(E305,H294+1,0)*A296</f>
        <v>#VALUE!</v>
      </c>
      <c r="Q303" s="295" t="e">
        <f ca="1">OFFSET(G305,H294+1,0)*A296</f>
        <v>#VALUE!</v>
      </c>
      <c r="R303" s="295" t="e">
        <f ca="1">OFFSET(I305,H294+1,0)*A296</f>
        <v>#VALUE!</v>
      </c>
      <c r="S303" s="301"/>
      <c r="T303" s="300"/>
      <c r="U303" s="301"/>
      <c r="V303" s="302"/>
      <c r="X303" s="98" t="s">
        <v>532</v>
      </c>
      <c r="Y303" s="315" t="s">
        <v>192</v>
      </c>
      <c r="Z303" s="317" t="s">
        <v>478</v>
      </c>
      <c r="AA303" s="272" t="s">
        <v>550</v>
      </c>
      <c r="AB303" s="315" t="s">
        <v>283</v>
      </c>
      <c r="AC303" s="315" t="s">
        <v>58</v>
      </c>
      <c r="AD303" s="272" t="s">
        <v>551</v>
      </c>
      <c r="AE303" s="315" t="s">
        <v>56</v>
      </c>
      <c r="AF303" s="315" t="s">
        <v>57</v>
      </c>
      <c r="AG303" s="315" t="s">
        <v>193</v>
      </c>
      <c r="AI303" s="317" t="s">
        <v>478</v>
      </c>
      <c r="AJ303" s="560" t="s">
        <v>112</v>
      </c>
      <c r="AK303" s="561"/>
      <c r="AL303" s="562"/>
      <c r="AM303" s="317" t="s">
        <v>504</v>
      </c>
    </row>
    <row r="304" spans="1:39" s="108" customFormat="1" ht="18.75" customHeight="1" thickBot="1">
      <c r="A304" s="122">
        <v>2</v>
      </c>
      <c r="B304" s="122" t="b">
        <f ca="1">IFERROR(AND(OFFSET(Force_2!V$3,B294+A304,0)&lt;&gt;"",H294+5&gt;A304),FALSE)</f>
        <v>0</v>
      </c>
      <c r="C304" s="543"/>
      <c r="D304" s="122" t="str">
        <f ca="1">IF(B304=FALSE,"",OFFSET(Force_2!B$3,B294+A304,0))</f>
        <v/>
      </c>
      <c r="E304" s="122" t="str">
        <f ca="1">IF(B304=FALSE,"",OFFSET(Force_2!V$3,B294+A304,0))</f>
        <v/>
      </c>
      <c r="F304" s="122" t="str">
        <f ca="1">IF(B304=FALSE,"",OFFSET(Force_2!W$3,B294+A304,0))</f>
        <v/>
      </c>
      <c r="G304" s="122" t="str">
        <f ca="1">IF(B304=FALSE,"",OFFSET(Force_2!X$3,B294+A304,0))</f>
        <v/>
      </c>
      <c r="H304" s="122" t="str">
        <f ca="1">IF(B304=FALSE,"",OFFSET(Force_2!Y$3,B294+A304,0))</f>
        <v/>
      </c>
      <c r="I304" s="122" t="str">
        <f ca="1">IF(B304=FALSE,"",OFFSET(Force_2!Z$3,B294+A304,0))</f>
        <v/>
      </c>
      <c r="J304" s="122" t="str">
        <f ca="1">IF(B304=FALSE,"",OFFSET(Force_2!AA$3,B294+A304,0))</f>
        <v/>
      </c>
      <c r="K304" s="303" t="str">
        <f ca="1">IF(B304=FALSE,"",D304*A296)</f>
        <v/>
      </c>
      <c r="L304" s="303" t="str">
        <f ca="1">IF(B304=FALSE,"",IF(D304=0,0,D304/E304*(F304-F302)))</f>
        <v/>
      </c>
      <c r="M304" s="303" t="str">
        <f ca="1">IF(B304=FALSE,"",IF(D304=0,0,D304/G304*(H304-H302)))</f>
        <v/>
      </c>
      <c r="N304" s="303" t="str">
        <f ca="1">IF(B304=FALSE,"",IF(D304=0,0,D304/I304*(J304-J302)))</f>
        <v/>
      </c>
      <c r="O304" s="304"/>
      <c r="P304" s="305" t="e">
        <f ca="1">ABS(P303)</f>
        <v>#VALUE!</v>
      </c>
      <c r="Q304" s="305" t="e">
        <f t="shared" ref="Q304:R304" ca="1" si="144">ABS(Q303)</f>
        <v>#VALUE!</v>
      </c>
      <c r="R304" s="305" t="e">
        <f t="shared" ca="1" si="144"/>
        <v>#VALUE!</v>
      </c>
      <c r="S304" s="306"/>
      <c r="T304" s="304"/>
      <c r="U304" s="306"/>
      <c r="V304" s="307"/>
      <c r="X304" s="316" t="s">
        <v>533</v>
      </c>
      <c r="Y304" s="316" t="str">
        <f ca="1">E296</f>
        <v>kN</v>
      </c>
      <c r="Z304" s="316" t="str">
        <f ca="1">E296</f>
        <v>kN</v>
      </c>
      <c r="AA304" s="316" t="str">
        <f ca="1">Z304</f>
        <v>kN</v>
      </c>
      <c r="AB304" s="316" t="s">
        <v>59</v>
      </c>
      <c r="AC304" s="316" t="s">
        <v>60</v>
      </c>
      <c r="AD304" s="233" t="str">
        <f ca="1">AA304</f>
        <v>kN</v>
      </c>
      <c r="AE304" s="316" t="s">
        <v>59</v>
      </c>
      <c r="AF304" s="316" t="s">
        <v>59</v>
      </c>
      <c r="AG304" s="316"/>
      <c r="AI304" s="316" t="str">
        <f ca="1">Z304</f>
        <v>kN</v>
      </c>
      <c r="AJ304" s="233" t="s">
        <v>505</v>
      </c>
      <c r="AK304" s="233" t="s">
        <v>558</v>
      </c>
      <c r="AL304" s="233" t="s">
        <v>506</v>
      </c>
      <c r="AM304" s="250" t="str">
        <f ca="1">IF(TYPE(MATCH("FAIL",AM305:AM318,0))=16,"","FAIL")</f>
        <v/>
      </c>
    </row>
    <row r="305" spans="1:39" s="119" customFormat="1" ht="18.75" customHeight="1">
      <c r="A305" s="123">
        <v>3</v>
      </c>
      <c r="B305" s="123" t="b">
        <f ca="1">IFERROR(AND(OFFSET(Force_2!V$3,B294+A305,0)&lt;&gt;"",H294+5&gt;A305),FALSE)</f>
        <v>0</v>
      </c>
      <c r="C305" s="556" t="s">
        <v>285</v>
      </c>
      <c r="D305" s="123" t="str">
        <f ca="1">IF(B305=FALSE,"",OFFSET(Force_2!B$3,B294+A305,0))</f>
        <v/>
      </c>
      <c r="E305" s="123" t="str">
        <f ca="1">IF(B305=FALSE,"",OFFSET(Force_2!V$3,B294+A305,0))</f>
        <v/>
      </c>
      <c r="F305" s="123" t="str">
        <f ca="1">IF(B305=FALSE,"",OFFSET(Force_2!W$3,B294+A305,0))</f>
        <v/>
      </c>
      <c r="G305" s="123" t="str">
        <f ca="1">IF(B305=FALSE,"",OFFSET(Force_2!X$3,B294+A305,0))</f>
        <v/>
      </c>
      <c r="H305" s="123" t="str">
        <f ca="1">IF(B305=FALSE,"",OFFSET(Force_2!Y$3,B294+A305,0))</f>
        <v/>
      </c>
      <c r="I305" s="123" t="str">
        <f ca="1">IF(B305=FALSE,"",OFFSET(Force_2!Z$3,B294+A305,0))</f>
        <v/>
      </c>
      <c r="J305" s="123" t="str">
        <f ca="1">IF(B305=FALSE,"",OFFSET(Force_2!AA$3,B294+A305,0))</f>
        <v/>
      </c>
      <c r="K305" s="308" t="str">
        <f ca="1">IF(B305=FALSE,"",D305*A296)</f>
        <v/>
      </c>
      <c r="L305" s="308" t="str">
        <f ca="1">IF(B305=FALSE,"",IF(D305=0,0,D305/E305*(F305-F305)))</f>
        <v/>
      </c>
      <c r="M305" s="308" t="str">
        <f ca="1">IF(B305=FALSE,"",IF(D305=0,0,D305/G305*(H305-H305)))</f>
        <v/>
      </c>
      <c r="N305" s="308" t="str">
        <f ca="1">IF(B305=FALSE,"",IF(D305=0,0,D305/I305*(J305-J305)))</f>
        <v/>
      </c>
      <c r="O305" s="308" t="str">
        <f ca="1">IF(B305=FALSE,"",AVERAGE(L305:N305))</f>
        <v/>
      </c>
      <c r="P305" s="308" t="str">
        <f ca="1">IF(B305=FALSE,"",(R296*L305+S296*L305^2+T296*L305^3)*N296)</f>
        <v/>
      </c>
      <c r="Q305" s="308" t="str">
        <f ca="1">IF(B305=FALSE,"",(R296*M305+S296*M305^2+T296*M305^3)*N296)</f>
        <v/>
      </c>
      <c r="R305" s="308" t="str">
        <f ca="1">IF(B305=FALSE,"",(R296*N305+S296*N305^2+T296*N305^3)*N296)</f>
        <v/>
      </c>
      <c r="S305" s="308" t="str">
        <f ca="1">IF(B305=FALSE,"",AVERAGE(P305:R305))</f>
        <v/>
      </c>
      <c r="T305" s="309" t="str">
        <f ca="1">IF(B305=FALSE,"",IF(K305=0,0,(ROUND(K305,K296)-ROUND(P305,K296))/ROUND(P305,K296)*100))</f>
        <v/>
      </c>
      <c r="U305" s="309" t="str">
        <f ca="1">IF(B305=FALSE,"",IF(K305=0,0,(ROUND(K305,K296)-ROUND(Q305,K296))/ROUND(Q305,K296)*100))</f>
        <v/>
      </c>
      <c r="V305" s="309" t="str">
        <f ca="1">IF(B305=FALSE,"",IF(K305=0,0,(ROUND(K305,K296)-ROUND(R305,K296))/ROUND(R305,K296)*100))</f>
        <v/>
      </c>
      <c r="X305" s="124" t="str">
        <f ca="1">IF(A324=FALSE,"",IF(B324*F296&gt;=1000,"# ##","")&amp;J296)</f>
        <v/>
      </c>
      <c r="Y305" s="124" t="str">
        <f ca="1">IF(A324=FALSE,"",TEXT(B324*F296,X305))</f>
        <v/>
      </c>
      <c r="Z305" s="124" t="str">
        <f ca="1">IF(A324=FALSE,"-",TEXT(C324*F296,X305))</f>
        <v>-</v>
      </c>
      <c r="AA305" s="273" t="str">
        <f ca="1">IF(A324=FALSE,"-",TEXT((B324-C324)*F296,X305))</f>
        <v>-</v>
      </c>
      <c r="AB305" s="124" t="str">
        <f ca="1">IF(A324=FALSE,"",IF(D305=0,"-",TEXT(P324,AH326)))</f>
        <v/>
      </c>
      <c r="AC305" s="124" t="str">
        <f ca="1">IF(OR(A324=FALSE,D305=0),"-",TEXT(ROUNDUP(AE324,AH324),AH326))</f>
        <v>-</v>
      </c>
      <c r="AD305" s="310" t="s">
        <v>353</v>
      </c>
      <c r="AE305" s="124" t="str">
        <f ca="1">IF(OR(A324=FALSE,D305=0),"-",TEXT(Q324,AH326))</f>
        <v>-</v>
      </c>
      <c r="AF305" s="130" t="str">
        <f ca="1">IF(A324=FALSE,"-",TEXT(R324,AH326))</f>
        <v>-</v>
      </c>
      <c r="AG305" s="125" t="str">
        <f ca="1">IF(A324=FALSE,"-",AA324)</f>
        <v>-</v>
      </c>
      <c r="AI305" s="125" t="str">
        <f ca="1">IF(A324=FALSE,"",ROUND(C324*F296,K295))</f>
        <v/>
      </c>
      <c r="AJ305" s="125" t="str">
        <f ca="1">IF(A324=FALSE,"",ROUND(OFFSET(Force_2!L$3,B294+A305,0)*A296*F296,K295))</f>
        <v/>
      </c>
      <c r="AK305" s="125" t="str">
        <f ca="1">IF(A324=FALSE,"",ROUND(OFFSET(Force_2!M$3,B294+A305,0)*A296*F296,K295))</f>
        <v/>
      </c>
      <c r="AL305" s="124" t="str">
        <f ca="1">IF(A324=FALSE,"","± "&amp;TEXT((AK305-AJ305)/2,J296))</f>
        <v/>
      </c>
      <c r="AM305" s="124" t="str">
        <f ca="1">IF(A324=FALSE,"-",IF(AND(AJ305&lt;=AI305,AI305&lt;=AK305),"PASS","FAIL"))</f>
        <v>-</v>
      </c>
    </row>
    <row r="306" spans="1:39" s="119" customFormat="1" ht="18.75" customHeight="1">
      <c r="A306" s="121">
        <v>4</v>
      </c>
      <c r="B306" s="121" t="b">
        <f ca="1">IFERROR(AND(OFFSET(Force_2!V$3,B294+A306,0)&lt;&gt;"",H294+5&gt;A306),FALSE)</f>
        <v>0</v>
      </c>
      <c r="C306" s="542"/>
      <c r="D306" s="121" t="str">
        <f ca="1">IF(B306=FALSE,"",OFFSET(Force_2!B$3,B294+A306,0))</f>
        <v/>
      </c>
      <c r="E306" s="121" t="str">
        <f ca="1">IF(B306=FALSE,"",OFFSET(Force_2!V$3,B294+A306,0))</f>
        <v/>
      </c>
      <c r="F306" s="121" t="str">
        <f ca="1">IF(B306=FALSE,"",OFFSET(Force_2!W$3,B294+A306,0))</f>
        <v/>
      </c>
      <c r="G306" s="121" t="str">
        <f ca="1">IF(B306=FALSE,"",OFFSET(Force_2!X$3,B294+A306,0))</f>
        <v/>
      </c>
      <c r="H306" s="121" t="str">
        <f ca="1">IF(B306=FALSE,"",OFFSET(Force_2!Y$3,B294+A306,0))</f>
        <v/>
      </c>
      <c r="I306" s="121" t="str">
        <f ca="1">IF(B306=FALSE,"",OFFSET(Force_2!Z$3,B294+A306,0))</f>
        <v/>
      </c>
      <c r="J306" s="121" t="str">
        <f ca="1">IF(B306=FALSE,"",OFFSET(Force_2!AA$3,B294+A306,0))</f>
        <v/>
      </c>
      <c r="K306" s="308" t="str">
        <f ca="1">IF(B306=FALSE,"",D306*A296)</f>
        <v/>
      </c>
      <c r="L306" s="308" t="str">
        <f ca="1">IF(B306=FALSE,"",IF(D306=0,0,D306/E306*(F306-F305)))</f>
        <v/>
      </c>
      <c r="M306" s="308" t="str">
        <f ca="1">IF(B306=FALSE,"",IF(D306=0,0,D306/G306*(H306-H305)))</f>
        <v/>
      </c>
      <c r="N306" s="308" t="str">
        <f ca="1">IF(B306=FALSE,"",IF(D306=0,0,D306/I306*(J306-J305)))</f>
        <v/>
      </c>
      <c r="O306" s="308" t="str">
        <f t="shared" ref="O306:O319" ca="1" si="145">IF(B306=FALSE,"",AVERAGE(L306:N306))</f>
        <v/>
      </c>
      <c r="P306" s="308" t="str">
        <f ca="1">IF(B306=FALSE,"",(R296*L306+S296*L306^2+T296*L306^3)*N296)</f>
        <v/>
      </c>
      <c r="Q306" s="308" t="str">
        <f ca="1">IF(B306=FALSE,"",(R296*M306+S296*M306^2+T296*M306^3)*N296)</f>
        <v/>
      </c>
      <c r="R306" s="308" t="str">
        <f ca="1">IF(B306=FALSE,"",(R296*N306+S296*N306^2+T296*N306^3)*N296)</f>
        <v/>
      </c>
      <c r="S306" s="308" t="str">
        <f t="shared" ref="S306:S319" ca="1" si="146">IF(B306=FALSE,"",AVERAGE(P306:R306))</f>
        <v/>
      </c>
      <c r="T306" s="309" t="str">
        <f ca="1">IF(B306=FALSE,"",IF(K306=0,0,(ROUND(K306,K296)-ROUND(P306,K296))/ROUND(P306,K296)*100))</f>
        <v/>
      </c>
      <c r="U306" s="309" t="str">
        <f ca="1">IF(B306=FALSE,"",IF(K306=0,0,(ROUND(K306,K296)-ROUND(Q306,K296))/ROUND(Q306,K296)*100))</f>
        <v/>
      </c>
      <c r="V306" s="309" t="str">
        <f ca="1">IF(B306=FALSE,"",IF(K306=0,0,(ROUND(K306,K296)-ROUND(R306,K296))/ROUND(R306,K296)*100))</f>
        <v/>
      </c>
      <c r="X306" s="124" t="str">
        <f ca="1">IF(A325=FALSE,"",IF(B325*F296&gt;=1000,"# ##","")&amp;J296)</f>
        <v/>
      </c>
      <c r="Y306" s="124" t="str">
        <f ca="1">IF(A325=FALSE,"",TEXT(B325*F296,X306))</f>
        <v/>
      </c>
      <c r="Z306" s="124" t="str">
        <f ca="1">IF(A325=FALSE,"-",TEXT(C325*F296,X306))</f>
        <v>-</v>
      </c>
      <c r="AA306" s="273" t="str">
        <f ca="1">IF(A325=FALSE,"-",TEXT((B325-C325)*F296,X306))</f>
        <v>-</v>
      </c>
      <c r="AB306" s="124" t="str">
        <f ca="1">IF(A325=FALSE,"",IF(D306=0,"-",TEXT(P325,AH326)))</f>
        <v/>
      </c>
      <c r="AC306" s="124" t="str">
        <f ca="1">IF(OR(A325=FALSE,D306=0),"-",TEXT(ROUNDUP(AE325,AH324),AH326))</f>
        <v>-</v>
      </c>
      <c r="AD306" s="273" t="str">
        <f ca="1">IF(A325=FALSE,"-",TEXT(ROUNDUP(AE325,AH324)%*B325*F296,X306))</f>
        <v>-</v>
      </c>
      <c r="AE306" s="124" t="str">
        <f ca="1">IF(OR(A325=FALSE,D306=0),"-",TEXT(Q325,AH326))</f>
        <v>-</v>
      </c>
      <c r="AF306" s="124" t="s">
        <v>353</v>
      </c>
      <c r="AG306" s="125" t="str">
        <f t="shared" ref="AG306:AG318" ca="1" si="147">IF(A325=FALSE,"-",AA325)</f>
        <v>-</v>
      </c>
      <c r="AI306" s="125" t="str">
        <f ca="1">IF(A325=FALSE,"",ROUND(C325*F296,K295))</f>
        <v/>
      </c>
      <c r="AJ306" s="125" t="str">
        <f ca="1">IF(A325=FALSE,"",ROUND(OFFSET(Force_2!L$3,B294+A306,0)*A296*F296,K295))</f>
        <v/>
      </c>
      <c r="AK306" s="125" t="str">
        <f ca="1">IF(A325=FALSE,"",ROUND(OFFSET(Force_2!M$3,B294+A306,0)*A296*F296,K295))</f>
        <v/>
      </c>
      <c r="AL306" s="124" t="str">
        <f ca="1">IF(A325=FALSE,"","± "&amp;TEXT((AK306-AJ306)/2,J296))</f>
        <v/>
      </c>
      <c r="AM306" s="124" t="str">
        <f t="shared" ref="AM306:AM318" ca="1" si="148">IF(A325=FALSE,"-",IF(AND(AJ306&lt;=AI306,AI306&lt;=AK306),"PASS","FAIL"))</f>
        <v>-</v>
      </c>
    </row>
    <row r="307" spans="1:39" s="119" customFormat="1" ht="18.75" customHeight="1">
      <c r="A307" s="121">
        <v>5</v>
      </c>
      <c r="B307" s="121" t="b">
        <f ca="1">IFERROR(AND(OFFSET(Force_2!V$3,B294+A307,0)&lt;&gt;"",H294+5&gt;A307),FALSE)</f>
        <v>0</v>
      </c>
      <c r="C307" s="542"/>
      <c r="D307" s="121" t="str">
        <f ca="1">IF(B307=FALSE,"",OFFSET(Force_2!B$3,B294+A307,0))</f>
        <v/>
      </c>
      <c r="E307" s="121" t="str">
        <f ca="1">IF(B307=FALSE,"",OFFSET(Force_2!V$3,B294+A307,0))</f>
        <v/>
      </c>
      <c r="F307" s="121" t="str">
        <f ca="1">IF(B307=FALSE,"",OFFSET(Force_2!W$3,B294+A307,0))</f>
        <v/>
      </c>
      <c r="G307" s="121" t="str">
        <f ca="1">IF(B307=FALSE,"",OFFSET(Force_2!X$3,B294+A307,0))</f>
        <v/>
      </c>
      <c r="H307" s="121" t="str">
        <f ca="1">IF(B307=FALSE,"",OFFSET(Force_2!Y$3,B294+A307,0))</f>
        <v/>
      </c>
      <c r="I307" s="121" t="str">
        <f ca="1">IF(B307=FALSE,"",OFFSET(Force_2!Z$3,B294+A307,0))</f>
        <v/>
      </c>
      <c r="J307" s="121" t="str">
        <f ca="1">IF(B307=FALSE,"",OFFSET(Force_2!AA$3,B294+A307,0))</f>
        <v/>
      </c>
      <c r="K307" s="308" t="str">
        <f ca="1">IF(B307=FALSE,"",D307*A296)</f>
        <v/>
      </c>
      <c r="L307" s="308" t="str">
        <f ca="1">IF(B307=FALSE,"",IF(D307=0,0,D307/E307*(F307-F305)))</f>
        <v/>
      </c>
      <c r="M307" s="308" t="str">
        <f ca="1">IF(B307=FALSE,"",IF(D307=0,0,D307/G307*(H307-H305)))</f>
        <v/>
      </c>
      <c r="N307" s="308" t="str">
        <f ca="1">IF(B307=FALSE,"",IF(D307=0,0,D307/I307*(J307-J305)))</f>
        <v/>
      </c>
      <c r="O307" s="308" t="str">
        <f t="shared" ca="1" si="145"/>
        <v/>
      </c>
      <c r="P307" s="308" t="str">
        <f ca="1">IF(B307=FALSE,"",(R296*L307+S296*L307^2+T296*L307^3)*N296)</f>
        <v/>
      </c>
      <c r="Q307" s="308" t="str">
        <f ca="1">IF(B307=FALSE,"",(R296*M307+S296*M307^2+T296*M307^3)*N296)</f>
        <v/>
      </c>
      <c r="R307" s="308" t="str">
        <f ca="1">IF(B307=FALSE,"",(R296*N307+S296*N307^2+T296*N307^3)*N296)</f>
        <v/>
      </c>
      <c r="S307" s="308" t="str">
        <f t="shared" ca="1" si="146"/>
        <v/>
      </c>
      <c r="T307" s="309" t="str">
        <f ca="1">IF(B307=FALSE,"",IF(K307=0,0,(ROUND(K307,K296)-ROUND(P307,K296))/ROUND(P307,K296)*100))</f>
        <v/>
      </c>
      <c r="U307" s="309" t="str">
        <f ca="1">IF(B307=FALSE,"",IF(K307=0,0,(ROUND(K307,K296)-ROUND(Q307,K296))/ROUND(Q307,K296)*100))</f>
        <v/>
      </c>
      <c r="V307" s="309" t="str">
        <f ca="1">IF(B307=FALSE,"",IF(K307=0,0,(ROUND(K307,K296)-ROUND(R307,K296))/ROUND(R307,K296)*100))</f>
        <v/>
      </c>
      <c r="X307" s="124" t="str">
        <f ca="1">IF(A326=FALSE,"",IF(B326*F296&gt;=1000,"# ##","")&amp;J296)</f>
        <v/>
      </c>
      <c r="Y307" s="124" t="str">
        <f ca="1">IF(A326=FALSE,"",TEXT(B326*F296,X307))</f>
        <v/>
      </c>
      <c r="Z307" s="124" t="str">
        <f ca="1">IF(A326=FALSE,"-",TEXT(C326*F296,X307))</f>
        <v>-</v>
      </c>
      <c r="AA307" s="273" t="str">
        <f ca="1">IF(A326=FALSE,"-",TEXT((B326-C326)*F296,X307))</f>
        <v>-</v>
      </c>
      <c r="AB307" s="124" t="str">
        <f ca="1">IF(A326=FALSE,"",IF(D307=0,"-",TEXT(P326,AH326)))</f>
        <v/>
      </c>
      <c r="AC307" s="124" t="str">
        <f ca="1">IF(OR(A326=FALSE,D307=0),"-",TEXT(ROUNDUP(AE326,AH324),AH326))</f>
        <v>-</v>
      </c>
      <c r="AD307" s="273" t="str">
        <f ca="1">IF(A326=FALSE,"-",TEXT(ROUNDUP(AE326,AH324)%*B326*F296,X307))</f>
        <v>-</v>
      </c>
      <c r="AE307" s="124" t="str">
        <f ca="1">IF(OR(A326=FALSE,D307=0),"-",TEXT(Q326,AH326))</f>
        <v>-</v>
      </c>
      <c r="AF307" s="124" t="s">
        <v>353</v>
      </c>
      <c r="AG307" s="125" t="str">
        <f t="shared" ca="1" si="147"/>
        <v>-</v>
      </c>
      <c r="AI307" s="125" t="str">
        <f ca="1">IF(A326=FALSE,"",ROUND(C326*F296,K295))</f>
        <v/>
      </c>
      <c r="AJ307" s="125" t="str">
        <f ca="1">IF(A326=FALSE,"",ROUND(OFFSET(Force_2!L$3,B294+A307,0)*A296*F296,K295))</f>
        <v/>
      </c>
      <c r="AK307" s="125" t="str">
        <f ca="1">IF(A326=FALSE,"",ROUND(OFFSET(Force_2!M$3,B294+A307,0)*A296*F296,K295))</f>
        <v/>
      </c>
      <c r="AL307" s="124" t="str">
        <f ca="1">IF(A326=FALSE,"","± "&amp;TEXT((AK307-AJ307)/2,J296))</f>
        <v/>
      </c>
      <c r="AM307" s="124" t="str">
        <f t="shared" ca="1" si="148"/>
        <v>-</v>
      </c>
    </row>
    <row r="308" spans="1:39" s="119" customFormat="1" ht="18.75" customHeight="1">
      <c r="A308" s="121">
        <v>6</v>
      </c>
      <c r="B308" s="121" t="b">
        <f ca="1">IFERROR(AND(OFFSET(Force_2!V$3,B294+A308,0)&lt;&gt;"",H294+5&gt;A308),FALSE)</f>
        <v>0</v>
      </c>
      <c r="C308" s="542"/>
      <c r="D308" s="121" t="str">
        <f ca="1">IF(B308=FALSE,"",OFFSET(Force_2!B$3,B294+A308,0))</f>
        <v/>
      </c>
      <c r="E308" s="121" t="str">
        <f ca="1">IF(B308=FALSE,"",OFFSET(Force_2!V$3,B294+A308,0))</f>
        <v/>
      </c>
      <c r="F308" s="121" t="str">
        <f ca="1">IF(B308=FALSE,"",OFFSET(Force_2!W$3,B294+A308,0))</f>
        <v/>
      </c>
      <c r="G308" s="121" t="str">
        <f ca="1">IF(B308=FALSE,"",OFFSET(Force_2!X$3,B294+A308,0))</f>
        <v/>
      </c>
      <c r="H308" s="121" t="str">
        <f ca="1">IF(B308=FALSE,"",OFFSET(Force_2!Y$3,B294+A308,0))</f>
        <v/>
      </c>
      <c r="I308" s="121" t="str">
        <f ca="1">IF(B308=FALSE,"",OFFSET(Force_2!Z$3,B294+A308,0))</f>
        <v/>
      </c>
      <c r="J308" s="121" t="str">
        <f ca="1">IF(B308=FALSE,"",OFFSET(Force_2!AA$3,B294+A308,0))</f>
        <v/>
      </c>
      <c r="K308" s="308" t="str">
        <f ca="1">IF(B308=FALSE,"",D308*A296)</f>
        <v/>
      </c>
      <c r="L308" s="308" t="str">
        <f ca="1">IF(B308=FALSE,"",IF(D308=0,0,D308/E308*(F308-F305)))</f>
        <v/>
      </c>
      <c r="M308" s="308" t="str">
        <f ca="1">IF(B308=FALSE,"",IF(D308=0,0,D308/G308*(H308-H305)))</f>
        <v/>
      </c>
      <c r="N308" s="308" t="str">
        <f ca="1">IF(B308=FALSE,"",IF(D308=0,0,D308/I308*(J308-J305)))</f>
        <v/>
      </c>
      <c r="O308" s="308" t="str">
        <f t="shared" ca="1" si="145"/>
        <v/>
      </c>
      <c r="P308" s="308" t="str">
        <f ca="1">IF(B308=FALSE,"",(R296*L308+S296*L308^2+T296*L308^3)*N296)</f>
        <v/>
      </c>
      <c r="Q308" s="308" t="str">
        <f ca="1">IF(B308=FALSE,"",(R296*M308+S296*M308^2+T296*M308^3)*N296)</f>
        <v/>
      </c>
      <c r="R308" s="308" t="str">
        <f ca="1">IF(B308=FALSE,"",(R296*N308+S296*N308^2+T296*N308^3)*N296)</f>
        <v/>
      </c>
      <c r="S308" s="308" t="str">
        <f t="shared" ca="1" si="146"/>
        <v/>
      </c>
      <c r="T308" s="309" t="str">
        <f ca="1">IF(B308=FALSE,"",IF(K308=0,0,(ROUND(K308,K296)-ROUND(P308,K296))/ROUND(P308,K296)*100))</f>
        <v/>
      </c>
      <c r="U308" s="309" t="str">
        <f ca="1">IF(B308=FALSE,"",IF(K308=0,0,(ROUND(K308,K296)-ROUND(Q308,K296))/ROUND(Q308,K296)*100))</f>
        <v/>
      </c>
      <c r="V308" s="309" t="str">
        <f ca="1">IF(B308=FALSE,"",IF(K308=0,0,(ROUND(K308,K296)-ROUND(R308,K296))/ROUND(R308,K296)*100))</f>
        <v/>
      </c>
      <c r="X308" s="124" t="str">
        <f ca="1">IF(A327=FALSE,"",IF(B327*F296&gt;=1000,"# ##","")&amp;J296)</f>
        <v/>
      </c>
      <c r="Y308" s="124" t="str">
        <f ca="1">IF(A327=FALSE,"",TEXT(B327*F296,X308))</f>
        <v/>
      </c>
      <c r="Z308" s="124" t="str">
        <f ca="1">IF(A327=FALSE,"-",TEXT(C327*F296,X308))</f>
        <v>-</v>
      </c>
      <c r="AA308" s="273" t="str">
        <f ca="1">IF(A327=FALSE,"-",TEXT((B327-C327)*F296,X308))</f>
        <v>-</v>
      </c>
      <c r="AB308" s="124" t="str">
        <f ca="1">IF(A327=FALSE,"",IF(D308=0,"-",TEXT(P327,AH326)))</f>
        <v/>
      </c>
      <c r="AC308" s="124" t="str">
        <f ca="1">IF(OR(A327=FALSE,D308=0),"-",TEXT(ROUNDUP(AE327,AH324),AH326))</f>
        <v>-</v>
      </c>
      <c r="AD308" s="273" t="str">
        <f ca="1">IF(A327=FALSE,"-",TEXT(ROUNDUP(AE327,AH324)%*B327*F296,X308))</f>
        <v>-</v>
      </c>
      <c r="AE308" s="124" t="str">
        <f ca="1">IF(OR(A327=FALSE,D308=0),"-",TEXT(Q327,AH326))</f>
        <v>-</v>
      </c>
      <c r="AF308" s="124" t="s">
        <v>353</v>
      </c>
      <c r="AG308" s="125" t="str">
        <f t="shared" ca="1" si="147"/>
        <v>-</v>
      </c>
      <c r="AI308" s="125" t="str">
        <f ca="1">IF(A327=FALSE,"",ROUND(C327*F296,K295))</f>
        <v/>
      </c>
      <c r="AJ308" s="125" t="str">
        <f ca="1">IF(A327=FALSE,"",ROUND(OFFSET(Force_2!L$3,B294+A308,0)*A296*F296,K295))</f>
        <v/>
      </c>
      <c r="AK308" s="125" t="str">
        <f ca="1">IF(A327=FALSE,"",ROUND(OFFSET(Force_2!M$3,B294+A308,0)*A296*F296,K295))</f>
        <v/>
      </c>
      <c r="AL308" s="124" t="str">
        <f ca="1">IF(A327=FALSE,"","± "&amp;TEXT((AK308-AJ308)/2,J296))</f>
        <v/>
      </c>
      <c r="AM308" s="124" t="str">
        <f t="shared" ca="1" si="148"/>
        <v>-</v>
      </c>
    </row>
    <row r="309" spans="1:39" s="119" customFormat="1" ht="18.75" customHeight="1">
      <c r="A309" s="121">
        <v>7</v>
      </c>
      <c r="B309" s="121" t="b">
        <f ca="1">IFERROR(AND(OFFSET(Force_2!V$3,B294+A309,0)&lt;&gt;"",H294+5&gt;A309),FALSE)</f>
        <v>0</v>
      </c>
      <c r="C309" s="542"/>
      <c r="D309" s="121" t="str">
        <f ca="1">IF(B309=FALSE,"",OFFSET(Force_2!B$3,B294+A309,0))</f>
        <v/>
      </c>
      <c r="E309" s="121" t="str">
        <f ca="1">IF(B309=FALSE,"",OFFSET(Force_2!V$3,B294+A309,0))</f>
        <v/>
      </c>
      <c r="F309" s="121" t="str">
        <f ca="1">IF(B309=FALSE,"",OFFSET(Force_2!W$3,B294+A309,0))</f>
        <v/>
      </c>
      <c r="G309" s="121" t="str">
        <f ca="1">IF(B309=FALSE,"",OFFSET(Force_2!X$3,B294+A309,0))</f>
        <v/>
      </c>
      <c r="H309" s="121" t="str">
        <f ca="1">IF(B309=FALSE,"",OFFSET(Force_2!Y$3,B294+A309,0))</f>
        <v/>
      </c>
      <c r="I309" s="121" t="str">
        <f ca="1">IF(B309=FALSE,"",OFFSET(Force_2!Z$3,B294+A309,0))</f>
        <v/>
      </c>
      <c r="J309" s="121" t="str">
        <f ca="1">IF(B309=FALSE,"",OFFSET(Force_2!AA$3,B294+A309,0))</f>
        <v/>
      </c>
      <c r="K309" s="308" t="str">
        <f ca="1">IF(B309=FALSE,"",D309*A296)</f>
        <v/>
      </c>
      <c r="L309" s="308" t="str">
        <f ca="1">IF(B309=FALSE,"",IF(D309=0,0,D309/E309*(F309-F305)))</f>
        <v/>
      </c>
      <c r="M309" s="308" t="str">
        <f ca="1">IF(B309=FALSE,"",IF(D309=0,0,D309/G309*(H309-H305)))</f>
        <v/>
      </c>
      <c r="N309" s="308" t="str">
        <f ca="1">IF(B309=FALSE,"",IF(D309=0,0,D309/I309*(J309-J305)))</f>
        <v/>
      </c>
      <c r="O309" s="308" t="str">
        <f t="shared" ca="1" si="145"/>
        <v/>
      </c>
      <c r="P309" s="308" t="str">
        <f ca="1">IF(B309=FALSE,"",(R296*L309+S296*L309^2+T296*L309^3)*N296)</f>
        <v/>
      </c>
      <c r="Q309" s="308" t="str">
        <f ca="1">IF(B309=FALSE,"",(R296*M309+S296*M309^2+T296*M309^3)*N296)</f>
        <v/>
      </c>
      <c r="R309" s="308" t="str">
        <f ca="1">IF(B309=FALSE,"",(R296*N309+S296*N309^2+T296*N309^3)*N296)</f>
        <v/>
      </c>
      <c r="S309" s="308" t="str">
        <f t="shared" ca="1" si="146"/>
        <v/>
      </c>
      <c r="T309" s="309" t="str">
        <f ca="1">IF(B309=FALSE,"",IF(K309=0,0,(ROUND(K309,K296)-ROUND(P309,K296))/ROUND(P309,K296)*100))</f>
        <v/>
      </c>
      <c r="U309" s="309" t="str">
        <f ca="1">IF(B309=FALSE,"",IF(K309=0,0,(ROUND(K309,K296)-ROUND(Q309,K296))/ROUND(Q309,K296)*100))</f>
        <v/>
      </c>
      <c r="V309" s="309" t="str">
        <f ca="1">IF(B309=FALSE,"",IF(K309=0,0,(ROUND(K309,K296)-ROUND(R309,K296))/ROUND(R309,K296)*100))</f>
        <v/>
      </c>
      <c r="X309" s="124" t="str">
        <f ca="1">IF(A328=FALSE,"",IF(B328*F296&gt;=1000,"# ##","")&amp;J296)</f>
        <v/>
      </c>
      <c r="Y309" s="124" t="str">
        <f ca="1">IF(A328=FALSE,"",TEXT(B328*F296,X309))</f>
        <v/>
      </c>
      <c r="Z309" s="124" t="str">
        <f ca="1">IF(A328=FALSE,"-",TEXT(C328*F296,X309))</f>
        <v>-</v>
      </c>
      <c r="AA309" s="273" t="str">
        <f ca="1">IF(A328=FALSE,"-",TEXT((B328-C328)*F296,X309))</f>
        <v>-</v>
      </c>
      <c r="AB309" s="124" t="str">
        <f ca="1">IF(A328=FALSE,"",IF(D309=0,"-",TEXT(P328,AH326)))</f>
        <v/>
      </c>
      <c r="AC309" s="124" t="str">
        <f ca="1">IF(OR(A328=FALSE,D309=0),"-",TEXT(ROUNDUP(AE328,AH324),AH326))</f>
        <v>-</v>
      </c>
      <c r="AD309" s="273" t="str">
        <f ca="1">IF(A328=FALSE,"-",TEXT(ROUNDUP(AE328,AH324)%*B328*F296,X309))</f>
        <v>-</v>
      </c>
      <c r="AE309" s="124" t="str">
        <f ca="1">IF(OR(A328=FALSE,D309=0),"-",TEXT(Q328,AH326))</f>
        <v>-</v>
      </c>
      <c r="AF309" s="124" t="s">
        <v>353</v>
      </c>
      <c r="AG309" s="125" t="str">
        <f t="shared" ca="1" si="147"/>
        <v>-</v>
      </c>
      <c r="AI309" s="125" t="str">
        <f ca="1">IF(A328=FALSE,"",ROUND(C328*F296,K295))</f>
        <v/>
      </c>
      <c r="AJ309" s="125" t="str">
        <f ca="1">IF(A328=FALSE,"",ROUND(OFFSET(Force_2!L$3,B294+A309,0)*A296*F296,K295))</f>
        <v/>
      </c>
      <c r="AK309" s="125" t="str">
        <f ca="1">IF(A328=FALSE,"",ROUND(OFFSET(Force_2!M$3,B294+A309,0)*A296*F296,K295))</f>
        <v/>
      </c>
      <c r="AL309" s="124" t="str">
        <f ca="1">IF(A328=FALSE,"","± "&amp;TEXT((AK309-AJ309)/2,J296))</f>
        <v/>
      </c>
      <c r="AM309" s="124" t="str">
        <f t="shared" ca="1" si="148"/>
        <v>-</v>
      </c>
    </row>
    <row r="310" spans="1:39" s="119" customFormat="1" ht="18.75" customHeight="1">
      <c r="A310" s="121">
        <v>8</v>
      </c>
      <c r="B310" s="121" t="b">
        <f ca="1">IFERROR(AND(OFFSET(Force_2!V$3,B294+A310,0)&lt;&gt;"",H294+5&gt;A310),FALSE)</f>
        <v>0</v>
      </c>
      <c r="C310" s="542"/>
      <c r="D310" s="121" t="str">
        <f ca="1">IF(B310=FALSE,"",OFFSET(Force_2!B$3,B294+A310,0))</f>
        <v/>
      </c>
      <c r="E310" s="121" t="str">
        <f ca="1">IF(B310=FALSE,"",OFFSET(Force_2!V$3,B294+A310,0))</f>
        <v/>
      </c>
      <c r="F310" s="121" t="str">
        <f ca="1">IF(B310=FALSE,"",OFFSET(Force_2!W$3,B294+A310,0))</f>
        <v/>
      </c>
      <c r="G310" s="121" t="str">
        <f ca="1">IF(B310=FALSE,"",OFFSET(Force_2!X$3,B294+A310,0))</f>
        <v/>
      </c>
      <c r="H310" s="121" t="str">
        <f ca="1">IF(B310=FALSE,"",OFFSET(Force_2!Y$3,B294+A310,0))</f>
        <v/>
      </c>
      <c r="I310" s="121" t="str">
        <f ca="1">IF(B310=FALSE,"",OFFSET(Force_2!Z$3,B294+A310,0))</f>
        <v/>
      </c>
      <c r="J310" s="121" t="str">
        <f ca="1">IF(B310=FALSE,"",OFFSET(Force_2!AA$3,B294+A310,0))</f>
        <v/>
      </c>
      <c r="K310" s="308" t="str">
        <f ca="1">IF(B310=FALSE,"",D310*A296)</f>
        <v/>
      </c>
      <c r="L310" s="308" t="str">
        <f ca="1">IF(B310=FALSE,"",IF(D310=0,0,D310/E310*(F310-F305)))</f>
        <v/>
      </c>
      <c r="M310" s="308" t="str">
        <f ca="1">IF(B310=FALSE,"",IF(D310=0,0,D310/G310*(H310-H305)))</f>
        <v/>
      </c>
      <c r="N310" s="308" t="str">
        <f ca="1">IF(B310=FALSE,"",IF(D310=0,0,D310/I310*(J310-J305)))</f>
        <v/>
      </c>
      <c r="O310" s="308" t="str">
        <f t="shared" ca="1" si="145"/>
        <v/>
      </c>
      <c r="P310" s="308" t="str">
        <f ca="1">IF(B310=FALSE,"",(R296*L310+S296*L310^2+T296*L310^3)*N296)</f>
        <v/>
      </c>
      <c r="Q310" s="308" t="str">
        <f ca="1">IF(B310=FALSE,"",(R296*M310+S296*M310^2+T296*M310^3)*N296)</f>
        <v/>
      </c>
      <c r="R310" s="308" t="str">
        <f ca="1">IF(B310=FALSE,"",(R296*N310+S296*N310^2+T296*N310^3)*N296)</f>
        <v/>
      </c>
      <c r="S310" s="308" t="str">
        <f t="shared" ca="1" si="146"/>
        <v/>
      </c>
      <c r="T310" s="309" t="str">
        <f ca="1">IF(B310=FALSE,"",IF(K310=0,0,(ROUND(K310,K296)-ROUND(P310,K296))/ROUND(P310,K296)*100))</f>
        <v/>
      </c>
      <c r="U310" s="309" t="str">
        <f ca="1">IF(B310=FALSE,"",IF(K310=0,0,(ROUND(K310,K296)-ROUND(Q310,K296))/ROUND(Q310,K296)*100))</f>
        <v/>
      </c>
      <c r="V310" s="309" t="str">
        <f ca="1">IF(B310=FALSE,"",IF(K310=0,0,(ROUND(K310,K296)-ROUND(R310,K296))/ROUND(R310,K296)*100))</f>
        <v/>
      </c>
      <c r="X310" s="124" t="str">
        <f ca="1">IF(A329=FALSE,"",IF(B329*F296&gt;=1000,"# ##","")&amp;J296)</f>
        <v/>
      </c>
      <c r="Y310" s="124" t="str">
        <f ca="1">IF(A329=FALSE,"",TEXT(B329*F296,X310))</f>
        <v/>
      </c>
      <c r="Z310" s="124" t="str">
        <f ca="1">IF(A329=FALSE,"-",TEXT(C329*F296,X310))</f>
        <v>-</v>
      </c>
      <c r="AA310" s="273" t="str">
        <f ca="1">IF(A329=FALSE,"-",TEXT((B329-C329)*F296,X310))</f>
        <v>-</v>
      </c>
      <c r="AB310" s="124" t="str">
        <f ca="1">IF(A329=FALSE,"",IF(D310=0,"-",TEXT(P329,AH326)))</f>
        <v/>
      </c>
      <c r="AC310" s="124" t="str">
        <f ca="1">IF(OR(A329=FALSE,D310=0),"-",TEXT(ROUNDUP(AE329,AH324),AH326))</f>
        <v>-</v>
      </c>
      <c r="AD310" s="273" t="str">
        <f ca="1">IF(A329=FALSE,"-",TEXT(ROUNDUP(AE329,AH324)%*B329*F296,X310))</f>
        <v>-</v>
      </c>
      <c r="AE310" s="124" t="str">
        <f ca="1">IF(OR(A329=FALSE,D310=0),"-",TEXT(Q329,AH326))</f>
        <v>-</v>
      </c>
      <c r="AF310" s="124" t="s">
        <v>353</v>
      </c>
      <c r="AG310" s="125" t="str">
        <f t="shared" ca="1" si="147"/>
        <v>-</v>
      </c>
      <c r="AI310" s="125" t="str">
        <f ca="1">IF(A329=FALSE,"",ROUND(C329*F296,K295))</f>
        <v/>
      </c>
      <c r="AJ310" s="125" t="str">
        <f ca="1">IF(A329=FALSE,"",ROUND(OFFSET(Force_2!L$3,B294+A310,0)*A296*F296,K295))</f>
        <v/>
      </c>
      <c r="AK310" s="125" t="str">
        <f ca="1">IF(A329=FALSE,"",ROUND(OFFSET(Force_2!M$3,B294+A310,0)*A296*F296,K295))</f>
        <v/>
      </c>
      <c r="AL310" s="124" t="str">
        <f ca="1">IF(A329=FALSE,"","± "&amp;TEXT((AK310-AJ310)/2,J296))</f>
        <v/>
      </c>
      <c r="AM310" s="124" t="str">
        <f t="shared" ca="1" si="148"/>
        <v>-</v>
      </c>
    </row>
    <row r="311" spans="1:39" s="119" customFormat="1" ht="18.75" customHeight="1">
      <c r="A311" s="121">
        <v>9</v>
      </c>
      <c r="B311" s="121" t="b">
        <f ca="1">IFERROR(AND(OFFSET(Force_2!V$3,B294+A311,0)&lt;&gt;"",H294+5&gt;A311),FALSE)</f>
        <v>0</v>
      </c>
      <c r="C311" s="542"/>
      <c r="D311" s="121" t="str">
        <f ca="1">IF(B311=FALSE,"",OFFSET(Force_2!B$3,B294+A311,0))</f>
        <v/>
      </c>
      <c r="E311" s="121" t="str">
        <f ca="1">IF(B311=FALSE,"",OFFSET(Force_2!V$3,B294+A311,0))</f>
        <v/>
      </c>
      <c r="F311" s="121" t="str">
        <f ca="1">IF(B311=FALSE,"",OFFSET(Force_2!W$3,B294+A311,0))</f>
        <v/>
      </c>
      <c r="G311" s="121" t="str">
        <f ca="1">IF(B311=FALSE,"",OFFSET(Force_2!X$3,B294+A311,0))</f>
        <v/>
      </c>
      <c r="H311" s="121" t="str">
        <f ca="1">IF(B311=FALSE,"",OFFSET(Force_2!Y$3,B294+A311,0))</f>
        <v/>
      </c>
      <c r="I311" s="121" t="str">
        <f ca="1">IF(B311=FALSE,"",OFFSET(Force_2!Z$3,B294+A311,0))</f>
        <v/>
      </c>
      <c r="J311" s="121" t="str">
        <f ca="1">IF(B311=FALSE,"",OFFSET(Force_2!AA$3,B294+A311,0))</f>
        <v/>
      </c>
      <c r="K311" s="308" t="str">
        <f ca="1">IF(B311=FALSE,"",D311*A296)</f>
        <v/>
      </c>
      <c r="L311" s="308" t="str">
        <f ca="1">IF(B311=FALSE,"",IF(D311=0,0,D311/E311*(F311-F305)))</f>
        <v/>
      </c>
      <c r="M311" s="308" t="str">
        <f ca="1">IF(B311=FALSE,"",IF(D311=0,0,D311/G311*(H311-H305)))</f>
        <v/>
      </c>
      <c r="N311" s="308" t="str">
        <f ca="1">IF(B311=FALSE,"",IF(D311=0,0,D311/I311*(J311-J305)))</f>
        <v/>
      </c>
      <c r="O311" s="308" t="str">
        <f t="shared" ca="1" si="145"/>
        <v/>
      </c>
      <c r="P311" s="308" t="str">
        <f ca="1">IF(B311=FALSE,"",(R296*L311+S296*L311^2+T296*L311^3)*N296)</f>
        <v/>
      </c>
      <c r="Q311" s="308" t="str">
        <f ca="1">IF(B311=FALSE,"",(R296*M311+S296*M311^2+T296*M311^3)*N296)</f>
        <v/>
      </c>
      <c r="R311" s="308" t="str">
        <f ca="1">IF(B311=FALSE,"",(R296*N311+S296*N311^2+T296*N311^3)*N296)</f>
        <v/>
      </c>
      <c r="S311" s="308" t="str">
        <f t="shared" ca="1" si="146"/>
        <v/>
      </c>
      <c r="T311" s="309" t="str">
        <f ca="1">IF(B311=FALSE,"",IF(K311=0,0,(ROUND(K311,K296)-ROUND(P311,K296))/ROUND(P311,K296)*100))</f>
        <v/>
      </c>
      <c r="U311" s="309" t="str">
        <f ca="1">IF(B311=FALSE,"",IF(K311=0,0,(ROUND(K311,K296)-ROUND(Q311,K296))/ROUND(Q311,K296)*100))</f>
        <v/>
      </c>
      <c r="V311" s="309" t="str">
        <f ca="1">IF(B311=FALSE,"",IF(K311=0,0,(ROUND(K311,K296)-ROUND(R311,K296))/ROUND(R311,K296)*100))</f>
        <v/>
      </c>
      <c r="X311" s="124" t="str">
        <f ca="1">IF(A330=FALSE,"",IF(B330*F296&gt;=1000,"# ##","")&amp;J296)</f>
        <v/>
      </c>
      <c r="Y311" s="124" t="str">
        <f ca="1">IF(A330=FALSE,"",TEXT(B330*F296,X311))</f>
        <v/>
      </c>
      <c r="Z311" s="124" t="str">
        <f ca="1">IF(A330=FALSE,"-",TEXT(C330*F296,X311))</f>
        <v>-</v>
      </c>
      <c r="AA311" s="273" t="str">
        <f ca="1">IF(A330=FALSE,"-",TEXT((B330-C330)*F296,X311))</f>
        <v>-</v>
      </c>
      <c r="AB311" s="124" t="str">
        <f ca="1">IF(A330=FALSE,"",IF(D311=0,"-",TEXT(P330,AH326)))</f>
        <v/>
      </c>
      <c r="AC311" s="124" t="str">
        <f ca="1">IF(OR(A330=FALSE,D311=0),"-",TEXT(ROUNDUP(AE330,AH324),AH326))</f>
        <v>-</v>
      </c>
      <c r="AD311" s="273" t="str">
        <f ca="1">IF(A330=FALSE,"-",TEXT(ROUNDUP(AE330,AH324)%*B330*F296,X311))</f>
        <v>-</v>
      </c>
      <c r="AE311" s="124" t="str">
        <f ca="1">IF(OR(A330=FALSE,D311=0),"-",TEXT(Q330,AH326))</f>
        <v>-</v>
      </c>
      <c r="AF311" s="124" t="s">
        <v>353</v>
      </c>
      <c r="AG311" s="125" t="str">
        <f t="shared" ca="1" si="147"/>
        <v>-</v>
      </c>
      <c r="AI311" s="125" t="str">
        <f ca="1">IF(A330=FALSE,"",ROUND(C330*F296,K295))</f>
        <v/>
      </c>
      <c r="AJ311" s="125" t="str">
        <f ca="1">IF(A330=FALSE,"",ROUND(OFFSET(Force_2!L$3,B294+A311,0)*A296*F296,K295))</f>
        <v/>
      </c>
      <c r="AK311" s="125" t="str">
        <f ca="1">IF(A330=FALSE,"",ROUND(OFFSET(Force_2!M$3,B294+A311,0)*A296*F296,K295))</f>
        <v/>
      </c>
      <c r="AL311" s="124" t="str">
        <f ca="1">IF(A330=FALSE,"","± "&amp;TEXT((AK311-AJ311)/2,J296))</f>
        <v/>
      </c>
      <c r="AM311" s="124" t="str">
        <f t="shared" ca="1" si="148"/>
        <v>-</v>
      </c>
    </row>
    <row r="312" spans="1:39" s="119" customFormat="1" ht="18.75" customHeight="1">
      <c r="A312" s="121">
        <v>10</v>
      </c>
      <c r="B312" s="121" t="b">
        <f ca="1">IFERROR(AND(OFFSET(Force_2!V$3,B294+A312,0)&lt;&gt;"",H294+5&gt;A312),FALSE)</f>
        <v>0</v>
      </c>
      <c r="C312" s="542"/>
      <c r="D312" s="121" t="str">
        <f ca="1">IF(B$30=FALSE,"",OFFSET(Force_2!B$3,B294+A312,0))</f>
        <v/>
      </c>
      <c r="E312" s="121" t="str">
        <f ca="1">IF(B312=FALSE,"",OFFSET(Force_2!V$3,B294+A312,0))</f>
        <v/>
      </c>
      <c r="F312" s="121" t="str">
        <f ca="1">IF(B312=FALSE,"",OFFSET(Force_2!W$3,B294+A312,0))</f>
        <v/>
      </c>
      <c r="G312" s="121" t="str">
        <f ca="1">IF(B312=FALSE,"",OFFSET(Force_2!X$3,B294+A312,0))</f>
        <v/>
      </c>
      <c r="H312" s="121" t="str">
        <f ca="1">IF(B312=FALSE,"",OFFSET(Force_2!Y$3,B294+A312,0))</f>
        <v/>
      </c>
      <c r="I312" s="121" t="str">
        <f ca="1">IF(B312=FALSE,"",OFFSET(Force_2!Z$3,B294+A312,0))</f>
        <v/>
      </c>
      <c r="J312" s="121" t="str">
        <f ca="1">IF(B312=FALSE,"",OFFSET(Force_2!AA$3,B294+A312,0))</f>
        <v/>
      </c>
      <c r="K312" s="308" t="str">
        <f ca="1">IF(B312=FALSE,"",D312*A296)</f>
        <v/>
      </c>
      <c r="L312" s="308" t="str">
        <f ca="1">IF(B312=FALSE,"",IF(D312=0,0,D312/E312*(F312-F305)))</f>
        <v/>
      </c>
      <c r="M312" s="308" t="str">
        <f ca="1">IF(B312=FALSE,"",IF(D312=0,0,D312/G312*(H312-H305)))</f>
        <v/>
      </c>
      <c r="N312" s="308" t="str">
        <f ca="1">IF(B312=FALSE,"",IF(D312=0,0,D312/I312*(J312-J305)))</f>
        <v/>
      </c>
      <c r="O312" s="308" t="str">
        <f t="shared" ca="1" si="145"/>
        <v/>
      </c>
      <c r="P312" s="308" t="str">
        <f ca="1">IF(B312=FALSE,"",(R296*L312+S296*L312^2+T296*L312^3)*N296)</f>
        <v/>
      </c>
      <c r="Q312" s="308" t="str">
        <f ca="1">IF(B312=FALSE,"",(R296*M312+S296*M312^2+T296*M312^3)*N296)</f>
        <v/>
      </c>
      <c r="R312" s="308" t="str">
        <f ca="1">IF(B312=FALSE,"",(R296*N312+S296*N312^2+T296*N312^3)*N296)</f>
        <v/>
      </c>
      <c r="S312" s="308" t="str">
        <f t="shared" ca="1" si="146"/>
        <v/>
      </c>
      <c r="T312" s="309" t="str">
        <f ca="1">IF(B312=FALSE,"",IF(K312=0,0,(ROUND(K312,K296)-ROUND(P312,K296))/ROUND(P312,K296)*100))</f>
        <v/>
      </c>
      <c r="U312" s="309" t="str">
        <f ca="1">IF(B312=FALSE,"",IF(K312=0,0,(ROUND(K312,K296)-ROUND(Q312,K296))/ROUND(Q312,K296)*100))</f>
        <v/>
      </c>
      <c r="V312" s="309" t="str">
        <f ca="1">IF(B312=FALSE,"",IF(K312=0,0,(ROUND(K312,K296)-ROUND(R312,K296))/ROUND(R312,K296)*100))</f>
        <v/>
      </c>
      <c r="X312" s="124" t="str">
        <f ca="1">IF(A331=FALSE,"",IF(B331*F296&gt;=1000,"# ##","")&amp;J296)</f>
        <v/>
      </c>
      <c r="Y312" s="124" t="str">
        <f ca="1">IF(A331=FALSE,"",TEXT(B331*F296,X312))</f>
        <v/>
      </c>
      <c r="Z312" s="124" t="str">
        <f ca="1">IF(A331=FALSE,"-",TEXT(C331*F296,X312))</f>
        <v>-</v>
      </c>
      <c r="AA312" s="273" t="str">
        <f ca="1">IF(A331=FALSE,"-",TEXT((B331-C331)*F296,X312))</f>
        <v>-</v>
      </c>
      <c r="AB312" s="124" t="str">
        <f ca="1">IF(A331=FALSE,"",IF(D312=0,"-",TEXT(P331,AH326)))</f>
        <v/>
      </c>
      <c r="AC312" s="124" t="str">
        <f ca="1">IF(OR(A331=FALSE,D312=0),"-",TEXT(ROUNDUP(AE331,AH324),AH326))</f>
        <v>-</v>
      </c>
      <c r="AD312" s="273" t="str">
        <f ca="1">IF(A331=FALSE,"-",TEXT(ROUNDUP(AE331,AH324)%*B331*F296,X312))</f>
        <v>-</v>
      </c>
      <c r="AE312" s="124" t="str">
        <f ca="1">IF(OR(A331=FALSE,D312=0),"-",TEXT(Q331,AH326))</f>
        <v>-</v>
      </c>
      <c r="AF312" s="124" t="s">
        <v>353</v>
      </c>
      <c r="AG312" s="125" t="str">
        <f t="shared" ca="1" si="147"/>
        <v>-</v>
      </c>
      <c r="AI312" s="125" t="str">
        <f ca="1">IF(A331=FALSE,"",ROUND(C331*F296,K295))</f>
        <v/>
      </c>
      <c r="AJ312" s="125" t="str">
        <f ca="1">IF(A331=FALSE,"",ROUND(OFFSET(Force_2!L$3,B294+A312,0)*A296*F296,K295))</f>
        <v/>
      </c>
      <c r="AK312" s="125" t="str">
        <f ca="1">IF(A331=FALSE,"",ROUND(OFFSET(Force_2!M$3,B294+A312,0)*A296*F296,K295))</f>
        <v/>
      </c>
      <c r="AL312" s="124" t="str">
        <f ca="1">IF(A331=FALSE,"","± "&amp;TEXT((AK312-AJ312)/2,J296))</f>
        <v/>
      </c>
      <c r="AM312" s="124" t="str">
        <f t="shared" ca="1" si="148"/>
        <v>-</v>
      </c>
    </row>
    <row r="313" spans="1:39" s="119" customFormat="1" ht="18.75" customHeight="1">
      <c r="A313" s="121">
        <v>11</v>
      </c>
      <c r="B313" s="121" t="b">
        <f ca="1">IFERROR(AND(OFFSET(Force_2!V$3,B294+A313,0)&lt;&gt;"",H294+5&gt;A313),FALSE)</f>
        <v>0</v>
      </c>
      <c r="C313" s="542"/>
      <c r="D313" s="121" t="str">
        <f ca="1">IF(B$31=FALSE,"",OFFSET(Force_2!B$3,B294+A313,0))</f>
        <v/>
      </c>
      <c r="E313" s="121" t="str">
        <f ca="1">IF(B313=FALSE,"",OFFSET(Force_2!V$3,B294+A313,0))</f>
        <v/>
      </c>
      <c r="F313" s="121" t="str">
        <f ca="1">IF(B313=FALSE,"",OFFSET(Force_2!W$3,B294+A313,0))</f>
        <v/>
      </c>
      <c r="G313" s="121" t="str">
        <f ca="1">IF(B313=FALSE,"",OFFSET(Force_2!X$3,B294+A313,0))</f>
        <v/>
      </c>
      <c r="H313" s="121" t="str">
        <f ca="1">IF(B313=FALSE,"",OFFSET(Force_2!Y$3,B294+A313,0))</f>
        <v/>
      </c>
      <c r="I313" s="121" t="str">
        <f ca="1">IF(B313=FALSE,"",OFFSET(Force_2!Z$3,B294+A313,0))</f>
        <v/>
      </c>
      <c r="J313" s="121" t="str">
        <f ca="1">IF(B313=FALSE,"",OFFSET(Force_2!AA$3,B294+A313,0))</f>
        <v/>
      </c>
      <c r="K313" s="308" t="str">
        <f ca="1">IF(B313=FALSE,"",D313*A296)</f>
        <v/>
      </c>
      <c r="L313" s="308" t="str">
        <f ca="1">IF(B313=FALSE,"",IF(D313=0,0,D313/E313*(F313-F305)))</f>
        <v/>
      </c>
      <c r="M313" s="308" t="str">
        <f ca="1">IF(B313=FALSE,"",IF(D313=0,0,D313/G313*(H313-H305)))</f>
        <v/>
      </c>
      <c r="N313" s="308" t="str">
        <f ca="1">IF(B313=FALSE,"",IF(D313=0,0,D313/I313*(J313-J305)))</f>
        <v/>
      </c>
      <c r="O313" s="308" t="str">
        <f t="shared" ca="1" si="145"/>
        <v/>
      </c>
      <c r="P313" s="308" t="str">
        <f ca="1">IF(B313=FALSE,"",(R296*L313+S296*L313^2+T296*L313^3)*N296)</f>
        <v/>
      </c>
      <c r="Q313" s="308" t="str">
        <f ca="1">IF(B313=FALSE,"",(R296*M313+S296*M313^2+T296*M313^3)*N296)</f>
        <v/>
      </c>
      <c r="R313" s="308" t="str">
        <f ca="1">IF(B313=FALSE,"",(R296*N313+S296*N313^2+T296*N313^3)*N296)</f>
        <v/>
      </c>
      <c r="S313" s="308" t="str">
        <f t="shared" ca="1" si="146"/>
        <v/>
      </c>
      <c r="T313" s="309" t="str">
        <f ca="1">IF(B313=FALSE,"",IF(K313=0,0,(ROUND(K313,K296)-ROUND(P313,K296))/ROUND(P313,K296)*100))</f>
        <v/>
      </c>
      <c r="U313" s="309" t="str">
        <f ca="1">IF(B313=FALSE,"",IF(K313=0,0,(ROUND(K313,K296)-ROUND(Q313,K296))/ROUND(Q313,K296)*100))</f>
        <v/>
      </c>
      <c r="V313" s="309" t="str">
        <f ca="1">IF(B313=FALSE,"",IF(K313=0,0,(ROUND(K313,K296)-ROUND(R313,K296))/ROUND(R313,K296)*100))</f>
        <v/>
      </c>
      <c r="X313" s="124" t="str">
        <f ca="1">IF(A332=FALSE,"",IF(B332*F296&gt;=1000,"# ##","")&amp;J296)</f>
        <v/>
      </c>
      <c r="Y313" s="124" t="str">
        <f ca="1">IF(A332=FALSE,"",TEXT(B332*F296,X313))</f>
        <v/>
      </c>
      <c r="Z313" s="124" t="str">
        <f ca="1">IF(A332=FALSE,"-",TEXT(C332*F296,X313))</f>
        <v>-</v>
      </c>
      <c r="AA313" s="273" t="str">
        <f ca="1">IF(A332=FALSE,"-",TEXT((B332-C332)*F296,X313))</f>
        <v>-</v>
      </c>
      <c r="AB313" s="124" t="str">
        <f ca="1">IF(A332=FALSE,"",IF(D313=0,"-",TEXT(P332,AH326)))</f>
        <v/>
      </c>
      <c r="AC313" s="124" t="str">
        <f ca="1">IF(OR(A332=FALSE,D313=0),"-",TEXT(ROUNDUP(AE332,AH324),AH326))</f>
        <v>-</v>
      </c>
      <c r="AD313" s="273" t="str">
        <f ca="1">IF(A332=FALSE,"-",TEXT(ROUNDUP(AE332,AH324)%*B332*F296,X313))</f>
        <v>-</v>
      </c>
      <c r="AE313" s="124" t="str">
        <f ca="1">IF(OR(A332=FALSE,D313=0),"-",TEXT(Q332,AH326))</f>
        <v>-</v>
      </c>
      <c r="AF313" s="124" t="s">
        <v>353</v>
      </c>
      <c r="AG313" s="125" t="str">
        <f t="shared" ca="1" si="147"/>
        <v>-</v>
      </c>
      <c r="AI313" s="125" t="str">
        <f ca="1">IF(A332=FALSE,"",ROUND(C332*F296,K295))</f>
        <v/>
      </c>
      <c r="AJ313" s="125" t="str">
        <f ca="1">IF(A332=FALSE,"",ROUND(OFFSET(Force_2!L$3,B294+A313,0)*A296*F296,K295))</f>
        <v/>
      </c>
      <c r="AK313" s="125" t="str">
        <f ca="1">IF(A332=FALSE,"",ROUND(OFFSET(Force_2!M$3,B294+A313,0)*A296*F296,K295))</f>
        <v/>
      </c>
      <c r="AL313" s="124" t="str">
        <f ca="1">IF(A332=FALSE,"","± "&amp;TEXT((AK313-AJ313)/2,J296))</f>
        <v/>
      </c>
      <c r="AM313" s="124" t="str">
        <f t="shared" ca="1" si="148"/>
        <v>-</v>
      </c>
    </row>
    <row r="314" spans="1:39" s="119" customFormat="1" ht="18.75" customHeight="1">
      <c r="A314" s="121">
        <v>12</v>
      </c>
      <c r="B314" s="121" t="b">
        <f ca="1">IFERROR(AND(OFFSET(Force_2!V$3,B294+A314,0)&lt;&gt;"",H294+5&gt;A314),FALSE)</f>
        <v>0</v>
      </c>
      <c r="C314" s="542"/>
      <c r="D314" s="121" t="str">
        <f ca="1">IF(B$32=FALSE,"",OFFSET(Force_2!B$3,B294+A314,0))</f>
        <v/>
      </c>
      <c r="E314" s="121" t="str">
        <f ca="1">IF(B314=FALSE,"",OFFSET(Force_2!V$3,B294+A314,0))</f>
        <v/>
      </c>
      <c r="F314" s="121" t="str">
        <f ca="1">IF(B314=FALSE,"",OFFSET(Force_2!W$3,B294+A314,0))</f>
        <v/>
      </c>
      <c r="G314" s="121" t="str">
        <f ca="1">IF(B314=FALSE,"",OFFSET(Force_2!X$3,B294+A314,0))</f>
        <v/>
      </c>
      <c r="H314" s="121" t="str">
        <f ca="1">IF(B314=FALSE,"",OFFSET(Force_2!Y$3,B294+A314,0))</f>
        <v/>
      </c>
      <c r="I314" s="121" t="str">
        <f ca="1">IF(B314=FALSE,"",OFFSET(Force_2!Z$3,B294+A314,0))</f>
        <v/>
      </c>
      <c r="J314" s="121" t="str">
        <f ca="1">IF(B314=FALSE,"",OFFSET(Force_2!AA$3,B294+A314,0))</f>
        <v/>
      </c>
      <c r="K314" s="308" t="str">
        <f ca="1">IF(B314=FALSE,"",D314*A296)</f>
        <v/>
      </c>
      <c r="L314" s="308" t="str">
        <f ca="1">IF(B314=FALSE,"",IF(D314=0,0,D314/E314*(F314-F305)))</f>
        <v/>
      </c>
      <c r="M314" s="308" t="str">
        <f ca="1">IF(B314=FALSE,"",IF(D314=0,0,D314/G314*(H314-H305)))</f>
        <v/>
      </c>
      <c r="N314" s="308" t="str">
        <f ca="1">IF(B314=FALSE,"",IF(D314=0,0,D314/I314*(J314-J305)))</f>
        <v/>
      </c>
      <c r="O314" s="308" t="str">
        <f t="shared" ca="1" si="145"/>
        <v/>
      </c>
      <c r="P314" s="308" t="str">
        <f ca="1">IF(B314=FALSE,"",(R296*L314+S296*L314^2+T296*L314^3)*N296)</f>
        <v/>
      </c>
      <c r="Q314" s="308" t="str">
        <f ca="1">IF(B314=FALSE,"",(R296*M314+S296*M314^2+T296*M314^3)*N296)</f>
        <v/>
      </c>
      <c r="R314" s="308" t="str">
        <f ca="1">IF(B314=FALSE,"",(R296*N314+S296*N314^2+T296*N314^3)*N296)</f>
        <v/>
      </c>
      <c r="S314" s="308" t="str">
        <f t="shared" ca="1" si="146"/>
        <v/>
      </c>
      <c r="T314" s="309" t="str">
        <f ca="1">IF(B314=FALSE,"",IF(K314=0,0,(ROUND(K314,K296)-ROUND(P314,K296))/ROUND(P314,K296)*100))</f>
        <v/>
      </c>
      <c r="U314" s="309" t="str">
        <f ca="1">IF(B314=FALSE,"",IF(K314=0,0,(ROUND(K314,K296)-ROUND(Q314,K296))/ROUND(Q314,K296)*100))</f>
        <v/>
      </c>
      <c r="V314" s="309" t="str">
        <f ca="1">IF(B314=FALSE,"",IF(K314=0,0,(ROUND(K314,K296)-ROUND(R314,K296))/ROUND(R314,K296)*100))</f>
        <v/>
      </c>
      <c r="X314" s="124" t="str">
        <f ca="1">IF(A333=FALSE,"",IF(B333*F296&gt;=1000,"# ##","")&amp;J296)</f>
        <v/>
      </c>
      <c r="Y314" s="124" t="str">
        <f ca="1">IF(A333=FALSE,"",TEXT(B333*F296,X314))</f>
        <v/>
      </c>
      <c r="Z314" s="124" t="str">
        <f ca="1">IF(A333=FALSE,"-",TEXT(C333*F296,X314))</f>
        <v>-</v>
      </c>
      <c r="AA314" s="273" t="str">
        <f ca="1">IF(A333=FALSE,"-",TEXT((B333-C333)*F296,X314))</f>
        <v>-</v>
      </c>
      <c r="AB314" s="124" t="str">
        <f ca="1">IF(A333=FALSE,"",IF(D314=0,"-",TEXT(P333,AH326)))</f>
        <v/>
      </c>
      <c r="AC314" s="124" t="str">
        <f ca="1">IF(OR(A333=FALSE,D314=0),"-",TEXT(ROUNDUP(AE333,AH324),AH326))</f>
        <v>-</v>
      </c>
      <c r="AD314" s="273" t="str">
        <f ca="1">IF(A333=FALSE,"-",TEXT(ROUNDUP(AE333,AH324)%*B333*F296,X314))</f>
        <v>-</v>
      </c>
      <c r="AE314" s="124" t="str">
        <f ca="1">IF(OR(A333=FALSE,D314=0),"-",TEXT(Q333,AH326))</f>
        <v>-</v>
      </c>
      <c r="AF314" s="124" t="s">
        <v>353</v>
      </c>
      <c r="AG314" s="125" t="str">
        <f t="shared" ca="1" si="147"/>
        <v>-</v>
      </c>
      <c r="AI314" s="125" t="str">
        <f ca="1">IF(A333=FALSE,"",ROUND(C333*F296,K295))</f>
        <v/>
      </c>
      <c r="AJ314" s="125" t="str">
        <f ca="1">IF(A333=FALSE,"",ROUND(OFFSET(Force_2!L$3,B294+A314,0)*A296*F296,K295))</f>
        <v/>
      </c>
      <c r="AK314" s="125" t="str">
        <f ca="1">IF(A333=FALSE,"",ROUND(OFFSET(Force_2!M$3,B294+A314,0)*A296*F296,K295))</f>
        <v/>
      </c>
      <c r="AL314" s="124" t="str">
        <f ca="1">IF(A333=FALSE,"","± "&amp;TEXT((AK314-AJ314)/2,J296))</f>
        <v/>
      </c>
      <c r="AM314" s="124" t="str">
        <f t="shared" ca="1" si="148"/>
        <v>-</v>
      </c>
    </row>
    <row r="315" spans="1:39" s="119" customFormat="1" ht="18.75" customHeight="1">
      <c r="A315" s="121">
        <v>13</v>
      </c>
      <c r="B315" s="121" t="b">
        <f ca="1">IFERROR(AND(OFFSET(Force_2!V$3,B294+A315,0)&lt;&gt;"",H294+5&gt;A315),FALSE)</f>
        <v>0</v>
      </c>
      <c r="C315" s="542"/>
      <c r="D315" s="121" t="str">
        <f ca="1">IF(B$33=FALSE,"",OFFSET(Force_2!B$3,B294+A315,0))</f>
        <v/>
      </c>
      <c r="E315" s="121" t="str">
        <f ca="1">IF(B315=FALSE,"",OFFSET(Force_2!V$3,B294+A315,0))</f>
        <v/>
      </c>
      <c r="F315" s="121" t="str">
        <f ca="1">IF(B315=FALSE,"",OFFSET(Force_2!W$3,B294+A315,0))</f>
        <v/>
      </c>
      <c r="G315" s="121" t="str">
        <f ca="1">IF(B315=FALSE,"",OFFSET(Force_2!X$3,B294+A315,0))</f>
        <v/>
      </c>
      <c r="H315" s="121" t="str">
        <f ca="1">IF(B315=FALSE,"",OFFSET(Force_2!Y$3,B294+A315,0))</f>
        <v/>
      </c>
      <c r="I315" s="121" t="str">
        <f ca="1">IF(B315=FALSE,"",OFFSET(Force_2!Z$3,B294+A315,0))</f>
        <v/>
      </c>
      <c r="J315" s="121" t="str">
        <f ca="1">IF(B315=FALSE,"",OFFSET(Force_2!AA$3,B294+A315,0))</f>
        <v/>
      </c>
      <c r="K315" s="308" t="str">
        <f ca="1">IF(B315=FALSE,"",D315*A296)</f>
        <v/>
      </c>
      <c r="L315" s="308" t="str">
        <f ca="1">IF(B315=FALSE,"",IF(D315=0,0,D315/E315*(F315-F305)))</f>
        <v/>
      </c>
      <c r="M315" s="308" t="str">
        <f ca="1">IF(B315=FALSE,"",IF(D315=0,0,D315/G315*(H315-H305)))</f>
        <v/>
      </c>
      <c r="N315" s="308" t="str">
        <f ca="1">IF(B315=FALSE,"",IF(D315=0,0,D315/I315*(J315-J305)))</f>
        <v/>
      </c>
      <c r="O315" s="308" t="str">
        <f t="shared" ca="1" si="145"/>
        <v/>
      </c>
      <c r="P315" s="308" t="str">
        <f ca="1">IF(B315=FALSE,"",(R296*L315+S296*L315^2+T296*L315^3)*N296)</f>
        <v/>
      </c>
      <c r="Q315" s="308" t="str">
        <f ca="1">IF(B315=FALSE,"",(R296*M315+S296*M315^2+T296*M315^3)*N296)</f>
        <v/>
      </c>
      <c r="R315" s="308" t="str">
        <f ca="1">IF(B315=FALSE,"",(R296*N315+S296*N315^2+T296*N315^3)*N296)</f>
        <v/>
      </c>
      <c r="S315" s="308" t="str">
        <f t="shared" ca="1" si="146"/>
        <v/>
      </c>
      <c r="T315" s="309" t="str">
        <f ca="1">IF(B315=FALSE,"",IF(K315=0,0,(ROUND(K315,K296)-ROUND(P315,K296))/ROUND(P315,K296)*100))</f>
        <v/>
      </c>
      <c r="U315" s="309" t="str">
        <f ca="1">IF(B315=FALSE,"",IF(K315=0,0,(ROUND(K315,K296)-ROUND(Q315,K296))/ROUND(Q315,K296)*100))</f>
        <v/>
      </c>
      <c r="V315" s="309" t="str">
        <f ca="1">IF(B315=FALSE,"",IF(K315=0,0,(ROUND(K315,K296)-ROUND(R315,K296))/ROUND(R315,K296)*100))</f>
        <v/>
      </c>
      <c r="X315" s="124" t="str">
        <f ca="1">IF(A334=FALSE,"",IF(B334*F296&gt;=1000,"# ##","")&amp;J296)</f>
        <v/>
      </c>
      <c r="Y315" s="124" t="str">
        <f ca="1">IF(A334=FALSE,"",TEXT(B334*F296,X315))</f>
        <v/>
      </c>
      <c r="Z315" s="124" t="str">
        <f ca="1">IF(A334=FALSE,"-",TEXT(C334*F296,X315))</f>
        <v>-</v>
      </c>
      <c r="AA315" s="273" t="str">
        <f ca="1">IF(A334=FALSE,"-",TEXT((B334-C334)*F296,X315))</f>
        <v>-</v>
      </c>
      <c r="AB315" s="124" t="str">
        <f ca="1">IF(A334=FALSE,"",IF(D315=0,"-",TEXT(P334,AH326)))</f>
        <v/>
      </c>
      <c r="AC315" s="124" t="str">
        <f ca="1">IF(OR(A334=FALSE,D315=0),"-",TEXT(ROUNDUP(AE334,AH324),AH326))</f>
        <v>-</v>
      </c>
      <c r="AD315" s="273" t="str">
        <f ca="1">IF(A334=FALSE,"-",TEXT(ROUNDUP(AE334,AH324)%*B334*F296,X315))</f>
        <v>-</v>
      </c>
      <c r="AE315" s="124" t="str">
        <f ca="1">IF(OR(A334=FALSE,D315=0),"-",TEXT(Q334,AH326))</f>
        <v>-</v>
      </c>
      <c r="AF315" s="124" t="s">
        <v>353</v>
      </c>
      <c r="AG315" s="125" t="str">
        <f t="shared" ca="1" si="147"/>
        <v>-</v>
      </c>
      <c r="AI315" s="125" t="str">
        <f ca="1">IF(A334=FALSE,"",ROUND(C334*F296,K295))</f>
        <v/>
      </c>
      <c r="AJ315" s="125" t="str">
        <f ca="1">IF(A334=FALSE,"",ROUND(OFFSET(Force_2!L$3,B294+A315,0)*A296*F296,K295))</f>
        <v/>
      </c>
      <c r="AK315" s="125" t="str">
        <f ca="1">IF(A334=FALSE,"",ROUND(OFFSET(Force_2!M$3,B294+A315,0)*A296*F296,K295))</f>
        <v/>
      </c>
      <c r="AL315" s="124" t="str">
        <f ca="1">IF(A334=FALSE,"","± "&amp;TEXT((AK315-AJ315)/2,J296))</f>
        <v/>
      </c>
      <c r="AM315" s="124" t="str">
        <f t="shared" ca="1" si="148"/>
        <v>-</v>
      </c>
    </row>
    <row r="316" spans="1:39" s="119" customFormat="1" ht="18.75" customHeight="1">
      <c r="A316" s="121">
        <v>14</v>
      </c>
      <c r="B316" s="121" t="b">
        <f ca="1">IFERROR(AND(OFFSET(Force_2!V$3,B294+A316,0)&lt;&gt;"",H294+5&gt;A316),FALSE)</f>
        <v>0</v>
      </c>
      <c r="C316" s="542"/>
      <c r="D316" s="121" t="str">
        <f ca="1">IF(B$34=FALSE,"",OFFSET(Force_2!B$3,B294+A316,0))</f>
        <v/>
      </c>
      <c r="E316" s="121" t="str">
        <f ca="1">IF(B316=FALSE,"",OFFSET(Force_2!V$3,B294+A316,0))</f>
        <v/>
      </c>
      <c r="F316" s="121" t="str">
        <f ca="1">IF(B316=FALSE,"",OFFSET(Force_2!W$3,B294+A316,0))</f>
        <v/>
      </c>
      <c r="G316" s="121" t="str">
        <f ca="1">IF(B316=FALSE,"",OFFSET(Force_2!X$3,B294+A316,0))</f>
        <v/>
      </c>
      <c r="H316" s="121" t="str">
        <f ca="1">IF(B316=FALSE,"",OFFSET(Force_2!Y$3,B294+A316,0))</f>
        <v/>
      </c>
      <c r="I316" s="121" t="str">
        <f ca="1">IF(B316=FALSE,"",OFFSET(Force_2!Z$3,B294+A316,0))</f>
        <v/>
      </c>
      <c r="J316" s="121" t="str">
        <f ca="1">IF(B316=FALSE,"",OFFSET(Force_2!AA$3,B294+A316,0))</f>
        <v/>
      </c>
      <c r="K316" s="308" t="str">
        <f ca="1">IF(B316=FALSE,"",D316*A296)</f>
        <v/>
      </c>
      <c r="L316" s="308" t="str">
        <f ca="1">IF(B316=FALSE,"",IF(D316=0,0,D316/E316*(F316-F305)))</f>
        <v/>
      </c>
      <c r="M316" s="308" t="str">
        <f ca="1">IF(B316=FALSE,"",IF(D316=0,0,D316/G316*(H316-H305)))</f>
        <v/>
      </c>
      <c r="N316" s="308" t="str">
        <f ca="1">IF(B316=FALSE,"",IF(D316=0,0,D316/I316*(J316-J305)))</f>
        <v/>
      </c>
      <c r="O316" s="308" t="str">
        <f t="shared" ca="1" si="145"/>
        <v/>
      </c>
      <c r="P316" s="308" t="str">
        <f ca="1">IF(B316=FALSE,"",(R296*L316+S296*L316^2+T296*L316^3)*N296)</f>
        <v/>
      </c>
      <c r="Q316" s="308" t="str">
        <f ca="1">IF(B316=FALSE,"",(R296*M316+S296*M316^2+T296*M316^3)*N296)</f>
        <v/>
      </c>
      <c r="R316" s="308" t="str">
        <f ca="1">IF(B316=FALSE,"",(R296*N316+S296*N316^2+T296*N316^3)*N296)</f>
        <v/>
      </c>
      <c r="S316" s="308" t="str">
        <f t="shared" ca="1" si="146"/>
        <v/>
      </c>
      <c r="T316" s="309" t="str">
        <f ca="1">IF(B316=FALSE,"",IF(K316=0,0,(ROUND(K316,K296)-ROUND(P316,K296))/ROUND(P316,K296)*100))</f>
        <v/>
      </c>
      <c r="U316" s="309" t="str">
        <f ca="1">IF(B316=FALSE,"",IF(K316=0,0,(ROUND(K316,K296)-ROUND(Q316,K296))/ROUND(Q316,K296)*100))</f>
        <v/>
      </c>
      <c r="V316" s="309" t="str">
        <f ca="1">IF(B316=FALSE,"",IF(K316=0,0,(ROUND(K316,K296)-ROUND(R316,K296))/ROUND(R316,K296)*100))</f>
        <v/>
      </c>
      <c r="X316" s="124" t="str">
        <f ca="1">IF(A335=FALSE,"",IF(B335*F296&gt;=1000,"# ##","")&amp;J296)</f>
        <v/>
      </c>
      <c r="Y316" s="124" t="str">
        <f ca="1">IF(A335=FALSE,"",TEXT(B335*F296,X316))</f>
        <v/>
      </c>
      <c r="Z316" s="124" t="str">
        <f ca="1">IF(A335=FALSE,"-",TEXT(C335*F296,X316))</f>
        <v>-</v>
      </c>
      <c r="AA316" s="273" t="str">
        <f ca="1">IF(A335=FALSE,"-",TEXT((B335-C335)*F296,X316))</f>
        <v>-</v>
      </c>
      <c r="AB316" s="124" t="str">
        <f ca="1">IF(A335=FALSE,"",IF(D316=0,"-",TEXT(P335,AH326)))</f>
        <v/>
      </c>
      <c r="AC316" s="124" t="str">
        <f ca="1">IF(OR(A335=FALSE,D316=0),"-",TEXT(ROUNDUP(AE335,AH324),AH326))</f>
        <v>-</v>
      </c>
      <c r="AD316" s="273" t="str">
        <f ca="1">IF(A335=FALSE,"-",TEXT(ROUNDUP(AE335,AH324)%*B335*F296,X316))</f>
        <v>-</v>
      </c>
      <c r="AE316" s="124" t="str">
        <f ca="1">IF(OR(A335=FALSE,D316=0),"-",TEXT(Q335,AH326))</f>
        <v>-</v>
      </c>
      <c r="AF316" s="124" t="s">
        <v>353</v>
      </c>
      <c r="AG316" s="125" t="str">
        <f t="shared" ca="1" si="147"/>
        <v>-</v>
      </c>
      <c r="AI316" s="125" t="str">
        <f ca="1">IF(A335=FALSE,"",ROUND(C335*F296,K295))</f>
        <v/>
      </c>
      <c r="AJ316" s="125" t="str">
        <f ca="1">IF(A335=FALSE,"",ROUND(OFFSET(Force_2!L$3,B294+A316,0)*A296*F296,K295))</f>
        <v/>
      </c>
      <c r="AK316" s="125" t="str">
        <f ca="1">IF(A335=FALSE,"",ROUND(OFFSET(Force_2!M$3,B294+A316,0)*A296*F296,K295))</f>
        <v/>
      </c>
      <c r="AL316" s="124" t="str">
        <f ca="1">IF(A335=FALSE,"","± "&amp;TEXT((AK316-AJ316)/2,J296))</f>
        <v/>
      </c>
      <c r="AM316" s="124" t="str">
        <f t="shared" ca="1" si="148"/>
        <v>-</v>
      </c>
    </row>
    <row r="317" spans="1:39" s="119" customFormat="1" ht="18.75" customHeight="1">
      <c r="A317" s="121">
        <v>15</v>
      </c>
      <c r="B317" s="121" t="b">
        <f ca="1">IFERROR(AND(OFFSET(Force_2!V$3,B294+A317,0)&lt;&gt;"",H294+5&gt;A317),FALSE)</f>
        <v>0</v>
      </c>
      <c r="C317" s="542"/>
      <c r="D317" s="121" t="str">
        <f ca="1">IF(B$35=FALSE,"",OFFSET(Force_2!B$3,B294+A317,0))</f>
        <v/>
      </c>
      <c r="E317" s="121" t="str">
        <f ca="1">IF(B317=FALSE,"",OFFSET(Force_2!V$3,B294+A317,0))</f>
        <v/>
      </c>
      <c r="F317" s="121" t="str">
        <f ca="1">IF(B317=FALSE,"",OFFSET(Force_2!W$3,B294+A317,0))</f>
        <v/>
      </c>
      <c r="G317" s="121" t="str">
        <f ca="1">IF(B317=FALSE,"",OFFSET(Force_2!X$3,B294+A317,0))</f>
        <v/>
      </c>
      <c r="H317" s="121" t="str">
        <f ca="1">IF(B317=FALSE,"",OFFSET(Force_2!Y$3,B294+A317,0))</f>
        <v/>
      </c>
      <c r="I317" s="121" t="str">
        <f ca="1">IF(B317=FALSE,"",OFFSET(Force_2!Z$3,B294+A317,0))</f>
        <v/>
      </c>
      <c r="J317" s="121" t="str">
        <f ca="1">IF(B317=FALSE,"",OFFSET(Force_2!AA$3,B294+A317,0))</f>
        <v/>
      </c>
      <c r="K317" s="308" t="str">
        <f ca="1">IF(B317=FALSE,"",D317*A296)</f>
        <v/>
      </c>
      <c r="L317" s="308" t="str">
        <f ca="1">IF(B317=FALSE,"",IF(D317=0,0,D317/E317*(F317-F305)))</f>
        <v/>
      </c>
      <c r="M317" s="308" t="str">
        <f ca="1">IF(B317=FALSE,"",IF(D317=0,0,D317/G317*(H317-H305)))</f>
        <v/>
      </c>
      <c r="N317" s="308" t="str">
        <f ca="1">IF(B317=FALSE,"",IF(D317=0,0,D317/I317*(J317-J305)))</f>
        <v/>
      </c>
      <c r="O317" s="308" t="str">
        <f t="shared" ca="1" si="145"/>
        <v/>
      </c>
      <c r="P317" s="308" t="str">
        <f ca="1">IF(B317=FALSE,"",(R296*L317+S296*L317^2+T296*L317^3)*N296)</f>
        <v/>
      </c>
      <c r="Q317" s="308" t="str">
        <f ca="1">IF(B317=FALSE,"",(R296*M317+S296*M317^2+T296*M317^3)*N296)</f>
        <v/>
      </c>
      <c r="R317" s="308" t="str">
        <f ca="1">IF(B317=FALSE,"",(R296*N317+S296*N317^2+T296*N317^3)*N296)</f>
        <v/>
      </c>
      <c r="S317" s="308" t="str">
        <f t="shared" ca="1" si="146"/>
        <v/>
      </c>
      <c r="T317" s="309" t="str">
        <f ca="1">IF(B317=FALSE,"",IF(K317=0,0,(ROUND(K317,K296)-ROUND(P317,K296))/ROUND(P317,K296)*100))</f>
        <v/>
      </c>
      <c r="U317" s="309" t="str">
        <f ca="1">IF(B317=FALSE,"",IF(K317=0,0,(ROUND(K317,K296)-ROUND(Q317,K296))/ROUND(Q317,K296)*100))</f>
        <v/>
      </c>
      <c r="V317" s="309" t="str">
        <f ca="1">IF(B317=FALSE,"",IF(K317=0,0,(ROUND(K317,K296)-ROUND(R317,K296))/ROUND(R317,K296)*100))</f>
        <v/>
      </c>
      <c r="X317" s="124" t="str">
        <f ca="1">IF(A336=FALSE,"",IF(B336*F296&gt;=1000,"# ##","")&amp;J296)</f>
        <v/>
      </c>
      <c r="Y317" s="124" t="str">
        <f ca="1">IF(A336=FALSE,"",TEXT(B336*F296,X317))</f>
        <v/>
      </c>
      <c r="Z317" s="124" t="str">
        <f ca="1">IF(A336=FALSE,"-",TEXT(C336*F296,X317))</f>
        <v>-</v>
      </c>
      <c r="AA317" s="273" t="str">
        <f ca="1">IF(A336=FALSE,"-",TEXT((B336-C336)*F296,X317))</f>
        <v>-</v>
      </c>
      <c r="AB317" s="124" t="str">
        <f ca="1">IF(A336=FALSE,"",IF(D317=0,"-",TEXT(P336,AH326)))</f>
        <v/>
      </c>
      <c r="AC317" s="124" t="str">
        <f ca="1">IF(OR(A336=FALSE,D317=0),"-",TEXT(ROUNDUP(AE336,AH324),AH326))</f>
        <v>-</v>
      </c>
      <c r="AD317" s="273" t="str">
        <f ca="1">IF(A336=FALSE,"-",TEXT(ROUNDUP(AE336,AH324)%*B336*F296,X317))</f>
        <v>-</v>
      </c>
      <c r="AE317" s="124" t="str">
        <f ca="1">IF(OR(A336=FALSE,D317=0),"-",TEXT(Q336,AH326))</f>
        <v>-</v>
      </c>
      <c r="AF317" s="124" t="s">
        <v>353</v>
      </c>
      <c r="AG317" s="125" t="str">
        <f t="shared" ca="1" si="147"/>
        <v>-</v>
      </c>
      <c r="AI317" s="125" t="str">
        <f ca="1">IF(A336=FALSE,"",ROUND(C336*F296,K295))</f>
        <v/>
      </c>
      <c r="AJ317" s="125" t="str">
        <f ca="1">IF(A336=FALSE,"",ROUND(OFFSET(Force_2!L$3,B294+A317,0)*A296*F296,K295))</f>
        <v/>
      </c>
      <c r="AK317" s="125" t="str">
        <f ca="1">IF(A336=FALSE,"",ROUND(OFFSET(Force_2!M$3,B294+A317,0)*A296*F296,K295))</f>
        <v/>
      </c>
      <c r="AL317" s="124" t="str">
        <f ca="1">IF(A336=FALSE,"","± "&amp;TEXT((AK317-AJ317)/2,J296))</f>
        <v/>
      </c>
      <c r="AM317" s="124" t="str">
        <f t="shared" ca="1" si="148"/>
        <v>-</v>
      </c>
    </row>
    <row r="318" spans="1:39" s="119" customFormat="1" ht="18.75" customHeight="1">
      <c r="A318" s="121">
        <v>16</v>
      </c>
      <c r="B318" s="121" t="b">
        <f ca="1">IFERROR(AND(OFFSET(Force_2!V$3,B294+A318,0)&lt;&gt;"",H294+5&gt;A318),FALSE)</f>
        <v>0</v>
      </c>
      <c r="C318" s="542"/>
      <c r="D318" s="121" t="str">
        <f ca="1">IF(B$36=FALSE,"",OFFSET(Force_2!B$3,B294+A318,0))</f>
        <v/>
      </c>
      <c r="E318" s="121" t="str">
        <f ca="1">IF(B318=FALSE,"",OFFSET(Force_2!V$3,B294+A318,0))</f>
        <v/>
      </c>
      <c r="F318" s="121" t="str">
        <f ca="1">IF(B318=FALSE,"",OFFSET(Force_2!W$3,B294+A318,0))</f>
        <v/>
      </c>
      <c r="G318" s="121" t="str">
        <f ca="1">IF(B318=FALSE,"",OFFSET(Force_2!X$3,B294+A318,0))</f>
        <v/>
      </c>
      <c r="H318" s="121" t="str">
        <f ca="1">IF(B318=FALSE,"",OFFSET(Force_2!Y$3,B294+A318,0))</f>
        <v/>
      </c>
      <c r="I318" s="121" t="str">
        <f ca="1">IF(B318=FALSE,"",OFFSET(Force_2!Z$3,B294+A318,0))</f>
        <v/>
      </c>
      <c r="J318" s="121" t="str">
        <f ca="1">IF(B318=FALSE,"",OFFSET(Force_2!AA$3,B294+A318,0))</f>
        <v/>
      </c>
      <c r="K318" s="308" t="str">
        <f ca="1">IF(B318=FALSE,"",D318*A296)</f>
        <v/>
      </c>
      <c r="L318" s="308" t="str">
        <f ca="1">IF(B318=FALSE,"",IF(D318=0,0,D318/E318*(F318-F305)))</f>
        <v/>
      </c>
      <c r="M318" s="308" t="str">
        <f ca="1">IF(B318=FALSE,"",IF(D318=0,0,D318/G318*(H318-H305)))</f>
        <v/>
      </c>
      <c r="N318" s="308" t="str">
        <f ca="1">IF(B318=FALSE,"",IF(D318=0,0,D318/I318*(J318-J305)))</f>
        <v/>
      </c>
      <c r="O318" s="308" t="str">
        <f t="shared" ca="1" si="145"/>
        <v/>
      </c>
      <c r="P318" s="308" t="str">
        <f ca="1">IF(B318=FALSE,"",(R296*L318+S296*L318^2+T296*L318^3)*N296)</f>
        <v/>
      </c>
      <c r="Q318" s="308" t="str">
        <f ca="1">IF(B318=FALSE,"",(R296*M318+S296*M318^2+T296*M318^3)*N296)</f>
        <v/>
      </c>
      <c r="R318" s="308" t="str">
        <f ca="1">IF(B318=FALSE,"",(R296*N318+S296*N318^2+T296*N318^3)*N296)</f>
        <v/>
      </c>
      <c r="S318" s="308" t="str">
        <f t="shared" ca="1" si="146"/>
        <v/>
      </c>
      <c r="T318" s="309" t="str">
        <f ca="1">IF(B318=FALSE,"",IF(K318=0,0,(ROUND(K318,K296)-ROUND(P318,K296))/ROUND(P318,K296)*100))</f>
        <v/>
      </c>
      <c r="U318" s="309" t="str">
        <f ca="1">IF(B318=FALSE,"",IF(K318=0,0,(ROUND(K318,K296)-ROUND(Q318,K296))/ROUND(Q318,K296)*100))</f>
        <v/>
      </c>
      <c r="V318" s="309" t="str">
        <f ca="1">IF(B318=FALSE,"",IF(K318=0,0,(ROUND(K318,K296)-ROUND(R318,K296))/ROUND(R318,K296)*100))</f>
        <v/>
      </c>
      <c r="W318" s="126"/>
      <c r="X318" s="124" t="str">
        <f ca="1">IF(A337=FALSE,"",IF(B337*F296&gt;=1000,"# ##","")&amp;J296)</f>
        <v/>
      </c>
      <c r="Y318" s="124" t="str">
        <f ca="1">IF(A337=FALSE,"",TEXT(B337*F296,X318))</f>
        <v/>
      </c>
      <c r="Z318" s="124" t="str">
        <f ca="1">IF(A337=FALSE,"-",TEXT(C337*F296,X318))</f>
        <v>-</v>
      </c>
      <c r="AA318" s="273" t="str">
        <f ca="1">IF(A337=FALSE,"-",TEXT((B337-C337)*F296,X318))</f>
        <v>-</v>
      </c>
      <c r="AB318" s="124" t="str">
        <f ca="1">IF(A337=FALSE,"",IF(D318=0,"-",TEXT(P337,AH326)))</f>
        <v/>
      </c>
      <c r="AC318" s="124" t="str">
        <f ca="1">IF(OR(A337=FALSE,D318=0),"-",TEXT(ROUNDUP(AE337,AH324),AH326))</f>
        <v>-</v>
      </c>
      <c r="AD318" s="273" t="str">
        <f ca="1">IF(A337=FALSE,"-",TEXT(ROUNDUP(AE337,AH324)%*B337*F296,X318))</f>
        <v>-</v>
      </c>
      <c r="AE318" s="124" t="str">
        <f ca="1">IF(OR(A337=FALSE,D318=0),"-",TEXT(Q337,AH326))</f>
        <v>-</v>
      </c>
      <c r="AF318" s="124" t="s">
        <v>353</v>
      </c>
      <c r="AG318" s="125" t="str">
        <f t="shared" ca="1" si="147"/>
        <v>-</v>
      </c>
      <c r="AI318" s="125" t="str">
        <f ca="1">IF(A337=FALSE,"",ROUND(C337*F296,K295))</f>
        <v/>
      </c>
      <c r="AJ318" s="125" t="str">
        <f ca="1">IF(A337=FALSE,"",ROUND(OFFSET(Force_2!L$3,B294+A318,0)*A296*F296,K295))</f>
        <v/>
      </c>
      <c r="AK318" s="125" t="str">
        <f ca="1">IF(A337=FALSE,"",ROUND(OFFSET(Force_2!M$3,B294+A318,0)*A296*F296,K295))</f>
        <v/>
      </c>
      <c r="AL318" s="124" t="str">
        <f ca="1">IF(A337=FALSE,"","± "&amp;TEXT((AK318-AJ318)/2,J296))</f>
        <v/>
      </c>
      <c r="AM318" s="124" t="str">
        <f t="shared" ca="1" si="148"/>
        <v>-</v>
      </c>
    </row>
    <row r="319" spans="1:39" s="119" customFormat="1" ht="18.75" customHeight="1">
      <c r="A319" s="121">
        <v>17</v>
      </c>
      <c r="B319" s="121" t="b">
        <f ca="1">IFERROR(AND(OFFSET(Force_2!V$3,B294+A319,0)&lt;&gt;"",H294+5&gt;A319),FALSE)</f>
        <v>0</v>
      </c>
      <c r="C319" s="557"/>
      <c r="D319" s="121" t="str">
        <f ca="1">IF(B$37=FALSE,"",OFFSET(Force_2!B$3,B294+A319,0))</f>
        <v/>
      </c>
      <c r="E319" s="121" t="str">
        <f ca="1">IF(B319=FALSE,"",OFFSET(Force_2!V$3,B294+A319,0))</f>
        <v/>
      </c>
      <c r="F319" s="121" t="str">
        <f ca="1">IF(B319=FALSE,"",OFFSET(Force_2!W$3,B294+A319,0))</f>
        <v/>
      </c>
      <c r="G319" s="121" t="str">
        <f ca="1">IF(B319=FALSE,"",OFFSET(Force_2!X$3,B294+A319,0))</f>
        <v/>
      </c>
      <c r="H319" s="121" t="str">
        <f ca="1">IF(B319=FALSE,"",OFFSET(Force_2!Y$3,B294+A319,0))</f>
        <v/>
      </c>
      <c r="I319" s="121" t="str">
        <f ca="1">IF(B319=FALSE,"",OFFSET(Force_2!Z$3,B294+A319,0))</f>
        <v/>
      </c>
      <c r="J319" s="121" t="str">
        <f ca="1">IF(B319=FALSE,"",OFFSET(Force_2!AA$3,B294+A319,0))</f>
        <v/>
      </c>
      <c r="K319" s="308" t="str">
        <f ca="1">IF(B319=FALSE,"",D319*A296)</f>
        <v/>
      </c>
      <c r="L319" s="308" t="str">
        <f ca="1">IF(B319=FALSE,"",IF(D319=0,0,D319/E319*(F319-F305)))</f>
        <v/>
      </c>
      <c r="M319" s="308" t="str">
        <f ca="1">IF(B319=FALSE,"",IF(D319=0,0,D319/G319*(H319-H305)))</f>
        <v/>
      </c>
      <c r="N319" s="308" t="str">
        <f ca="1">IF(B319=FALSE,"",IF(D319=0,0,D319/I319*(J319-J305)))</f>
        <v/>
      </c>
      <c r="O319" s="308" t="str">
        <f t="shared" ca="1" si="145"/>
        <v/>
      </c>
      <c r="P319" s="308" t="str">
        <f ca="1">IF(B319=FALSE,"",(R296*L319+S296*L319^2+T296*L319^3)*N296)</f>
        <v/>
      </c>
      <c r="Q319" s="308" t="str">
        <f ca="1">IF(B319=FALSE,"",(R296*M319+S296*M319^2+T296*M319^3)*N296)</f>
        <v/>
      </c>
      <c r="R319" s="308" t="str">
        <f ca="1">IF(B319=FALSE,"",(R296*N319+S296*N319^2+T296*N319^3)*N296)</f>
        <v/>
      </c>
      <c r="S319" s="308" t="str">
        <f t="shared" ca="1" si="146"/>
        <v/>
      </c>
      <c r="T319" s="309" t="str">
        <f ca="1">IF(B319=FALSE,"",IF(K319=0,0,(ROUND(K319,K296)-ROUND(P319,K296))/ROUND(P319,K296)*100))</f>
        <v/>
      </c>
      <c r="U319" s="309" t="str">
        <f ca="1">IF(B319=FALSE,"",IF(K319=0,0,(ROUND(K319,K296)-ROUND(Q319,K296))/ROUND(Q319,K296)*100))</f>
        <v/>
      </c>
      <c r="V319" s="309" t="str">
        <f ca="1">IF(B319=FALSE,"",IF(K319=0,0,(ROUND(K319,K296)-ROUND(R319,K296))/ROUND(R319,K296)*100))</f>
        <v/>
      </c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</row>
    <row r="320" spans="1:39" s="119" customFormat="1" ht="18.75" customHeight="1"/>
    <row r="321" spans="1:34" s="119" customFormat="1" ht="18.75" customHeight="1">
      <c r="A321" s="93" t="s">
        <v>194</v>
      </c>
      <c r="F321" s="127"/>
      <c r="G321" s="128"/>
      <c r="H321" s="128"/>
      <c r="I321" s="128"/>
      <c r="J321" s="128"/>
      <c r="K321" s="108"/>
      <c r="L321" s="108"/>
      <c r="U321" s="93" t="s">
        <v>286</v>
      </c>
      <c r="Z321" s="106"/>
      <c r="AA321" s="106"/>
      <c r="AB321" s="106"/>
      <c r="AC321" s="93" t="s">
        <v>287</v>
      </c>
    </row>
    <row r="322" spans="1:34" s="119" customFormat="1" ht="18.75" customHeight="1">
      <c r="A322" s="315" t="s">
        <v>300</v>
      </c>
      <c r="B322" s="315" t="s">
        <v>192</v>
      </c>
      <c r="C322" s="315" t="s">
        <v>272</v>
      </c>
      <c r="D322" s="535" t="s">
        <v>301</v>
      </c>
      <c r="E322" s="536"/>
      <c r="F322" s="536"/>
      <c r="G322" s="536"/>
      <c r="H322" s="536"/>
      <c r="I322" s="536"/>
      <c r="J322" s="536"/>
      <c r="K322" s="537"/>
      <c r="L322" s="538" t="s">
        <v>302</v>
      </c>
      <c r="M322" s="544" t="s">
        <v>44</v>
      </c>
      <c r="N322" s="538" t="s">
        <v>290</v>
      </c>
      <c r="O322" s="538" t="s">
        <v>227</v>
      </c>
      <c r="P322" s="538" t="s">
        <v>288</v>
      </c>
      <c r="Q322" s="538" t="s">
        <v>229</v>
      </c>
      <c r="R322" s="538" t="s">
        <v>195</v>
      </c>
      <c r="S322" s="538" t="s">
        <v>232</v>
      </c>
      <c r="U322" s="538" t="s">
        <v>227</v>
      </c>
      <c r="V322" s="538" t="s">
        <v>288</v>
      </c>
      <c r="W322" s="538" t="s">
        <v>229</v>
      </c>
      <c r="X322" s="538" t="s">
        <v>195</v>
      </c>
      <c r="Y322" s="538" t="s">
        <v>232</v>
      </c>
      <c r="Z322" s="538" t="s">
        <v>289</v>
      </c>
      <c r="AA322" s="558" t="s">
        <v>310</v>
      </c>
      <c r="AC322" s="315" t="s">
        <v>290</v>
      </c>
      <c r="AD322" s="538" t="s">
        <v>3</v>
      </c>
      <c r="AE322" s="315" t="s">
        <v>290</v>
      </c>
      <c r="AF322" s="538" t="s">
        <v>291</v>
      </c>
      <c r="AG322" s="315" t="s">
        <v>290</v>
      </c>
      <c r="AH322" s="315" t="s">
        <v>290</v>
      </c>
    </row>
    <row r="323" spans="1:34" s="119" customFormat="1" ht="18.75" customHeight="1">
      <c r="A323" s="316"/>
      <c r="B323" s="316" t="s">
        <v>176</v>
      </c>
      <c r="C323" s="316" t="s">
        <v>176</v>
      </c>
      <c r="D323" s="99" t="s">
        <v>297</v>
      </c>
      <c r="E323" s="99" t="s">
        <v>313</v>
      </c>
      <c r="F323" s="99" t="s">
        <v>314</v>
      </c>
      <c r="G323" s="99" t="s">
        <v>315</v>
      </c>
      <c r="H323" s="99" t="s">
        <v>296</v>
      </c>
      <c r="I323" s="99" t="s">
        <v>316</v>
      </c>
      <c r="J323" s="99" t="s">
        <v>298</v>
      </c>
      <c r="K323" s="99" t="s">
        <v>61</v>
      </c>
      <c r="L323" s="539"/>
      <c r="M323" s="545"/>
      <c r="N323" s="539"/>
      <c r="O323" s="539"/>
      <c r="P323" s="539"/>
      <c r="Q323" s="539"/>
      <c r="R323" s="539"/>
      <c r="S323" s="539"/>
      <c r="U323" s="539"/>
      <c r="V323" s="539"/>
      <c r="W323" s="539"/>
      <c r="X323" s="539"/>
      <c r="Y323" s="539"/>
      <c r="Z323" s="539"/>
      <c r="AA323" s="559"/>
      <c r="AC323" s="316" t="s">
        <v>292</v>
      </c>
      <c r="AD323" s="539"/>
      <c r="AE323" s="316" t="s">
        <v>293</v>
      </c>
      <c r="AF323" s="539"/>
      <c r="AG323" s="316" t="s">
        <v>294</v>
      </c>
      <c r="AH323" s="316" t="s">
        <v>295</v>
      </c>
    </row>
    <row r="324" spans="1:34" s="119" customFormat="1" ht="18.75" customHeight="1">
      <c r="A324" s="129" t="b">
        <f ca="1">AND(B305=TRUE,H294+6&gt;A305+2)</f>
        <v>0</v>
      </c>
      <c r="B324" s="130" t="str">
        <f t="shared" ref="B324:B337" ca="1" si="149">IF(TYPE(K305)=16,"",K305)</f>
        <v/>
      </c>
      <c r="C324" s="131" t="str">
        <f t="shared" ref="C324:C337" ca="1" si="150">S305</f>
        <v/>
      </c>
      <c r="D324" s="204" t="str">
        <f ca="1">IF(A324=FALSE,"",IF(B324=0,0,D296/B324*100))</f>
        <v/>
      </c>
      <c r="E324" s="204" t="str">
        <f ca="1">IF(A324=FALSE,"",IF(B324=0,0,D296/B324*100))</f>
        <v/>
      </c>
      <c r="F324" s="132" t="str">
        <f ca="1">IF(A324=FALSE,"",IF(B324=0,0,SQRT(SUMSQ(D324/2/SQRT(3),E324/2/SQRT(3)))))</f>
        <v/>
      </c>
      <c r="G324" s="132" t="str">
        <f t="shared" ref="G324:G337" ca="1" si="151">IF(A324=FALSE,"",SQRT(1/(3*(3-1))*SUMSQ(T305-P324,U305-P324,V305-P324)))</f>
        <v/>
      </c>
      <c r="H324" s="132" t="str">
        <f ca="1">IF(A324=FALSE,"",IF(B324=0,0,P294/2))</f>
        <v/>
      </c>
      <c r="I324" s="132" t="str">
        <f ca="1">IF(A324=FALSE,"",IF(B324=0,0,P296/SQRT(3)))</f>
        <v/>
      </c>
      <c r="J324" s="132" t="str">
        <f ca="1">IF(A324=FALSE,"",IF(B324=0,0,O294*B296/SQRT(3)))</f>
        <v/>
      </c>
      <c r="K324" s="205" t="str">
        <f t="shared" ref="K324:K337" ca="1" si="152">IF(A324=FALSE,"",IF(B324=0,0,SQRT(SUMSQ(F324:J324))))</f>
        <v/>
      </c>
      <c r="L324" s="133" t="str">
        <f ca="1">IF(A324=FALSE,"",IF(G324=0,"∞",IF(K324^4/(G324^4/2)&gt;100000,"∞",ROUNDDOWN(K324^4/(G324^4/2),0))))</f>
        <v/>
      </c>
      <c r="M324" s="134" t="str">
        <f t="shared" ref="M324:M337" ca="1" si="153">IF(A324=FALSE,"",IF(L324="∞",2,IF(L324&gt;=10,2,IF(L324&lt;10,ROUND(TINV((1-0.95),L324),2)))))</f>
        <v/>
      </c>
      <c r="N324" s="135" t="str">
        <f ca="1">IF(A324=FALSE,"",IF(B324=0,0,K324*MAX(M324:M337)))</f>
        <v/>
      </c>
      <c r="O324" s="207" t="str">
        <f ca="1">IF(A324=FALSE,"",D306)</f>
        <v/>
      </c>
      <c r="P324" s="208" t="str">
        <f t="shared" ref="P324:P337" ca="1" si="154">IF(A324=FALSE,"",AVERAGE(T305:V305))</f>
        <v/>
      </c>
      <c r="Q324" s="210" t="str">
        <f t="shared" ref="Q324:Q337" ca="1" si="155">IF(A324=FALSE,"",IF(B324=0,0,MAX(T305:V305)-MIN(T305:V305)))</f>
        <v/>
      </c>
      <c r="R324" s="208" t="str">
        <f ca="1">IF(A324=FALSE,"",OFFSET(O303,0,MATCH(MAX(P304:R304),P304:R304,0)))</f>
        <v/>
      </c>
      <c r="S324" s="209" t="str">
        <f ca="1">IF(A324=FALSE,"",IF(C324=0,0,D296/B324*100))</f>
        <v/>
      </c>
      <c r="U324" s="104">
        <f ca="1">IF(F294*Q$4&lt;=O324,0.5,IF(F294*Q$5&lt;=O324,1,IF(F294*Q$6&lt;=O324,2,IF(F294*Q$7&lt;=O324,3,))))</f>
        <v>0.5</v>
      </c>
      <c r="V324" s="104">
        <f t="shared" ref="V324:V337" ca="1" si="156">OFFSET($P$3,COUNTIF(R$4:R$7,"&lt;"&amp;ABS(P324))+1,0)</f>
        <v>0.5</v>
      </c>
      <c r="W324" s="104">
        <f t="shared" ref="W324:W337" ca="1" si="157">OFFSET($P$3,COUNTIF(S$4:S$7,"&lt;"&amp;ABS(Q324))+1,0)</f>
        <v>0.5</v>
      </c>
      <c r="X324" s="104">
        <f t="shared" ref="X324:X337" ca="1" si="158">OFFSET($P$3,COUNTIF(U$4:U$7,"&lt;"&amp;ABS(R324))+1,0)</f>
        <v>0.5</v>
      </c>
      <c r="Y324" s="104">
        <f t="shared" ref="Y324:Y337" ca="1" si="159">OFFSET($P$3,COUNTIF(V$4:V$7,"&lt;"&amp;ABS(S324))+1,0)</f>
        <v>0.5</v>
      </c>
      <c r="Z324" s="104">
        <f ca="1">IF(O296="등급외",4,O296)</f>
        <v>0</v>
      </c>
      <c r="AA324" s="136" t="s">
        <v>0</v>
      </c>
      <c r="AC324" s="137" t="str">
        <f t="shared" ref="AC324:AC337" ca="1" si="160">N324</f>
        <v/>
      </c>
      <c r="AD324" s="137" t="str">
        <f ca="1">IF(A324=FALSE,"",IF(B324=0,0,C296*100))</f>
        <v/>
      </c>
      <c r="AE324" s="137" t="str">
        <f t="shared" ref="AE324:AE337" ca="1" si="161">IF(A324=FALSE,"",IF(B324=0,0,MAX(AC324:AD324)))</f>
        <v/>
      </c>
      <c r="AF324" s="137" t="b">
        <f t="shared" ref="AF324:AF337" ca="1" si="162">AE324=AC324</f>
        <v>1</v>
      </c>
      <c r="AG324" s="125" t="str">
        <f t="shared" ref="AG324:AG337" ca="1" si="163">IF(A324=FALSE,"",IF(B324=0,"",IF(ABS(AE324)&lt;0.01,4,IF(ABS(AE324)&lt;0.1,3,IF(ABS(AE324)&lt;1,2,IF(ABS(AE324)&lt;10,1,0))))))</f>
        <v/>
      </c>
      <c r="AH324" s="125">
        <f ca="1">MIN(AG324:AG337)</f>
        <v>0</v>
      </c>
    </row>
    <row r="325" spans="1:34" s="119" customFormat="1" ht="18.75" customHeight="1">
      <c r="A325" s="129" t="b">
        <f ca="1">AND(B306=TRUE,H294+6&gt;A306+2)</f>
        <v>0</v>
      </c>
      <c r="B325" s="130" t="str">
        <f t="shared" ca="1" si="149"/>
        <v/>
      </c>
      <c r="C325" s="131" t="str">
        <f t="shared" ca="1" si="150"/>
        <v/>
      </c>
      <c r="D325" s="204" t="str">
        <f ca="1">IF(A325=FALSE,"",IF(B325=0,0,D296/B325*100))</f>
        <v/>
      </c>
      <c r="E325" s="204" t="str">
        <f ca="1">IF(A325=FALSE,"",IF(B325=0,0,D296/B325*100))</f>
        <v/>
      </c>
      <c r="F325" s="132" t="str">
        <f t="shared" ref="F325:F337" ca="1" si="164">IF(A325=FALSE,"",IF(B325=0,0,SQRT(SUMSQ(D325/2/SQRT(3),E325/2/SQRT(3)))))</f>
        <v/>
      </c>
      <c r="G325" s="132" t="str">
        <f t="shared" ca="1" si="151"/>
        <v/>
      </c>
      <c r="H325" s="132" t="str">
        <f ca="1">IF(A325=FALSE,"",IF(B325=0,0,P294/2))</f>
        <v/>
      </c>
      <c r="I325" s="132" t="str">
        <f ca="1">IF(A325=FALSE,"",IF(B325=0,0,P296/SQRT(3)))</f>
        <v/>
      </c>
      <c r="J325" s="132" t="str">
        <f ca="1">IF(A325=FALSE,"",IF(B325=0,0,O294*B296/SQRT(3)))</f>
        <v/>
      </c>
      <c r="K325" s="205" t="str">
        <f t="shared" ca="1" si="152"/>
        <v/>
      </c>
      <c r="L325" s="133" t="str">
        <f t="shared" ref="L325:L337" ca="1" si="165">IF(A325=FALSE,"",IF(G325=0,"∞",IF(K325^4/(G325^4/2)&gt;100000,"∞",ROUNDDOWN(K325^4/(G325^4/2),0))))</f>
        <v/>
      </c>
      <c r="M325" s="134" t="str">
        <f t="shared" ca="1" si="153"/>
        <v/>
      </c>
      <c r="N325" s="135" t="str">
        <f ca="1">IF(A325=FALSE,"",IF(B325=0,0,K325*MAX(M324:M337)))</f>
        <v/>
      </c>
      <c r="O325" s="207" t="str">
        <f ca="1">IF(A325=FALSE,"",D306)</f>
        <v/>
      </c>
      <c r="P325" s="208" t="str">
        <f t="shared" ca="1" si="154"/>
        <v/>
      </c>
      <c r="Q325" s="210" t="str">
        <f t="shared" ca="1" si="155"/>
        <v/>
      </c>
      <c r="R325" s="208" t="str">
        <f ca="1">IF(A325=FALSE,"",OFFSET(O303,0,MATCH(MAX(P304:R304),P304:R304,0)))</f>
        <v/>
      </c>
      <c r="S325" s="209" t="str">
        <f ca="1">IF(A325=FALSE,"",IF(C325=0,0,D296/B325*100))</f>
        <v/>
      </c>
      <c r="U325" s="104">
        <f ca="1">IF(F294*Q$4&lt;=O325,0.5,IF(F294*Q$5&lt;=O325,1,IF(F294*Q$6&lt;=O325,2,IF(F294*Q$7&lt;=O325,3,))))</f>
        <v>0.5</v>
      </c>
      <c r="V325" s="104">
        <f t="shared" ca="1" si="156"/>
        <v>0.5</v>
      </c>
      <c r="W325" s="104">
        <f t="shared" ca="1" si="157"/>
        <v>0.5</v>
      </c>
      <c r="X325" s="104">
        <f t="shared" ca="1" si="158"/>
        <v>0.5</v>
      </c>
      <c r="Y325" s="104">
        <f t="shared" ca="1" si="159"/>
        <v>0.5</v>
      </c>
      <c r="Z325" s="104">
        <f ca="1">Z324</f>
        <v>0</v>
      </c>
      <c r="AA325" s="136">
        <f t="shared" ref="AA325:AA337" ca="1" si="166">MAX(U325:Z325)</f>
        <v>0.5</v>
      </c>
      <c r="AC325" s="137" t="str">
        <f t="shared" ca="1" si="160"/>
        <v/>
      </c>
      <c r="AD325" s="137" t="str">
        <f ca="1">IF(A325=FALSE,"",IF(B325=0,0,C296*100))</f>
        <v/>
      </c>
      <c r="AE325" s="137" t="str">
        <f t="shared" ca="1" si="161"/>
        <v/>
      </c>
      <c r="AF325" s="137" t="b">
        <f t="shared" ca="1" si="162"/>
        <v>1</v>
      </c>
      <c r="AG325" s="125" t="str">
        <f t="shared" ca="1" si="163"/>
        <v/>
      </c>
      <c r="AH325" s="315" t="s">
        <v>51</v>
      </c>
    </row>
    <row r="326" spans="1:34" s="119" customFormat="1" ht="18.75" customHeight="1">
      <c r="A326" s="129" t="b">
        <f ca="1">AND(B307=TRUE,H294+6&gt;A307+2)</f>
        <v>0</v>
      </c>
      <c r="B326" s="130" t="str">
        <f t="shared" ca="1" si="149"/>
        <v/>
      </c>
      <c r="C326" s="131" t="str">
        <f t="shared" ca="1" si="150"/>
        <v/>
      </c>
      <c r="D326" s="204" t="str">
        <f ca="1">IF(A326=FALSE,"",IF(B326=0,0,D296/B326*100))</f>
        <v/>
      </c>
      <c r="E326" s="204" t="str">
        <f ca="1">IF(A326=FALSE,"",IF(B326=0,0,D296/B326*100))</f>
        <v/>
      </c>
      <c r="F326" s="132" t="str">
        <f t="shared" ca="1" si="164"/>
        <v/>
      </c>
      <c r="G326" s="132" t="str">
        <f t="shared" ca="1" si="151"/>
        <v/>
      </c>
      <c r="H326" s="132" t="str">
        <f ca="1">IF(A326=FALSE,"",IF(B326=0,0,P294/2))</f>
        <v/>
      </c>
      <c r="I326" s="132" t="str">
        <f ca="1">IF(A326=FALSE,"",IF(B326=0,0,P296/SQRT(3)))</f>
        <v/>
      </c>
      <c r="J326" s="132" t="str">
        <f ca="1">IF(A326=FALSE,"",IF(B326=0,0,O294*B296/SQRT(3)))</f>
        <v/>
      </c>
      <c r="K326" s="205" t="str">
        <f t="shared" ca="1" si="152"/>
        <v/>
      </c>
      <c r="L326" s="133" t="str">
        <f t="shared" ca="1" si="165"/>
        <v/>
      </c>
      <c r="M326" s="134" t="str">
        <f t="shared" ca="1" si="153"/>
        <v/>
      </c>
      <c r="N326" s="135" t="str">
        <f ca="1">IF(A326=FALSE,"",IF(B326=0,0,K326*MAX(M324:M337)))</f>
        <v/>
      </c>
      <c r="O326" s="207" t="str">
        <f ca="1">IF(A326=FALSE,"",D306)</f>
        <v/>
      </c>
      <c r="P326" s="208" t="str">
        <f t="shared" ca="1" si="154"/>
        <v/>
      </c>
      <c r="Q326" s="210" t="str">
        <f t="shared" ca="1" si="155"/>
        <v/>
      </c>
      <c r="R326" s="208" t="str">
        <f ca="1">IF(A326=FALSE,"",OFFSET(O303,0,MATCH(MAX(P304:R304),P304:R304,0)))</f>
        <v/>
      </c>
      <c r="S326" s="209" t="str">
        <f ca="1">IF(A326=FALSE,"",IF(C326=0,0,D296/B326*100))</f>
        <v/>
      </c>
      <c r="U326" s="104">
        <f ca="1">IF(F294*Q$4&lt;=O326,0.5,IF(F294*Q$5&lt;=O326,1,IF(F294*Q$6&lt;=O326,2,IF(F294*Q$7&lt;=O326,3,))))</f>
        <v>0.5</v>
      </c>
      <c r="V326" s="104">
        <f t="shared" ca="1" si="156"/>
        <v>0.5</v>
      </c>
      <c r="W326" s="104">
        <f t="shared" ca="1" si="157"/>
        <v>0.5</v>
      </c>
      <c r="X326" s="104">
        <f t="shared" ca="1" si="158"/>
        <v>0.5</v>
      </c>
      <c r="Y326" s="104">
        <f t="shared" ca="1" si="159"/>
        <v>0.5</v>
      </c>
      <c r="Z326" s="104">
        <f t="shared" ref="Z326:Z337" ca="1" si="167">Z325</f>
        <v>0</v>
      </c>
      <c r="AA326" s="136">
        <f t="shared" ca="1" si="166"/>
        <v>0.5</v>
      </c>
      <c r="AC326" s="137" t="str">
        <f t="shared" ca="1" si="160"/>
        <v/>
      </c>
      <c r="AD326" s="137" t="str">
        <f ca="1">IF(A326=FALSE,"",IF(B326=0,0,C296*100))</f>
        <v/>
      </c>
      <c r="AE326" s="137" t="str">
        <f t="shared" ca="1" si="161"/>
        <v/>
      </c>
      <c r="AF326" s="137" t="b">
        <f t="shared" ca="1" si="162"/>
        <v>1</v>
      </c>
      <c r="AG326" s="125" t="str">
        <f t="shared" ca="1" si="163"/>
        <v/>
      </c>
      <c r="AH326" s="125" t="str">
        <f ca="1">OFFSET($N$2,MATCH(AH324,$M$3:$M$8,0),0)</f>
        <v>0</v>
      </c>
    </row>
    <row r="327" spans="1:34" s="119" customFormat="1" ht="18.75" customHeight="1">
      <c r="A327" s="129" t="b">
        <f ca="1">AND(B308=TRUE,H294+6&gt;A308+2)</f>
        <v>0</v>
      </c>
      <c r="B327" s="130" t="str">
        <f t="shared" ca="1" si="149"/>
        <v/>
      </c>
      <c r="C327" s="131" t="str">
        <f t="shared" ca="1" si="150"/>
        <v/>
      </c>
      <c r="D327" s="204" t="str">
        <f ca="1">IF(A327=FALSE,"",IF(B327=0,0,D296/B327*100))</f>
        <v/>
      </c>
      <c r="E327" s="204" t="str">
        <f ca="1">IF(A327=FALSE,"",IF(B327=0,0,D296/B327*100))</f>
        <v/>
      </c>
      <c r="F327" s="132" t="str">
        <f t="shared" ca="1" si="164"/>
        <v/>
      </c>
      <c r="G327" s="132" t="str">
        <f t="shared" ca="1" si="151"/>
        <v/>
      </c>
      <c r="H327" s="132" t="str">
        <f ca="1">IF(A327=FALSE,"",IF(B327=0,0,P294/2))</f>
        <v/>
      </c>
      <c r="I327" s="132" t="str">
        <f ca="1">IF(A327=FALSE,"",IF(B327=0,0,P296/SQRT(3)))</f>
        <v/>
      </c>
      <c r="J327" s="132" t="str">
        <f ca="1">IF(A327=FALSE,"",IF(B327=0,0,O294*B296/SQRT(3)))</f>
        <v/>
      </c>
      <c r="K327" s="205" t="str">
        <f t="shared" ca="1" si="152"/>
        <v/>
      </c>
      <c r="L327" s="133" t="str">
        <f t="shared" ca="1" si="165"/>
        <v/>
      </c>
      <c r="M327" s="134" t="str">
        <f t="shared" ca="1" si="153"/>
        <v/>
      </c>
      <c r="N327" s="135" t="str">
        <f ca="1">IF(A327=FALSE,"",IF(B327=0,0,K327*MAX(M324:M337)))</f>
        <v/>
      </c>
      <c r="O327" s="207" t="str">
        <f ca="1">IF(A327=FALSE,"",D306)</f>
        <v/>
      </c>
      <c r="P327" s="208" t="str">
        <f t="shared" ca="1" si="154"/>
        <v/>
      </c>
      <c r="Q327" s="210" t="str">
        <f t="shared" ca="1" si="155"/>
        <v/>
      </c>
      <c r="R327" s="208" t="str">
        <f ca="1">IF(A327=FALSE,"",OFFSET(O303,0,MATCH(MAX(P304:R304),P304:R304,0)))</f>
        <v/>
      </c>
      <c r="S327" s="209" t="str">
        <f ca="1">IF(A327=FALSE,"",IF(C327=0,0,D296/B327*100))</f>
        <v/>
      </c>
      <c r="U327" s="104">
        <f ca="1">IF(F294*Q$4&lt;=O327,0.5,IF(F294*Q$5&lt;=O327,1,IF(F294*Q$6&lt;=O327,2,IF(F294*Q$7&lt;=O327,3,))))</f>
        <v>0.5</v>
      </c>
      <c r="V327" s="104">
        <f t="shared" ca="1" si="156"/>
        <v>0.5</v>
      </c>
      <c r="W327" s="104">
        <f t="shared" ca="1" si="157"/>
        <v>0.5</v>
      </c>
      <c r="X327" s="104">
        <f t="shared" ca="1" si="158"/>
        <v>0.5</v>
      </c>
      <c r="Y327" s="104">
        <f t="shared" ca="1" si="159"/>
        <v>0.5</v>
      </c>
      <c r="Z327" s="104">
        <f t="shared" ca="1" si="167"/>
        <v>0</v>
      </c>
      <c r="AA327" s="136">
        <f t="shared" ca="1" si="166"/>
        <v>0.5</v>
      </c>
      <c r="AC327" s="137" t="str">
        <f t="shared" ca="1" si="160"/>
        <v/>
      </c>
      <c r="AD327" s="137" t="str">
        <f ca="1">IF(A327=FALSE,"",IF(B327=0,0,C296*100))</f>
        <v/>
      </c>
      <c r="AE327" s="137" t="str">
        <f t="shared" ca="1" si="161"/>
        <v/>
      </c>
      <c r="AF327" s="137" t="b">
        <f t="shared" ca="1" si="162"/>
        <v>1</v>
      </c>
      <c r="AG327" s="125" t="str">
        <f t="shared" ca="1" si="163"/>
        <v/>
      </c>
      <c r="AH327" s="315" t="s">
        <v>3</v>
      </c>
    </row>
    <row r="328" spans="1:34" s="119" customFormat="1" ht="18.75" customHeight="1">
      <c r="A328" s="129" t="b">
        <f ca="1">AND(B309=TRUE,H294+6&gt;A309+2)</f>
        <v>0</v>
      </c>
      <c r="B328" s="130" t="str">
        <f t="shared" ca="1" si="149"/>
        <v/>
      </c>
      <c r="C328" s="131" t="str">
        <f t="shared" ca="1" si="150"/>
        <v/>
      </c>
      <c r="D328" s="204" t="str">
        <f ca="1">IF(A328=FALSE,"",IF(B328=0,0,D296/B328*100))</f>
        <v/>
      </c>
      <c r="E328" s="204" t="str">
        <f ca="1">IF(A328=FALSE,"",IF(B328=0,0,D296/B328*100))</f>
        <v/>
      </c>
      <c r="F328" s="132" t="str">
        <f t="shared" ca="1" si="164"/>
        <v/>
      </c>
      <c r="G328" s="132" t="str">
        <f t="shared" ca="1" si="151"/>
        <v/>
      </c>
      <c r="H328" s="132" t="str">
        <f ca="1">IF(A328=FALSE,"",IF(B328=0,0,P294/2))</f>
        <v/>
      </c>
      <c r="I328" s="132" t="str">
        <f ca="1">IF(A328=FALSE,"",IF(B328=0,0,P296/SQRT(3)))</f>
        <v/>
      </c>
      <c r="J328" s="132" t="str">
        <f ca="1">IF(A328=FALSE,"",IF(B328=0,0,O294*B296/SQRT(3)))</f>
        <v/>
      </c>
      <c r="K328" s="205" t="str">
        <f t="shared" ca="1" si="152"/>
        <v/>
      </c>
      <c r="L328" s="133" t="str">
        <f t="shared" ca="1" si="165"/>
        <v/>
      </c>
      <c r="M328" s="134" t="str">
        <f t="shared" ca="1" si="153"/>
        <v/>
      </c>
      <c r="N328" s="135" t="str">
        <f ca="1">IF(A328=FALSE,"",IF(B328=0,0,K328*MAX(M324:M337)))</f>
        <v/>
      </c>
      <c r="O328" s="207" t="str">
        <f ca="1">IF(A328=FALSE,"",D306)</f>
        <v/>
      </c>
      <c r="P328" s="208" t="str">
        <f t="shared" ca="1" si="154"/>
        <v/>
      </c>
      <c r="Q328" s="210" t="str">
        <f t="shared" ca="1" si="155"/>
        <v/>
      </c>
      <c r="R328" s="208" t="str">
        <f ca="1">IF(A328=FALSE,"",OFFSET(O303,0,MATCH(MAX(P304:R304),P304:R304,0)))</f>
        <v/>
      </c>
      <c r="S328" s="209" t="str">
        <f ca="1">IF(A328=FALSE,"",IF(C328=0,0,D296/B328*100))</f>
        <v/>
      </c>
      <c r="U328" s="104">
        <f ca="1">IF(F294*Q$4&lt;=O328,0.5,IF(F294*Q$5&lt;=O328,1,IF(F294*Q$6&lt;=O328,2,IF(F294*Q$7&lt;=O328,3,))))</f>
        <v>0.5</v>
      </c>
      <c r="V328" s="104">
        <f t="shared" ca="1" si="156"/>
        <v>0.5</v>
      </c>
      <c r="W328" s="104">
        <f t="shared" ca="1" si="157"/>
        <v>0.5</v>
      </c>
      <c r="X328" s="104">
        <f t="shared" ca="1" si="158"/>
        <v>0.5</v>
      </c>
      <c r="Y328" s="104">
        <f t="shared" ca="1" si="159"/>
        <v>0.5</v>
      </c>
      <c r="Z328" s="104">
        <f t="shared" ca="1" si="167"/>
        <v>0</v>
      </c>
      <c r="AA328" s="136">
        <f t="shared" ca="1" si="166"/>
        <v>0.5</v>
      </c>
      <c r="AC328" s="137" t="str">
        <f t="shared" ca="1" si="160"/>
        <v/>
      </c>
      <c r="AD328" s="137" t="str">
        <f ca="1">IF(A328=FALSE,"",IF(B328=0,0,C296*100))</f>
        <v/>
      </c>
      <c r="AE328" s="137" t="str">
        <f t="shared" ca="1" si="161"/>
        <v/>
      </c>
      <c r="AF328" s="137" t="b">
        <f t="shared" ca="1" si="162"/>
        <v>1</v>
      </c>
      <c r="AG328" s="125" t="str">
        <f t="shared" ca="1" si="163"/>
        <v/>
      </c>
      <c r="AH328" s="316" t="s">
        <v>233</v>
      </c>
    </row>
    <row r="329" spans="1:34" s="119" customFormat="1" ht="18.75" customHeight="1">
      <c r="A329" s="129" t="b">
        <f ca="1">AND(B310=TRUE,H294+6&gt;A310+2)</f>
        <v>0</v>
      </c>
      <c r="B329" s="130" t="str">
        <f t="shared" ca="1" si="149"/>
        <v/>
      </c>
      <c r="C329" s="131" t="str">
        <f t="shared" ca="1" si="150"/>
        <v/>
      </c>
      <c r="D329" s="204" t="str">
        <f ca="1">IF(A329=FALSE,"",IF(B329=0,0,D296/B329*100))</f>
        <v/>
      </c>
      <c r="E329" s="204" t="str">
        <f ca="1">IF(A329=FALSE,"",IF(B329=0,0,D296/B329*100))</f>
        <v/>
      </c>
      <c r="F329" s="132" t="str">
        <f t="shared" ca="1" si="164"/>
        <v/>
      </c>
      <c r="G329" s="132" t="str">
        <f t="shared" ca="1" si="151"/>
        <v/>
      </c>
      <c r="H329" s="132" t="str">
        <f ca="1">IF(A329=FALSE,"",IF(B329=0,0,P294/2))</f>
        <v/>
      </c>
      <c r="I329" s="132" t="str">
        <f ca="1">IF(A329=FALSE,"",IF(B329=0,0,P296/SQRT(3)))</f>
        <v/>
      </c>
      <c r="J329" s="132" t="str">
        <f ca="1">IF(A329=FALSE,"",IF(B329=0,0,O294*B296/SQRT(3)))</f>
        <v/>
      </c>
      <c r="K329" s="205" t="str">
        <f t="shared" ca="1" si="152"/>
        <v/>
      </c>
      <c r="L329" s="133" t="str">
        <f t="shared" ca="1" si="165"/>
        <v/>
      </c>
      <c r="M329" s="134" t="str">
        <f t="shared" ca="1" si="153"/>
        <v/>
      </c>
      <c r="N329" s="135" t="str">
        <f ca="1">IF(A329=FALSE,"",IF(B329=0,0,K329*MAX(M324:M337)))</f>
        <v/>
      </c>
      <c r="O329" s="207" t="str">
        <f ca="1">IF(A329=FALSE,"",D306)</f>
        <v/>
      </c>
      <c r="P329" s="208" t="str">
        <f t="shared" ca="1" si="154"/>
        <v/>
      </c>
      <c r="Q329" s="210" t="str">
        <f t="shared" ca="1" si="155"/>
        <v/>
      </c>
      <c r="R329" s="208" t="str">
        <f ca="1">IF(A329=FALSE,"",OFFSET(O303,0,MATCH(MAX(P304:R304),P304:R304,0)))</f>
        <v/>
      </c>
      <c r="S329" s="209" t="str">
        <f ca="1">IF(A329=FALSE,"",IF(C329=0,0,D296/B329*100))</f>
        <v/>
      </c>
      <c r="U329" s="104">
        <f ca="1">IF(F294*Q$4&lt;=O329,0.5,IF(F294*Q$5&lt;=O329,1,IF(F294*Q$6&lt;=O329,2,IF(F294*Q$7&lt;=O329,3,))))</f>
        <v>0.5</v>
      </c>
      <c r="V329" s="104">
        <f t="shared" ca="1" si="156"/>
        <v>0.5</v>
      </c>
      <c r="W329" s="104">
        <f t="shared" ca="1" si="157"/>
        <v>0.5</v>
      </c>
      <c r="X329" s="104">
        <f t="shared" ca="1" si="158"/>
        <v>0.5</v>
      </c>
      <c r="Y329" s="104">
        <f t="shared" ca="1" si="159"/>
        <v>0.5</v>
      </c>
      <c r="Z329" s="104">
        <f t="shared" ca="1" si="167"/>
        <v>0</v>
      </c>
      <c r="AA329" s="136">
        <f t="shared" ca="1" si="166"/>
        <v>0.5</v>
      </c>
      <c r="AC329" s="137" t="str">
        <f t="shared" ca="1" si="160"/>
        <v/>
      </c>
      <c r="AD329" s="137" t="str">
        <f ca="1">IF(A329=FALSE,"",IF(B329=0,0,C296*100))</f>
        <v/>
      </c>
      <c r="AE329" s="137" t="str">
        <f t="shared" ca="1" si="161"/>
        <v/>
      </c>
      <c r="AF329" s="137" t="b">
        <f t="shared" ca="1" si="162"/>
        <v>1</v>
      </c>
      <c r="AG329" s="125" t="str">
        <f t="shared" ca="1" si="163"/>
        <v/>
      </c>
      <c r="AH329" s="188" t="str">
        <f ca="1">IF(COUNTIF(AF324:AF337,FALSE)=0,"","초과")</f>
        <v/>
      </c>
    </row>
    <row r="330" spans="1:34" s="119" customFormat="1" ht="18.75" customHeight="1">
      <c r="A330" s="129" t="b">
        <f ca="1">AND(B311=TRUE,H294+6&gt;A311+2)</f>
        <v>0</v>
      </c>
      <c r="B330" s="130" t="str">
        <f t="shared" ca="1" si="149"/>
        <v/>
      </c>
      <c r="C330" s="131" t="str">
        <f t="shared" ca="1" si="150"/>
        <v/>
      </c>
      <c r="D330" s="204" t="str">
        <f ca="1">IF(A330=FALSE,"",IF(B330=0,0,D296/B330*100))</f>
        <v/>
      </c>
      <c r="E330" s="204" t="str">
        <f ca="1">IF(A330=FALSE,"",IF(B330=0,0,D296/B330*100))</f>
        <v/>
      </c>
      <c r="F330" s="132" t="str">
        <f t="shared" ca="1" si="164"/>
        <v/>
      </c>
      <c r="G330" s="132" t="str">
        <f t="shared" ca="1" si="151"/>
        <v/>
      </c>
      <c r="H330" s="132" t="str">
        <f ca="1">IF(A330=FALSE,"",IF(B330=0,0,P294/2))</f>
        <v/>
      </c>
      <c r="I330" s="132" t="str">
        <f ca="1">IF(A330=FALSE,"",IF(B330=0,0,P296/SQRT(3)))</f>
        <v/>
      </c>
      <c r="J330" s="132" t="str">
        <f ca="1">IF(A330=FALSE,"",IF(B330=0,0,O294*B296/SQRT(3)))</f>
        <v/>
      </c>
      <c r="K330" s="205" t="str">
        <f t="shared" ca="1" si="152"/>
        <v/>
      </c>
      <c r="L330" s="133" t="str">
        <f t="shared" ca="1" si="165"/>
        <v/>
      </c>
      <c r="M330" s="134" t="str">
        <f t="shared" ca="1" si="153"/>
        <v/>
      </c>
      <c r="N330" s="135" t="str">
        <f ca="1">IF(A330=FALSE,"",IF(B330=0,0,K330*MAX(M324:M337)))</f>
        <v/>
      </c>
      <c r="O330" s="207" t="str">
        <f ca="1">IF(A330=FALSE,"",D306)</f>
        <v/>
      </c>
      <c r="P330" s="208" t="str">
        <f t="shared" ca="1" si="154"/>
        <v/>
      </c>
      <c r="Q330" s="210" t="str">
        <f t="shared" ca="1" si="155"/>
        <v/>
      </c>
      <c r="R330" s="208" t="str">
        <f ca="1">IF(A330=FALSE,"",OFFSET(O303,0,MATCH(MAX(P304:R304),P304:R304,0)))</f>
        <v/>
      </c>
      <c r="S330" s="209" t="str">
        <f ca="1">IF(A330=FALSE,"",IF(C330=0,0,D296/B330*100))</f>
        <v/>
      </c>
      <c r="U330" s="104">
        <f ca="1">IF(F294*Q$4&lt;=O330,0.5,IF(F294*Q$5&lt;=O330,1,IF(F294*Q$6&lt;=O330,2,IF(F294*Q$7&lt;=O330,3,))))</f>
        <v>0.5</v>
      </c>
      <c r="V330" s="104">
        <f t="shared" ca="1" si="156"/>
        <v>0.5</v>
      </c>
      <c r="W330" s="104">
        <f t="shared" ca="1" si="157"/>
        <v>0.5</v>
      </c>
      <c r="X330" s="104">
        <f t="shared" ca="1" si="158"/>
        <v>0.5</v>
      </c>
      <c r="Y330" s="104">
        <f t="shared" ca="1" si="159"/>
        <v>0.5</v>
      </c>
      <c r="Z330" s="104">
        <f t="shared" ca="1" si="167"/>
        <v>0</v>
      </c>
      <c r="AA330" s="136">
        <f t="shared" ca="1" si="166"/>
        <v>0.5</v>
      </c>
      <c r="AC330" s="137" t="str">
        <f t="shared" ca="1" si="160"/>
        <v/>
      </c>
      <c r="AD330" s="137" t="str">
        <f ca="1">IF(A330=FALSE,"",IF(B330=0,0,C296*100))</f>
        <v/>
      </c>
      <c r="AE330" s="137" t="str">
        <f t="shared" ca="1" si="161"/>
        <v/>
      </c>
      <c r="AF330" s="137" t="b">
        <f t="shared" ca="1" si="162"/>
        <v>1</v>
      </c>
      <c r="AG330" s="186" t="str">
        <f t="shared" ca="1" si="163"/>
        <v/>
      </c>
      <c r="AH330" s="189"/>
    </row>
    <row r="331" spans="1:34" s="119" customFormat="1" ht="18.75" customHeight="1">
      <c r="A331" s="129" t="b">
        <f ca="1">AND(B312=TRUE,H294+6&gt;A312+2)</f>
        <v>0</v>
      </c>
      <c r="B331" s="130" t="str">
        <f t="shared" ca="1" si="149"/>
        <v/>
      </c>
      <c r="C331" s="131" t="str">
        <f t="shared" ca="1" si="150"/>
        <v/>
      </c>
      <c r="D331" s="204" t="str">
        <f ca="1">IF(A331=FALSE,"",IF(B331=0,0,D296/B331*100))</f>
        <v/>
      </c>
      <c r="E331" s="204" t="str">
        <f ca="1">IF(A331=FALSE,"",IF(B331=0,0,D296/B331*100))</f>
        <v/>
      </c>
      <c r="F331" s="132" t="str">
        <f t="shared" ca="1" si="164"/>
        <v/>
      </c>
      <c r="G331" s="132" t="str">
        <f t="shared" ca="1" si="151"/>
        <v/>
      </c>
      <c r="H331" s="132" t="str">
        <f ca="1">IF(A331=FALSE,"",IF(B331=0,0,P294/2))</f>
        <v/>
      </c>
      <c r="I331" s="132" t="str">
        <f ca="1">IF(A331=FALSE,"",IF(B331=0,0,P296/SQRT(3)))</f>
        <v/>
      </c>
      <c r="J331" s="132" t="str">
        <f ca="1">IF(A331=FALSE,"",IF(B331=0,0,O294*B296/SQRT(3)))</f>
        <v/>
      </c>
      <c r="K331" s="205" t="str">
        <f t="shared" ca="1" si="152"/>
        <v/>
      </c>
      <c r="L331" s="133" t="str">
        <f t="shared" ca="1" si="165"/>
        <v/>
      </c>
      <c r="M331" s="134" t="str">
        <f t="shared" ca="1" si="153"/>
        <v/>
      </c>
      <c r="N331" s="135" t="str">
        <f ca="1">IF(A331=FALSE,"",IF(B331=0,0,K331*MAX(M324:M337)))</f>
        <v/>
      </c>
      <c r="O331" s="207" t="str">
        <f ca="1">IF(A331=FALSE,"",D306)</f>
        <v/>
      </c>
      <c r="P331" s="208" t="str">
        <f t="shared" ca="1" si="154"/>
        <v/>
      </c>
      <c r="Q331" s="210" t="str">
        <f t="shared" ca="1" si="155"/>
        <v/>
      </c>
      <c r="R331" s="208" t="str">
        <f ca="1">IF(A331=FALSE,"",OFFSET(O303,0,MATCH(MAX(P304:R304),P304:R304,0)))</f>
        <v/>
      </c>
      <c r="S331" s="209" t="str">
        <f ca="1">IF(A331=FALSE,"",IF(C331=0,0,D296/B331*100))</f>
        <v/>
      </c>
      <c r="U331" s="104">
        <f ca="1">IF(F294*Q$4&lt;=O331,0.5,IF(F294*Q$5&lt;=O331,1,IF(F294*Q$6&lt;=O331,2,IF(F294*Q$7&lt;=O331,3,))))</f>
        <v>0.5</v>
      </c>
      <c r="V331" s="104">
        <f t="shared" ca="1" si="156"/>
        <v>0.5</v>
      </c>
      <c r="W331" s="104">
        <f t="shared" ca="1" si="157"/>
        <v>0.5</v>
      </c>
      <c r="X331" s="104">
        <f t="shared" ca="1" si="158"/>
        <v>0.5</v>
      </c>
      <c r="Y331" s="104">
        <f t="shared" ca="1" si="159"/>
        <v>0.5</v>
      </c>
      <c r="Z331" s="104">
        <f t="shared" ca="1" si="167"/>
        <v>0</v>
      </c>
      <c r="AA331" s="136">
        <f t="shared" ca="1" si="166"/>
        <v>0.5</v>
      </c>
      <c r="AC331" s="137" t="str">
        <f t="shared" ca="1" si="160"/>
        <v/>
      </c>
      <c r="AD331" s="137" t="str">
        <f ca="1">IF(A331=FALSE,"",IF(B331=0,0,C296*100))</f>
        <v/>
      </c>
      <c r="AE331" s="137" t="str">
        <f t="shared" ca="1" si="161"/>
        <v/>
      </c>
      <c r="AF331" s="137" t="b">
        <f t="shared" ca="1" si="162"/>
        <v>1</v>
      </c>
      <c r="AG331" s="125" t="str">
        <f t="shared" ca="1" si="163"/>
        <v/>
      </c>
    </row>
    <row r="332" spans="1:34" s="119" customFormat="1" ht="18.75" customHeight="1">
      <c r="A332" s="129" t="b">
        <f ca="1">AND(B313=TRUE,H294+6&gt;A313+2)</f>
        <v>0</v>
      </c>
      <c r="B332" s="130" t="str">
        <f t="shared" ca="1" si="149"/>
        <v/>
      </c>
      <c r="C332" s="131" t="str">
        <f t="shared" ca="1" si="150"/>
        <v/>
      </c>
      <c r="D332" s="204" t="str">
        <f ca="1">IF(A332=FALSE,"",IF(B332=0,0,D296/B332*100))</f>
        <v/>
      </c>
      <c r="E332" s="204" t="str">
        <f ca="1">IF(A332=FALSE,"",IF(B332=0,0,D296/B332*100))</f>
        <v/>
      </c>
      <c r="F332" s="132" t="str">
        <f t="shared" ca="1" si="164"/>
        <v/>
      </c>
      <c r="G332" s="132" t="str">
        <f t="shared" ca="1" si="151"/>
        <v/>
      </c>
      <c r="H332" s="132" t="str">
        <f ca="1">IF(A332=FALSE,"",IF(B332=0,0,P294/2))</f>
        <v/>
      </c>
      <c r="I332" s="132" t="str">
        <f ca="1">IF(A332=FALSE,"",IF(B332=0,0,P296/SQRT(3)))</f>
        <v/>
      </c>
      <c r="J332" s="132" t="str">
        <f ca="1">IF(A332=FALSE,"",IF(B332=0,0,O294*B296/SQRT(3)))</f>
        <v/>
      </c>
      <c r="K332" s="205" t="str">
        <f t="shared" ca="1" si="152"/>
        <v/>
      </c>
      <c r="L332" s="133" t="str">
        <f t="shared" ca="1" si="165"/>
        <v/>
      </c>
      <c r="M332" s="134" t="str">
        <f t="shared" ca="1" si="153"/>
        <v/>
      </c>
      <c r="N332" s="135" t="str">
        <f ca="1">IF(A332=FALSE,"",IF(B332=0,0,K332*MAX(M324:M337)))</f>
        <v/>
      </c>
      <c r="O332" s="207" t="str">
        <f ca="1">IF(A332=FALSE,"",D306)</f>
        <v/>
      </c>
      <c r="P332" s="208" t="str">
        <f t="shared" ca="1" si="154"/>
        <v/>
      </c>
      <c r="Q332" s="210" t="str">
        <f t="shared" ca="1" si="155"/>
        <v/>
      </c>
      <c r="R332" s="208" t="str">
        <f ca="1">IF(A332=FALSE,"",OFFSET(O303,0,MATCH(MAX(P304:R304),P304:R304,0)))</f>
        <v/>
      </c>
      <c r="S332" s="209" t="str">
        <f ca="1">IF(A332=FALSE,"",IF(C332=0,0,D296/B332*100))</f>
        <v/>
      </c>
      <c r="U332" s="104">
        <f ca="1">IF(F294*Q$4&lt;=O332,0.5,IF(F294*Q$5&lt;=O332,1,IF(F294*Q$6&lt;=O332,2,IF(F294*Q$7&lt;=O332,3,))))</f>
        <v>0.5</v>
      </c>
      <c r="V332" s="104">
        <f t="shared" ca="1" si="156"/>
        <v>0.5</v>
      </c>
      <c r="W332" s="104">
        <f t="shared" ca="1" si="157"/>
        <v>0.5</v>
      </c>
      <c r="X332" s="104">
        <f t="shared" ca="1" si="158"/>
        <v>0.5</v>
      </c>
      <c r="Y332" s="104">
        <f t="shared" ca="1" si="159"/>
        <v>0.5</v>
      </c>
      <c r="Z332" s="104">
        <f t="shared" ca="1" si="167"/>
        <v>0</v>
      </c>
      <c r="AA332" s="136">
        <f t="shared" ca="1" si="166"/>
        <v>0.5</v>
      </c>
      <c r="AC332" s="137" t="str">
        <f t="shared" ca="1" si="160"/>
        <v/>
      </c>
      <c r="AD332" s="137" t="str">
        <f ca="1">IF(A332=FALSE,"",IF(B332=0,0,C296*100))</f>
        <v/>
      </c>
      <c r="AE332" s="137" t="str">
        <f t="shared" ca="1" si="161"/>
        <v/>
      </c>
      <c r="AF332" s="137" t="b">
        <f t="shared" ca="1" si="162"/>
        <v>1</v>
      </c>
      <c r="AG332" s="125" t="str">
        <f t="shared" ca="1" si="163"/>
        <v/>
      </c>
    </row>
    <row r="333" spans="1:34" s="119" customFormat="1" ht="18.75" customHeight="1">
      <c r="A333" s="129" t="b">
        <f ca="1">AND(B314=TRUE,H294+6&gt;A314+2)</f>
        <v>0</v>
      </c>
      <c r="B333" s="130" t="str">
        <f t="shared" ca="1" si="149"/>
        <v/>
      </c>
      <c r="C333" s="131" t="str">
        <f t="shared" ca="1" si="150"/>
        <v/>
      </c>
      <c r="D333" s="204" t="str">
        <f ca="1">IF(A333=FALSE,"",IF(B333=0,0,D296/B333*100))</f>
        <v/>
      </c>
      <c r="E333" s="204" t="str">
        <f ca="1">IF(A333=FALSE,"",IF(B333=0,0,D296/B333*100))</f>
        <v/>
      </c>
      <c r="F333" s="132" t="str">
        <f t="shared" ca="1" si="164"/>
        <v/>
      </c>
      <c r="G333" s="132" t="str">
        <f t="shared" ca="1" si="151"/>
        <v/>
      </c>
      <c r="H333" s="132" t="str">
        <f ca="1">IF(A333=FALSE,"",IF(B333=0,0,P294/2))</f>
        <v/>
      </c>
      <c r="I333" s="132" t="str">
        <f ca="1">IF(A333=FALSE,"",IF(B333=0,0,P296/SQRT(3)))</f>
        <v/>
      </c>
      <c r="J333" s="132" t="str">
        <f ca="1">IF(A333=FALSE,"",IF(B333=0,0,O294*B296/SQRT(3)))</f>
        <v/>
      </c>
      <c r="K333" s="205" t="str">
        <f t="shared" ca="1" si="152"/>
        <v/>
      </c>
      <c r="L333" s="133" t="str">
        <f t="shared" ca="1" si="165"/>
        <v/>
      </c>
      <c r="M333" s="134" t="str">
        <f t="shared" ca="1" si="153"/>
        <v/>
      </c>
      <c r="N333" s="135" t="str">
        <f ca="1">IF(A333=FALSE,"",IF(B333=0,0,K333*MAX(M324:M337)))</f>
        <v/>
      </c>
      <c r="O333" s="207" t="str">
        <f ca="1">IF(A333=FALSE,"",D306)</f>
        <v/>
      </c>
      <c r="P333" s="208" t="str">
        <f t="shared" ca="1" si="154"/>
        <v/>
      </c>
      <c r="Q333" s="210" t="str">
        <f t="shared" ca="1" si="155"/>
        <v/>
      </c>
      <c r="R333" s="208" t="str">
        <f ca="1">IF(A333=FALSE,"",OFFSET(O303,0,MATCH(MAX(P304:R304),P304:R304,0)))</f>
        <v/>
      </c>
      <c r="S333" s="209" t="str">
        <f ca="1">IF(A333=FALSE,"",IF(C333=0,0,D296/B333*100))</f>
        <v/>
      </c>
      <c r="U333" s="104">
        <f ca="1">IF(F294*Q$4&lt;=O333,0.5,IF(F294*Q$5&lt;=O333,1,IF(F294*Q$6&lt;=O333,2,IF(F294*Q$7&lt;=O333,3,))))</f>
        <v>0.5</v>
      </c>
      <c r="V333" s="104">
        <f t="shared" ca="1" si="156"/>
        <v>0.5</v>
      </c>
      <c r="W333" s="104">
        <f t="shared" ca="1" si="157"/>
        <v>0.5</v>
      </c>
      <c r="X333" s="104">
        <f t="shared" ca="1" si="158"/>
        <v>0.5</v>
      </c>
      <c r="Y333" s="104">
        <f t="shared" ca="1" si="159"/>
        <v>0.5</v>
      </c>
      <c r="Z333" s="104">
        <f t="shared" ca="1" si="167"/>
        <v>0</v>
      </c>
      <c r="AA333" s="136">
        <f t="shared" ca="1" si="166"/>
        <v>0.5</v>
      </c>
      <c r="AC333" s="137" t="str">
        <f t="shared" ca="1" si="160"/>
        <v/>
      </c>
      <c r="AD333" s="137" t="str">
        <f ca="1">IF(A333=FALSE,"",IF(B333=0,0,C296*100))</f>
        <v/>
      </c>
      <c r="AE333" s="137" t="str">
        <f t="shared" ca="1" si="161"/>
        <v/>
      </c>
      <c r="AF333" s="137" t="b">
        <f t="shared" ca="1" si="162"/>
        <v>1</v>
      </c>
      <c r="AG333" s="125" t="str">
        <f t="shared" ca="1" si="163"/>
        <v/>
      </c>
    </row>
    <row r="334" spans="1:34" s="119" customFormat="1" ht="18.75" customHeight="1">
      <c r="A334" s="129" t="b">
        <f ca="1">AND(B315=TRUE,H294+6&gt;A315+2)</f>
        <v>0</v>
      </c>
      <c r="B334" s="130" t="str">
        <f t="shared" ca="1" si="149"/>
        <v/>
      </c>
      <c r="C334" s="131" t="str">
        <f t="shared" ca="1" si="150"/>
        <v/>
      </c>
      <c r="D334" s="204" t="str">
        <f ca="1">IF(A334=FALSE,"",IF(B334=0,0,D296/B334*100))</f>
        <v/>
      </c>
      <c r="E334" s="204" t="str">
        <f ca="1">IF(A334=FALSE,"",IF(B334=0,0,D296/B334*100))</f>
        <v/>
      </c>
      <c r="F334" s="132" t="str">
        <f t="shared" ca="1" si="164"/>
        <v/>
      </c>
      <c r="G334" s="132" t="str">
        <f t="shared" ca="1" si="151"/>
        <v/>
      </c>
      <c r="H334" s="132" t="str">
        <f ca="1">IF(A334=FALSE,"",IF(B334=0,0,P294/2))</f>
        <v/>
      </c>
      <c r="I334" s="132" t="str">
        <f ca="1">IF(A334=FALSE,"",IF(B334=0,0,P296/SQRT(3)))</f>
        <v/>
      </c>
      <c r="J334" s="132" t="str">
        <f ca="1">IF(A334=FALSE,"",IF(B334=0,0,O294*B296/SQRT(3)))</f>
        <v/>
      </c>
      <c r="K334" s="205" t="str">
        <f t="shared" ca="1" si="152"/>
        <v/>
      </c>
      <c r="L334" s="133" t="str">
        <f t="shared" ca="1" si="165"/>
        <v/>
      </c>
      <c r="M334" s="134" t="str">
        <f t="shared" ca="1" si="153"/>
        <v/>
      </c>
      <c r="N334" s="135" t="str">
        <f ca="1">IF(A334=FALSE,"",IF(B334=0,0,K334*MAX(M324:M337)))</f>
        <v/>
      </c>
      <c r="O334" s="207" t="str">
        <f ca="1">IF(A334=FALSE,"",D306)</f>
        <v/>
      </c>
      <c r="P334" s="208" t="str">
        <f t="shared" ca="1" si="154"/>
        <v/>
      </c>
      <c r="Q334" s="210" t="str">
        <f t="shared" ca="1" si="155"/>
        <v/>
      </c>
      <c r="R334" s="208" t="str">
        <f ca="1">IF(A334=FALSE,"",OFFSET(O303,0,MATCH(MAX(P304:R304),P304:R304,0)))</f>
        <v/>
      </c>
      <c r="S334" s="209" t="str">
        <f ca="1">IF(A334=FALSE,"",IF(C334=0,0,D296/B334*100))</f>
        <v/>
      </c>
      <c r="U334" s="104">
        <f ca="1">IF(F294*Q$4&lt;=O334,0.5,IF(F294*Q$5&lt;=O334,1,IF(F294*Q$6&lt;=O334,2,IF(F294*Q$7&lt;=O334,3,))))</f>
        <v>0.5</v>
      </c>
      <c r="V334" s="104">
        <f t="shared" ca="1" si="156"/>
        <v>0.5</v>
      </c>
      <c r="W334" s="104">
        <f t="shared" ca="1" si="157"/>
        <v>0.5</v>
      </c>
      <c r="X334" s="104">
        <f t="shared" ca="1" si="158"/>
        <v>0.5</v>
      </c>
      <c r="Y334" s="104">
        <f t="shared" ca="1" si="159"/>
        <v>0.5</v>
      </c>
      <c r="Z334" s="104">
        <f t="shared" ca="1" si="167"/>
        <v>0</v>
      </c>
      <c r="AA334" s="136">
        <f t="shared" ca="1" si="166"/>
        <v>0.5</v>
      </c>
      <c r="AC334" s="137" t="str">
        <f t="shared" ca="1" si="160"/>
        <v/>
      </c>
      <c r="AD334" s="137" t="str">
        <f ca="1">IF(A334=FALSE,"",IF(B334=0,0,C296*100))</f>
        <v/>
      </c>
      <c r="AE334" s="137" t="str">
        <f t="shared" ca="1" si="161"/>
        <v/>
      </c>
      <c r="AF334" s="137" t="b">
        <f t="shared" ca="1" si="162"/>
        <v>1</v>
      </c>
      <c r="AG334" s="125" t="str">
        <f t="shared" ca="1" si="163"/>
        <v/>
      </c>
    </row>
    <row r="335" spans="1:34" s="119" customFormat="1" ht="18.75" customHeight="1">
      <c r="A335" s="129" t="b">
        <f ca="1">AND(B316=TRUE,H294+6&gt;A316+2)</f>
        <v>0</v>
      </c>
      <c r="B335" s="130" t="str">
        <f t="shared" ca="1" si="149"/>
        <v/>
      </c>
      <c r="C335" s="131" t="str">
        <f t="shared" ca="1" si="150"/>
        <v/>
      </c>
      <c r="D335" s="204" t="str">
        <f ca="1">IF(A335=FALSE,"",IF(B335=0,0,D296/B335*100))</f>
        <v/>
      </c>
      <c r="E335" s="204" t="str">
        <f ca="1">IF(A335=FALSE,"",IF(B335=0,0,D296/B335*100))</f>
        <v/>
      </c>
      <c r="F335" s="132" t="str">
        <f t="shared" ca="1" si="164"/>
        <v/>
      </c>
      <c r="G335" s="132" t="str">
        <f t="shared" ca="1" si="151"/>
        <v/>
      </c>
      <c r="H335" s="132" t="str">
        <f ca="1">IF(A335=FALSE,"",IF(B335=0,0,P294/2))</f>
        <v/>
      </c>
      <c r="I335" s="132" t="str">
        <f ca="1">IF(A335=FALSE,"",IF(B335=0,0,P296/SQRT(3)))</f>
        <v/>
      </c>
      <c r="J335" s="132" t="str">
        <f ca="1">IF(A335=FALSE,"",IF(B335=0,0,O294*B296/SQRT(3)))</f>
        <v/>
      </c>
      <c r="K335" s="205" t="str">
        <f t="shared" ca="1" si="152"/>
        <v/>
      </c>
      <c r="L335" s="133" t="str">
        <f t="shared" ca="1" si="165"/>
        <v/>
      </c>
      <c r="M335" s="134" t="str">
        <f t="shared" ca="1" si="153"/>
        <v/>
      </c>
      <c r="N335" s="135" t="str">
        <f ca="1">IF(A335=FALSE,"",IF(B335=0,0,K335*MAX(M324:M337)))</f>
        <v/>
      </c>
      <c r="O335" s="207" t="str">
        <f ca="1">IF(A335=FALSE,"",D306)</f>
        <v/>
      </c>
      <c r="P335" s="208" t="str">
        <f t="shared" ca="1" si="154"/>
        <v/>
      </c>
      <c r="Q335" s="210" t="str">
        <f t="shared" ca="1" si="155"/>
        <v/>
      </c>
      <c r="R335" s="208" t="str">
        <f ca="1">IF(A335=FALSE,"",OFFSET(O303,0,MATCH(MAX(P304:R304),P304:R304,0)))</f>
        <v/>
      </c>
      <c r="S335" s="209" t="str">
        <f ca="1">IF(A335=FALSE,"",IF(C335=0,0,D296/B335*100))</f>
        <v/>
      </c>
      <c r="U335" s="104">
        <f ca="1">IF(F294*Q$4&lt;=O335,0.5,IF(F294*Q$5&lt;=O335,1,IF(F294*Q$6&lt;=O335,2,IF(F294*Q$7&lt;=O335,3,))))</f>
        <v>0.5</v>
      </c>
      <c r="V335" s="104">
        <f t="shared" ca="1" si="156"/>
        <v>0.5</v>
      </c>
      <c r="W335" s="104">
        <f t="shared" ca="1" si="157"/>
        <v>0.5</v>
      </c>
      <c r="X335" s="104">
        <f t="shared" ca="1" si="158"/>
        <v>0.5</v>
      </c>
      <c r="Y335" s="104">
        <f t="shared" ca="1" si="159"/>
        <v>0.5</v>
      </c>
      <c r="Z335" s="104">
        <f t="shared" ca="1" si="167"/>
        <v>0</v>
      </c>
      <c r="AA335" s="136">
        <f t="shared" ca="1" si="166"/>
        <v>0.5</v>
      </c>
      <c r="AC335" s="137" t="str">
        <f t="shared" ca="1" si="160"/>
        <v/>
      </c>
      <c r="AD335" s="137" t="str">
        <f ca="1">IF(A335=FALSE,"",IF(B335=0,0,C296*100))</f>
        <v/>
      </c>
      <c r="AE335" s="137" t="str">
        <f t="shared" ca="1" si="161"/>
        <v/>
      </c>
      <c r="AF335" s="137" t="b">
        <f t="shared" ca="1" si="162"/>
        <v>1</v>
      </c>
      <c r="AG335" s="125" t="str">
        <f t="shared" ca="1" si="163"/>
        <v/>
      </c>
    </row>
    <row r="336" spans="1:34" s="119" customFormat="1" ht="18.75" customHeight="1">
      <c r="A336" s="129" t="b">
        <f ca="1">AND(B317=TRUE,H294+6&gt;A317+2)</f>
        <v>0</v>
      </c>
      <c r="B336" s="130" t="str">
        <f t="shared" ca="1" si="149"/>
        <v/>
      </c>
      <c r="C336" s="131" t="str">
        <f t="shared" ca="1" si="150"/>
        <v/>
      </c>
      <c r="D336" s="204" t="str">
        <f ca="1">IF(A336=FALSE,"",IF(B336=0,0,D296/B336*100))</f>
        <v/>
      </c>
      <c r="E336" s="204" t="str">
        <f ca="1">IF(A336=FALSE,"",IF(B336=0,0,D296/B336*100))</f>
        <v/>
      </c>
      <c r="F336" s="132" t="str">
        <f t="shared" ca="1" si="164"/>
        <v/>
      </c>
      <c r="G336" s="132" t="str">
        <f t="shared" ca="1" si="151"/>
        <v/>
      </c>
      <c r="H336" s="132" t="str">
        <f ca="1">IF(A336=FALSE,"",IF(B336=0,0,P294/2))</f>
        <v/>
      </c>
      <c r="I336" s="132" t="str">
        <f ca="1">IF(A336=FALSE,"",IF(B336=0,0,P296/SQRT(3)))</f>
        <v/>
      </c>
      <c r="J336" s="132" t="str">
        <f ca="1">IF(A336=FALSE,"",IF(B336=0,0,O294*B296/SQRT(3)))</f>
        <v/>
      </c>
      <c r="K336" s="205" t="str">
        <f t="shared" ca="1" si="152"/>
        <v/>
      </c>
      <c r="L336" s="133" t="str">
        <f t="shared" ca="1" si="165"/>
        <v/>
      </c>
      <c r="M336" s="134" t="str">
        <f t="shared" ca="1" si="153"/>
        <v/>
      </c>
      <c r="N336" s="135" t="str">
        <f ca="1">IF(A336=FALSE,"",IF(B336=0,0,K336*MAX(M324:M337)))</f>
        <v/>
      </c>
      <c r="O336" s="207" t="str">
        <f ca="1">IF(A336=FALSE,"",D306)</f>
        <v/>
      </c>
      <c r="P336" s="208" t="str">
        <f t="shared" ca="1" si="154"/>
        <v/>
      </c>
      <c r="Q336" s="210" t="str">
        <f t="shared" ca="1" si="155"/>
        <v/>
      </c>
      <c r="R336" s="208" t="str">
        <f ca="1">IF(A336=FALSE,"",OFFSET(O303,0,MATCH(MAX(P304:R304),P304:R304,0)))</f>
        <v/>
      </c>
      <c r="S336" s="209" t="str">
        <f ca="1">IF(A336=FALSE,"",IF(C336=0,0,D296/B336*100))</f>
        <v/>
      </c>
      <c r="U336" s="104">
        <f ca="1">IF(F294*Q$4&lt;=O336,0.5,IF(F294*Q$5&lt;=O336,1,IF(F294*Q$6&lt;=O336,2,IF(F294*Q$7&lt;=O336,3,))))</f>
        <v>0.5</v>
      </c>
      <c r="V336" s="104">
        <f t="shared" ca="1" si="156"/>
        <v>0.5</v>
      </c>
      <c r="W336" s="104">
        <f t="shared" ca="1" si="157"/>
        <v>0.5</v>
      </c>
      <c r="X336" s="104">
        <f t="shared" ca="1" si="158"/>
        <v>0.5</v>
      </c>
      <c r="Y336" s="104">
        <f t="shared" ca="1" si="159"/>
        <v>0.5</v>
      </c>
      <c r="Z336" s="104">
        <f t="shared" ca="1" si="167"/>
        <v>0</v>
      </c>
      <c r="AA336" s="136">
        <f t="shared" ca="1" si="166"/>
        <v>0.5</v>
      </c>
      <c r="AC336" s="137" t="str">
        <f t="shared" ca="1" si="160"/>
        <v/>
      </c>
      <c r="AD336" s="137" t="str">
        <f ca="1">IF(A336=FALSE,"",IF(B336=0,0,C296*100))</f>
        <v/>
      </c>
      <c r="AE336" s="137" t="str">
        <f t="shared" ca="1" si="161"/>
        <v/>
      </c>
      <c r="AF336" s="137" t="b">
        <f t="shared" ca="1" si="162"/>
        <v>1</v>
      </c>
      <c r="AG336" s="125" t="str">
        <f t="shared" ca="1" si="163"/>
        <v/>
      </c>
    </row>
    <row r="337" spans="1:39" s="119" customFormat="1" ht="18.75" customHeight="1">
      <c r="A337" s="129" t="b">
        <f ca="1">AND(B318=TRUE,H294+6&gt;A318+2)</f>
        <v>0</v>
      </c>
      <c r="B337" s="130" t="str">
        <f t="shared" ca="1" si="149"/>
        <v/>
      </c>
      <c r="C337" s="131" t="str">
        <f t="shared" ca="1" si="150"/>
        <v/>
      </c>
      <c r="D337" s="204" t="str">
        <f ca="1">IF(A337=FALSE,"",IF(B337=0,0,D296/B337*100))</f>
        <v/>
      </c>
      <c r="E337" s="204" t="str">
        <f ca="1">IF(A337=FALSE,"",IF(B337=0,0,D296/B337*100))</f>
        <v/>
      </c>
      <c r="F337" s="132" t="str">
        <f t="shared" ca="1" si="164"/>
        <v/>
      </c>
      <c r="G337" s="132" t="str">
        <f t="shared" ca="1" si="151"/>
        <v/>
      </c>
      <c r="H337" s="132" t="str">
        <f ca="1">IF(A337=FALSE,"",IF(B337=0,0,P294/2))</f>
        <v/>
      </c>
      <c r="I337" s="132" t="str">
        <f ca="1">IF(A337=FALSE,"",IF(B337=0,0,P296/SQRT(3)))</f>
        <v/>
      </c>
      <c r="J337" s="132" t="str">
        <f ca="1">IF(A337=FALSE,"",IF(B337=0,0,O294*B296/SQRT(3)))</f>
        <v/>
      </c>
      <c r="K337" s="205" t="str">
        <f t="shared" ca="1" si="152"/>
        <v/>
      </c>
      <c r="L337" s="133" t="str">
        <f t="shared" ca="1" si="165"/>
        <v/>
      </c>
      <c r="M337" s="134" t="str">
        <f t="shared" ca="1" si="153"/>
        <v/>
      </c>
      <c r="N337" s="135" t="str">
        <f ca="1">IF(A337=FALSE,"",IF(B337=0,0,K337*MAX(M324:M337)))</f>
        <v/>
      </c>
      <c r="O337" s="207" t="str">
        <f ca="1">IF(A337=FALSE,"",D306)</f>
        <v/>
      </c>
      <c r="P337" s="208" t="str">
        <f t="shared" ca="1" si="154"/>
        <v/>
      </c>
      <c r="Q337" s="210" t="str">
        <f t="shared" ca="1" si="155"/>
        <v/>
      </c>
      <c r="R337" s="208" t="str">
        <f ca="1">IF(A337=FALSE,"",OFFSET(O303,0,MATCH(MAX(P304:R304),P304:R304,0)))</f>
        <v/>
      </c>
      <c r="S337" s="209" t="str">
        <f ca="1">IF(A337=FALSE,"",IF(C337=0,0,D296/B337*100))</f>
        <v/>
      </c>
      <c r="U337" s="104">
        <f ca="1">IF(F294*Q$4&lt;=O337,0.5,IF(F294*Q$5&lt;=O337,1,IF(F294*Q$6&lt;=O337,2,IF(F294*Q$7&lt;=O337,3,))))</f>
        <v>0.5</v>
      </c>
      <c r="V337" s="104">
        <f t="shared" ca="1" si="156"/>
        <v>0.5</v>
      </c>
      <c r="W337" s="104">
        <f t="shared" ca="1" si="157"/>
        <v>0.5</v>
      </c>
      <c r="X337" s="104">
        <f t="shared" ca="1" si="158"/>
        <v>0.5</v>
      </c>
      <c r="Y337" s="104">
        <f t="shared" ca="1" si="159"/>
        <v>0.5</v>
      </c>
      <c r="Z337" s="104">
        <f t="shared" ca="1" si="167"/>
        <v>0</v>
      </c>
      <c r="AA337" s="136">
        <f t="shared" ca="1" si="166"/>
        <v>0.5</v>
      </c>
      <c r="AC337" s="137" t="str">
        <f t="shared" ca="1" si="160"/>
        <v/>
      </c>
      <c r="AD337" s="137" t="str">
        <f ca="1">IF(A337=FALSE,"",IF(B337=0,0,C296*100))</f>
        <v/>
      </c>
      <c r="AE337" s="137" t="str">
        <f t="shared" ca="1" si="161"/>
        <v/>
      </c>
      <c r="AF337" s="137" t="b">
        <f t="shared" ca="1" si="162"/>
        <v>1</v>
      </c>
      <c r="AG337" s="125" t="str">
        <f t="shared" ca="1" si="163"/>
        <v/>
      </c>
    </row>
    <row r="339" spans="1:39" ht="17.25" customHeight="1">
      <c r="A339" s="105" t="str">
        <f>"■ 피교정기기 명세 ("&amp;A341&amp;"단)"</f>
        <v>■ 피교정기기 명세 (8단)</v>
      </c>
      <c r="M339" s="107" t="s">
        <v>234</v>
      </c>
      <c r="N339" s="108"/>
      <c r="O339" s="108"/>
      <c r="P339" s="108"/>
      <c r="Q339" s="548" t="s">
        <v>235</v>
      </c>
      <c r="R339" s="549"/>
      <c r="S339" s="549"/>
      <c r="T339" s="550"/>
    </row>
    <row r="340" spans="1:39" ht="17.25" customHeight="1">
      <c r="A340" s="96" t="s">
        <v>236</v>
      </c>
      <c r="B340" s="96" t="s">
        <v>237</v>
      </c>
      <c r="C340" s="96" t="s">
        <v>50</v>
      </c>
      <c r="D340" s="96" t="s">
        <v>239</v>
      </c>
      <c r="E340" s="96" t="s">
        <v>183</v>
      </c>
      <c r="F340" s="206" t="s">
        <v>39</v>
      </c>
      <c r="G340" s="96" t="s">
        <v>241</v>
      </c>
      <c r="H340" s="96" t="s">
        <v>242</v>
      </c>
      <c r="I340" s="96" t="s">
        <v>243</v>
      </c>
      <c r="J340" s="96" t="s">
        <v>244</v>
      </c>
      <c r="M340" s="96" t="s">
        <v>52</v>
      </c>
      <c r="N340" s="96" t="s">
        <v>246</v>
      </c>
      <c r="O340" s="96" t="s">
        <v>247</v>
      </c>
      <c r="P340" s="96" t="s">
        <v>248</v>
      </c>
      <c r="Q340" s="546" t="s">
        <v>249</v>
      </c>
      <c r="R340" s="102" t="s">
        <v>40</v>
      </c>
      <c r="S340" s="102" t="s">
        <v>42</v>
      </c>
      <c r="T340" s="102" t="s">
        <v>154</v>
      </c>
    </row>
    <row r="341" spans="1:39" ht="18" customHeight="1">
      <c r="A341" s="102">
        <v>8</v>
      </c>
      <c r="B341" s="102" t="e">
        <f>MATCH(A341&amp;"단",Force_2!D$4:D$203,0)</f>
        <v>#N/A</v>
      </c>
      <c r="C341" s="109">
        <f ca="1">OFFSET(Force_2!A$206,$A341,0)</f>
        <v>0</v>
      </c>
      <c r="D341" s="109">
        <f ca="1">OFFSET(Force_2!B$206,$A341,0)</f>
        <v>0</v>
      </c>
      <c r="E341" s="109">
        <f ca="1">OFFSET(Force_2!C$206,$A341,0)</f>
        <v>0</v>
      </c>
      <c r="F341" s="109">
        <f ca="1">OFFSET(Force_2!D$206,$A341,0)</f>
        <v>0</v>
      </c>
      <c r="G341" s="109">
        <f ca="1">OFFSET(Force_2!E$206,$A341,0)</f>
        <v>0</v>
      </c>
      <c r="H341" s="109">
        <f ca="1">OFFSET(Force_2!F$206,$A341,0)</f>
        <v>0</v>
      </c>
      <c r="I341" s="109">
        <f ca="1">OFFSET(Force_2!G$206,$A341,0)</f>
        <v>0</v>
      </c>
      <c r="J341" s="109">
        <f ca="1">OFFSET(Force_2!B$219,A341,0)</f>
        <v>0</v>
      </c>
      <c r="K341" s="211" t="s">
        <v>500</v>
      </c>
      <c r="M341" s="102">
        <f ca="1">OFFSET(Force_2!G$219,A341,0)</f>
        <v>0</v>
      </c>
      <c r="N341" s="102">
        <f ca="1">OFFSET(Force_2!Y$219,A341,0)</f>
        <v>0</v>
      </c>
      <c r="O341" s="102">
        <v>0.05</v>
      </c>
      <c r="P341" s="102">
        <f ca="1">OFFSET(Force_2!T$219,A341,0)</f>
        <v>0</v>
      </c>
      <c r="Q341" s="547"/>
      <c r="R341" s="111">
        <f ca="1">OFFSET(Force_2!Z$219,$A341,0)</f>
        <v>0</v>
      </c>
      <c r="S341" s="111">
        <f ca="1">OFFSET(Force_2!AA$219,$A341,0)</f>
        <v>0</v>
      </c>
      <c r="T341" s="111">
        <f ca="1">OFFSET(Force_2!AB$219,$A341,0)</f>
        <v>0</v>
      </c>
    </row>
    <row r="342" spans="1:39" s="108" customFormat="1" ht="18" customHeight="1">
      <c r="A342" s="96" t="s">
        <v>250</v>
      </c>
      <c r="B342" s="96" t="s">
        <v>53</v>
      </c>
      <c r="C342" s="96" t="s">
        <v>3</v>
      </c>
      <c r="D342" s="97" t="s">
        <v>252</v>
      </c>
      <c r="E342" s="97" t="s">
        <v>253</v>
      </c>
      <c r="F342" s="97" t="s">
        <v>254</v>
      </c>
      <c r="G342" s="97" t="s">
        <v>255</v>
      </c>
      <c r="H342" s="96" t="s">
        <v>256</v>
      </c>
      <c r="I342" s="96" t="s">
        <v>257</v>
      </c>
      <c r="J342" s="96" t="s">
        <v>51</v>
      </c>
      <c r="K342" s="110">
        <f ca="1">OFFSET(M$2,MATCH(J343,N$3:N$8,0),0)</f>
        <v>0</v>
      </c>
      <c r="M342" s="96" t="s">
        <v>258</v>
      </c>
      <c r="N342" s="96" t="s">
        <v>259</v>
      </c>
      <c r="O342" s="96" t="s">
        <v>260</v>
      </c>
      <c r="P342" s="96" t="s">
        <v>261</v>
      </c>
      <c r="Q342" s="546" t="s">
        <v>262</v>
      </c>
      <c r="R342" s="102" t="s">
        <v>41</v>
      </c>
      <c r="S342" s="102" t="s">
        <v>43</v>
      </c>
      <c r="T342" s="102" t="s">
        <v>157</v>
      </c>
    </row>
    <row r="343" spans="1:39" s="108" customFormat="1" ht="18.75" customHeight="1">
      <c r="A343" s="110" t="e">
        <f ca="1">OFFSET($H$2,MATCH(G341,$D$3:$D$8,0),0)</f>
        <v>#N/A</v>
      </c>
      <c r="B343" s="112" t="e">
        <f ca="1">ABS(N341-A$3)</f>
        <v>#DIV/0!</v>
      </c>
      <c r="C343" s="110" t="e">
        <f ca="1">OFFSET(Force_2!E$3,B341+4,0)</f>
        <v>#N/A</v>
      </c>
      <c r="D343" s="113" t="e">
        <f ca="1">F341*A343</f>
        <v>#N/A</v>
      </c>
      <c r="E343" s="102" t="str">
        <f ca="1">IF(OR(G341="kN",G341="N"),G341,IF(K350&gt;5,"kN","N"))</f>
        <v>kN</v>
      </c>
      <c r="F343" s="110">
        <f ca="1">OFFSET($D$6,0,MATCH(E343,$E$2:$J$2,0))</f>
        <v>1</v>
      </c>
      <c r="G343" s="113" t="e">
        <f ca="1">D343*F343</f>
        <v>#N/A</v>
      </c>
      <c r="H343" s="110" t="e">
        <f ca="1">IF(OR(G341="kN",G341="N"),"","약 ")&amp;TEXT(ROUND(G343,OFFSET($M$3,COUNTIF($L$3:$L$8,"&gt;"&amp;G343),0)),J343)&amp;" "&amp;E343</f>
        <v>#N/A</v>
      </c>
      <c r="I343" s="110">
        <f ca="1">OFFSET($N$3,COUNTIF($L$3:$L$8,"&gt;"&amp;ROUND(F341,OFFSET($M$3,COUNTIF($L$3:$L$8,"&gt;"&amp;F341),0))),0)</f>
        <v>0</v>
      </c>
      <c r="J343" s="110" t="str">
        <f ca="1">OFFSET($N$3,COUNTIF($L$3:$L$8,"&gt;"&amp;ROUND(G343,OFFSET($M$3,COUNTIF($L$3:$L$8,"&gt;"&amp;G343),0))),0)</f>
        <v>0</v>
      </c>
      <c r="K343" s="110">
        <f ca="1">K342+IF(E343="N",3,0)</f>
        <v>0</v>
      </c>
      <c r="M343" s="110">
        <f ca="1">IF(OR(M341="인장 (추)",M341="압축 (추)"),E343,OFFSET(Force_2!AF$219,A341,0))</f>
        <v>0</v>
      </c>
      <c r="N343" s="102" t="e">
        <f ca="1">OFFSET($D$2,MATCH(M343,$E$2:$J$2,0),MATCH(K348,$D$3:$D$8,0))</f>
        <v>#N/A</v>
      </c>
      <c r="O343" s="110">
        <f ca="1">OFFSET(Force_2!AG$219,A341,0)</f>
        <v>0</v>
      </c>
      <c r="P343" s="114">
        <f ca="1">OFFSET(Force_2!AH$219,A341,0)</f>
        <v>0</v>
      </c>
      <c r="Q343" s="547"/>
      <c r="R343" s="111">
        <f ca="1">OFFSET(Force_2!AC$219,$A341,0)</f>
        <v>0</v>
      </c>
      <c r="S343" s="111">
        <f ca="1">OFFSET(Force_2!AD$219,$A341,0)</f>
        <v>0</v>
      </c>
      <c r="T343" s="111">
        <f ca="1">OFFSET(Force_2!AE$219,$A341,0)</f>
        <v>0</v>
      </c>
    </row>
    <row r="344" spans="1:39" s="115" customFormat="1" ht="18.75" customHeight="1">
      <c r="A344" s="106"/>
      <c r="B344" s="106"/>
      <c r="C344" s="106"/>
      <c r="D344" s="106"/>
      <c r="E344" s="106"/>
      <c r="F344" s="106"/>
      <c r="G344" s="106"/>
      <c r="I344" s="106"/>
      <c r="J344" s="106"/>
      <c r="K344" s="106"/>
      <c r="L344" s="106"/>
      <c r="M344" s="106"/>
      <c r="N344" s="106"/>
      <c r="O344" s="106"/>
      <c r="AB344" s="116"/>
      <c r="AC344" s="116"/>
      <c r="AD344" s="116"/>
      <c r="AE344" s="116"/>
    </row>
    <row r="345" spans="1:39" s="115" customFormat="1" ht="18.75" customHeight="1">
      <c r="A345" s="117" t="s">
        <v>263</v>
      </c>
      <c r="B345" s="117"/>
      <c r="C345" s="118"/>
      <c r="D345" s="108"/>
      <c r="E345" s="108"/>
      <c r="F345" s="93"/>
      <c r="G345" s="108"/>
      <c r="H345" s="119"/>
      <c r="I345" s="108"/>
      <c r="K345" s="93" t="s">
        <v>54</v>
      </c>
      <c r="M345" s="119"/>
      <c r="N345" s="119"/>
      <c r="O345" s="119"/>
      <c r="P345" s="120" t="s">
        <v>55</v>
      </c>
      <c r="R345" s="119"/>
      <c r="S345" s="119"/>
    </row>
    <row r="346" spans="1:39" s="115" customFormat="1" ht="17.25" customHeight="1">
      <c r="A346" s="538" t="s">
        <v>264</v>
      </c>
      <c r="B346" s="555" t="s">
        <v>576</v>
      </c>
      <c r="C346" s="538" t="s">
        <v>265</v>
      </c>
      <c r="D346" s="538" t="s">
        <v>266</v>
      </c>
      <c r="E346" s="535" t="s">
        <v>267</v>
      </c>
      <c r="F346" s="537"/>
      <c r="G346" s="535" t="s">
        <v>190</v>
      </c>
      <c r="H346" s="537"/>
      <c r="I346" s="535" t="s">
        <v>191</v>
      </c>
      <c r="J346" s="537"/>
      <c r="K346" s="538" t="s">
        <v>192</v>
      </c>
      <c r="L346" s="535" t="s">
        <v>271</v>
      </c>
      <c r="M346" s="536"/>
      <c r="N346" s="536"/>
      <c r="O346" s="537"/>
      <c r="P346" s="535" t="s">
        <v>272</v>
      </c>
      <c r="Q346" s="536"/>
      <c r="R346" s="536"/>
      <c r="S346" s="537"/>
      <c r="T346" s="535" t="s">
        <v>228</v>
      </c>
      <c r="U346" s="536"/>
      <c r="V346" s="537"/>
    </row>
    <row r="347" spans="1:39" ht="18.75" customHeight="1">
      <c r="A347" s="540"/>
      <c r="B347" s="540"/>
      <c r="C347" s="540"/>
      <c r="D347" s="539"/>
      <c r="E347" s="99" t="s">
        <v>192</v>
      </c>
      <c r="F347" s="99" t="s">
        <v>271</v>
      </c>
      <c r="G347" s="99" t="s">
        <v>192</v>
      </c>
      <c r="H347" s="99" t="s">
        <v>271</v>
      </c>
      <c r="I347" s="99" t="s">
        <v>192</v>
      </c>
      <c r="J347" s="99" t="s">
        <v>271</v>
      </c>
      <c r="K347" s="539"/>
      <c r="L347" s="99" t="s">
        <v>267</v>
      </c>
      <c r="M347" s="99" t="s">
        <v>190</v>
      </c>
      <c r="N347" s="99" t="s">
        <v>191</v>
      </c>
      <c r="O347" s="99" t="s">
        <v>277</v>
      </c>
      <c r="P347" s="99" t="s">
        <v>267</v>
      </c>
      <c r="Q347" s="99" t="s">
        <v>190</v>
      </c>
      <c r="R347" s="99" t="s">
        <v>191</v>
      </c>
      <c r="S347" s="99" t="s">
        <v>277</v>
      </c>
      <c r="T347" s="99" t="s">
        <v>212</v>
      </c>
      <c r="U347" s="99" t="s">
        <v>213</v>
      </c>
      <c r="V347" s="99" t="s">
        <v>214</v>
      </c>
    </row>
    <row r="348" spans="1:39" s="115" customFormat="1" ht="18.75" customHeight="1">
      <c r="A348" s="539"/>
      <c r="B348" s="539"/>
      <c r="C348" s="539"/>
      <c r="D348" s="316">
        <f ca="1">G341</f>
        <v>0</v>
      </c>
      <c r="E348" s="99">
        <f ca="1">D348</f>
        <v>0</v>
      </c>
      <c r="F348" s="99" t="s">
        <v>0</v>
      </c>
      <c r="G348" s="99">
        <f ca="1">D348</f>
        <v>0</v>
      </c>
      <c r="H348" s="99" t="s">
        <v>0</v>
      </c>
      <c r="I348" s="99">
        <f ca="1">D348</f>
        <v>0</v>
      </c>
      <c r="J348" s="99" t="s">
        <v>0</v>
      </c>
      <c r="K348" s="316" t="s">
        <v>176</v>
      </c>
      <c r="L348" s="99"/>
      <c r="M348" s="99"/>
      <c r="N348" s="99"/>
      <c r="O348" s="187"/>
      <c r="P348" s="99" t="s">
        <v>176</v>
      </c>
      <c r="Q348" s="99" t="s">
        <v>176</v>
      </c>
      <c r="R348" s="99" t="s">
        <v>176</v>
      </c>
      <c r="S348" s="99" t="s">
        <v>176</v>
      </c>
      <c r="T348" s="99" t="s">
        <v>215</v>
      </c>
      <c r="U348" s="99" t="s">
        <v>215</v>
      </c>
      <c r="V348" s="99" t="s">
        <v>215</v>
      </c>
    </row>
    <row r="349" spans="1:39" s="115" customFormat="1" ht="18.75" customHeight="1">
      <c r="A349" s="121">
        <v>0</v>
      </c>
      <c r="B349" s="121" t="b">
        <f ca="1">IFERROR(AND(OFFSET(Force_2!V$3,B341+A349,0)&lt;&gt;"",H341+5&gt;A349),FALSE)</f>
        <v>0</v>
      </c>
      <c r="C349" s="541" t="s">
        <v>280</v>
      </c>
      <c r="D349" s="121" t="str">
        <f ca="1">IF(B349=FALSE,"",OFFSET(Force_2!B$3,B341+A349,0))</f>
        <v/>
      </c>
      <c r="E349" s="121" t="str">
        <f ca="1">IF(B349=FALSE,"",OFFSET(Force_2!V$3,B341+A349,0))</f>
        <v/>
      </c>
      <c r="F349" s="121" t="str">
        <f ca="1">IF(B349=FALSE,"",OFFSET(Force_2!W$3,B341+A349,0))</f>
        <v/>
      </c>
      <c r="G349" s="121" t="str">
        <f ca="1">IF(B349=FALSE,"",OFFSET(Force_2!X$3,B341+A349,0))</f>
        <v/>
      </c>
      <c r="H349" s="121" t="str">
        <f ca="1">IF(B349=FALSE,"",OFFSET(Force_2!Y$3,B341+A349,0))</f>
        <v/>
      </c>
      <c r="I349" s="121" t="str">
        <f ca="1">IF(B349=FALSE,"",OFFSET(Force_2!Z$3,B341+A349,0))</f>
        <v/>
      </c>
      <c r="J349" s="121" t="str">
        <f ca="1">IF(B349=FALSE,"",OFFSET(Force_2!AA$3,B341+A349,0))</f>
        <v/>
      </c>
      <c r="K349" s="295" t="str">
        <f ca="1">IF(B349=FALSE,"",D349*A343)</f>
        <v/>
      </c>
      <c r="L349" s="295" t="str">
        <f ca="1">IF(B349=FALSE,"",IF(D349=0,0,D349/E349*(F349-F349)))</f>
        <v/>
      </c>
      <c r="M349" s="295" t="str">
        <f ca="1">IF(B349=FALSE,"",IF(D349=0,0,D349/G349*(H349-H349)))</f>
        <v/>
      </c>
      <c r="N349" s="295" t="str">
        <f ca="1">IF(B349=FALSE,"",IF(D349=0,0,D349/I349*(J349-J349)))</f>
        <v/>
      </c>
      <c r="O349" s="296"/>
      <c r="P349" s="297" t="s">
        <v>281</v>
      </c>
      <c r="Q349" s="298"/>
      <c r="R349" s="298"/>
      <c r="S349" s="298"/>
      <c r="T349" s="296"/>
      <c r="U349" s="298"/>
      <c r="V349" s="299"/>
      <c r="X349" s="93" t="s">
        <v>282</v>
      </c>
      <c r="Z349" s="119"/>
      <c r="AA349" s="119"/>
      <c r="AB349" s="119"/>
      <c r="AI349" s="93" t="s">
        <v>501</v>
      </c>
      <c r="AJ349" s="119"/>
      <c r="AK349" s="119"/>
    </row>
    <row r="350" spans="1:39" s="108" customFormat="1" ht="18.75" customHeight="1">
      <c r="A350" s="121">
        <v>1</v>
      </c>
      <c r="B350" s="121" t="b">
        <f ca="1">IFERROR(AND(OFFSET(Force_2!V$3,B341+A350,0)&lt;&gt;"",H341+5&gt;A350),FALSE)</f>
        <v>0</v>
      </c>
      <c r="C350" s="542"/>
      <c r="D350" s="121" t="str">
        <f ca="1">IF(B350=FALSE,"",OFFSET(Force_2!B$3,B341+A350,0))</f>
        <v/>
      </c>
      <c r="E350" s="121" t="str">
        <f ca="1">IF(B350=FALSE,"",OFFSET(Force_2!V$3,B341+A350,0))</f>
        <v/>
      </c>
      <c r="F350" s="121" t="str">
        <f ca="1">IF(B350=FALSE,"",OFFSET(Force_2!W$3,B341+A350,0))</f>
        <v/>
      </c>
      <c r="G350" s="121" t="str">
        <f ca="1">IF(B350=FALSE,"",OFFSET(Force_2!X$3,B341+A350,0))</f>
        <v/>
      </c>
      <c r="H350" s="121" t="str">
        <f ca="1">IF(B350=FALSE,"",OFFSET(Force_2!Y$3,B341+A350,0))</f>
        <v/>
      </c>
      <c r="I350" s="121" t="str">
        <f ca="1">IF(B350=FALSE,"",OFFSET(Force_2!Z$3,B341+A350,0))</f>
        <v/>
      </c>
      <c r="J350" s="121" t="str">
        <f ca="1">IF(B350=FALSE,"",OFFSET(Force_2!AA$3,B341+A350,0))</f>
        <v/>
      </c>
      <c r="K350" s="295" t="str">
        <f ca="1">IF(B350=FALSE,"",D350*A343)</f>
        <v/>
      </c>
      <c r="L350" s="295" t="str">
        <f ca="1">IF(B350=FALSE,"",IF(D350=0,0,D350/E350*(F350-F349)))</f>
        <v/>
      </c>
      <c r="M350" s="295" t="str">
        <f ca="1">IF(B350=FALSE,"",IF(D350=0,0,D350/G350*(H350-H349)))</f>
        <v/>
      </c>
      <c r="N350" s="295" t="str">
        <f ca="1">IF(B350=FALSE,"",IF(D350=0,0,D350/I350*(J350-J349)))</f>
        <v/>
      </c>
      <c r="O350" s="300"/>
      <c r="P350" s="295" t="e">
        <f ca="1">OFFSET(E352,H341+1,0)*A343</f>
        <v>#VALUE!</v>
      </c>
      <c r="Q350" s="295" t="e">
        <f ca="1">OFFSET(G352,H341+1,0)*A343</f>
        <v>#VALUE!</v>
      </c>
      <c r="R350" s="295" t="e">
        <f ca="1">OFFSET(I352,H341+1,0)*A343</f>
        <v>#VALUE!</v>
      </c>
      <c r="S350" s="301"/>
      <c r="T350" s="300"/>
      <c r="U350" s="301"/>
      <c r="V350" s="302"/>
      <c r="X350" s="98" t="s">
        <v>532</v>
      </c>
      <c r="Y350" s="315" t="s">
        <v>192</v>
      </c>
      <c r="Z350" s="317" t="s">
        <v>478</v>
      </c>
      <c r="AA350" s="272" t="s">
        <v>550</v>
      </c>
      <c r="AB350" s="315" t="s">
        <v>283</v>
      </c>
      <c r="AC350" s="315" t="s">
        <v>58</v>
      </c>
      <c r="AD350" s="272" t="s">
        <v>551</v>
      </c>
      <c r="AE350" s="315" t="s">
        <v>56</v>
      </c>
      <c r="AF350" s="315" t="s">
        <v>57</v>
      </c>
      <c r="AG350" s="315" t="s">
        <v>193</v>
      </c>
      <c r="AI350" s="317" t="s">
        <v>478</v>
      </c>
      <c r="AJ350" s="560" t="s">
        <v>112</v>
      </c>
      <c r="AK350" s="561"/>
      <c r="AL350" s="562"/>
      <c r="AM350" s="317" t="s">
        <v>504</v>
      </c>
    </row>
    <row r="351" spans="1:39" s="108" customFormat="1" ht="18.75" customHeight="1" thickBot="1">
      <c r="A351" s="122">
        <v>2</v>
      </c>
      <c r="B351" s="122" t="b">
        <f ca="1">IFERROR(AND(OFFSET(Force_2!V$3,B341+A351,0)&lt;&gt;"",H341+5&gt;A351),FALSE)</f>
        <v>0</v>
      </c>
      <c r="C351" s="543"/>
      <c r="D351" s="122" t="str">
        <f ca="1">IF(B351=FALSE,"",OFFSET(Force_2!B$3,B341+A351,0))</f>
        <v/>
      </c>
      <c r="E351" s="122" t="str">
        <f ca="1">IF(B351=FALSE,"",OFFSET(Force_2!V$3,B341+A351,0))</f>
        <v/>
      </c>
      <c r="F351" s="122" t="str">
        <f ca="1">IF(B351=FALSE,"",OFFSET(Force_2!W$3,B341+A351,0))</f>
        <v/>
      </c>
      <c r="G351" s="122" t="str">
        <f ca="1">IF(B351=FALSE,"",OFFSET(Force_2!X$3,B341+A351,0))</f>
        <v/>
      </c>
      <c r="H351" s="122" t="str">
        <f ca="1">IF(B351=FALSE,"",OFFSET(Force_2!Y$3,B341+A351,0))</f>
        <v/>
      </c>
      <c r="I351" s="122" t="str">
        <f ca="1">IF(B351=FALSE,"",OFFSET(Force_2!Z$3,B341+A351,0))</f>
        <v/>
      </c>
      <c r="J351" s="122" t="str">
        <f ca="1">IF(B351=FALSE,"",OFFSET(Force_2!AA$3,B341+A351,0))</f>
        <v/>
      </c>
      <c r="K351" s="303" t="str">
        <f ca="1">IF(B351=FALSE,"",D351*A343)</f>
        <v/>
      </c>
      <c r="L351" s="303" t="str">
        <f ca="1">IF(B351=FALSE,"",IF(D351=0,0,D351/E351*(F351-F349)))</f>
        <v/>
      </c>
      <c r="M351" s="303" t="str">
        <f ca="1">IF(B351=FALSE,"",IF(D351=0,0,D351/G351*(H351-H349)))</f>
        <v/>
      </c>
      <c r="N351" s="303" t="str">
        <f ca="1">IF(B351=FALSE,"",IF(D351=0,0,D351/I351*(J351-J349)))</f>
        <v/>
      </c>
      <c r="O351" s="304"/>
      <c r="P351" s="305" t="e">
        <f ca="1">ABS(P350)</f>
        <v>#VALUE!</v>
      </c>
      <c r="Q351" s="305" t="e">
        <f t="shared" ref="Q351:R351" ca="1" si="168">ABS(Q350)</f>
        <v>#VALUE!</v>
      </c>
      <c r="R351" s="305" t="e">
        <f t="shared" ca="1" si="168"/>
        <v>#VALUE!</v>
      </c>
      <c r="S351" s="306"/>
      <c r="T351" s="304"/>
      <c r="U351" s="306"/>
      <c r="V351" s="307"/>
      <c r="X351" s="316" t="s">
        <v>533</v>
      </c>
      <c r="Y351" s="316" t="str">
        <f ca="1">E343</f>
        <v>kN</v>
      </c>
      <c r="Z351" s="316" t="str">
        <f ca="1">E343</f>
        <v>kN</v>
      </c>
      <c r="AA351" s="316" t="str">
        <f ca="1">Z351</f>
        <v>kN</v>
      </c>
      <c r="AB351" s="316" t="s">
        <v>59</v>
      </c>
      <c r="AC351" s="316" t="s">
        <v>60</v>
      </c>
      <c r="AD351" s="233" t="str">
        <f ca="1">AA351</f>
        <v>kN</v>
      </c>
      <c r="AE351" s="316" t="s">
        <v>59</v>
      </c>
      <c r="AF351" s="316" t="s">
        <v>59</v>
      </c>
      <c r="AG351" s="316"/>
      <c r="AI351" s="316" t="str">
        <f ca="1">Z351</f>
        <v>kN</v>
      </c>
      <c r="AJ351" s="233" t="s">
        <v>505</v>
      </c>
      <c r="AK351" s="233" t="s">
        <v>558</v>
      </c>
      <c r="AL351" s="233" t="s">
        <v>506</v>
      </c>
      <c r="AM351" s="250" t="str">
        <f ca="1">IF(TYPE(MATCH("FAIL",AM352:AM365,0))=16,"","FAIL")</f>
        <v/>
      </c>
    </row>
    <row r="352" spans="1:39" s="119" customFormat="1" ht="18.75" customHeight="1">
      <c r="A352" s="123">
        <v>3</v>
      </c>
      <c r="B352" s="123" t="b">
        <f ca="1">IFERROR(AND(OFFSET(Force_2!V$3,B341+A352,0)&lt;&gt;"",H341+5&gt;A352),FALSE)</f>
        <v>0</v>
      </c>
      <c r="C352" s="556" t="s">
        <v>285</v>
      </c>
      <c r="D352" s="123" t="str">
        <f ca="1">IF(B352=FALSE,"",OFFSET(Force_2!B$3,B341+A352,0))</f>
        <v/>
      </c>
      <c r="E352" s="123" t="str">
        <f ca="1">IF(B352=FALSE,"",OFFSET(Force_2!V$3,B341+A352,0))</f>
        <v/>
      </c>
      <c r="F352" s="123" t="str">
        <f ca="1">IF(B352=FALSE,"",OFFSET(Force_2!W$3,B341+A352,0))</f>
        <v/>
      </c>
      <c r="G352" s="123" t="str">
        <f ca="1">IF(B352=FALSE,"",OFFSET(Force_2!X$3,B341+A352,0))</f>
        <v/>
      </c>
      <c r="H352" s="123" t="str">
        <f ca="1">IF(B352=FALSE,"",OFFSET(Force_2!Y$3,B341+A352,0))</f>
        <v/>
      </c>
      <c r="I352" s="123" t="str">
        <f ca="1">IF(B352=FALSE,"",OFFSET(Force_2!Z$3,B341+A352,0))</f>
        <v/>
      </c>
      <c r="J352" s="123" t="str">
        <f ca="1">IF(B352=FALSE,"",OFFSET(Force_2!AA$3,B341+A352,0))</f>
        <v/>
      </c>
      <c r="K352" s="308" t="str">
        <f ca="1">IF(B352=FALSE,"",D352*A343)</f>
        <v/>
      </c>
      <c r="L352" s="308" t="str">
        <f ca="1">IF(B352=FALSE,"",IF(D352=0,0,D352/E352*(F352-F352)))</f>
        <v/>
      </c>
      <c r="M352" s="308" t="str">
        <f ca="1">IF(B352=FALSE,"",IF(D352=0,0,D352/G352*(H352-H352)))</f>
        <v/>
      </c>
      <c r="N352" s="308" t="str">
        <f ca="1">IF(B352=FALSE,"",IF(D352=0,0,D352/I352*(J352-J352)))</f>
        <v/>
      </c>
      <c r="O352" s="308" t="str">
        <f ca="1">IF(B352=FALSE,"",AVERAGE(L352:N352))</f>
        <v/>
      </c>
      <c r="P352" s="308" t="str">
        <f ca="1">IF(B352=FALSE,"",(R343*L352+S343*L352^2+T343*L352^3)*N343)</f>
        <v/>
      </c>
      <c r="Q352" s="308" t="str">
        <f ca="1">IF(B352=FALSE,"",(R343*M352+S343*M352^2+T343*M352^3)*N343)</f>
        <v/>
      </c>
      <c r="R352" s="308" t="str">
        <f ca="1">IF(B352=FALSE,"",(R343*N352+S343*N352^2+T343*N352^3)*N343)</f>
        <v/>
      </c>
      <c r="S352" s="308" t="str">
        <f ca="1">IF(B352=FALSE,"",AVERAGE(P352:R352))</f>
        <v/>
      </c>
      <c r="T352" s="309" t="str">
        <f ca="1">IF(B352=FALSE,"",IF(K352=0,0,(ROUND(K352,K343)-ROUND(P352,K343))/ROUND(P352,K343)*100))</f>
        <v/>
      </c>
      <c r="U352" s="309" t="str">
        <f ca="1">IF(B352=FALSE,"",IF(K352=0,0,(ROUND(K352,K343)-ROUND(Q352,K343))/ROUND(Q352,K343)*100))</f>
        <v/>
      </c>
      <c r="V352" s="309" t="str">
        <f ca="1">IF(B352=FALSE,"",IF(K352=0,0,(ROUND(K352,K343)-ROUND(R352,K343))/ROUND(R352,K343)*100))</f>
        <v/>
      </c>
      <c r="X352" s="124" t="str">
        <f ca="1">IF(A371=FALSE,"",IF(B371*F343&gt;=1000,"# ##","")&amp;J343)</f>
        <v/>
      </c>
      <c r="Y352" s="124" t="str">
        <f ca="1">IF(A371=FALSE,"",TEXT(B371*F343,X352))</f>
        <v/>
      </c>
      <c r="Z352" s="124" t="str">
        <f ca="1">IF(A371=FALSE,"-",TEXT(C371*F343,X352))</f>
        <v>-</v>
      </c>
      <c r="AA352" s="273" t="str">
        <f ca="1">IF(A371=FALSE,"-",TEXT((B371-C371)*F343,X352))</f>
        <v>-</v>
      </c>
      <c r="AB352" s="124" t="str">
        <f ca="1">IF(A371=FALSE,"",IF(D352=0,"-",TEXT(P371,AH373)))</f>
        <v/>
      </c>
      <c r="AC352" s="124" t="str">
        <f ca="1">IF(OR(A371=FALSE,D352=0),"-",TEXT(ROUNDUP(AE371,AH371),AH373))</f>
        <v>-</v>
      </c>
      <c r="AD352" s="310" t="s">
        <v>353</v>
      </c>
      <c r="AE352" s="124" t="str">
        <f ca="1">IF(OR(A371=FALSE,D352=0),"-",TEXT(Q371,AH373))</f>
        <v>-</v>
      </c>
      <c r="AF352" s="130" t="str">
        <f ca="1">IF(A371=FALSE,"-",TEXT(R371,AH373))</f>
        <v>-</v>
      </c>
      <c r="AG352" s="125" t="str">
        <f ca="1">IF(A371=FALSE,"-",AA371)</f>
        <v>-</v>
      </c>
      <c r="AI352" s="125" t="str">
        <f ca="1">IF(A371=FALSE,"",ROUND(C371*F343,K342))</f>
        <v/>
      </c>
      <c r="AJ352" s="125" t="str">
        <f ca="1">IF(A371=FALSE,"",ROUND(OFFSET(Force_2!L$3,B341+A352,0)*A343*F343,K342))</f>
        <v/>
      </c>
      <c r="AK352" s="125" t="str">
        <f ca="1">IF(A371=FALSE,"",ROUND(OFFSET(Force_2!M$3,B341+A352,0)*A343*F343,K342))</f>
        <v/>
      </c>
      <c r="AL352" s="124" t="str">
        <f ca="1">IF(A371=FALSE,"","± "&amp;TEXT((AK352-AJ352)/2,J343))</f>
        <v/>
      </c>
      <c r="AM352" s="124" t="str">
        <f ca="1">IF(A371=FALSE,"-",IF(AND(AJ352&lt;=AI352,AI352&lt;=AK352),"PASS","FAIL"))</f>
        <v>-</v>
      </c>
    </row>
    <row r="353" spans="1:39" s="119" customFormat="1" ht="18.75" customHeight="1">
      <c r="A353" s="121">
        <v>4</v>
      </c>
      <c r="B353" s="121" t="b">
        <f ca="1">IFERROR(AND(OFFSET(Force_2!V$3,B341+A353,0)&lt;&gt;"",H341+5&gt;A353),FALSE)</f>
        <v>0</v>
      </c>
      <c r="C353" s="542"/>
      <c r="D353" s="121" t="str">
        <f ca="1">IF(B353=FALSE,"",OFFSET(Force_2!B$3,B341+A353,0))</f>
        <v/>
      </c>
      <c r="E353" s="121" t="str">
        <f ca="1">IF(B353=FALSE,"",OFFSET(Force_2!V$3,B341+A353,0))</f>
        <v/>
      </c>
      <c r="F353" s="121" t="str">
        <f ca="1">IF(B353=FALSE,"",OFFSET(Force_2!W$3,B341+A353,0))</f>
        <v/>
      </c>
      <c r="G353" s="121" t="str">
        <f ca="1">IF(B353=FALSE,"",OFFSET(Force_2!X$3,B341+A353,0))</f>
        <v/>
      </c>
      <c r="H353" s="121" t="str">
        <f ca="1">IF(B353=FALSE,"",OFFSET(Force_2!Y$3,B341+A353,0))</f>
        <v/>
      </c>
      <c r="I353" s="121" t="str">
        <f ca="1">IF(B353=FALSE,"",OFFSET(Force_2!Z$3,B341+A353,0))</f>
        <v/>
      </c>
      <c r="J353" s="121" t="str">
        <f ca="1">IF(B353=FALSE,"",OFFSET(Force_2!AA$3,B341+A353,0))</f>
        <v/>
      </c>
      <c r="K353" s="308" t="str">
        <f ca="1">IF(B353=FALSE,"",D353*A343)</f>
        <v/>
      </c>
      <c r="L353" s="308" t="str">
        <f ca="1">IF(B353=FALSE,"",IF(D353=0,0,D353/E353*(F353-F352)))</f>
        <v/>
      </c>
      <c r="M353" s="308" t="str">
        <f ca="1">IF(B353=FALSE,"",IF(D353=0,0,D353/G353*(H353-H352)))</f>
        <v/>
      </c>
      <c r="N353" s="308" t="str">
        <f ca="1">IF(B353=FALSE,"",IF(D353=0,0,D353/I353*(J353-J352)))</f>
        <v/>
      </c>
      <c r="O353" s="308" t="str">
        <f t="shared" ref="O353:O366" ca="1" si="169">IF(B353=FALSE,"",AVERAGE(L353:N353))</f>
        <v/>
      </c>
      <c r="P353" s="308" t="str">
        <f ca="1">IF(B353=FALSE,"",(R343*L353+S343*L353^2+T343*L353^3)*N343)</f>
        <v/>
      </c>
      <c r="Q353" s="308" t="str">
        <f ca="1">IF(B353=FALSE,"",(R343*M353+S343*M353^2+T343*M353^3)*N343)</f>
        <v/>
      </c>
      <c r="R353" s="308" t="str">
        <f ca="1">IF(B353=FALSE,"",(R343*N353+S343*N353^2+T343*N353^3)*N343)</f>
        <v/>
      </c>
      <c r="S353" s="308" t="str">
        <f t="shared" ref="S353:S366" ca="1" si="170">IF(B353=FALSE,"",AVERAGE(P353:R353))</f>
        <v/>
      </c>
      <c r="T353" s="309" t="str">
        <f ca="1">IF(B353=FALSE,"",IF(K353=0,0,(ROUND(K353,K343)-ROUND(P353,K343))/ROUND(P353,K343)*100))</f>
        <v/>
      </c>
      <c r="U353" s="309" t="str">
        <f ca="1">IF(B353=FALSE,"",IF(K353=0,0,(ROUND(K353,K343)-ROUND(Q353,K343))/ROUND(Q353,K343)*100))</f>
        <v/>
      </c>
      <c r="V353" s="309" t="str">
        <f ca="1">IF(B353=FALSE,"",IF(K353=0,0,(ROUND(K353,K343)-ROUND(R353,K343))/ROUND(R353,K343)*100))</f>
        <v/>
      </c>
      <c r="X353" s="124" t="str">
        <f ca="1">IF(A372=FALSE,"",IF(B372*F343&gt;=1000,"# ##","")&amp;J343)</f>
        <v/>
      </c>
      <c r="Y353" s="124" t="str">
        <f ca="1">IF(A372=FALSE,"",TEXT(B372*F343,X353))</f>
        <v/>
      </c>
      <c r="Z353" s="124" t="str">
        <f ca="1">IF(A372=FALSE,"-",TEXT(C372*F343,X353))</f>
        <v>-</v>
      </c>
      <c r="AA353" s="273" t="str">
        <f ca="1">IF(A372=FALSE,"-",TEXT((B372-C372)*F343,X353))</f>
        <v>-</v>
      </c>
      <c r="AB353" s="124" t="str">
        <f ca="1">IF(A372=FALSE,"",IF(D353=0,"-",TEXT(P372,AH373)))</f>
        <v/>
      </c>
      <c r="AC353" s="124" t="str">
        <f ca="1">IF(OR(A372=FALSE,D353=0),"-",TEXT(ROUNDUP(AE372,AH371),AH373))</f>
        <v>-</v>
      </c>
      <c r="AD353" s="273" t="str">
        <f ca="1">IF(A372=FALSE,"-",TEXT(ROUNDUP(AE372,AH371)%*B372*F343,X353))</f>
        <v>-</v>
      </c>
      <c r="AE353" s="124" t="str">
        <f ca="1">IF(OR(A372=FALSE,D353=0),"-",TEXT(Q372,AH373))</f>
        <v>-</v>
      </c>
      <c r="AF353" s="124" t="s">
        <v>353</v>
      </c>
      <c r="AG353" s="125" t="str">
        <f t="shared" ref="AG353:AG365" ca="1" si="171">IF(A372=FALSE,"-",AA372)</f>
        <v>-</v>
      </c>
      <c r="AI353" s="125" t="str">
        <f ca="1">IF(A372=FALSE,"",ROUND(C372*F343,K342))</f>
        <v/>
      </c>
      <c r="AJ353" s="125" t="str">
        <f ca="1">IF(A372=FALSE,"",ROUND(OFFSET(Force_2!L$3,B341+A353,0)*A343*F343,K342))</f>
        <v/>
      </c>
      <c r="AK353" s="125" t="str">
        <f ca="1">IF(A372=FALSE,"",ROUND(OFFSET(Force_2!M$3,B341+A353,0)*A343*F343,K342))</f>
        <v/>
      </c>
      <c r="AL353" s="124" t="str">
        <f ca="1">IF(A372=FALSE,"","± "&amp;TEXT((AK353-AJ353)/2,J343))</f>
        <v/>
      </c>
      <c r="AM353" s="124" t="str">
        <f t="shared" ref="AM353:AM365" ca="1" si="172">IF(A372=FALSE,"-",IF(AND(AJ353&lt;=AI353,AI353&lt;=AK353),"PASS","FAIL"))</f>
        <v>-</v>
      </c>
    </row>
    <row r="354" spans="1:39" s="119" customFormat="1" ht="18.75" customHeight="1">
      <c r="A354" s="121">
        <v>5</v>
      </c>
      <c r="B354" s="121" t="b">
        <f ca="1">IFERROR(AND(OFFSET(Force_2!V$3,B341+A354,0)&lt;&gt;"",H341+5&gt;A354),FALSE)</f>
        <v>0</v>
      </c>
      <c r="C354" s="542"/>
      <c r="D354" s="121" t="str">
        <f ca="1">IF(B354=FALSE,"",OFFSET(Force_2!B$3,B341+A354,0))</f>
        <v/>
      </c>
      <c r="E354" s="121" t="str">
        <f ca="1">IF(B354=FALSE,"",OFFSET(Force_2!V$3,B341+A354,0))</f>
        <v/>
      </c>
      <c r="F354" s="121" t="str">
        <f ca="1">IF(B354=FALSE,"",OFFSET(Force_2!W$3,B341+A354,0))</f>
        <v/>
      </c>
      <c r="G354" s="121" t="str">
        <f ca="1">IF(B354=FALSE,"",OFFSET(Force_2!X$3,B341+A354,0))</f>
        <v/>
      </c>
      <c r="H354" s="121" t="str">
        <f ca="1">IF(B354=FALSE,"",OFFSET(Force_2!Y$3,B341+A354,0))</f>
        <v/>
      </c>
      <c r="I354" s="121" t="str">
        <f ca="1">IF(B354=FALSE,"",OFFSET(Force_2!Z$3,B341+A354,0))</f>
        <v/>
      </c>
      <c r="J354" s="121" t="str">
        <f ca="1">IF(B354=FALSE,"",OFFSET(Force_2!AA$3,B341+A354,0))</f>
        <v/>
      </c>
      <c r="K354" s="308" t="str">
        <f ca="1">IF(B354=FALSE,"",D354*A343)</f>
        <v/>
      </c>
      <c r="L354" s="308" t="str">
        <f ca="1">IF(B354=FALSE,"",IF(D354=0,0,D354/E354*(F354-F352)))</f>
        <v/>
      </c>
      <c r="M354" s="308" t="str">
        <f ca="1">IF(B354=FALSE,"",IF(D354=0,0,D354/G354*(H354-H352)))</f>
        <v/>
      </c>
      <c r="N354" s="308" t="str">
        <f ca="1">IF(B354=FALSE,"",IF(D354=0,0,D354/I354*(J354-J352)))</f>
        <v/>
      </c>
      <c r="O354" s="308" t="str">
        <f t="shared" ca="1" si="169"/>
        <v/>
      </c>
      <c r="P354" s="308" t="str">
        <f ca="1">IF(B354=FALSE,"",(R343*L354+S343*L354^2+T343*L354^3)*N343)</f>
        <v/>
      </c>
      <c r="Q354" s="308" t="str">
        <f ca="1">IF(B354=FALSE,"",(R343*M354+S343*M354^2+T343*M354^3)*N343)</f>
        <v/>
      </c>
      <c r="R354" s="308" t="str">
        <f ca="1">IF(B354=FALSE,"",(R343*N354+S343*N354^2+T343*N354^3)*N343)</f>
        <v/>
      </c>
      <c r="S354" s="308" t="str">
        <f t="shared" ca="1" si="170"/>
        <v/>
      </c>
      <c r="T354" s="309" t="str">
        <f ca="1">IF(B354=FALSE,"",IF(K354=0,0,(ROUND(K354,K343)-ROUND(P354,K343))/ROUND(P354,K343)*100))</f>
        <v/>
      </c>
      <c r="U354" s="309" t="str">
        <f ca="1">IF(B354=FALSE,"",IF(K354=0,0,(ROUND(K354,K343)-ROUND(Q354,K343))/ROUND(Q354,K343)*100))</f>
        <v/>
      </c>
      <c r="V354" s="309" t="str">
        <f ca="1">IF(B354=FALSE,"",IF(K354=0,0,(ROUND(K354,K343)-ROUND(R354,K343))/ROUND(R354,K343)*100))</f>
        <v/>
      </c>
      <c r="X354" s="124" t="str">
        <f ca="1">IF(A373=FALSE,"",IF(B373*F343&gt;=1000,"# ##","")&amp;J343)</f>
        <v/>
      </c>
      <c r="Y354" s="124" t="str">
        <f ca="1">IF(A373=FALSE,"",TEXT(B373*F343,X354))</f>
        <v/>
      </c>
      <c r="Z354" s="124" t="str">
        <f ca="1">IF(A373=FALSE,"-",TEXT(C373*F343,X354))</f>
        <v>-</v>
      </c>
      <c r="AA354" s="273" t="str">
        <f ca="1">IF(A373=FALSE,"-",TEXT((B373-C373)*F343,X354))</f>
        <v>-</v>
      </c>
      <c r="AB354" s="124" t="str">
        <f ca="1">IF(A373=FALSE,"",IF(D354=0,"-",TEXT(P373,AH373)))</f>
        <v/>
      </c>
      <c r="AC354" s="124" t="str">
        <f ca="1">IF(OR(A373=FALSE,D354=0),"-",TEXT(ROUNDUP(AE373,AH371),AH373))</f>
        <v>-</v>
      </c>
      <c r="AD354" s="273" t="str">
        <f ca="1">IF(A373=FALSE,"-",TEXT(ROUNDUP(AE373,AH371)%*B373*F343,X354))</f>
        <v>-</v>
      </c>
      <c r="AE354" s="124" t="str">
        <f ca="1">IF(OR(A373=FALSE,D354=0),"-",TEXT(Q373,AH373))</f>
        <v>-</v>
      </c>
      <c r="AF354" s="124" t="s">
        <v>353</v>
      </c>
      <c r="AG354" s="125" t="str">
        <f t="shared" ca="1" si="171"/>
        <v>-</v>
      </c>
      <c r="AI354" s="125" t="str">
        <f ca="1">IF(A373=FALSE,"",ROUND(C373*F343,K342))</f>
        <v/>
      </c>
      <c r="AJ354" s="125" t="str">
        <f ca="1">IF(A373=FALSE,"",ROUND(OFFSET(Force_2!L$3,B341+A354,0)*A343*F343,K342))</f>
        <v/>
      </c>
      <c r="AK354" s="125" t="str">
        <f ca="1">IF(A373=FALSE,"",ROUND(OFFSET(Force_2!M$3,B341+A354,0)*A343*F343,K342))</f>
        <v/>
      </c>
      <c r="AL354" s="124" t="str">
        <f ca="1">IF(A373=FALSE,"","± "&amp;TEXT((AK354-AJ354)/2,J343))</f>
        <v/>
      </c>
      <c r="AM354" s="124" t="str">
        <f t="shared" ca="1" si="172"/>
        <v>-</v>
      </c>
    </row>
    <row r="355" spans="1:39" s="119" customFormat="1" ht="18.75" customHeight="1">
      <c r="A355" s="121">
        <v>6</v>
      </c>
      <c r="B355" s="121" t="b">
        <f ca="1">IFERROR(AND(OFFSET(Force_2!V$3,B341+A355,0)&lt;&gt;"",H341+5&gt;A355),FALSE)</f>
        <v>0</v>
      </c>
      <c r="C355" s="542"/>
      <c r="D355" s="121" t="str">
        <f ca="1">IF(B355=FALSE,"",OFFSET(Force_2!B$3,B341+A355,0))</f>
        <v/>
      </c>
      <c r="E355" s="121" t="str">
        <f ca="1">IF(B355=FALSE,"",OFFSET(Force_2!V$3,B341+A355,0))</f>
        <v/>
      </c>
      <c r="F355" s="121" t="str">
        <f ca="1">IF(B355=FALSE,"",OFFSET(Force_2!W$3,B341+A355,0))</f>
        <v/>
      </c>
      <c r="G355" s="121" t="str">
        <f ca="1">IF(B355=FALSE,"",OFFSET(Force_2!X$3,B341+A355,0))</f>
        <v/>
      </c>
      <c r="H355" s="121" t="str">
        <f ca="1">IF(B355=FALSE,"",OFFSET(Force_2!Y$3,B341+A355,0))</f>
        <v/>
      </c>
      <c r="I355" s="121" t="str">
        <f ca="1">IF(B355=FALSE,"",OFFSET(Force_2!Z$3,B341+A355,0))</f>
        <v/>
      </c>
      <c r="J355" s="121" t="str">
        <f ca="1">IF(B355=FALSE,"",OFFSET(Force_2!AA$3,B341+A355,0))</f>
        <v/>
      </c>
      <c r="K355" s="308" t="str">
        <f ca="1">IF(B355=FALSE,"",D355*A343)</f>
        <v/>
      </c>
      <c r="L355" s="308" t="str">
        <f ca="1">IF(B355=FALSE,"",IF(D355=0,0,D355/E355*(F355-F352)))</f>
        <v/>
      </c>
      <c r="M355" s="308" t="str">
        <f ca="1">IF(B355=FALSE,"",IF(D355=0,0,D355/G355*(H355-H352)))</f>
        <v/>
      </c>
      <c r="N355" s="308" t="str">
        <f ca="1">IF(B355=FALSE,"",IF(D355=0,0,D355/I355*(J355-J352)))</f>
        <v/>
      </c>
      <c r="O355" s="308" t="str">
        <f t="shared" ca="1" si="169"/>
        <v/>
      </c>
      <c r="P355" s="308" t="str">
        <f ca="1">IF(B355=FALSE,"",(R343*L355+S343*L355^2+T343*L355^3)*N343)</f>
        <v/>
      </c>
      <c r="Q355" s="308" t="str">
        <f ca="1">IF(B355=FALSE,"",(R343*M355+S343*M355^2+T343*M355^3)*N343)</f>
        <v/>
      </c>
      <c r="R355" s="308" t="str">
        <f ca="1">IF(B355=FALSE,"",(R343*N355+S343*N355^2+T343*N355^3)*N343)</f>
        <v/>
      </c>
      <c r="S355" s="308" t="str">
        <f t="shared" ca="1" si="170"/>
        <v/>
      </c>
      <c r="T355" s="309" t="str">
        <f ca="1">IF(B355=FALSE,"",IF(K355=0,0,(ROUND(K355,K343)-ROUND(P355,K343))/ROUND(P355,K343)*100))</f>
        <v/>
      </c>
      <c r="U355" s="309" t="str">
        <f ca="1">IF(B355=FALSE,"",IF(K355=0,0,(ROUND(K355,K343)-ROUND(Q355,K343))/ROUND(Q355,K343)*100))</f>
        <v/>
      </c>
      <c r="V355" s="309" t="str">
        <f ca="1">IF(B355=FALSE,"",IF(K355=0,0,(ROUND(K355,K343)-ROUND(R355,K343))/ROUND(R355,K343)*100))</f>
        <v/>
      </c>
      <c r="X355" s="124" t="str">
        <f ca="1">IF(A374=FALSE,"",IF(B374*F343&gt;=1000,"# ##","")&amp;J343)</f>
        <v/>
      </c>
      <c r="Y355" s="124" t="str">
        <f ca="1">IF(A374=FALSE,"",TEXT(B374*F343,X355))</f>
        <v/>
      </c>
      <c r="Z355" s="124" t="str">
        <f ca="1">IF(A374=FALSE,"-",TEXT(C374*F343,X355))</f>
        <v>-</v>
      </c>
      <c r="AA355" s="273" t="str">
        <f ca="1">IF(A374=FALSE,"-",TEXT((B374-C374)*F343,X355))</f>
        <v>-</v>
      </c>
      <c r="AB355" s="124" t="str">
        <f ca="1">IF(A374=FALSE,"",IF(D355=0,"-",TEXT(P374,AH373)))</f>
        <v/>
      </c>
      <c r="AC355" s="124" t="str">
        <f ca="1">IF(OR(A374=FALSE,D355=0),"-",TEXT(ROUNDUP(AE374,AH371),AH373))</f>
        <v>-</v>
      </c>
      <c r="AD355" s="273" t="str">
        <f ca="1">IF(A374=FALSE,"-",TEXT(ROUNDUP(AE374,AH371)%*B374*F343,X355))</f>
        <v>-</v>
      </c>
      <c r="AE355" s="124" t="str">
        <f ca="1">IF(OR(A374=FALSE,D355=0),"-",TEXT(Q374,AH373))</f>
        <v>-</v>
      </c>
      <c r="AF355" s="124" t="s">
        <v>353</v>
      </c>
      <c r="AG355" s="125" t="str">
        <f t="shared" ca="1" si="171"/>
        <v>-</v>
      </c>
      <c r="AI355" s="125" t="str">
        <f ca="1">IF(A374=FALSE,"",ROUND(C374*F343,K342))</f>
        <v/>
      </c>
      <c r="AJ355" s="125" t="str">
        <f ca="1">IF(A374=FALSE,"",ROUND(OFFSET(Force_2!L$3,B341+A355,0)*A343*F343,K342))</f>
        <v/>
      </c>
      <c r="AK355" s="125" t="str">
        <f ca="1">IF(A374=FALSE,"",ROUND(OFFSET(Force_2!M$3,B341+A355,0)*A343*F343,K342))</f>
        <v/>
      </c>
      <c r="AL355" s="124" t="str">
        <f ca="1">IF(A374=FALSE,"","± "&amp;TEXT((AK355-AJ355)/2,J343))</f>
        <v/>
      </c>
      <c r="AM355" s="124" t="str">
        <f t="shared" ca="1" si="172"/>
        <v>-</v>
      </c>
    </row>
    <row r="356" spans="1:39" s="119" customFormat="1" ht="18.75" customHeight="1">
      <c r="A356" s="121">
        <v>7</v>
      </c>
      <c r="B356" s="121" t="b">
        <f ca="1">IFERROR(AND(OFFSET(Force_2!V$3,B341+A356,0)&lt;&gt;"",H341+5&gt;A356),FALSE)</f>
        <v>0</v>
      </c>
      <c r="C356" s="542"/>
      <c r="D356" s="121" t="str">
        <f ca="1">IF(B356=FALSE,"",OFFSET(Force_2!B$3,B341+A356,0))</f>
        <v/>
      </c>
      <c r="E356" s="121" t="str">
        <f ca="1">IF(B356=FALSE,"",OFFSET(Force_2!V$3,B341+A356,0))</f>
        <v/>
      </c>
      <c r="F356" s="121" t="str">
        <f ca="1">IF(B356=FALSE,"",OFFSET(Force_2!W$3,B341+A356,0))</f>
        <v/>
      </c>
      <c r="G356" s="121" t="str">
        <f ca="1">IF(B356=FALSE,"",OFFSET(Force_2!X$3,B341+A356,0))</f>
        <v/>
      </c>
      <c r="H356" s="121" t="str">
        <f ca="1">IF(B356=FALSE,"",OFFSET(Force_2!Y$3,B341+A356,0))</f>
        <v/>
      </c>
      <c r="I356" s="121" t="str">
        <f ca="1">IF(B356=FALSE,"",OFFSET(Force_2!Z$3,B341+A356,0))</f>
        <v/>
      </c>
      <c r="J356" s="121" t="str">
        <f ca="1">IF(B356=FALSE,"",OFFSET(Force_2!AA$3,B341+A356,0))</f>
        <v/>
      </c>
      <c r="K356" s="308" t="str">
        <f ca="1">IF(B356=FALSE,"",D356*A343)</f>
        <v/>
      </c>
      <c r="L356" s="308" t="str">
        <f ca="1">IF(B356=FALSE,"",IF(D356=0,0,D356/E356*(F356-F352)))</f>
        <v/>
      </c>
      <c r="M356" s="308" t="str">
        <f ca="1">IF(B356=FALSE,"",IF(D356=0,0,D356/G356*(H356-H352)))</f>
        <v/>
      </c>
      <c r="N356" s="308" t="str">
        <f ca="1">IF(B356=FALSE,"",IF(D356=0,0,D356/I356*(J356-J352)))</f>
        <v/>
      </c>
      <c r="O356" s="308" t="str">
        <f t="shared" ca="1" si="169"/>
        <v/>
      </c>
      <c r="P356" s="308" t="str">
        <f ca="1">IF(B356=FALSE,"",(R343*L356+S343*L356^2+T343*L356^3)*N343)</f>
        <v/>
      </c>
      <c r="Q356" s="308" t="str">
        <f ca="1">IF(B356=FALSE,"",(R343*M356+S343*M356^2+T343*M356^3)*N343)</f>
        <v/>
      </c>
      <c r="R356" s="308" t="str">
        <f ca="1">IF(B356=FALSE,"",(R343*N356+S343*N356^2+T343*N356^3)*N343)</f>
        <v/>
      </c>
      <c r="S356" s="308" t="str">
        <f t="shared" ca="1" si="170"/>
        <v/>
      </c>
      <c r="T356" s="309" t="str">
        <f ca="1">IF(B356=FALSE,"",IF(K356=0,0,(ROUND(K356,K343)-ROUND(P356,K343))/ROUND(P356,K343)*100))</f>
        <v/>
      </c>
      <c r="U356" s="309" t="str">
        <f ca="1">IF(B356=FALSE,"",IF(K356=0,0,(ROUND(K356,K343)-ROUND(Q356,K343))/ROUND(Q356,K343)*100))</f>
        <v/>
      </c>
      <c r="V356" s="309" t="str">
        <f ca="1">IF(B356=FALSE,"",IF(K356=0,0,(ROUND(K356,K343)-ROUND(R356,K343))/ROUND(R356,K343)*100))</f>
        <v/>
      </c>
      <c r="X356" s="124" t="str">
        <f ca="1">IF(A375=FALSE,"",IF(B375*F343&gt;=1000,"# ##","")&amp;J343)</f>
        <v/>
      </c>
      <c r="Y356" s="124" t="str">
        <f ca="1">IF(A375=FALSE,"",TEXT(B375*F343,X356))</f>
        <v/>
      </c>
      <c r="Z356" s="124" t="str">
        <f ca="1">IF(A375=FALSE,"-",TEXT(C375*F343,X356))</f>
        <v>-</v>
      </c>
      <c r="AA356" s="273" t="str">
        <f ca="1">IF(A375=FALSE,"-",TEXT((B375-C375)*F343,X356))</f>
        <v>-</v>
      </c>
      <c r="AB356" s="124" t="str">
        <f ca="1">IF(A375=FALSE,"",IF(D356=0,"-",TEXT(P375,AH373)))</f>
        <v/>
      </c>
      <c r="AC356" s="124" t="str">
        <f ca="1">IF(OR(A375=FALSE,D356=0),"-",TEXT(ROUNDUP(AE375,AH371),AH373))</f>
        <v>-</v>
      </c>
      <c r="AD356" s="273" t="str">
        <f ca="1">IF(A375=FALSE,"-",TEXT(ROUNDUP(AE375,AH371)%*B375*F343,X356))</f>
        <v>-</v>
      </c>
      <c r="AE356" s="124" t="str">
        <f ca="1">IF(OR(A375=FALSE,D356=0),"-",TEXT(Q375,AH373))</f>
        <v>-</v>
      </c>
      <c r="AF356" s="124" t="s">
        <v>353</v>
      </c>
      <c r="AG356" s="125" t="str">
        <f t="shared" ca="1" si="171"/>
        <v>-</v>
      </c>
      <c r="AI356" s="125" t="str">
        <f ca="1">IF(A375=FALSE,"",ROUND(C375*F343,K342))</f>
        <v/>
      </c>
      <c r="AJ356" s="125" t="str">
        <f ca="1">IF(A375=FALSE,"",ROUND(OFFSET(Force_2!L$3,B341+A356,0)*A343*F343,K342))</f>
        <v/>
      </c>
      <c r="AK356" s="125" t="str">
        <f ca="1">IF(A375=FALSE,"",ROUND(OFFSET(Force_2!M$3,B341+A356,0)*A343*F343,K342))</f>
        <v/>
      </c>
      <c r="AL356" s="124" t="str">
        <f ca="1">IF(A375=FALSE,"","± "&amp;TEXT((AK356-AJ356)/2,J343))</f>
        <v/>
      </c>
      <c r="AM356" s="124" t="str">
        <f t="shared" ca="1" si="172"/>
        <v>-</v>
      </c>
    </row>
    <row r="357" spans="1:39" s="119" customFormat="1" ht="18.75" customHeight="1">
      <c r="A357" s="121">
        <v>8</v>
      </c>
      <c r="B357" s="121" t="b">
        <f ca="1">IFERROR(AND(OFFSET(Force_2!V$3,B341+A357,0)&lt;&gt;"",H341+5&gt;A357),FALSE)</f>
        <v>0</v>
      </c>
      <c r="C357" s="542"/>
      <c r="D357" s="121" t="str">
        <f ca="1">IF(B357=FALSE,"",OFFSET(Force_2!B$3,B341+A357,0))</f>
        <v/>
      </c>
      <c r="E357" s="121" t="str">
        <f ca="1">IF(B357=FALSE,"",OFFSET(Force_2!V$3,B341+A357,0))</f>
        <v/>
      </c>
      <c r="F357" s="121" t="str">
        <f ca="1">IF(B357=FALSE,"",OFFSET(Force_2!W$3,B341+A357,0))</f>
        <v/>
      </c>
      <c r="G357" s="121" t="str">
        <f ca="1">IF(B357=FALSE,"",OFFSET(Force_2!X$3,B341+A357,0))</f>
        <v/>
      </c>
      <c r="H357" s="121" t="str">
        <f ca="1">IF(B357=FALSE,"",OFFSET(Force_2!Y$3,B341+A357,0))</f>
        <v/>
      </c>
      <c r="I357" s="121" t="str">
        <f ca="1">IF(B357=FALSE,"",OFFSET(Force_2!Z$3,B341+A357,0))</f>
        <v/>
      </c>
      <c r="J357" s="121" t="str">
        <f ca="1">IF(B357=FALSE,"",OFFSET(Force_2!AA$3,B341+A357,0))</f>
        <v/>
      </c>
      <c r="K357" s="308" t="str">
        <f ca="1">IF(B357=FALSE,"",D357*A343)</f>
        <v/>
      </c>
      <c r="L357" s="308" t="str">
        <f ca="1">IF(B357=FALSE,"",IF(D357=0,0,D357/E357*(F357-F352)))</f>
        <v/>
      </c>
      <c r="M357" s="308" t="str">
        <f ca="1">IF(B357=FALSE,"",IF(D357=0,0,D357/G357*(H357-H352)))</f>
        <v/>
      </c>
      <c r="N357" s="308" t="str">
        <f ca="1">IF(B357=FALSE,"",IF(D357=0,0,D357/I357*(J357-J352)))</f>
        <v/>
      </c>
      <c r="O357" s="308" t="str">
        <f t="shared" ca="1" si="169"/>
        <v/>
      </c>
      <c r="P357" s="308" t="str">
        <f ca="1">IF(B357=FALSE,"",(R343*L357+S343*L357^2+T343*L357^3)*N343)</f>
        <v/>
      </c>
      <c r="Q357" s="308" t="str">
        <f ca="1">IF(B357=FALSE,"",(R343*M357+S343*M357^2+T343*M357^3)*N343)</f>
        <v/>
      </c>
      <c r="R357" s="308" t="str">
        <f ca="1">IF(B357=FALSE,"",(R343*N357+S343*N357^2+T343*N357^3)*N343)</f>
        <v/>
      </c>
      <c r="S357" s="308" t="str">
        <f t="shared" ca="1" si="170"/>
        <v/>
      </c>
      <c r="T357" s="309" t="str">
        <f ca="1">IF(B357=FALSE,"",IF(K357=0,0,(ROUND(K357,K343)-ROUND(P357,K343))/ROUND(P357,K343)*100))</f>
        <v/>
      </c>
      <c r="U357" s="309" t="str">
        <f ca="1">IF(B357=FALSE,"",IF(K357=0,0,(ROUND(K357,K343)-ROUND(Q357,K343))/ROUND(Q357,K343)*100))</f>
        <v/>
      </c>
      <c r="V357" s="309" t="str">
        <f ca="1">IF(B357=FALSE,"",IF(K357=0,0,(ROUND(K357,K343)-ROUND(R357,K343))/ROUND(R357,K343)*100))</f>
        <v/>
      </c>
      <c r="X357" s="124" t="str">
        <f ca="1">IF(A376=FALSE,"",IF(B376*F343&gt;=1000,"# ##","")&amp;J343)</f>
        <v/>
      </c>
      <c r="Y357" s="124" t="str">
        <f ca="1">IF(A376=FALSE,"",TEXT(B376*F343,X357))</f>
        <v/>
      </c>
      <c r="Z357" s="124" t="str">
        <f ca="1">IF(A376=FALSE,"-",TEXT(C376*F343,X357))</f>
        <v>-</v>
      </c>
      <c r="AA357" s="273" t="str">
        <f ca="1">IF(A376=FALSE,"-",TEXT((B376-C376)*F343,X357))</f>
        <v>-</v>
      </c>
      <c r="AB357" s="124" t="str">
        <f ca="1">IF(A376=FALSE,"",IF(D357=0,"-",TEXT(P376,AH373)))</f>
        <v/>
      </c>
      <c r="AC357" s="124" t="str">
        <f ca="1">IF(OR(A376=FALSE,D357=0),"-",TEXT(ROUNDUP(AE376,AH371),AH373))</f>
        <v>-</v>
      </c>
      <c r="AD357" s="273" t="str">
        <f ca="1">IF(A376=FALSE,"-",TEXT(ROUNDUP(AE376,AH371)%*B376*F343,X357))</f>
        <v>-</v>
      </c>
      <c r="AE357" s="124" t="str">
        <f ca="1">IF(OR(A376=FALSE,D357=0),"-",TEXT(Q376,AH373))</f>
        <v>-</v>
      </c>
      <c r="AF357" s="124" t="s">
        <v>353</v>
      </c>
      <c r="AG357" s="125" t="str">
        <f t="shared" ca="1" si="171"/>
        <v>-</v>
      </c>
      <c r="AI357" s="125" t="str">
        <f ca="1">IF(A376=FALSE,"",ROUND(C376*F343,K342))</f>
        <v/>
      </c>
      <c r="AJ357" s="125" t="str">
        <f ca="1">IF(A376=FALSE,"",ROUND(OFFSET(Force_2!L$3,B341+A357,0)*A343*F343,K342))</f>
        <v/>
      </c>
      <c r="AK357" s="125" t="str">
        <f ca="1">IF(A376=FALSE,"",ROUND(OFFSET(Force_2!M$3,B341+A357,0)*A343*F343,K342))</f>
        <v/>
      </c>
      <c r="AL357" s="124" t="str">
        <f ca="1">IF(A376=FALSE,"","± "&amp;TEXT((AK357-AJ357)/2,J343))</f>
        <v/>
      </c>
      <c r="AM357" s="124" t="str">
        <f t="shared" ca="1" si="172"/>
        <v>-</v>
      </c>
    </row>
    <row r="358" spans="1:39" s="119" customFormat="1" ht="18.75" customHeight="1">
      <c r="A358" s="121">
        <v>9</v>
      </c>
      <c r="B358" s="121" t="b">
        <f ca="1">IFERROR(AND(OFFSET(Force_2!V$3,B341+A358,0)&lt;&gt;"",H341+5&gt;A358),FALSE)</f>
        <v>0</v>
      </c>
      <c r="C358" s="542"/>
      <c r="D358" s="121" t="str">
        <f ca="1">IF(B358=FALSE,"",OFFSET(Force_2!B$3,B341+A358,0))</f>
        <v/>
      </c>
      <c r="E358" s="121" t="str">
        <f ca="1">IF(B358=FALSE,"",OFFSET(Force_2!V$3,B341+A358,0))</f>
        <v/>
      </c>
      <c r="F358" s="121" t="str">
        <f ca="1">IF(B358=FALSE,"",OFFSET(Force_2!W$3,B341+A358,0))</f>
        <v/>
      </c>
      <c r="G358" s="121" t="str">
        <f ca="1">IF(B358=FALSE,"",OFFSET(Force_2!X$3,B341+A358,0))</f>
        <v/>
      </c>
      <c r="H358" s="121" t="str">
        <f ca="1">IF(B358=FALSE,"",OFFSET(Force_2!Y$3,B341+A358,0))</f>
        <v/>
      </c>
      <c r="I358" s="121" t="str">
        <f ca="1">IF(B358=FALSE,"",OFFSET(Force_2!Z$3,B341+A358,0))</f>
        <v/>
      </c>
      <c r="J358" s="121" t="str">
        <f ca="1">IF(B358=FALSE,"",OFFSET(Force_2!AA$3,B341+A358,0))</f>
        <v/>
      </c>
      <c r="K358" s="308" t="str">
        <f ca="1">IF(B358=FALSE,"",D358*A343)</f>
        <v/>
      </c>
      <c r="L358" s="308" t="str">
        <f ca="1">IF(B358=FALSE,"",IF(D358=0,0,D358/E358*(F358-F352)))</f>
        <v/>
      </c>
      <c r="M358" s="308" t="str">
        <f ca="1">IF(B358=FALSE,"",IF(D358=0,0,D358/G358*(H358-H352)))</f>
        <v/>
      </c>
      <c r="N358" s="308" t="str">
        <f ca="1">IF(B358=FALSE,"",IF(D358=0,0,D358/I358*(J358-J352)))</f>
        <v/>
      </c>
      <c r="O358" s="308" t="str">
        <f t="shared" ca="1" si="169"/>
        <v/>
      </c>
      <c r="P358" s="308" t="str">
        <f ca="1">IF(B358=FALSE,"",(R343*L358+S343*L358^2+T343*L358^3)*N343)</f>
        <v/>
      </c>
      <c r="Q358" s="308" t="str">
        <f ca="1">IF(B358=FALSE,"",(R343*M358+S343*M358^2+T343*M358^3)*N343)</f>
        <v/>
      </c>
      <c r="R358" s="308" t="str">
        <f ca="1">IF(B358=FALSE,"",(R343*N358+S343*N358^2+T343*N358^3)*N343)</f>
        <v/>
      </c>
      <c r="S358" s="308" t="str">
        <f t="shared" ca="1" si="170"/>
        <v/>
      </c>
      <c r="T358" s="309" t="str">
        <f ca="1">IF(B358=FALSE,"",IF(K358=0,0,(ROUND(K358,K343)-ROUND(P358,K343))/ROUND(P358,K343)*100))</f>
        <v/>
      </c>
      <c r="U358" s="309" t="str">
        <f ca="1">IF(B358=FALSE,"",IF(K358=0,0,(ROUND(K358,K343)-ROUND(Q358,K343))/ROUND(Q358,K343)*100))</f>
        <v/>
      </c>
      <c r="V358" s="309" t="str">
        <f ca="1">IF(B358=FALSE,"",IF(K358=0,0,(ROUND(K358,K343)-ROUND(R358,K343))/ROUND(R358,K343)*100))</f>
        <v/>
      </c>
      <c r="X358" s="124" t="str">
        <f ca="1">IF(A377=FALSE,"",IF(B377*F343&gt;=1000,"# ##","")&amp;J343)</f>
        <v/>
      </c>
      <c r="Y358" s="124" t="str">
        <f ca="1">IF(A377=FALSE,"",TEXT(B377*F343,X358))</f>
        <v/>
      </c>
      <c r="Z358" s="124" t="str">
        <f ca="1">IF(A377=FALSE,"-",TEXT(C377*F343,X358))</f>
        <v>-</v>
      </c>
      <c r="AA358" s="273" t="str">
        <f ca="1">IF(A377=FALSE,"-",TEXT((B377-C377)*F343,X358))</f>
        <v>-</v>
      </c>
      <c r="AB358" s="124" t="str">
        <f ca="1">IF(A377=FALSE,"",IF(D358=0,"-",TEXT(P377,AH373)))</f>
        <v/>
      </c>
      <c r="AC358" s="124" t="str">
        <f ca="1">IF(OR(A377=FALSE,D358=0),"-",TEXT(ROUNDUP(AE377,AH371),AH373))</f>
        <v>-</v>
      </c>
      <c r="AD358" s="273" t="str">
        <f ca="1">IF(A377=FALSE,"-",TEXT(ROUNDUP(AE377,AH371)%*B377*F343,X358))</f>
        <v>-</v>
      </c>
      <c r="AE358" s="124" t="str">
        <f ca="1">IF(OR(A377=FALSE,D358=0),"-",TEXT(Q377,AH373))</f>
        <v>-</v>
      </c>
      <c r="AF358" s="124" t="s">
        <v>353</v>
      </c>
      <c r="AG358" s="125" t="str">
        <f t="shared" ca="1" si="171"/>
        <v>-</v>
      </c>
      <c r="AI358" s="125" t="str">
        <f ca="1">IF(A377=FALSE,"",ROUND(C377*F343,K342))</f>
        <v/>
      </c>
      <c r="AJ358" s="125" t="str">
        <f ca="1">IF(A377=FALSE,"",ROUND(OFFSET(Force_2!L$3,B341+A358,0)*A343*F343,K342))</f>
        <v/>
      </c>
      <c r="AK358" s="125" t="str">
        <f ca="1">IF(A377=FALSE,"",ROUND(OFFSET(Force_2!M$3,B341+A358,0)*A343*F343,K342))</f>
        <v/>
      </c>
      <c r="AL358" s="124" t="str">
        <f ca="1">IF(A377=FALSE,"","± "&amp;TEXT((AK358-AJ358)/2,J343))</f>
        <v/>
      </c>
      <c r="AM358" s="124" t="str">
        <f t="shared" ca="1" si="172"/>
        <v>-</v>
      </c>
    </row>
    <row r="359" spans="1:39" s="119" customFormat="1" ht="18.75" customHeight="1">
      <c r="A359" s="121">
        <v>10</v>
      </c>
      <c r="B359" s="121" t="b">
        <f ca="1">IFERROR(AND(OFFSET(Force_2!V$3,B341+A359,0)&lt;&gt;"",H341+5&gt;A359),FALSE)</f>
        <v>0</v>
      </c>
      <c r="C359" s="542"/>
      <c r="D359" s="121" t="str">
        <f ca="1">IF(B$30=FALSE,"",OFFSET(Force_2!B$3,B341+A359,0))</f>
        <v/>
      </c>
      <c r="E359" s="121" t="str">
        <f ca="1">IF(B359=FALSE,"",OFFSET(Force_2!V$3,B341+A359,0))</f>
        <v/>
      </c>
      <c r="F359" s="121" t="str">
        <f ca="1">IF(B359=FALSE,"",OFFSET(Force_2!W$3,B341+A359,0))</f>
        <v/>
      </c>
      <c r="G359" s="121" t="str">
        <f ca="1">IF(B359=FALSE,"",OFFSET(Force_2!X$3,B341+A359,0))</f>
        <v/>
      </c>
      <c r="H359" s="121" t="str">
        <f ca="1">IF(B359=FALSE,"",OFFSET(Force_2!Y$3,B341+A359,0))</f>
        <v/>
      </c>
      <c r="I359" s="121" t="str">
        <f ca="1">IF(B359=FALSE,"",OFFSET(Force_2!Z$3,B341+A359,0))</f>
        <v/>
      </c>
      <c r="J359" s="121" t="str">
        <f ca="1">IF(B359=FALSE,"",OFFSET(Force_2!AA$3,B341+A359,0))</f>
        <v/>
      </c>
      <c r="K359" s="308" t="str">
        <f ca="1">IF(B359=FALSE,"",D359*A343)</f>
        <v/>
      </c>
      <c r="L359" s="308" t="str">
        <f ca="1">IF(B359=FALSE,"",IF(D359=0,0,D359/E359*(F359-F352)))</f>
        <v/>
      </c>
      <c r="M359" s="308" t="str">
        <f ca="1">IF(B359=FALSE,"",IF(D359=0,0,D359/G359*(H359-H352)))</f>
        <v/>
      </c>
      <c r="N359" s="308" t="str">
        <f ca="1">IF(B359=FALSE,"",IF(D359=0,0,D359/I359*(J359-J352)))</f>
        <v/>
      </c>
      <c r="O359" s="308" t="str">
        <f t="shared" ca="1" si="169"/>
        <v/>
      </c>
      <c r="P359" s="308" t="str">
        <f ca="1">IF(B359=FALSE,"",(R343*L359+S343*L359^2+T343*L359^3)*N343)</f>
        <v/>
      </c>
      <c r="Q359" s="308" t="str">
        <f ca="1">IF(B359=FALSE,"",(R343*M359+S343*M359^2+T343*M359^3)*N343)</f>
        <v/>
      </c>
      <c r="R359" s="308" t="str">
        <f ca="1">IF(B359=FALSE,"",(R343*N359+S343*N359^2+T343*N359^3)*N343)</f>
        <v/>
      </c>
      <c r="S359" s="308" t="str">
        <f t="shared" ca="1" si="170"/>
        <v/>
      </c>
      <c r="T359" s="309" t="str">
        <f ca="1">IF(B359=FALSE,"",IF(K359=0,0,(ROUND(K359,K343)-ROUND(P359,K343))/ROUND(P359,K343)*100))</f>
        <v/>
      </c>
      <c r="U359" s="309" t="str">
        <f ca="1">IF(B359=FALSE,"",IF(K359=0,0,(ROUND(K359,K343)-ROUND(Q359,K343))/ROUND(Q359,K343)*100))</f>
        <v/>
      </c>
      <c r="V359" s="309" t="str">
        <f ca="1">IF(B359=FALSE,"",IF(K359=0,0,(ROUND(K359,K343)-ROUND(R359,K343))/ROUND(R359,K343)*100))</f>
        <v/>
      </c>
      <c r="X359" s="124" t="str">
        <f ca="1">IF(A378=FALSE,"",IF(B378*F343&gt;=1000,"# ##","")&amp;J343)</f>
        <v/>
      </c>
      <c r="Y359" s="124" t="str">
        <f ca="1">IF(A378=FALSE,"",TEXT(B378*F343,X359))</f>
        <v/>
      </c>
      <c r="Z359" s="124" t="str">
        <f ca="1">IF(A378=FALSE,"-",TEXT(C378*F343,X359))</f>
        <v>-</v>
      </c>
      <c r="AA359" s="273" t="str">
        <f ca="1">IF(A378=FALSE,"-",TEXT((B378-C378)*F343,X359))</f>
        <v>-</v>
      </c>
      <c r="AB359" s="124" t="str">
        <f ca="1">IF(A378=FALSE,"",IF(D359=0,"-",TEXT(P378,AH373)))</f>
        <v/>
      </c>
      <c r="AC359" s="124" t="str">
        <f ca="1">IF(OR(A378=FALSE,D359=0),"-",TEXT(ROUNDUP(AE378,AH371),AH373))</f>
        <v>-</v>
      </c>
      <c r="AD359" s="273" t="str">
        <f ca="1">IF(A378=FALSE,"-",TEXT(ROUNDUP(AE378,AH371)%*B378*F343,X359))</f>
        <v>-</v>
      </c>
      <c r="AE359" s="124" t="str">
        <f ca="1">IF(OR(A378=FALSE,D359=0),"-",TEXT(Q378,AH373))</f>
        <v>-</v>
      </c>
      <c r="AF359" s="124" t="s">
        <v>353</v>
      </c>
      <c r="AG359" s="125" t="str">
        <f t="shared" ca="1" si="171"/>
        <v>-</v>
      </c>
      <c r="AI359" s="125" t="str">
        <f ca="1">IF(A378=FALSE,"",ROUND(C378*F343,K342))</f>
        <v/>
      </c>
      <c r="AJ359" s="125" t="str">
        <f ca="1">IF(A378=FALSE,"",ROUND(OFFSET(Force_2!L$3,B341+A359,0)*A343*F343,K342))</f>
        <v/>
      </c>
      <c r="AK359" s="125" t="str">
        <f ca="1">IF(A378=FALSE,"",ROUND(OFFSET(Force_2!M$3,B341+A359,0)*A343*F343,K342))</f>
        <v/>
      </c>
      <c r="AL359" s="124" t="str">
        <f ca="1">IF(A378=FALSE,"","± "&amp;TEXT((AK359-AJ359)/2,J343))</f>
        <v/>
      </c>
      <c r="AM359" s="124" t="str">
        <f t="shared" ca="1" si="172"/>
        <v>-</v>
      </c>
    </row>
    <row r="360" spans="1:39" s="119" customFormat="1" ht="18.75" customHeight="1">
      <c r="A360" s="121">
        <v>11</v>
      </c>
      <c r="B360" s="121" t="b">
        <f ca="1">IFERROR(AND(OFFSET(Force_2!V$3,B341+A360,0)&lt;&gt;"",H341+5&gt;A360),FALSE)</f>
        <v>0</v>
      </c>
      <c r="C360" s="542"/>
      <c r="D360" s="121" t="str">
        <f ca="1">IF(B$31=FALSE,"",OFFSET(Force_2!B$3,B341+A360,0))</f>
        <v/>
      </c>
      <c r="E360" s="121" t="str">
        <f ca="1">IF(B360=FALSE,"",OFFSET(Force_2!V$3,B341+A360,0))</f>
        <v/>
      </c>
      <c r="F360" s="121" t="str">
        <f ca="1">IF(B360=FALSE,"",OFFSET(Force_2!W$3,B341+A360,0))</f>
        <v/>
      </c>
      <c r="G360" s="121" t="str">
        <f ca="1">IF(B360=FALSE,"",OFFSET(Force_2!X$3,B341+A360,0))</f>
        <v/>
      </c>
      <c r="H360" s="121" t="str">
        <f ca="1">IF(B360=FALSE,"",OFFSET(Force_2!Y$3,B341+A360,0))</f>
        <v/>
      </c>
      <c r="I360" s="121" t="str">
        <f ca="1">IF(B360=FALSE,"",OFFSET(Force_2!Z$3,B341+A360,0))</f>
        <v/>
      </c>
      <c r="J360" s="121" t="str">
        <f ca="1">IF(B360=FALSE,"",OFFSET(Force_2!AA$3,B341+A360,0))</f>
        <v/>
      </c>
      <c r="K360" s="308" t="str">
        <f ca="1">IF(B360=FALSE,"",D360*A343)</f>
        <v/>
      </c>
      <c r="L360" s="308" t="str">
        <f ca="1">IF(B360=FALSE,"",IF(D360=0,0,D360/E360*(F360-F352)))</f>
        <v/>
      </c>
      <c r="M360" s="308" t="str">
        <f ca="1">IF(B360=FALSE,"",IF(D360=0,0,D360/G360*(H360-H352)))</f>
        <v/>
      </c>
      <c r="N360" s="308" t="str">
        <f ca="1">IF(B360=FALSE,"",IF(D360=0,0,D360/I360*(J360-J352)))</f>
        <v/>
      </c>
      <c r="O360" s="308" t="str">
        <f t="shared" ca="1" si="169"/>
        <v/>
      </c>
      <c r="P360" s="308" t="str">
        <f ca="1">IF(B360=FALSE,"",(R343*L360+S343*L360^2+T343*L360^3)*N343)</f>
        <v/>
      </c>
      <c r="Q360" s="308" t="str">
        <f ca="1">IF(B360=FALSE,"",(R343*M360+S343*M360^2+T343*M360^3)*N343)</f>
        <v/>
      </c>
      <c r="R360" s="308" t="str">
        <f ca="1">IF(B360=FALSE,"",(R343*N360+S343*N360^2+T343*N360^3)*N343)</f>
        <v/>
      </c>
      <c r="S360" s="308" t="str">
        <f t="shared" ca="1" si="170"/>
        <v/>
      </c>
      <c r="T360" s="309" t="str">
        <f ca="1">IF(B360=FALSE,"",IF(K360=0,0,(ROUND(K360,K343)-ROUND(P360,K343))/ROUND(P360,K343)*100))</f>
        <v/>
      </c>
      <c r="U360" s="309" t="str">
        <f ca="1">IF(B360=FALSE,"",IF(K360=0,0,(ROUND(K360,K343)-ROUND(Q360,K343))/ROUND(Q360,K343)*100))</f>
        <v/>
      </c>
      <c r="V360" s="309" t="str">
        <f ca="1">IF(B360=FALSE,"",IF(K360=0,0,(ROUND(K360,K343)-ROUND(R360,K343))/ROUND(R360,K343)*100))</f>
        <v/>
      </c>
      <c r="X360" s="124" t="str">
        <f ca="1">IF(A379=FALSE,"",IF(B379*F343&gt;=1000,"# ##","")&amp;J343)</f>
        <v/>
      </c>
      <c r="Y360" s="124" t="str">
        <f ca="1">IF(A379=FALSE,"",TEXT(B379*F343,X360))</f>
        <v/>
      </c>
      <c r="Z360" s="124" t="str">
        <f ca="1">IF(A379=FALSE,"-",TEXT(C379*F343,X360))</f>
        <v>-</v>
      </c>
      <c r="AA360" s="273" t="str">
        <f ca="1">IF(A379=FALSE,"-",TEXT((B379-C379)*F343,X360))</f>
        <v>-</v>
      </c>
      <c r="AB360" s="124" t="str">
        <f ca="1">IF(A379=FALSE,"",IF(D360=0,"-",TEXT(P379,AH373)))</f>
        <v/>
      </c>
      <c r="AC360" s="124" t="str">
        <f ca="1">IF(OR(A379=FALSE,D360=0),"-",TEXT(ROUNDUP(AE379,AH371),AH373))</f>
        <v>-</v>
      </c>
      <c r="AD360" s="273" t="str">
        <f ca="1">IF(A379=FALSE,"-",TEXT(ROUNDUP(AE379,AH371)%*B379*F343,X360))</f>
        <v>-</v>
      </c>
      <c r="AE360" s="124" t="str">
        <f ca="1">IF(OR(A379=FALSE,D360=0),"-",TEXT(Q379,AH373))</f>
        <v>-</v>
      </c>
      <c r="AF360" s="124" t="s">
        <v>353</v>
      </c>
      <c r="AG360" s="125" t="str">
        <f t="shared" ca="1" si="171"/>
        <v>-</v>
      </c>
      <c r="AI360" s="125" t="str">
        <f ca="1">IF(A379=FALSE,"",ROUND(C379*F343,K342))</f>
        <v/>
      </c>
      <c r="AJ360" s="125" t="str">
        <f ca="1">IF(A379=FALSE,"",ROUND(OFFSET(Force_2!L$3,B341+A360,0)*A343*F343,K342))</f>
        <v/>
      </c>
      <c r="AK360" s="125" t="str">
        <f ca="1">IF(A379=FALSE,"",ROUND(OFFSET(Force_2!M$3,B341+A360,0)*A343*F343,K342))</f>
        <v/>
      </c>
      <c r="AL360" s="124" t="str">
        <f ca="1">IF(A379=FALSE,"","± "&amp;TEXT((AK360-AJ360)/2,J343))</f>
        <v/>
      </c>
      <c r="AM360" s="124" t="str">
        <f t="shared" ca="1" si="172"/>
        <v>-</v>
      </c>
    </row>
    <row r="361" spans="1:39" s="119" customFormat="1" ht="18.75" customHeight="1">
      <c r="A361" s="121">
        <v>12</v>
      </c>
      <c r="B361" s="121" t="b">
        <f ca="1">IFERROR(AND(OFFSET(Force_2!V$3,B341+A361,0)&lt;&gt;"",H341+5&gt;A361),FALSE)</f>
        <v>0</v>
      </c>
      <c r="C361" s="542"/>
      <c r="D361" s="121" t="str">
        <f ca="1">IF(B$32=FALSE,"",OFFSET(Force_2!B$3,B341+A361,0))</f>
        <v/>
      </c>
      <c r="E361" s="121" t="str">
        <f ca="1">IF(B361=FALSE,"",OFFSET(Force_2!V$3,B341+A361,0))</f>
        <v/>
      </c>
      <c r="F361" s="121" t="str">
        <f ca="1">IF(B361=FALSE,"",OFFSET(Force_2!W$3,B341+A361,0))</f>
        <v/>
      </c>
      <c r="G361" s="121" t="str">
        <f ca="1">IF(B361=FALSE,"",OFFSET(Force_2!X$3,B341+A361,0))</f>
        <v/>
      </c>
      <c r="H361" s="121" t="str">
        <f ca="1">IF(B361=FALSE,"",OFFSET(Force_2!Y$3,B341+A361,0))</f>
        <v/>
      </c>
      <c r="I361" s="121" t="str">
        <f ca="1">IF(B361=FALSE,"",OFFSET(Force_2!Z$3,B341+A361,0))</f>
        <v/>
      </c>
      <c r="J361" s="121" t="str">
        <f ca="1">IF(B361=FALSE,"",OFFSET(Force_2!AA$3,B341+A361,0))</f>
        <v/>
      </c>
      <c r="K361" s="308" t="str">
        <f ca="1">IF(B361=FALSE,"",D361*A343)</f>
        <v/>
      </c>
      <c r="L361" s="308" t="str">
        <f ca="1">IF(B361=FALSE,"",IF(D361=0,0,D361/E361*(F361-F352)))</f>
        <v/>
      </c>
      <c r="M361" s="308" t="str">
        <f ca="1">IF(B361=FALSE,"",IF(D361=0,0,D361/G361*(H361-H352)))</f>
        <v/>
      </c>
      <c r="N361" s="308" t="str">
        <f ca="1">IF(B361=FALSE,"",IF(D361=0,0,D361/I361*(J361-J352)))</f>
        <v/>
      </c>
      <c r="O361" s="308" t="str">
        <f t="shared" ca="1" si="169"/>
        <v/>
      </c>
      <c r="P361" s="308" t="str">
        <f ca="1">IF(B361=FALSE,"",(R343*L361+S343*L361^2+T343*L361^3)*N343)</f>
        <v/>
      </c>
      <c r="Q361" s="308" t="str">
        <f ca="1">IF(B361=FALSE,"",(R343*M361+S343*M361^2+T343*M361^3)*N343)</f>
        <v/>
      </c>
      <c r="R361" s="308" t="str">
        <f ca="1">IF(B361=FALSE,"",(R343*N361+S343*N361^2+T343*N361^3)*N343)</f>
        <v/>
      </c>
      <c r="S361" s="308" t="str">
        <f t="shared" ca="1" si="170"/>
        <v/>
      </c>
      <c r="T361" s="309" t="str">
        <f ca="1">IF(B361=FALSE,"",IF(K361=0,0,(ROUND(K361,K343)-ROUND(P361,K343))/ROUND(P361,K343)*100))</f>
        <v/>
      </c>
      <c r="U361" s="309" t="str">
        <f ca="1">IF(B361=FALSE,"",IF(K361=0,0,(ROUND(K361,K343)-ROUND(Q361,K343))/ROUND(Q361,K343)*100))</f>
        <v/>
      </c>
      <c r="V361" s="309" t="str">
        <f ca="1">IF(B361=FALSE,"",IF(K361=0,0,(ROUND(K361,K343)-ROUND(R361,K343))/ROUND(R361,K343)*100))</f>
        <v/>
      </c>
      <c r="X361" s="124" t="str">
        <f ca="1">IF(A380=FALSE,"",IF(B380*F343&gt;=1000,"# ##","")&amp;J343)</f>
        <v/>
      </c>
      <c r="Y361" s="124" t="str">
        <f ca="1">IF(A380=FALSE,"",TEXT(B380*F343,X361))</f>
        <v/>
      </c>
      <c r="Z361" s="124" t="str">
        <f ca="1">IF(A380=FALSE,"-",TEXT(C380*F343,X361))</f>
        <v>-</v>
      </c>
      <c r="AA361" s="273" t="str">
        <f ca="1">IF(A380=FALSE,"-",TEXT((B380-C380)*F343,X361))</f>
        <v>-</v>
      </c>
      <c r="AB361" s="124" t="str">
        <f ca="1">IF(A380=FALSE,"",IF(D361=0,"-",TEXT(P380,AH373)))</f>
        <v/>
      </c>
      <c r="AC361" s="124" t="str">
        <f ca="1">IF(OR(A380=FALSE,D361=0),"-",TEXT(ROUNDUP(AE380,AH371),AH373))</f>
        <v>-</v>
      </c>
      <c r="AD361" s="273" t="str">
        <f ca="1">IF(A380=FALSE,"-",TEXT(ROUNDUP(AE380,AH371)%*B380*F343,X361))</f>
        <v>-</v>
      </c>
      <c r="AE361" s="124" t="str">
        <f ca="1">IF(OR(A380=FALSE,D361=0),"-",TEXT(Q380,AH373))</f>
        <v>-</v>
      </c>
      <c r="AF361" s="124" t="s">
        <v>353</v>
      </c>
      <c r="AG361" s="125" t="str">
        <f t="shared" ca="1" si="171"/>
        <v>-</v>
      </c>
      <c r="AI361" s="125" t="str">
        <f ca="1">IF(A380=FALSE,"",ROUND(C380*F343,K342))</f>
        <v/>
      </c>
      <c r="AJ361" s="125" t="str">
        <f ca="1">IF(A380=FALSE,"",ROUND(OFFSET(Force_2!L$3,B341+A361,0)*A343*F343,K342))</f>
        <v/>
      </c>
      <c r="AK361" s="125" t="str">
        <f ca="1">IF(A380=FALSE,"",ROUND(OFFSET(Force_2!M$3,B341+A361,0)*A343*F343,K342))</f>
        <v/>
      </c>
      <c r="AL361" s="124" t="str">
        <f ca="1">IF(A380=FALSE,"","± "&amp;TEXT((AK361-AJ361)/2,J343))</f>
        <v/>
      </c>
      <c r="AM361" s="124" t="str">
        <f t="shared" ca="1" si="172"/>
        <v>-</v>
      </c>
    </row>
    <row r="362" spans="1:39" s="119" customFormat="1" ht="18.75" customHeight="1">
      <c r="A362" s="121">
        <v>13</v>
      </c>
      <c r="B362" s="121" t="b">
        <f ca="1">IFERROR(AND(OFFSET(Force_2!V$3,B341+A362,0)&lt;&gt;"",H341+5&gt;A362),FALSE)</f>
        <v>0</v>
      </c>
      <c r="C362" s="542"/>
      <c r="D362" s="121" t="str">
        <f ca="1">IF(B$33=FALSE,"",OFFSET(Force_2!B$3,B341+A362,0))</f>
        <v/>
      </c>
      <c r="E362" s="121" t="str">
        <f ca="1">IF(B362=FALSE,"",OFFSET(Force_2!V$3,B341+A362,0))</f>
        <v/>
      </c>
      <c r="F362" s="121" t="str">
        <f ca="1">IF(B362=FALSE,"",OFFSET(Force_2!W$3,B341+A362,0))</f>
        <v/>
      </c>
      <c r="G362" s="121" t="str">
        <f ca="1">IF(B362=FALSE,"",OFFSET(Force_2!X$3,B341+A362,0))</f>
        <v/>
      </c>
      <c r="H362" s="121" t="str">
        <f ca="1">IF(B362=FALSE,"",OFFSET(Force_2!Y$3,B341+A362,0))</f>
        <v/>
      </c>
      <c r="I362" s="121" t="str">
        <f ca="1">IF(B362=FALSE,"",OFFSET(Force_2!Z$3,B341+A362,0))</f>
        <v/>
      </c>
      <c r="J362" s="121" t="str">
        <f ca="1">IF(B362=FALSE,"",OFFSET(Force_2!AA$3,B341+A362,0))</f>
        <v/>
      </c>
      <c r="K362" s="308" t="str">
        <f ca="1">IF(B362=FALSE,"",D362*A343)</f>
        <v/>
      </c>
      <c r="L362" s="308" t="str">
        <f ca="1">IF(B362=FALSE,"",IF(D362=0,0,D362/E362*(F362-F352)))</f>
        <v/>
      </c>
      <c r="M362" s="308" t="str">
        <f ca="1">IF(B362=FALSE,"",IF(D362=0,0,D362/G362*(H362-H352)))</f>
        <v/>
      </c>
      <c r="N362" s="308" t="str">
        <f ca="1">IF(B362=FALSE,"",IF(D362=0,0,D362/I362*(J362-J352)))</f>
        <v/>
      </c>
      <c r="O362" s="308" t="str">
        <f t="shared" ca="1" si="169"/>
        <v/>
      </c>
      <c r="P362" s="308" t="str">
        <f ca="1">IF(B362=FALSE,"",(R343*L362+S343*L362^2+T343*L362^3)*N343)</f>
        <v/>
      </c>
      <c r="Q362" s="308" t="str">
        <f ca="1">IF(B362=FALSE,"",(R343*M362+S343*M362^2+T343*M362^3)*N343)</f>
        <v/>
      </c>
      <c r="R362" s="308" t="str">
        <f ca="1">IF(B362=FALSE,"",(R343*N362+S343*N362^2+T343*N362^3)*N343)</f>
        <v/>
      </c>
      <c r="S362" s="308" t="str">
        <f t="shared" ca="1" si="170"/>
        <v/>
      </c>
      <c r="T362" s="309" t="str">
        <f ca="1">IF(B362=FALSE,"",IF(K362=0,0,(ROUND(K362,K343)-ROUND(P362,K343))/ROUND(P362,K343)*100))</f>
        <v/>
      </c>
      <c r="U362" s="309" t="str">
        <f ca="1">IF(B362=FALSE,"",IF(K362=0,0,(ROUND(K362,K343)-ROUND(Q362,K343))/ROUND(Q362,K343)*100))</f>
        <v/>
      </c>
      <c r="V362" s="309" t="str">
        <f ca="1">IF(B362=FALSE,"",IF(K362=0,0,(ROUND(K362,K343)-ROUND(R362,K343))/ROUND(R362,K343)*100))</f>
        <v/>
      </c>
      <c r="X362" s="124" t="str">
        <f ca="1">IF(A381=FALSE,"",IF(B381*F343&gt;=1000,"# ##","")&amp;J343)</f>
        <v/>
      </c>
      <c r="Y362" s="124" t="str">
        <f ca="1">IF(A381=FALSE,"",TEXT(B381*F343,X362))</f>
        <v/>
      </c>
      <c r="Z362" s="124" t="str">
        <f ca="1">IF(A381=FALSE,"-",TEXT(C381*F343,X362))</f>
        <v>-</v>
      </c>
      <c r="AA362" s="273" t="str">
        <f ca="1">IF(A381=FALSE,"-",TEXT((B381-C381)*F343,X362))</f>
        <v>-</v>
      </c>
      <c r="AB362" s="124" t="str">
        <f ca="1">IF(A381=FALSE,"",IF(D362=0,"-",TEXT(P381,AH373)))</f>
        <v/>
      </c>
      <c r="AC362" s="124" t="str">
        <f ca="1">IF(OR(A381=FALSE,D362=0),"-",TEXT(ROUNDUP(AE381,AH371),AH373))</f>
        <v>-</v>
      </c>
      <c r="AD362" s="273" t="str">
        <f ca="1">IF(A381=FALSE,"-",TEXT(ROUNDUP(AE381,AH371)%*B381*F343,X362))</f>
        <v>-</v>
      </c>
      <c r="AE362" s="124" t="str">
        <f ca="1">IF(OR(A381=FALSE,D362=0),"-",TEXT(Q381,AH373))</f>
        <v>-</v>
      </c>
      <c r="AF362" s="124" t="s">
        <v>353</v>
      </c>
      <c r="AG362" s="125" t="str">
        <f t="shared" ca="1" si="171"/>
        <v>-</v>
      </c>
      <c r="AI362" s="125" t="str">
        <f ca="1">IF(A381=FALSE,"",ROUND(C381*F343,K342))</f>
        <v/>
      </c>
      <c r="AJ362" s="125" t="str">
        <f ca="1">IF(A381=FALSE,"",ROUND(OFFSET(Force_2!L$3,B341+A362,0)*A343*F343,K342))</f>
        <v/>
      </c>
      <c r="AK362" s="125" t="str">
        <f ca="1">IF(A381=FALSE,"",ROUND(OFFSET(Force_2!M$3,B341+A362,0)*A343*F343,K342))</f>
        <v/>
      </c>
      <c r="AL362" s="124" t="str">
        <f ca="1">IF(A381=FALSE,"","± "&amp;TEXT((AK362-AJ362)/2,J343))</f>
        <v/>
      </c>
      <c r="AM362" s="124" t="str">
        <f t="shared" ca="1" si="172"/>
        <v>-</v>
      </c>
    </row>
    <row r="363" spans="1:39" s="119" customFormat="1" ht="18.75" customHeight="1">
      <c r="A363" s="121">
        <v>14</v>
      </c>
      <c r="B363" s="121" t="b">
        <f ca="1">IFERROR(AND(OFFSET(Force_2!V$3,B341+A363,0)&lt;&gt;"",H341+5&gt;A363),FALSE)</f>
        <v>0</v>
      </c>
      <c r="C363" s="542"/>
      <c r="D363" s="121" t="str">
        <f ca="1">IF(B$34=FALSE,"",OFFSET(Force_2!B$3,B341+A363,0))</f>
        <v/>
      </c>
      <c r="E363" s="121" t="str">
        <f ca="1">IF(B363=FALSE,"",OFFSET(Force_2!V$3,B341+A363,0))</f>
        <v/>
      </c>
      <c r="F363" s="121" t="str">
        <f ca="1">IF(B363=FALSE,"",OFFSET(Force_2!W$3,B341+A363,0))</f>
        <v/>
      </c>
      <c r="G363" s="121" t="str">
        <f ca="1">IF(B363=FALSE,"",OFFSET(Force_2!X$3,B341+A363,0))</f>
        <v/>
      </c>
      <c r="H363" s="121" t="str">
        <f ca="1">IF(B363=FALSE,"",OFFSET(Force_2!Y$3,B341+A363,0))</f>
        <v/>
      </c>
      <c r="I363" s="121" t="str">
        <f ca="1">IF(B363=FALSE,"",OFFSET(Force_2!Z$3,B341+A363,0))</f>
        <v/>
      </c>
      <c r="J363" s="121" t="str">
        <f ca="1">IF(B363=FALSE,"",OFFSET(Force_2!AA$3,B341+A363,0))</f>
        <v/>
      </c>
      <c r="K363" s="308" t="str">
        <f ca="1">IF(B363=FALSE,"",D363*A343)</f>
        <v/>
      </c>
      <c r="L363" s="308" t="str">
        <f ca="1">IF(B363=FALSE,"",IF(D363=0,0,D363/E363*(F363-F352)))</f>
        <v/>
      </c>
      <c r="M363" s="308" t="str">
        <f ca="1">IF(B363=FALSE,"",IF(D363=0,0,D363/G363*(H363-H352)))</f>
        <v/>
      </c>
      <c r="N363" s="308" t="str">
        <f ca="1">IF(B363=FALSE,"",IF(D363=0,0,D363/I363*(J363-J352)))</f>
        <v/>
      </c>
      <c r="O363" s="308" t="str">
        <f t="shared" ca="1" si="169"/>
        <v/>
      </c>
      <c r="P363" s="308" t="str">
        <f ca="1">IF(B363=FALSE,"",(R343*L363+S343*L363^2+T343*L363^3)*N343)</f>
        <v/>
      </c>
      <c r="Q363" s="308" t="str">
        <f ca="1">IF(B363=FALSE,"",(R343*M363+S343*M363^2+T343*M363^3)*N343)</f>
        <v/>
      </c>
      <c r="R363" s="308" t="str">
        <f ca="1">IF(B363=FALSE,"",(R343*N363+S343*N363^2+T343*N363^3)*N343)</f>
        <v/>
      </c>
      <c r="S363" s="308" t="str">
        <f t="shared" ca="1" si="170"/>
        <v/>
      </c>
      <c r="T363" s="309" t="str">
        <f ca="1">IF(B363=FALSE,"",IF(K363=0,0,(ROUND(K363,K343)-ROUND(P363,K343))/ROUND(P363,K343)*100))</f>
        <v/>
      </c>
      <c r="U363" s="309" t="str">
        <f ca="1">IF(B363=FALSE,"",IF(K363=0,0,(ROUND(K363,K343)-ROUND(Q363,K343))/ROUND(Q363,K343)*100))</f>
        <v/>
      </c>
      <c r="V363" s="309" t="str">
        <f ca="1">IF(B363=FALSE,"",IF(K363=0,0,(ROUND(K363,K343)-ROUND(R363,K343))/ROUND(R363,K343)*100))</f>
        <v/>
      </c>
      <c r="X363" s="124" t="str">
        <f ca="1">IF(A382=FALSE,"",IF(B382*F343&gt;=1000,"# ##","")&amp;J343)</f>
        <v/>
      </c>
      <c r="Y363" s="124" t="str">
        <f ca="1">IF(A382=FALSE,"",TEXT(B382*F343,X363))</f>
        <v/>
      </c>
      <c r="Z363" s="124" t="str">
        <f ca="1">IF(A382=FALSE,"-",TEXT(C382*F343,X363))</f>
        <v>-</v>
      </c>
      <c r="AA363" s="273" t="str">
        <f ca="1">IF(A382=FALSE,"-",TEXT((B382-C382)*F343,X363))</f>
        <v>-</v>
      </c>
      <c r="AB363" s="124" t="str">
        <f ca="1">IF(A382=FALSE,"",IF(D363=0,"-",TEXT(P382,AH373)))</f>
        <v/>
      </c>
      <c r="AC363" s="124" t="str">
        <f ca="1">IF(OR(A382=FALSE,D363=0),"-",TEXT(ROUNDUP(AE382,AH371),AH373))</f>
        <v>-</v>
      </c>
      <c r="AD363" s="273" t="str">
        <f ca="1">IF(A382=FALSE,"-",TEXT(ROUNDUP(AE382,AH371)%*B382*F343,X363))</f>
        <v>-</v>
      </c>
      <c r="AE363" s="124" t="str">
        <f ca="1">IF(OR(A382=FALSE,D363=0),"-",TEXT(Q382,AH373))</f>
        <v>-</v>
      </c>
      <c r="AF363" s="124" t="s">
        <v>353</v>
      </c>
      <c r="AG363" s="125" t="str">
        <f t="shared" ca="1" si="171"/>
        <v>-</v>
      </c>
      <c r="AI363" s="125" t="str">
        <f ca="1">IF(A382=FALSE,"",ROUND(C382*F343,K342))</f>
        <v/>
      </c>
      <c r="AJ363" s="125" t="str">
        <f ca="1">IF(A382=FALSE,"",ROUND(OFFSET(Force_2!L$3,B341+A363,0)*A343*F343,K342))</f>
        <v/>
      </c>
      <c r="AK363" s="125" t="str">
        <f ca="1">IF(A382=FALSE,"",ROUND(OFFSET(Force_2!M$3,B341+A363,0)*A343*F343,K342))</f>
        <v/>
      </c>
      <c r="AL363" s="124" t="str">
        <f ca="1">IF(A382=FALSE,"","± "&amp;TEXT((AK363-AJ363)/2,J343))</f>
        <v/>
      </c>
      <c r="AM363" s="124" t="str">
        <f t="shared" ca="1" si="172"/>
        <v>-</v>
      </c>
    </row>
    <row r="364" spans="1:39" s="119" customFormat="1" ht="18.75" customHeight="1">
      <c r="A364" s="121">
        <v>15</v>
      </c>
      <c r="B364" s="121" t="b">
        <f ca="1">IFERROR(AND(OFFSET(Force_2!V$3,B341+A364,0)&lt;&gt;"",H341+5&gt;A364),FALSE)</f>
        <v>0</v>
      </c>
      <c r="C364" s="542"/>
      <c r="D364" s="121" t="str">
        <f ca="1">IF(B$35=FALSE,"",OFFSET(Force_2!B$3,B341+A364,0))</f>
        <v/>
      </c>
      <c r="E364" s="121" t="str">
        <f ca="1">IF(B364=FALSE,"",OFFSET(Force_2!V$3,B341+A364,0))</f>
        <v/>
      </c>
      <c r="F364" s="121" t="str">
        <f ca="1">IF(B364=FALSE,"",OFFSET(Force_2!W$3,B341+A364,0))</f>
        <v/>
      </c>
      <c r="G364" s="121" t="str">
        <f ca="1">IF(B364=FALSE,"",OFFSET(Force_2!X$3,B341+A364,0))</f>
        <v/>
      </c>
      <c r="H364" s="121" t="str">
        <f ca="1">IF(B364=FALSE,"",OFFSET(Force_2!Y$3,B341+A364,0))</f>
        <v/>
      </c>
      <c r="I364" s="121" t="str">
        <f ca="1">IF(B364=FALSE,"",OFFSET(Force_2!Z$3,B341+A364,0))</f>
        <v/>
      </c>
      <c r="J364" s="121" t="str">
        <f ca="1">IF(B364=FALSE,"",OFFSET(Force_2!AA$3,B341+A364,0))</f>
        <v/>
      </c>
      <c r="K364" s="308" t="str">
        <f ca="1">IF(B364=FALSE,"",D364*A343)</f>
        <v/>
      </c>
      <c r="L364" s="308" t="str">
        <f ca="1">IF(B364=FALSE,"",IF(D364=0,0,D364/E364*(F364-F352)))</f>
        <v/>
      </c>
      <c r="M364" s="308" t="str">
        <f ca="1">IF(B364=FALSE,"",IF(D364=0,0,D364/G364*(H364-H352)))</f>
        <v/>
      </c>
      <c r="N364" s="308" t="str">
        <f ca="1">IF(B364=FALSE,"",IF(D364=0,0,D364/I364*(J364-J352)))</f>
        <v/>
      </c>
      <c r="O364" s="308" t="str">
        <f t="shared" ca="1" si="169"/>
        <v/>
      </c>
      <c r="P364" s="308" t="str">
        <f ca="1">IF(B364=FALSE,"",(R343*L364+S343*L364^2+T343*L364^3)*N343)</f>
        <v/>
      </c>
      <c r="Q364" s="308" t="str">
        <f ca="1">IF(B364=FALSE,"",(R343*M364+S343*M364^2+T343*M364^3)*N343)</f>
        <v/>
      </c>
      <c r="R364" s="308" t="str">
        <f ca="1">IF(B364=FALSE,"",(R343*N364+S343*N364^2+T343*N364^3)*N343)</f>
        <v/>
      </c>
      <c r="S364" s="308" t="str">
        <f t="shared" ca="1" si="170"/>
        <v/>
      </c>
      <c r="T364" s="309" t="str">
        <f ca="1">IF(B364=FALSE,"",IF(K364=0,0,(ROUND(K364,K343)-ROUND(P364,K343))/ROUND(P364,K343)*100))</f>
        <v/>
      </c>
      <c r="U364" s="309" t="str">
        <f ca="1">IF(B364=FALSE,"",IF(K364=0,0,(ROUND(K364,K343)-ROUND(Q364,K343))/ROUND(Q364,K343)*100))</f>
        <v/>
      </c>
      <c r="V364" s="309" t="str">
        <f ca="1">IF(B364=FALSE,"",IF(K364=0,0,(ROUND(K364,K343)-ROUND(R364,K343))/ROUND(R364,K343)*100))</f>
        <v/>
      </c>
      <c r="X364" s="124" t="str">
        <f ca="1">IF(A383=FALSE,"",IF(B383*F343&gt;=1000,"# ##","")&amp;J343)</f>
        <v/>
      </c>
      <c r="Y364" s="124" t="str">
        <f ca="1">IF(A383=FALSE,"",TEXT(B383*F343,X364))</f>
        <v/>
      </c>
      <c r="Z364" s="124" t="str">
        <f ca="1">IF(A383=FALSE,"-",TEXT(C383*F343,X364))</f>
        <v>-</v>
      </c>
      <c r="AA364" s="273" t="str">
        <f ca="1">IF(A383=FALSE,"-",TEXT((B383-C383)*F343,X364))</f>
        <v>-</v>
      </c>
      <c r="AB364" s="124" t="str">
        <f ca="1">IF(A383=FALSE,"",IF(D364=0,"-",TEXT(P383,AH373)))</f>
        <v/>
      </c>
      <c r="AC364" s="124" t="str">
        <f ca="1">IF(OR(A383=FALSE,D364=0),"-",TEXT(ROUNDUP(AE383,AH371),AH373))</f>
        <v>-</v>
      </c>
      <c r="AD364" s="273" t="str">
        <f ca="1">IF(A383=FALSE,"-",TEXT(ROUNDUP(AE383,AH371)%*B383*F343,X364))</f>
        <v>-</v>
      </c>
      <c r="AE364" s="124" t="str">
        <f ca="1">IF(OR(A383=FALSE,D364=0),"-",TEXT(Q383,AH373))</f>
        <v>-</v>
      </c>
      <c r="AF364" s="124" t="s">
        <v>353</v>
      </c>
      <c r="AG364" s="125" t="str">
        <f t="shared" ca="1" si="171"/>
        <v>-</v>
      </c>
      <c r="AI364" s="125" t="str">
        <f ca="1">IF(A383=FALSE,"",ROUND(C383*F343,K342))</f>
        <v/>
      </c>
      <c r="AJ364" s="125" t="str">
        <f ca="1">IF(A383=FALSE,"",ROUND(OFFSET(Force_2!L$3,B341+A364,0)*A343*F343,K342))</f>
        <v/>
      </c>
      <c r="AK364" s="125" t="str">
        <f ca="1">IF(A383=FALSE,"",ROUND(OFFSET(Force_2!M$3,B341+A364,0)*A343*F343,K342))</f>
        <v/>
      </c>
      <c r="AL364" s="124" t="str">
        <f ca="1">IF(A383=FALSE,"","± "&amp;TEXT((AK364-AJ364)/2,J343))</f>
        <v/>
      </c>
      <c r="AM364" s="124" t="str">
        <f t="shared" ca="1" si="172"/>
        <v>-</v>
      </c>
    </row>
    <row r="365" spans="1:39" s="119" customFormat="1" ht="18.75" customHeight="1">
      <c r="A365" s="121">
        <v>16</v>
      </c>
      <c r="B365" s="121" t="b">
        <f ca="1">IFERROR(AND(OFFSET(Force_2!V$3,B341+A365,0)&lt;&gt;"",H341+5&gt;A365),FALSE)</f>
        <v>0</v>
      </c>
      <c r="C365" s="542"/>
      <c r="D365" s="121" t="str">
        <f ca="1">IF(B$36=FALSE,"",OFFSET(Force_2!B$3,B341+A365,0))</f>
        <v/>
      </c>
      <c r="E365" s="121" t="str">
        <f ca="1">IF(B365=FALSE,"",OFFSET(Force_2!V$3,B341+A365,0))</f>
        <v/>
      </c>
      <c r="F365" s="121" t="str">
        <f ca="1">IF(B365=FALSE,"",OFFSET(Force_2!W$3,B341+A365,0))</f>
        <v/>
      </c>
      <c r="G365" s="121" t="str">
        <f ca="1">IF(B365=FALSE,"",OFFSET(Force_2!X$3,B341+A365,0))</f>
        <v/>
      </c>
      <c r="H365" s="121" t="str">
        <f ca="1">IF(B365=FALSE,"",OFFSET(Force_2!Y$3,B341+A365,0))</f>
        <v/>
      </c>
      <c r="I365" s="121" t="str">
        <f ca="1">IF(B365=FALSE,"",OFFSET(Force_2!Z$3,B341+A365,0))</f>
        <v/>
      </c>
      <c r="J365" s="121" t="str">
        <f ca="1">IF(B365=FALSE,"",OFFSET(Force_2!AA$3,B341+A365,0))</f>
        <v/>
      </c>
      <c r="K365" s="308" t="str">
        <f ca="1">IF(B365=FALSE,"",D365*A343)</f>
        <v/>
      </c>
      <c r="L365" s="308" t="str">
        <f ca="1">IF(B365=FALSE,"",IF(D365=0,0,D365/E365*(F365-F352)))</f>
        <v/>
      </c>
      <c r="M365" s="308" t="str">
        <f ca="1">IF(B365=FALSE,"",IF(D365=0,0,D365/G365*(H365-H352)))</f>
        <v/>
      </c>
      <c r="N365" s="308" t="str">
        <f ca="1">IF(B365=FALSE,"",IF(D365=0,0,D365/I365*(J365-J352)))</f>
        <v/>
      </c>
      <c r="O365" s="308" t="str">
        <f t="shared" ca="1" si="169"/>
        <v/>
      </c>
      <c r="P365" s="308" t="str">
        <f ca="1">IF(B365=FALSE,"",(R343*L365+S343*L365^2+T343*L365^3)*N343)</f>
        <v/>
      </c>
      <c r="Q365" s="308" t="str">
        <f ca="1">IF(B365=FALSE,"",(R343*M365+S343*M365^2+T343*M365^3)*N343)</f>
        <v/>
      </c>
      <c r="R365" s="308" t="str">
        <f ca="1">IF(B365=FALSE,"",(R343*N365+S343*N365^2+T343*N365^3)*N343)</f>
        <v/>
      </c>
      <c r="S365" s="308" t="str">
        <f t="shared" ca="1" si="170"/>
        <v/>
      </c>
      <c r="T365" s="309" t="str">
        <f ca="1">IF(B365=FALSE,"",IF(K365=0,0,(ROUND(K365,K343)-ROUND(P365,K343))/ROUND(P365,K343)*100))</f>
        <v/>
      </c>
      <c r="U365" s="309" t="str">
        <f ca="1">IF(B365=FALSE,"",IF(K365=0,0,(ROUND(K365,K343)-ROUND(Q365,K343))/ROUND(Q365,K343)*100))</f>
        <v/>
      </c>
      <c r="V365" s="309" t="str">
        <f ca="1">IF(B365=FALSE,"",IF(K365=0,0,(ROUND(K365,K343)-ROUND(R365,K343))/ROUND(R365,K343)*100))</f>
        <v/>
      </c>
      <c r="W365" s="126"/>
      <c r="X365" s="124" t="str">
        <f ca="1">IF(A384=FALSE,"",IF(B384*F343&gt;=1000,"# ##","")&amp;J343)</f>
        <v/>
      </c>
      <c r="Y365" s="124" t="str">
        <f ca="1">IF(A384=FALSE,"",TEXT(B384*F343,X365))</f>
        <v/>
      </c>
      <c r="Z365" s="124" t="str">
        <f ca="1">IF(A384=FALSE,"-",TEXT(C384*F343,X365))</f>
        <v>-</v>
      </c>
      <c r="AA365" s="273" t="str">
        <f ca="1">IF(A384=FALSE,"-",TEXT((B384-C384)*F343,X365))</f>
        <v>-</v>
      </c>
      <c r="AB365" s="124" t="str">
        <f ca="1">IF(A384=FALSE,"",IF(D365=0,"-",TEXT(P384,AH373)))</f>
        <v/>
      </c>
      <c r="AC365" s="124" t="str">
        <f ca="1">IF(OR(A384=FALSE,D365=0),"-",TEXT(ROUNDUP(AE384,AH371),AH373))</f>
        <v>-</v>
      </c>
      <c r="AD365" s="273" t="str">
        <f ca="1">IF(A384=FALSE,"-",TEXT(ROUNDUP(AE384,AH371)%*B384*F343,X365))</f>
        <v>-</v>
      </c>
      <c r="AE365" s="124" t="str">
        <f ca="1">IF(OR(A384=FALSE,D365=0),"-",TEXT(Q384,AH373))</f>
        <v>-</v>
      </c>
      <c r="AF365" s="124" t="s">
        <v>353</v>
      </c>
      <c r="AG365" s="125" t="str">
        <f t="shared" ca="1" si="171"/>
        <v>-</v>
      </c>
      <c r="AI365" s="125" t="str">
        <f ca="1">IF(A384=FALSE,"",ROUND(C384*F343,K342))</f>
        <v/>
      </c>
      <c r="AJ365" s="125" t="str">
        <f ca="1">IF(A384=FALSE,"",ROUND(OFFSET(Force_2!L$3,B341+A365,0)*A343*F343,K342))</f>
        <v/>
      </c>
      <c r="AK365" s="125" t="str">
        <f ca="1">IF(A384=FALSE,"",ROUND(OFFSET(Force_2!M$3,B341+A365,0)*A343*F343,K342))</f>
        <v/>
      </c>
      <c r="AL365" s="124" t="str">
        <f ca="1">IF(A384=FALSE,"","± "&amp;TEXT((AK365-AJ365)/2,J343))</f>
        <v/>
      </c>
      <c r="AM365" s="124" t="str">
        <f t="shared" ca="1" si="172"/>
        <v>-</v>
      </c>
    </row>
    <row r="366" spans="1:39" s="119" customFormat="1" ht="18.75" customHeight="1">
      <c r="A366" s="121">
        <v>17</v>
      </c>
      <c r="B366" s="121" t="b">
        <f ca="1">IFERROR(AND(OFFSET(Force_2!V$3,B341+A366,0)&lt;&gt;"",H341+5&gt;A366),FALSE)</f>
        <v>0</v>
      </c>
      <c r="C366" s="557"/>
      <c r="D366" s="121" t="str">
        <f ca="1">IF(B$37=FALSE,"",OFFSET(Force_2!B$3,B341+A366,0))</f>
        <v/>
      </c>
      <c r="E366" s="121" t="str">
        <f ca="1">IF(B366=FALSE,"",OFFSET(Force_2!V$3,B341+A366,0))</f>
        <v/>
      </c>
      <c r="F366" s="121" t="str">
        <f ca="1">IF(B366=FALSE,"",OFFSET(Force_2!W$3,B341+A366,0))</f>
        <v/>
      </c>
      <c r="G366" s="121" t="str">
        <f ca="1">IF(B366=FALSE,"",OFFSET(Force_2!X$3,B341+A366,0))</f>
        <v/>
      </c>
      <c r="H366" s="121" t="str">
        <f ca="1">IF(B366=FALSE,"",OFFSET(Force_2!Y$3,B341+A366,0))</f>
        <v/>
      </c>
      <c r="I366" s="121" t="str">
        <f ca="1">IF(B366=FALSE,"",OFFSET(Force_2!Z$3,B341+A366,0))</f>
        <v/>
      </c>
      <c r="J366" s="121" t="str">
        <f ca="1">IF(B366=FALSE,"",OFFSET(Force_2!AA$3,B341+A366,0))</f>
        <v/>
      </c>
      <c r="K366" s="308" t="str">
        <f ca="1">IF(B366=FALSE,"",D366*A343)</f>
        <v/>
      </c>
      <c r="L366" s="308" t="str">
        <f ca="1">IF(B366=FALSE,"",IF(D366=0,0,D366/E366*(F366-F352)))</f>
        <v/>
      </c>
      <c r="M366" s="308" t="str">
        <f ca="1">IF(B366=FALSE,"",IF(D366=0,0,D366/G366*(H366-H352)))</f>
        <v/>
      </c>
      <c r="N366" s="308" t="str">
        <f ca="1">IF(B366=FALSE,"",IF(D366=0,0,D366/I366*(J366-J352)))</f>
        <v/>
      </c>
      <c r="O366" s="308" t="str">
        <f t="shared" ca="1" si="169"/>
        <v/>
      </c>
      <c r="P366" s="308" t="str">
        <f ca="1">IF(B366=FALSE,"",(R343*L366+S343*L366^2+T343*L366^3)*N343)</f>
        <v/>
      </c>
      <c r="Q366" s="308" t="str">
        <f ca="1">IF(B366=FALSE,"",(R343*M366+S343*M366^2+T343*M366^3)*N343)</f>
        <v/>
      </c>
      <c r="R366" s="308" t="str">
        <f ca="1">IF(B366=FALSE,"",(R343*N366+S343*N366^2+T343*N366^3)*N343)</f>
        <v/>
      </c>
      <c r="S366" s="308" t="str">
        <f t="shared" ca="1" si="170"/>
        <v/>
      </c>
      <c r="T366" s="309" t="str">
        <f ca="1">IF(B366=FALSE,"",IF(K366=0,0,(ROUND(K366,K343)-ROUND(P366,K343))/ROUND(P366,K343)*100))</f>
        <v/>
      </c>
      <c r="U366" s="309" t="str">
        <f ca="1">IF(B366=FALSE,"",IF(K366=0,0,(ROUND(K366,K343)-ROUND(Q366,K343))/ROUND(Q366,K343)*100))</f>
        <v/>
      </c>
      <c r="V366" s="309" t="str">
        <f ca="1">IF(B366=FALSE,"",IF(K366=0,0,(ROUND(K366,K343)-ROUND(R366,K343))/ROUND(R366,K343)*100))</f>
        <v/>
      </c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</row>
    <row r="367" spans="1:39" s="119" customFormat="1" ht="18.75" customHeight="1"/>
    <row r="368" spans="1:39" s="119" customFormat="1" ht="18.75" customHeight="1">
      <c r="A368" s="93" t="s">
        <v>194</v>
      </c>
      <c r="F368" s="127"/>
      <c r="G368" s="128"/>
      <c r="H368" s="128"/>
      <c r="I368" s="128"/>
      <c r="J368" s="128"/>
      <c r="K368" s="108"/>
      <c r="L368" s="108"/>
      <c r="U368" s="93" t="s">
        <v>286</v>
      </c>
      <c r="Z368" s="106"/>
      <c r="AA368" s="106"/>
      <c r="AB368" s="106"/>
      <c r="AC368" s="93" t="s">
        <v>287</v>
      </c>
    </row>
    <row r="369" spans="1:34" s="119" customFormat="1" ht="18.75" customHeight="1">
      <c r="A369" s="315" t="s">
        <v>300</v>
      </c>
      <c r="B369" s="315" t="s">
        <v>192</v>
      </c>
      <c r="C369" s="315" t="s">
        <v>272</v>
      </c>
      <c r="D369" s="535" t="s">
        <v>301</v>
      </c>
      <c r="E369" s="536"/>
      <c r="F369" s="536"/>
      <c r="G369" s="536"/>
      <c r="H369" s="536"/>
      <c r="I369" s="536"/>
      <c r="J369" s="536"/>
      <c r="K369" s="537"/>
      <c r="L369" s="538" t="s">
        <v>302</v>
      </c>
      <c r="M369" s="544" t="s">
        <v>44</v>
      </c>
      <c r="N369" s="538" t="s">
        <v>290</v>
      </c>
      <c r="O369" s="538" t="s">
        <v>227</v>
      </c>
      <c r="P369" s="538" t="s">
        <v>288</v>
      </c>
      <c r="Q369" s="538" t="s">
        <v>229</v>
      </c>
      <c r="R369" s="538" t="s">
        <v>195</v>
      </c>
      <c r="S369" s="538" t="s">
        <v>232</v>
      </c>
      <c r="U369" s="538" t="s">
        <v>227</v>
      </c>
      <c r="V369" s="538" t="s">
        <v>288</v>
      </c>
      <c r="W369" s="538" t="s">
        <v>229</v>
      </c>
      <c r="X369" s="538" t="s">
        <v>195</v>
      </c>
      <c r="Y369" s="538" t="s">
        <v>232</v>
      </c>
      <c r="Z369" s="538" t="s">
        <v>289</v>
      </c>
      <c r="AA369" s="558" t="s">
        <v>310</v>
      </c>
      <c r="AC369" s="315" t="s">
        <v>290</v>
      </c>
      <c r="AD369" s="538" t="s">
        <v>3</v>
      </c>
      <c r="AE369" s="315" t="s">
        <v>290</v>
      </c>
      <c r="AF369" s="538" t="s">
        <v>291</v>
      </c>
      <c r="AG369" s="315" t="s">
        <v>290</v>
      </c>
      <c r="AH369" s="315" t="s">
        <v>290</v>
      </c>
    </row>
    <row r="370" spans="1:34" s="119" customFormat="1" ht="18.75" customHeight="1">
      <c r="A370" s="316"/>
      <c r="B370" s="316" t="s">
        <v>176</v>
      </c>
      <c r="C370" s="316" t="s">
        <v>176</v>
      </c>
      <c r="D370" s="99" t="s">
        <v>297</v>
      </c>
      <c r="E370" s="99" t="s">
        <v>313</v>
      </c>
      <c r="F370" s="99" t="s">
        <v>314</v>
      </c>
      <c r="G370" s="99" t="s">
        <v>315</v>
      </c>
      <c r="H370" s="99" t="s">
        <v>296</v>
      </c>
      <c r="I370" s="99" t="s">
        <v>316</v>
      </c>
      <c r="J370" s="99" t="s">
        <v>298</v>
      </c>
      <c r="K370" s="99" t="s">
        <v>61</v>
      </c>
      <c r="L370" s="539"/>
      <c r="M370" s="545"/>
      <c r="N370" s="539"/>
      <c r="O370" s="539"/>
      <c r="P370" s="539"/>
      <c r="Q370" s="539"/>
      <c r="R370" s="539"/>
      <c r="S370" s="539"/>
      <c r="U370" s="539"/>
      <c r="V370" s="539"/>
      <c r="W370" s="539"/>
      <c r="X370" s="539"/>
      <c r="Y370" s="539"/>
      <c r="Z370" s="539"/>
      <c r="AA370" s="559"/>
      <c r="AC370" s="316" t="s">
        <v>292</v>
      </c>
      <c r="AD370" s="539"/>
      <c r="AE370" s="316" t="s">
        <v>293</v>
      </c>
      <c r="AF370" s="539"/>
      <c r="AG370" s="316" t="s">
        <v>294</v>
      </c>
      <c r="AH370" s="316" t="s">
        <v>295</v>
      </c>
    </row>
    <row r="371" spans="1:34" s="119" customFormat="1" ht="18.75" customHeight="1">
      <c r="A371" s="129" t="b">
        <f ca="1">AND(B352=TRUE,H341+6&gt;A352+2)</f>
        <v>0</v>
      </c>
      <c r="B371" s="130" t="str">
        <f t="shared" ref="B371:B384" ca="1" si="173">IF(TYPE(K352)=16,"",K352)</f>
        <v/>
      </c>
      <c r="C371" s="131" t="str">
        <f t="shared" ref="C371:C384" ca="1" si="174">S352</f>
        <v/>
      </c>
      <c r="D371" s="204" t="str">
        <f ca="1">IF(A371=FALSE,"",IF(B371=0,0,D343/B371*100))</f>
        <v/>
      </c>
      <c r="E371" s="204" t="str">
        <f ca="1">IF(A371=FALSE,"",IF(B371=0,0,D343/B371*100))</f>
        <v/>
      </c>
      <c r="F371" s="132" t="str">
        <f ca="1">IF(A371=FALSE,"",IF(B371=0,0,SQRT(SUMSQ(D371/2/SQRT(3),E371/2/SQRT(3)))))</f>
        <v/>
      </c>
      <c r="G371" s="132" t="str">
        <f t="shared" ref="G371:G384" ca="1" si="175">IF(A371=FALSE,"",SQRT(1/(3*(3-1))*SUMSQ(T352-P371,U352-P371,V352-P371)))</f>
        <v/>
      </c>
      <c r="H371" s="132" t="str">
        <f ca="1">IF(A371=FALSE,"",IF(B371=0,0,P341/2))</f>
        <v/>
      </c>
      <c r="I371" s="132" t="str">
        <f ca="1">IF(A371=FALSE,"",IF(B371=0,0,P343/SQRT(3)))</f>
        <v/>
      </c>
      <c r="J371" s="132" t="str">
        <f ca="1">IF(A371=FALSE,"",IF(B371=0,0,O341*B343/SQRT(3)))</f>
        <v/>
      </c>
      <c r="K371" s="205" t="str">
        <f t="shared" ref="K371:K384" ca="1" si="176">IF(A371=FALSE,"",IF(B371=0,0,SQRT(SUMSQ(F371:J371))))</f>
        <v/>
      </c>
      <c r="L371" s="133" t="str">
        <f ca="1">IF(A371=FALSE,"",IF(G371=0,"∞",IF(K371^4/(G371^4/2)&gt;100000,"∞",ROUNDDOWN(K371^4/(G371^4/2),0))))</f>
        <v/>
      </c>
      <c r="M371" s="134" t="str">
        <f t="shared" ref="M371:M384" ca="1" si="177">IF(A371=FALSE,"",IF(L371="∞",2,IF(L371&gt;=10,2,IF(L371&lt;10,ROUND(TINV((1-0.95),L371),2)))))</f>
        <v/>
      </c>
      <c r="N371" s="135" t="str">
        <f ca="1">IF(A371=FALSE,"",IF(B371=0,0,K371*MAX(M371:M384)))</f>
        <v/>
      </c>
      <c r="O371" s="207" t="str">
        <f ca="1">IF(A371=FALSE,"",D353)</f>
        <v/>
      </c>
      <c r="P371" s="208" t="str">
        <f t="shared" ref="P371:P384" ca="1" si="178">IF(A371=FALSE,"",AVERAGE(T352:V352))</f>
        <v/>
      </c>
      <c r="Q371" s="210" t="str">
        <f t="shared" ref="Q371:Q384" ca="1" si="179">IF(A371=FALSE,"",IF(B371=0,0,MAX(T352:V352)-MIN(T352:V352)))</f>
        <v/>
      </c>
      <c r="R371" s="208" t="str">
        <f ca="1">IF(A371=FALSE,"",OFFSET(O350,0,MATCH(MAX(P351:R351),P351:R351,0)))</f>
        <v/>
      </c>
      <c r="S371" s="209" t="str">
        <f ca="1">IF(A371=FALSE,"",IF(C371=0,0,D343/B371*100))</f>
        <v/>
      </c>
      <c r="U371" s="104">
        <f ca="1">IF(F341*Q$4&lt;=O371,0.5,IF(F341*Q$5&lt;=O371,1,IF(F341*Q$6&lt;=O371,2,IF(F341*Q$7&lt;=O371,3,))))</f>
        <v>0.5</v>
      </c>
      <c r="V371" s="104">
        <f t="shared" ref="V371:V384" ca="1" si="180">OFFSET($P$3,COUNTIF(R$4:R$7,"&lt;"&amp;ABS(P371))+1,0)</f>
        <v>0.5</v>
      </c>
      <c r="W371" s="104">
        <f t="shared" ref="W371:W384" ca="1" si="181">OFFSET($P$3,COUNTIF(S$4:S$7,"&lt;"&amp;ABS(Q371))+1,0)</f>
        <v>0.5</v>
      </c>
      <c r="X371" s="104">
        <f t="shared" ref="X371:X384" ca="1" si="182">OFFSET($P$3,COUNTIF(U$4:U$7,"&lt;"&amp;ABS(R371))+1,0)</f>
        <v>0.5</v>
      </c>
      <c r="Y371" s="104">
        <f t="shared" ref="Y371:Y384" ca="1" si="183">OFFSET($P$3,COUNTIF(V$4:V$7,"&lt;"&amp;ABS(S371))+1,0)</f>
        <v>0.5</v>
      </c>
      <c r="Z371" s="104">
        <f ca="1">IF(O343="등급외",4,O343)</f>
        <v>0</v>
      </c>
      <c r="AA371" s="136" t="s">
        <v>0</v>
      </c>
      <c r="AC371" s="137" t="str">
        <f t="shared" ref="AC371:AC384" ca="1" si="184">N371</f>
        <v/>
      </c>
      <c r="AD371" s="137" t="str">
        <f ca="1">IF(A371=FALSE,"",IF(B371=0,0,C343*100))</f>
        <v/>
      </c>
      <c r="AE371" s="137" t="str">
        <f t="shared" ref="AE371:AE384" ca="1" si="185">IF(A371=FALSE,"",IF(B371=0,0,MAX(AC371:AD371)))</f>
        <v/>
      </c>
      <c r="AF371" s="137" t="b">
        <f t="shared" ref="AF371:AF384" ca="1" si="186">AE371=AC371</f>
        <v>1</v>
      </c>
      <c r="AG371" s="125" t="str">
        <f t="shared" ref="AG371:AG384" ca="1" si="187">IF(A371=FALSE,"",IF(B371=0,"",IF(ABS(AE371)&lt;0.01,4,IF(ABS(AE371)&lt;0.1,3,IF(ABS(AE371)&lt;1,2,IF(ABS(AE371)&lt;10,1,0))))))</f>
        <v/>
      </c>
      <c r="AH371" s="125">
        <f ca="1">MIN(AG371:AG384)</f>
        <v>0</v>
      </c>
    </row>
    <row r="372" spans="1:34" s="119" customFormat="1" ht="18.75" customHeight="1">
      <c r="A372" s="129" t="b">
        <f ca="1">AND(B353=TRUE,H341+6&gt;A353+2)</f>
        <v>0</v>
      </c>
      <c r="B372" s="130" t="str">
        <f t="shared" ca="1" si="173"/>
        <v/>
      </c>
      <c r="C372" s="131" t="str">
        <f t="shared" ca="1" si="174"/>
        <v/>
      </c>
      <c r="D372" s="204" t="str">
        <f ca="1">IF(A372=FALSE,"",IF(B372=0,0,D343/B372*100))</f>
        <v/>
      </c>
      <c r="E372" s="204" t="str">
        <f ca="1">IF(A372=FALSE,"",IF(B372=0,0,D343/B372*100))</f>
        <v/>
      </c>
      <c r="F372" s="132" t="str">
        <f t="shared" ref="F372:F384" ca="1" si="188">IF(A372=FALSE,"",IF(B372=0,0,SQRT(SUMSQ(D372/2/SQRT(3),E372/2/SQRT(3)))))</f>
        <v/>
      </c>
      <c r="G372" s="132" t="str">
        <f t="shared" ca="1" si="175"/>
        <v/>
      </c>
      <c r="H372" s="132" t="str">
        <f ca="1">IF(A372=FALSE,"",IF(B372=0,0,P341/2))</f>
        <v/>
      </c>
      <c r="I372" s="132" t="str">
        <f ca="1">IF(A372=FALSE,"",IF(B372=0,0,P343/SQRT(3)))</f>
        <v/>
      </c>
      <c r="J372" s="132" t="str">
        <f ca="1">IF(A372=FALSE,"",IF(B372=0,0,O341*B343/SQRT(3)))</f>
        <v/>
      </c>
      <c r="K372" s="205" t="str">
        <f t="shared" ca="1" si="176"/>
        <v/>
      </c>
      <c r="L372" s="133" t="str">
        <f t="shared" ref="L372:L384" ca="1" si="189">IF(A372=FALSE,"",IF(G372=0,"∞",IF(K372^4/(G372^4/2)&gt;100000,"∞",ROUNDDOWN(K372^4/(G372^4/2),0))))</f>
        <v/>
      </c>
      <c r="M372" s="134" t="str">
        <f t="shared" ca="1" si="177"/>
        <v/>
      </c>
      <c r="N372" s="135" t="str">
        <f ca="1">IF(A372=FALSE,"",IF(B372=0,0,K372*MAX(M371:M384)))</f>
        <v/>
      </c>
      <c r="O372" s="207" t="str">
        <f ca="1">IF(A372=FALSE,"",D353)</f>
        <v/>
      </c>
      <c r="P372" s="208" t="str">
        <f t="shared" ca="1" si="178"/>
        <v/>
      </c>
      <c r="Q372" s="210" t="str">
        <f t="shared" ca="1" si="179"/>
        <v/>
      </c>
      <c r="R372" s="208" t="str">
        <f ca="1">IF(A372=FALSE,"",OFFSET(O350,0,MATCH(MAX(P351:R351),P351:R351,0)))</f>
        <v/>
      </c>
      <c r="S372" s="209" t="str">
        <f ca="1">IF(A372=FALSE,"",IF(C372=0,0,D343/B372*100))</f>
        <v/>
      </c>
      <c r="U372" s="104">
        <f ca="1">IF(F341*Q$4&lt;=O372,0.5,IF(F341*Q$5&lt;=O372,1,IF(F341*Q$6&lt;=O372,2,IF(F341*Q$7&lt;=O372,3,))))</f>
        <v>0.5</v>
      </c>
      <c r="V372" s="104">
        <f t="shared" ca="1" si="180"/>
        <v>0.5</v>
      </c>
      <c r="W372" s="104">
        <f t="shared" ca="1" si="181"/>
        <v>0.5</v>
      </c>
      <c r="X372" s="104">
        <f t="shared" ca="1" si="182"/>
        <v>0.5</v>
      </c>
      <c r="Y372" s="104">
        <f t="shared" ca="1" si="183"/>
        <v>0.5</v>
      </c>
      <c r="Z372" s="104">
        <f ca="1">Z371</f>
        <v>0</v>
      </c>
      <c r="AA372" s="136">
        <f t="shared" ref="AA372:AA384" ca="1" si="190">MAX(U372:Z372)</f>
        <v>0.5</v>
      </c>
      <c r="AC372" s="137" t="str">
        <f t="shared" ca="1" si="184"/>
        <v/>
      </c>
      <c r="AD372" s="137" t="str">
        <f ca="1">IF(A372=FALSE,"",IF(B372=0,0,C343*100))</f>
        <v/>
      </c>
      <c r="AE372" s="137" t="str">
        <f t="shared" ca="1" si="185"/>
        <v/>
      </c>
      <c r="AF372" s="137" t="b">
        <f t="shared" ca="1" si="186"/>
        <v>1</v>
      </c>
      <c r="AG372" s="125" t="str">
        <f t="shared" ca="1" si="187"/>
        <v/>
      </c>
      <c r="AH372" s="315" t="s">
        <v>51</v>
      </c>
    </row>
    <row r="373" spans="1:34" s="119" customFormat="1" ht="18.75" customHeight="1">
      <c r="A373" s="129" t="b">
        <f ca="1">AND(B354=TRUE,H341+6&gt;A354+2)</f>
        <v>0</v>
      </c>
      <c r="B373" s="130" t="str">
        <f t="shared" ca="1" si="173"/>
        <v/>
      </c>
      <c r="C373" s="131" t="str">
        <f t="shared" ca="1" si="174"/>
        <v/>
      </c>
      <c r="D373" s="204" t="str">
        <f ca="1">IF(A373=FALSE,"",IF(B373=0,0,D343/B373*100))</f>
        <v/>
      </c>
      <c r="E373" s="204" t="str">
        <f ca="1">IF(A373=FALSE,"",IF(B373=0,0,D343/B373*100))</f>
        <v/>
      </c>
      <c r="F373" s="132" t="str">
        <f t="shared" ca="1" si="188"/>
        <v/>
      </c>
      <c r="G373" s="132" t="str">
        <f t="shared" ca="1" si="175"/>
        <v/>
      </c>
      <c r="H373" s="132" t="str">
        <f ca="1">IF(A373=FALSE,"",IF(B373=0,0,P341/2))</f>
        <v/>
      </c>
      <c r="I373" s="132" t="str">
        <f ca="1">IF(A373=FALSE,"",IF(B373=0,0,P343/SQRT(3)))</f>
        <v/>
      </c>
      <c r="J373" s="132" t="str">
        <f ca="1">IF(A373=FALSE,"",IF(B373=0,0,O341*B343/SQRT(3)))</f>
        <v/>
      </c>
      <c r="K373" s="205" t="str">
        <f t="shared" ca="1" si="176"/>
        <v/>
      </c>
      <c r="L373" s="133" t="str">
        <f t="shared" ca="1" si="189"/>
        <v/>
      </c>
      <c r="M373" s="134" t="str">
        <f t="shared" ca="1" si="177"/>
        <v/>
      </c>
      <c r="N373" s="135" t="str">
        <f ca="1">IF(A373=FALSE,"",IF(B373=0,0,K373*MAX(M371:M384)))</f>
        <v/>
      </c>
      <c r="O373" s="207" t="str">
        <f ca="1">IF(A373=FALSE,"",D353)</f>
        <v/>
      </c>
      <c r="P373" s="208" t="str">
        <f t="shared" ca="1" si="178"/>
        <v/>
      </c>
      <c r="Q373" s="210" t="str">
        <f t="shared" ca="1" si="179"/>
        <v/>
      </c>
      <c r="R373" s="208" t="str">
        <f ca="1">IF(A373=FALSE,"",OFFSET(O350,0,MATCH(MAX(P351:R351),P351:R351,0)))</f>
        <v/>
      </c>
      <c r="S373" s="209" t="str">
        <f ca="1">IF(A373=FALSE,"",IF(C373=0,0,D343/B373*100))</f>
        <v/>
      </c>
      <c r="U373" s="104">
        <f ca="1">IF(F341*Q$4&lt;=O373,0.5,IF(F341*Q$5&lt;=O373,1,IF(F341*Q$6&lt;=O373,2,IF(F341*Q$7&lt;=O373,3,))))</f>
        <v>0.5</v>
      </c>
      <c r="V373" s="104">
        <f t="shared" ca="1" si="180"/>
        <v>0.5</v>
      </c>
      <c r="W373" s="104">
        <f t="shared" ca="1" si="181"/>
        <v>0.5</v>
      </c>
      <c r="X373" s="104">
        <f t="shared" ca="1" si="182"/>
        <v>0.5</v>
      </c>
      <c r="Y373" s="104">
        <f t="shared" ca="1" si="183"/>
        <v>0.5</v>
      </c>
      <c r="Z373" s="104">
        <f t="shared" ref="Z373:Z384" ca="1" si="191">Z372</f>
        <v>0</v>
      </c>
      <c r="AA373" s="136">
        <f t="shared" ca="1" si="190"/>
        <v>0.5</v>
      </c>
      <c r="AC373" s="137" t="str">
        <f t="shared" ca="1" si="184"/>
        <v/>
      </c>
      <c r="AD373" s="137" t="str">
        <f ca="1">IF(A373=FALSE,"",IF(B373=0,0,C343*100))</f>
        <v/>
      </c>
      <c r="AE373" s="137" t="str">
        <f t="shared" ca="1" si="185"/>
        <v/>
      </c>
      <c r="AF373" s="137" t="b">
        <f t="shared" ca="1" si="186"/>
        <v>1</v>
      </c>
      <c r="AG373" s="125" t="str">
        <f t="shared" ca="1" si="187"/>
        <v/>
      </c>
      <c r="AH373" s="125" t="str">
        <f ca="1">OFFSET($N$2,MATCH(AH371,$M$3:$M$8,0),0)</f>
        <v>0</v>
      </c>
    </row>
    <row r="374" spans="1:34" s="119" customFormat="1" ht="18.75" customHeight="1">
      <c r="A374" s="129" t="b">
        <f ca="1">AND(B355=TRUE,H341+6&gt;A355+2)</f>
        <v>0</v>
      </c>
      <c r="B374" s="130" t="str">
        <f t="shared" ca="1" si="173"/>
        <v/>
      </c>
      <c r="C374" s="131" t="str">
        <f t="shared" ca="1" si="174"/>
        <v/>
      </c>
      <c r="D374" s="204" t="str">
        <f ca="1">IF(A374=FALSE,"",IF(B374=0,0,D343/B374*100))</f>
        <v/>
      </c>
      <c r="E374" s="204" t="str">
        <f ca="1">IF(A374=FALSE,"",IF(B374=0,0,D343/B374*100))</f>
        <v/>
      </c>
      <c r="F374" s="132" t="str">
        <f t="shared" ca="1" si="188"/>
        <v/>
      </c>
      <c r="G374" s="132" t="str">
        <f t="shared" ca="1" si="175"/>
        <v/>
      </c>
      <c r="H374" s="132" t="str">
        <f ca="1">IF(A374=FALSE,"",IF(B374=0,0,P341/2))</f>
        <v/>
      </c>
      <c r="I374" s="132" t="str">
        <f ca="1">IF(A374=FALSE,"",IF(B374=0,0,P343/SQRT(3)))</f>
        <v/>
      </c>
      <c r="J374" s="132" t="str">
        <f ca="1">IF(A374=FALSE,"",IF(B374=0,0,O341*B343/SQRT(3)))</f>
        <v/>
      </c>
      <c r="K374" s="205" t="str">
        <f t="shared" ca="1" si="176"/>
        <v/>
      </c>
      <c r="L374" s="133" t="str">
        <f t="shared" ca="1" si="189"/>
        <v/>
      </c>
      <c r="M374" s="134" t="str">
        <f t="shared" ca="1" si="177"/>
        <v/>
      </c>
      <c r="N374" s="135" t="str">
        <f ca="1">IF(A374=FALSE,"",IF(B374=0,0,K374*MAX(M371:M384)))</f>
        <v/>
      </c>
      <c r="O374" s="207" t="str">
        <f ca="1">IF(A374=FALSE,"",D353)</f>
        <v/>
      </c>
      <c r="P374" s="208" t="str">
        <f t="shared" ca="1" si="178"/>
        <v/>
      </c>
      <c r="Q374" s="210" t="str">
        <f t="shared" ca="1" si="179"/>
        <v/>
      </c>
      <c r="R374" s="208" t="str">
        <f ca="1">IF(A374=FALSE,"",OFFSET(O350,0,MATCH(MAX(P351:R351),P351:R351,0)))</f>
        <v/>
      </c>
      <c r="S374" s="209" t="str">
        <f ca="1">IF(A374=FALSE,"",IF(C374=0,0,D343/B374*100))</f>
        <v/>
      </c>
      <c r="U374" s="104">
        <f ca="1">IF(F341*Q$4&lt;=O374,0.5,IF(F341*Q$5&lt;=O374,1,IF(F341*Q$6&lt;=O374,2,IF(F341*Q$7&lt;=O374,3,))))</f>
        <v>0.5</v>
      </c>
      <c r="V374" s="104">
        <f t="shared" ca="1" si="180"/>
        <v>0.5</v>
      </c>
      <c r="W374" s="104">
        <f t="shared" ca="1" si="181"/>
        <v>0.5</v>
      </c>
      <c r="X374" s="104">
        <f t="shared" ca="1" si="182"/>
        <v>0.5</v>
      </c>
      <c r="Y374" s="104">
        <f t="shared" ca="1" si="183"/>
        <v>0.5</v>
      </c>
      <c r="Z374" s="104">
        <f t="shared" ca="1" si="191"/>
        <v>0</v>
      </c>
      <c r="AA374" s="136">
        <f t="shared" ca="1" si="190"/>
        <v>0.5</v>
      </c>
      <c r="AC374" s="137" t="str">
        <f t="shared" ca="1" si="184"/>
        <v/>
      </c>
      <c r="AD374" s="137" t="str">
        <f ca="1">IF(A374=FALSE,"",IF(B374=0,0,C343*100))</f>
        <v/>
      </c>
      <c r="AE374" s="137" t="str">
        <f t="shared" ca="1" si="185"/>
        <v/>
      </c>
      <c r="AF374" s="137" t="b">
        <f t="shared" ca="1" si="186"/>
        <v>1</v>
      </c>
      <c r="AG374" s="125" t="str">
        <f t="shared" ca="1" si="187"/>
        <v/>
      </c>
      <c r="AH374" s="315" t="s">
        <v>3</v>
      </c>
    </row>
    <row r="375" spans="1:34" s="119" customFormat="1" ht="18.75" customHeight="1">
      <c r="A375" s="129" t="b">
        <f ca="1">AND(B356=TRUE,H341+6&gt;A356+2)</f>
        <v>0</v>
      </c>
      <c r="B375" s="130" t="str">
        <f t="shared" ca="1" si="173"/>
        <v/>
      </c>
      <c r="C375" s="131" t="str">
        <f t="shared" ca="1" si="174"/>
        <v/>
      </c>
      <c r="D375" s="204" t="str">
        <f ca="1">IF(A375=FALSE,"",IF(B375=0,0,D343/B375*100))</f>
        <v/>
      </c>
      <c r="E375" s="204" t="str">
        <f ca="1">IF(A375=FALSE,"",IF(B375=0,0,D343/B375*100))</f>
        <v/>
      </c>
      <c r="F375" s="132" t="str">
        <f t="shared" ca="1" si="188"/>
        <v/>
      </c>
      <c r="G375" s="132" t="str">
        <f t="shared" ca="1" si="175"/>
        <v/>
      </c>
      <c r="H375" s="132" t="str">
        <f ca="1">IF(A375=FALSE,"",IF(B375=0,0,P341/2))</f>
        <v/>
      </c>
      <c r="I375" s="132" t="str">
        <f ca="1">IF(A375=FALSE,"",IF(B375=0,0,P343/SQRT(3)))</f>
        <v/>
      </c>
      <c r="J375" s="132" t="str">
        <f ca="1">IF(A375=FALSE,"",IF(B375=0,0,O341*B343/SQRT(3)))</f>
        <v/>
      </c>
      <c r="K375" s="205" t="str">
        <f t="shared" ca="1" si="176"/>
        <v/>
      </c>
      <c r="L375" s="133" t="str">
        <f t="shared" ca="1" si="189"/>
        <v/>
      </c>
      <c r="M375" s="134" t="str">
        <f t="shared" ca="1" si="177"/>
        <v/>
      </c>
      <c r="N375" s="135" t="str">
        <f ca="1">IF(A375=FALSE,"",IF(B375=0,0,K375*MAX(M371:M384)))</f>
        <v/>
      </c>
      <c r="O375" s="207" t="str">
        <f ca="1">IF(A375=FALSE,"",D353)</f>
        <v/>
      </c>
      <c r="P375" s="208" t="str">
        <f t="shared" ca="1" si="178"/>
        <v/>
      </c>
      <c r="Q375" s="210" t="str">
        <f t="shared" ca="1" si="179"/>
        <v/>
      </c>
      <c r="R375" s="208" t="str">
        <f ca="1">IF(A375=FALSE,"",OFFSET(O350,0,MATCH(MAX(P351:R351),P351:R351,0)))</f>
        <v/>
      </c>
      <c r="S375" s="209" t="str">
        <f ca="1">IF(A375=FALSE,"",IF(C375=0,0,D343/B375*100))</f>
        <v/>
      </c>
      <c r="U375" s="104">
        <f ca="1">IF(F341*Q$4&lt;=O375,0.5,IF(F341*Q$5&lt;=O375,1,IF(F341*Q$6&lt;=O375,2,IF(F341*Q$7&lt;=O375,3,))))</f>
        <v>0.5</v>
      </c>
      <c r="V375" s="104">
        <f t="shared" ca="1" si="180"/>
        <v>0.5</v>
      </c>
      <c r="W375" s="104">
        <f t="shared" ca="1" si="181"/>
        <v>0.5</v>
      </c>
      <c r="X375" s="104">
        <f t="shared" ca="1" si="182"/>
        <v>0.5</v>
      </c>
      <c r="Y375" s="104">
        <f t="shared" ca="1" si="183"/>
        <v>0.5</v>
      </c>
      <c r="Z375" s="104">
        <f t="shared" ca="1" si="191"/>
        <v>0</v>
      </c>
      <c r="AA375" s="136">
        <f t="shared" ca="1" si="190"/>
        <v>0.5</v>
      </c>
      <c r="AC375" s="137" t="str">
        <f t="shared" ca="1" si="184"/>
        <v/>
      </c>
      <c r="AD375" s="137" t="str">
        <f ca="1">IF(A375=FALSE,"",IF(B375=0,0,C343*100))</f>
        <v/>
      </c>
      <c r="AE375" s="137" t="str">
        <f t="shared" ca="1" si="185"/>
        <v/>
      </c>
      <c r="AF375" s="137" t="b">
        <f t="shared" ca="1" si="186"/>
        <v>1</v>
      </c>
      <c r="AG375" s="125" t="str">
        <f t="shared" ca="1" si="187"/>
        <v/>
      </c>
      <c r="AH375" s="316" t="s">
        <v>233</v>
      </c>
    </row>
    <row r="376" spans="1:34" s="119" customFormat="1" ht="18.75" customHeight="1">
      <c r="A376" s="129" t="b">
        <f ca="1">AND(B357=TRUE,H341+6&gt;A357+2)</f>
        <v>0</v>
      </c>
      <c r="B376" s="130" t="str">
        <f t="shared" ca="1" si="173"/>
        <v/>
      </c>
      <c r="C376" s="131" t="str">
        <f t="shared" ca="1" si="174"/>
        <v/>
      </c>
      <c r="D376" s="204" t="str">
        <f ca="1">IF(A376=FALSE,"",IF(B376=0,0,D343/B376*100))</f>
        <v/>
      </c>
      <c r="E376" s="204" t="str">
        <f ca="1">IF(A376=FALSE,"",IF(B376=0,0,D343/B376*100))</f>
        <v/>
      </c>
      <c r="F376" s="132" t="str">
        <f t="shared" ca="1" si="188"/>
        <v/>
      </c>
      <c r="G376" s="132" t="str">
        <f t="shared" ca="1" si="175"/>
        <v/>
      </c>
      <c r="H376" s="132" t="str">
        <f ca="1">IF(A376=FALSE,"",IF(B376=0,0,P341/2))</f>
        <v/>
      </c>
      <c r="I376" s="132" t="str">
        <f ca="1">IF(A376=FALSE,"",IF(B376=0,0,P343/SQRT(3)))</f>
        <v/>
      </c>
      <c r="J376" s="132" t="str">
        <f ca="1">IF(A376=FALSE,"",IF(B376=0,0,O341*B343/SQRT(3)))</f>
        <v/>
      </c>
      <c r="K376" s="205" t="str">
        <f t="shared" ca="1" si="176"/>
        <v/>
      </c>
      <c r="L376" s="133" t="str">
        <f t="shared" ca="1" si="189"/>
        <v/>
      </c>
      <c r="M376" s="134" t="str">
        <f t="shared" ca="1" si="177"/>
        <v/>
      </c>
      <c r="N376" s="135" t="str">
        <f ca="1">IF(A376=FALSE,"",IF(B376=0,0,K376*MAX(M371:M384)))</f>
        <v/>
      </c>
      <c r="O376" s="207" t="str">
        <f ca="1">IF(A376=FALSE,"",D353)</f>
        <v/>
      </c>
      <c r="P376" s="208" t="str">
        <f t="shared" ca="1" si="178"/>
        <v/>
      </c>
      <c r="Q376" s="210" t="str">
        <f t="shared" ca="1" si="179"/>
        <v/>
      </c>
      <c r="R376" s="208" t="str">
        <f ca="1">IF(A376=FALSE,"",OFFSET(O350,0,MATCH(MAX(P351:R351),P351:R351,0)))</f>
        <v/>
      </c>
      <c r="S376" s="209" t="str">
        <f ca="1">IF(A376=FALSE,"",IF(C376=0,0,D343/B376*100))</f>
        <v/>
      </c>
      <c r="U376" s="104">
        <f ca="1">IF(F341*Q$4&lt;=O376,0.5,IF(F341*Q$5&lt;=O376,1,IF(F341*Q$6&lt;=O376,2,IF(F341*Q$7&lt;=O376,3,))))</f>
        <v>0.5</v>
      </c>
      <c r="V376" s="104">
        <f t="shared" ca="1" si="180"/>
        <v>0.5</v>
      </c>
      <c r="W376" s="104">
        <f t="shared" ca="1" si="181"/>
        <v>0.5</v>
      </c>
      <c r="X376" s="104">
        <f t="shared" ca="1" si="182"/>
        <v>0.5</v>
      </c>
      <c r="Y376" s="104">
        <f t="shared" ca="1" si="183"/>
        <v>0.5</v>
      </c>
      <c r="Z376" s="104">
        <f t="shared" ca="1" si="191"/>
        <v>0</v>
      </c>
      <c r="AA376" s="136">
        <f t="shared" ca="1" si="190"/>
        <v>0.5</v>
      </c>
      <c r="AC376" s="137" t="str">
        <f t="shared" ca="1" si="184"/>
        <v/>
      </c>
      <c r="AD376" s="137" t="str">
        <f ca="1">IF(A376=FALSE,"",IF(B376=0,0,C343*100))</f>
        <v/>
      </c>
      <c r="AE376" s="137" t="str">
        <f t="shared" ca="1" si="185"/>
        <v/>
      </c>
      <c r="AF376" s="137" t="b">
        <f t="shared" ca="1" si="186"/>
        <v>1</v>
      </c>
      <c r="AG376" s="125" t="str">
        <f t="shared" ca="1" si="187"/>
        <v/>
      </c>
      <c r="AH376" s="188" t="str">
        <f ca="1">IF(COUNTIF(AF371:AF384,FALSE)=0,"","초과")</f>
        <v/>
      </c>
    </row>
    <row r="377" spans="1:34" s="119" customFormat="1" ht="18.75" customHeight="1">
      <c r="A377" s="129" t="b">
        <f ca="1">AND(B358=TRUE,H341+6&gt;A358+2)</f>
        <v>0</v>
      </c>
      <c r="B377" s="130" t="str">
        <f t="shared" ca="1" si="173"/>
        <v/>
      </c>
      <c r="C377" s="131" t="str">
        <f t="shared" ca="1" si="174"/>
        <v/>
      </c>
      <c r="D377" s="204" t="str">
        <f ca="1">IF(A377=FALSE,"",IF(B377=0,0,D343/B377*100))</f>
        <v/>
      </c>
      <c r="E377" s="204" t="str">
        <f ca="1">IF(A377=FALSE,"",IF(B377=0,0,D343/B377*100))</f>
        <v/>
      </c>
      <c r="F377" s="132" t="str">
        <f t="shared" ca="1" si="188"/>
        <v/>
      </c>
      <c r="G377" s="132" t="str">
        <f t="shared" ca="1" si="175"/>
        <v/>
      </c>
      <c r="H377" s="132" t="str">
        <f ca="1">IF(A377=FALSE,"",IF(B377=0,0,P341/2))</f>
        <v/>
      </c>
      <c r="I377" s="132" t="str">
        <f ca="1">IF(A377=FALSE,"",IF(B377=0,0,P343/SQRT(3)))</f>
        <v/>
      </c>
      <c r="J377" s="132" t="str">
        <f ca="1">IF(A377=FALSE,"",IF(B377=0,0,O341*B343/SQRT(3)))</f>
        <v/>
      </c>
      <c r="K377" s="205" t="str">
        <f t="shared" ca="1" si="176"/>
        <v/>
      </c>
      <c r="L377" s="133" t="str">
        <f t="shared" ca="1" si="189"/>
        <v/>
      </c>
      <c r="M377" s="134" t="str">
        <f t="shared" ca="1" si="177"/>
        <v/>
      </c>
      <c r="N377" s="135" t="str">
        <f ca="1">IF(A377=FALSE,"",IF(B377=0,0,K377*MAX(M371:M384)))</f>
        <v/>
      </c>
      <c r="O377" s="207" t="str">
        <f ca="1">IF(A377=FALSE,"",D353)</f>
        <v/>
      </c>
      <c r="P377" s="208" t="str">
        <f t="shared" ca="1" si="178"/>
        <v/>
      </c>
      <c r="Q377" s="210" t="str">
        <f t="shared" ca="1" si="179"/>
        <v/>
      </c>
      <c r="R377" s="208" t="str">
        <f ca="1">IF(A377=FALSE,"",OFFSET(O350,0,MATCH(MAX(P351:R351),P351:R351,0)))</f>
        <v/>
      </c>
      <c r="S377" s="209" t="str">
        <f ca="1">IF(A377=FALSE,"",IF(C377=0,0,D343/B377*100))</f>
        <v/>
      </c>
      <c r="U377" s="104">
        <f ca="1">IF(F341*Q$4&lt;=O377,0.5,IF(F341*Q$5&lt;=O377,1,IF(F341*Q$6&lt;=O377,2,IF(F341*Q$7&lt;=O377,3,))))</f>
        <v>0.5</v>
      </c>
      <c r="V377" s="104">
        <f t="shared" ca="1" si="180"/>
        <v>0.5</v>
      </c>
      <c r="W377" s="104">
        <f t="shared" ca="1" si="181"/>
        <v>0.5</v>
      </c>
      <c r="X377" s="104">
        <f t="shared" ca="1" si="182"/>
        <v>0.5</v>
      </c>
      <c r="Y377" s="104">
        <f t="shared" ca="1" si="183"/>
        <v>0.5</v>
      </c>
      <c r="Z377" s="104">
        <f t="shared" ca="1" si="191"/>
        <v>0</v>
      </c>
      <c r="AA377" s="136">
        <f t="shared" ca="1" si="190"/>
        <v>0.5</v>
      </c>
      <c r="AC377" s="137" t="str">
        <f t="shared" ca="1" si="184"/>
        <v/>
      </c>
      <c r="AD377" s="137" t="str">
        <f ca="1">IF(A377=FALSE,"",IF(B377=0,0,C343*100))</f>
        <v/>
      </c>
      <c r="AE377" s="137" t="str">
        <f t="shared" ca="1" si="185"/>
        <v/>
      </c>
      <c r="AF377" s="137" t="b">
        <f t="shared" ca="1" si="186"/>
        <v>1</v>
      </c>
      <c r="AG377" s="186" t="str">
        <f t="shared" ca="1" si="187"/>
        <v/>
      </c>
      <c r="AH377" s="189"/>
    </row>
    <row r="378" spans="1:34" s="119" customFormat="1" ht="18.75" customHeight="1">
      <c r="A378" s="129" t="b">
        <f ca="1">AND(B359=TRUE,H341+6&gt;A359+2)</f>
        <v>0</v>
      </c>
      <c r="B378" s="130" t="str">
        <f t="shared" ca="1" si="173"/>
        <v/>
      </c>
      <c r="C378" s="131" t="str">
        <f t="shared" ca="1" si="174"/>
        <v/>
      </c>
      <c r="D378" s="204" t="str">
        <f ca="1">IF(A378=FALSE,"",IF(B378=0,0,D343/B378*100))</f>
        <v/>
      </c>
      <c r="E378" s="204" t="str">
        <f ca="1">IF(A378=FALSE,"",IF(B378=0,0,D343/B378*100))</f>
        <v/>
      </c>
      <c r="F378" s="132" t="str">
        <f t="shared" ca="1" si="188"/>
        <v/>
      </c>
      <c r="G378" s="132" t="str">
        <f t="shared" ca="1" si="175"/>
        <v/>
      </c>
      <c r="H378" s="132" t="str">
        <f ca="1">IF(A378=FALSE,"",IF(B378=0,0,P341/2))</f>
        <v/>
      </c>
      <c r="I378" s="132" t="str">
        <f ca="1">IF(A378=FALSE,"",IF(B378=0,0,P343/SQRT(3)))</f>
        <v/>
      </c>
      <c r="J378" s="132" t="str">
        <f ca="1">IF(A378=FALSE,"",IF(B378=0,0,O341*B343/SQRT(3)))</f>
        <v/>
      </c>
      <c r="K378" s="205" t="str">
        <f t="shared" ca="1" si="176"/>
        <v/>
      </c>
      <c r="L378" s="133" t="str">
        <f t="shared" ca="1" si="189"/>
        <v/>
      </c>
      <c r="M378" s="134" t="str">
        <f t="shared" ca="1" si="177"/>
        <v/>
      </c>
      <c r="N378" s="135" t="str">
        <f ca="1">IF(A378=FALSE,"",IF(B378=0,0,K378*MAX(M371:M384)))</f>
        <v/>
      </c>
      <c r="O378" s="207" t="str">
        <f ca="1">IF(A378=FALSE,"",D353)</f>
        <v/>
      </c>
      <c r="P378" s="208" t="str">
        <f t="shared" ca="1" si="178"/>
        <v/>
      </c>
      <c r="Q378" s="210" t="str">
        <f t="shared" ca="1" si="179"/>
        <v/>
      </c>
      <c r="R378" s="208" t="str">
        <f ca="1">IF(A378=FALSE,"",OFFSET(O350,0,MATCH(MAX(P351:R351),P351:R351,0)))</f>
        <v/>
      </c>
      <c r="S378" s="209" t="str">
        <f ca="1">IF(A378=FALSE,"",IF(C378=0,0,D343/B378*100))</f>
        <v/>
      </c>
      <c r="U378" s="104">
        <f ca="1">IF(F341*Q$4&lt;=O378,0.5,IF(F341*Q$5&lt;=O378,1,IF(F341*Q$6&lt;=O378,2,IF(F341*Q$7&lt;=O378,3,))))</f>
        <v>0.5</v>
      </c>
      <c r="V378" s="104">
        <f t="shared" ca="1" si="180"/>
        <v>0.5</v>
      </c>
      <c r="W378" s="104">
        <f t="shared" ca="1" si="181"/>
        <v>0.5</v>
      </c>
      <c r="X378" s="104">
        <f t="shared" ca="1" si="182"/>
        <v>0.5</v>
      </c>
      <c r="Y378" s="104">
        <f t="shared" ca="1" si="183"/>
        <v>0.5</v>
      </c>
      <c r="Z378" s="104">
        <f t="shared" ca="1" si="191"/>
        <v>0</v>
      </c>
      <c r="AA378" s="136">
        <f t="shared" ca="1" si="190"/>
        <v>0.5</v>
      </c>
      <c r="AC378" s="137" t="str">
        <f t="shared" ca="1" si="184"/>
        <v/>
      </c>
      <c r="AD378" s="137" t="str">
        <f ca="1">IF(A378=FALSE,"",IF(B378=0,0,C343*100))</f>
        <v/>
      </c>
      <c r="AE378" s="137" t="str">
        <f t="shared" ca="1" si="185"/>
        <v/>
      </c>
      <c r="AF378" s="137" t="b">
        <f t="shared" ca="1" si="186"/>
        <v>1</v>
      </c>
      <c r="AG378" s="125" t="str">
        <f t="shared" ca="1" si="187"/>
        <v/>
      </c>
    </row>
    <row r="379" spans="1:34" s="119" customFormat="1" ht="18.75" customHeight="1">
      <c r="A379" s="129" t="b">
        <f ca="1">AND(B360=TRUE,H341+6&gt;A360+2)</f>
        <v>0</v>
      </c>
      <c r="B379" s="130" t="str">
        <f t="shared" ca="1" si="173"/>
        <v/>
      </c>
      <c r="C379" s="131" t="str">
        <f t="shared" ca="1" si="174"/>
        <v/>
      </c>
      <c r="D379" s="204" t="str">
        <f ca="1">IF(A379=FALSE,"",IF(B379=0,0,D343/B379*100))</f>
        <v/>
      </c>
      <c r="E379" s="204" t="str">
        <f ca="1">IF(A379=FALSE,"",IF(B379=0,0,D343/B379*100))</f>
        <v/>
      </c>
      <c r="F379" s="132" t="str">
        <f t="shared" ca="1" si="188"/>
        <v/>
      </c>
      <c r="G379" s="132" t="str">
        <f t="shared" ca="1" si="175"/>
        <v/>
      </c>
      <c r="H379" s="132" t="str">
        <f ca="1">IF(A379=FALSE,"",IF(B379=0,0,P341/2))</f>
        <v/>
      </c>
      <c r="I379" s="132" t="str">
        <f ca="1">IF(A379=FALSE,"",IF(B379=0,0,P343/SQRT(3)))</f>
        <v/>
      </c>
      <c r="J379" s="132" t="str">
        <f ca="1">IF(A379=FALSE,"",IF(B379=0,0,O341*B343/SQRT(3)))</f>
        <v/>
      </c>
      <c r="K379" s="205" t="str">
        <f t="shared" ca="1" si="176"/>
        <v/>
      </c>
      <c r="L379" s="133" t="str">
        <f t="shared" ca="1" si="189"/>
        <v/>
      </c>
      <c r="M379" s="134" t="str">
        <f t="shared" ca="1" si="177"/>
        <v/>
      </c>
      <c r="N379" s="135" t="str">
        <f ca="1">IF(A379=FALSE,"",IF(B379=0,0,K379*MAX(M371:M384)))</f>
        <v/>
      </c>
      <c r="O379" s="207" t="str">
        <f ca="1">IF(A379=FALSE,"",D353)</f>
        <v/>
      </c>
      <c r="P379" s="208" t="str">
        <f t="shared" ca="1" si="178"/>
        <v/>
      </c>
      <c r="Q379" s="210" t="str">
        <f t="shared" ca="1" si="179"/>
        <v/>
      </c>
      <c r="R379" s="208" t="str">
        <f ca="1">IF(A379=FALSE,"",OFFSET(O350,0,MATCH(MAX(P351:R351),P351:R351,0)))</f>
        <v/>
      </c>
      <c r="S379" s="209" t="str">
        <f ca="1">IF(A379=FALSE,"",IF(C379=0,0,D343/B379*100))</f>
        <v/>
      </c>
      <c r="U379" s="104">
        <f ca="1">IF(F341*Q$4&lt;=O379,0.5,IF(F341*Q$5&lt;=O379,1,IF(F341*Q$6&lt;=O379,2,IF(F341*Q$7&lt;=O379,3,))))</f>
        <v>0.5</v>
      </c>
      <c r="V379" s="104">
        <f t="shared" ca="1" si="180"/>
        <v>0.5</v>
      </c>
      <c r="W379" s="104">
        <f t="shared" ca="1" si="181"/>
        <v>0.5</v>
      </c>
      <c r="X379" s="104">
        <f t="shared" ca="1" si="182"/>
        <v>0.5</v>
      </c>
      <c r="Y379" s="104">
        <f t="shared" ca="1" si="183"/>
        <v>0.5</v>
      </c>
      <c r="Z379" s="104">
        <f t="shared" ca="1" si="191"/>
        <v>0</v>
      </c>
      <c r="AA379" s="136">
        <f t="shared" ca="1" si="190"/>
        <v>0.5</v>
      </c>
      <c r="AC379" s="137" t="str">
        <f t="shared" ca="1" si="184"/>
        <v/>
      </c>
      <c r="AD379" s="137" t="str">
        <f ca="1">IF(A379=FALSE,"",IF(B379=0,0,C343*100))</f>
        <v/>
      </c>
      <c r="AE379" s="137" t="str">
        <f t="shared" ca="1" si="185"/>
        <v/>
      </c>
      <c r="AF379" s="137" t="b">
        <f t="shared" ca="1" si="186"/>
        <v>1</v>
      </c>
      <c r="AG379" s="125" t="str">
        <f t="shared" ca="1" si="187"/>
        <v/>
      </c>
    </row>
    <row r="380" spans="1:34" s="119" customFormat="1" ht="18.75" customHeight="1">
      <c r="A380" s="129" t="b">
        <f ca="1">AND(B361=TRUE,H341+6&gt;A361+2)</f>
        <v>0</v>
      </c>
      <c r="B380" s="130" t="str">
        <f t="shared" ca="1" si="173"/>
        <v/>
      </c>
      <c r="C380" s="131" t="str">
        <f t="shared" ca="1" si="174"/>
        <v/>
      </c>
      <c r="D380" s="204" t="str">
        <f ca="1">IF(A380=FALSE,"",IF(B380=0,0,D343/B380*100))</f>
        <v/>
      </c>
      <c r="E380" s="204" t="str">
        <f ca="1">IF(A380=FALSE,"",IF(B380=0,0,D343/B380*100))</f>
        <v/>
      </c>
      <c r="F380" s="132" t="str">
        <f t="shared" ca="1" si="188"/>
        <v/>
      </c>
      <c r="G380" s="132" t="str">
        <f t="shared" ca="1" si="175"/>
        <v/>
      </c>
      <c r="H380" s="132" t="str">
        <f ca="1">IF(A380=FALSE,"",IF(B380=0,0,P341/2))</f>
        <v/>
      </c>
      <c r="I380" s="132" t="str">
        <f ca="1">IF(A380=FALSE,"",IF(B380=0,0,P343/SQRT(3)))</f>
        <v/>
      </c>
      <c r="J380" s="132" t="str">
        <f ca="1">IF(A380=FALSE,"",IF(B380=0,0,O341*B343/SQRT(3)))</f>
        <v/>
      </c>
      <c r="K380" s="205" t="str">
        <f t="shared" ca="1" si="176"/>
        <v/>
      </c>
      <c r="L380" s="133" t="str">
        <f t="shared" ca="1" si="189"/>
        <v/>
      </c>
      <c r="M380" s="134" t="str">
        <f t="shared" ca="1" si="177"/>
        <v/>
      </c>
      <c r="N380" s="135" t="str">
        <f ca="1">IF(A380=FALSE,"",IF(B380=0,0,K380*MAX(M371:M384)))</f>
        <v/>
      </c>
      <c r="O380" s="207" t="str">
        <f ca="1">IF(A380=FALSE,"",D353)</f>
        <v/>
      </c>
      <c r="P380" s="208" t="str">
        <f t="shared" ca="1" si="178"/>
        <v/>
      </c>
      <c r="Q380" s="210" t="str">
        <f t="shared" ca="1" si="179"/>
        <v/>
      </c>
      <c r="R380" s="208" t="str">
        <f ca="1">IF(A380=FALSE,"",OFFSET(O350,0,MATCH(MAX(P351:R351),P351:R351,0)))</f>
        <v/>
      </c>
      <c r="S380" s="209" t="str">
        <f ca="1">IF(A380=FALSE,"",IF(C380=0,0,D343/B380*100))</f>
        <v/>
      </c>
      <c r="U380" s="104">
        <f ca="1">IF(F341*Q$4&lt;=O380,0.5,IF(F341*Q$5&lt;=O380,1,IF(F341*Q$6&lt;=O380,2,IF(F341*Q$7&lt;=O380,3,))))</f>
        <v>0.5</v>
      </c>
      <c r="V380" s="104">
        <f t="shared" ca="1" si="180"/>
        <v>0.5</v>
      </c>
      <c r="W380" s="104">
        <f t="shared" ca="1" si="181"/>
        <v>0.5</v>
      </c>
      <c r="X380" s="104">
        <f t="shared" ca="1" si="182"/>
        <v>0.5</v>
      </c>
      <c r="Y380" s="104">
        <f t="shared" ca="1" si="183"/>
        <v>0.5</v>
      </c>
      <c r="Z380" s="104">
        <f t="shared" ca="1" si="191"/>
        <v>0</v>
      </c>
      <c r="AA380" s="136">
        <f t="shared" ca="1" si="190"/>
        <v>0.5</v>
      </c>
      <c r="AC380" s="137" t="str">
        <f t="shared" ca="1" si="184"/>
        <v/>
      </c>
      <c r="AD380" s="137" t="str">
        <f ca="1">IF(A380=FALSE,"",IF(B380=0,0,C343*100))</f>
        <v/>
      </c>
      <c r="AE380" s="137" t="str">
        <f t="shared" ca="1" si="185"/>
        <v/>
      </c>
      <c r="AF380" s="137" t="b">
        <f t="shared" ca="1" si="186"/>
        <v>1</v>
      </c>
      <c r="AG380" s="125" t="str">
        <f t="shared" ca="1" si="187"/>
        <v/>
      </c>
    </row>
    <row r="381" spans="1:34" s="119" customFormat="1" ht="18.75" customHeight="1">
      <c r="A381" s="129" t="b">
        <f ca="1">AND(B362=TRUE,H341+6&gt;A362+2)</f>
        <v>0</v>
      </c>
      <c r="B381" s="130" t="str">
        <f t="shared" ca="1" si="173"/>
        <v/>
      </c>
      <c r="C381" s="131" t="str">
        <f t="shared" ca="1" si="174"/>
        <v/>
      </c>
      <c r="D381" s="204" t="str">
        <f ca="1">IF(A381=FALSE,"",IF(B381=0,0,D343/B381*100))</f>
        <v/>
      </c>
      <c r="E381" s="204" t="str">
        <f ca="1">IF(A381=FALSE,"",IF(B381=0,0,D343/B381*100))</f>
        <v/>
      </c>
      <c r="F381" s="132" t="str">
        <f t="shared" ca="1" si="188"/>
        <v/>
      </c>
      <c r="G381" s="132" t="str">
        <f t="shared" ca="1" si="175"/>
        <v/>
      </c>
      <c r="H381" s="132" t="str">
        <f ca="1">IF(A381=FALSE,"",IF(B381=0,0,P341/2))</f>
        <v/>
      </c>
      <c r="I381" s="132" t="str">
        <f ca="1">IF(A381=FALSE,"",IF(B381=0,0,P343/SQRT(3)))</f>
        <v/>
      </c>
      <c r="J381" s="132" t="str">
        <f ca="1">IF(A381=FALSE,"",IF(B381=0,0,O341*B343/SQRT(3)))</f>
        <v/>
      </c>
      <c r="K381" s="205" t="str">
        <f t="shared" ca="1" si="176"/>
        <v/>
      </c>
      <c r="L381" s="133" t="str">
        <f t="shared" ca="1" si="189"/>
        <v/>
      </c>
      <c r="M381" s="134" t="str">
        <f t="shared" ca="1" si="177"/>
        <v/>
      </c>
      <c r="N381" s="135" t="str">
        <f ca="1">IF(A381=FALSE,"",IF(B381=0,0,K381*MAX(M371:M384)))</f>
        <v/>
      </c>
      <c r="O381" s="207" t="str">
        <f ca="1">IF(A381=FALSE,"",D353)</f>
        <v/>
      </c>
      <c r="P381" s="208" t="str">
        <f t="shared" ca="1" si="178"/>
        <v/>
      </c>
      <c r="Q381" s="210" t="str">
        <f t="shared" ca="1" si="179"/>
        <v/>
      </c>
      <c r="R381" s="208" t="str">
        <f ca="1">IF(A381=FALSE,"",OFFSET(O350,0,MATCH(MAX(P351:R351),P351:R351,0)))</f>
        <v/>
      </c>
      <c r="S381" s="209" t="str">
        <f ca="1">IF(A381=FALSE,"",IF(C381=0,0,D343/B381*100))</f>
        <v/>
      </c>
      <c r="U381" s="104">
        <f ca="1">IF(F341*Q$4&lt;=O381,0.5,IF(F341*Q$5&lt;=O381,1,IF(F341*Q$6&lt;=O381,2,IF(F341*Q$7&lt;=O381,3,))))</f>
        <v>0.5</v>
      </c>
      <c r="V381" s="104">
        <f t="shared" ca="1" si="180"/>
        <v>0.5</v>
      </c>
      <c r="W381" s="104">
        <f t="shared" ca="1" si="181"/>
        <v>0.5</v>
      </c>
      <c r="X381" s="104">
        <f t="shared" ca="1" si="182"/>
        <v>0.5</v>
      </c>
      <c r="Y381" s="104">
        <f t="shared" ca="1" si="183"/>
        <v>0.5</v>
      </c>
      <c r="Z381" s="104">
        <f t="shared" ca="1" si="191"/>
        <v>0</v>
      </c>
      <c r="AA381" s="136">
        <f t="shared" ca="1" si="190"/>
        <v>0.5</v>
      </c>
      <c r="AC381" s="137" t="str">
        <f t="shared" ca="1" si="184"/>
        <v/>
      </c>
      <c r="AD381" s="137" t="str">
        <f ca="1">IF(A381=FALSE,"",IF(B381=0,0,C343*100))</f>
        <v/>
      </c>
      <c r="AE381" s="137" t="str">
        <f t="shared" ca="1" si="185"/>
        <v/>
      </c>
      <c r="AF381" s="137" t="b">
        <f t="shared" ca="1" si="186"/>
        <v>1</v>
      </c>
      <c r="AG381" s="125" t="str">
        <f t="shared" ca="1" si="187"/>
        <v/>
      </c>
    </row>
    <row r="382" spans="1:34" s="119" customFormat="1" ht="18.75" customHeight="1">
      <c r="A382" s="129" t="b">
        <f ca="1">AND(B363=TRUE,H341+6&gt;A363+2)</f>
        <v>0</v>
      </c>
      <c r="B382" s="130" t="str">
        <f t="shared" ca="1" si="173"/>
        <v/>
      </c>
      <c r="C382" s="131" t="str">
        <f t="shared" ca="1" si="174"/>
        <v/>
      </c>
      <c r="D382" s="204" t="str">
        <f ca="1">IF(A382=FALSE,"",IF(B382=0,0,D343/B382*100))</f>
        <v/>
      </c>
      <c r="E382" s="204" t="str">
        <f ca="1">IF(A382=FALSE,"",IF(B382=0,0,D343/B382*100))</f>
        <v/>
      </c>
      <c r="F382" s="132" t="str">
        <f t="shared" ca="1" si="188"/>
        <v/>
      </c>
      <c r="G382" s="132" t="str">
        <f t="shared" ca="1" si="175"/>
        <v/>
      </c>
      <c r="H382" s="132" t="str">
        <f ca="1">IF(A382=FALSE,"",IF(B382=0,0,P341/2))</f>
        <v/>
      </c>
      <c r="I382" s="132" t="str">
        <f ca="1">IF(A382=FALSE,"",IF(B382=0,0,P343/SQRT(3)))</f>
        <v/>
      </c>
      <c r="J382" s="132" t="str">
        <f ca="1">IF(A382=FALSE,"",IF(B382=0,0,O341*B343/SQRT(3)))</f>
        <v/>
      </c>
      <c r="K382" s="205" t="str">
        <f t="shared" ca="1" si="176"/>
        <v/>
      </c>
      <c r="L382" s="133" t="str">
        <f t="shared" ca="1" si="189"/>
        <v/>
      </c>
      <c r="M382" s="134" t="str">
        <f t="shared" ca="1" si="177"/>
        <v/>
      </c>
      <c r="N382" s="135" t="str">
        <f ca="1">IF(A382=FALSE,"",IF(B382=0,0,K382*MAX(M371:M384)))</f>
        <v/>
      </c>
      <c r="O382" s="207" t="str">
        <f ca="1">IF(A382=FALSE,"",D353)</f>
        <v/>
      </c>
      <c r="P382" s="208" t="str">
        <f t="shared" ca="1" si="178"/>
        <v/>
      </c>
      <c r="Q382" s="210" t="str">
        <f t="shared" ca="1" si="179"/>
        <v/>
      </c>
      <c r="R382" s="208" t="str">
        <f ca="1">IF(A382=FALSE,"",OFFSET(O350,0,MATCH(MAX(P351:R351),P351:R351,0)))</f>
        <v/>
      </c>
      <c r="S382" s="209" t="str">
        <f ca="1">IF(A382=FALSE,"",IF(C382=0,0,D343/B382*100))</f>
        <v/>
      </c>
      <c r="U382" s="104">
        <f ca="1">IF(F341*Q$4&lt;=O382,0.5,IF(F341*Q$5&lt;=O382,1,IF(F341*Q$6&lt;=O382,2,IF(F341*Q$7&lt;=O382,3,))))</f>
        <v>0.5</v>
      </c>
      <c r="V382" s="104">
        <f t="shared" ca="1" si="180"/>
        <v>0.5</v>
      </c>
      <c r="W382" s="104">
        <f t="shared" ca="1" si="181"/>
        <v>0.5</v>
      </c>
      <c r="X382" s="104">
        <f t="shared" ca="1" si="182"/>
        <v>0.5</v>
      </c>
      <c r="Y382" s="104">
        <f t="shared" ca="1" si="183"/>
        <v>0.5</v>
      </c>
      <c r="Z382" s="104">
        <f t="shared" ca="1" si="191"/>
        <v>0</v>
      </c>
      <c r="AA382" s="136">
        <f t="shared" ca="1" si="190"/>
        <v>0.5</v>
      </c>
      <c r="AC382" s="137" t="str">
        <f t="shared" ca="1" si="184"/>
        <v/>
      </c>
      <c r="AD382" s="137" t="str">
        <f ca="1">IF(A382=FALSE,"",IF(B382=0,0,C343*100))</f>
        <v/>
      </c>
      <c r="AE382" s="137" t="str">
        <f t="shared" ca="1" si="185"/>
        <v/>
      </c>
      <c r="AF382" s="137" t="b">
        <f t="shared" ca="1" si="186"/>
        <v>1</v>
      </c>
      <c r="AG382" s="125" t="str">
        <f t="shared" ca="1" si="187"/>
        <v/>
      </c>
    </row>
    <row r="383" spans="1:34" s="119" customFormat="1" ht="18.75" customHeight="1">
      <c r="A383" s="129" t="b">
        <f ca="1">AND(B364=TRUE,H341+6&gt;A364+2)</f>
        <v>0</v>
      </c>
      <c r="B383" s="130" t="str">
        <f t="shared" ca="1" si="173"/>
        <v/>
      </c>
      <c r="C383" s="131" t="str">
        <f t="shared" ca="1" si="174"/>
        <v/>
      </c>
      <c r="D383" s="204" t="str">
        <f ca="1">IF(A383=FALSE,"",IF(B383=0,0,D343/B383*100))</f>
        <v/>
      </c>
      <c r="E383" s="204" t="str">
        <f ca="1">IF(A383=FALSE,"",IF(B383=0,0,D343/B383*100))</f>
        <v/>
      </c>
      <c r="F383" s="132" t="str">
        <f t="shared" ca="1" si="188"/>
        <v/>
      </c>
      <c r="G383" s="132" t="str">
        <f t="shared" ca="1" si="175"/>
        <v/>
      </c>
      <c r="H383" s="132" t="str">
        <f ca="1">IF(A383=FALSE,"",IF(B383=0,0,P341/2))</f>
        <v/>
      </c>
      <c r="I383" s="132" t="str">
        <f ca="1">IF(A383=FALSE,"",IF(B383=0,0,P343/SQRT(3)))</f>
        <v/>
      </c>
      <c r="J383" s="132" t="str">
        <f ca="1">IF(A383=FALSE,"",IF(B383=0,0,O341*B343/SQRT(3)))</f>
        <v/>
      </c>
      <c r="K383" s="205" t="str">
        <f t="shared" ca="1" si="176"/>
        <v/>
      </c>
      <c r="L383" s="133" t="str">
        <f t="shared" ca="1" si="189"/>
        <v/>
      </c>
      <c r="M383" s="134" t="str">
        <f t="shared" ca="1" si="177"/>
        <v/>
      </c>
      <c r="N383" s="135" t="str">
        <f ca="1">IF(A383=FALSE,"",IF(B383=0,0,K383*MAX(M371:M384)))</f>
        <v/>
      </c>
      <c r="O383" s="207" t="str">
        <f ca="1">IF(A383=FALSE,"",D353)</f>
        <v/>
      </c>
      <c r="P383" s="208" t="str">
        <f t="shared" ca="1" si="178"/>
        <v/>
      </c>
      <c r="Q383" s="210" t="str">
        <f t="shared" ca="1" si="179"/>
        <v/>
      </c>
      <c r="R383" s="208" t="str">
        <f ca="1">IF(A383=FALSE,"",OFFSET(O350,0,MATCH(MAX(P351:R351),P351:R351,0)))</f>
        <v/>
      </c>
      <c r="S383" s="209" t="str">
        <f ca="1">IF(A383=FALSE,"",IF(C383=0,0,D343/B383*100))</f>
        <v/>
      </c>
      <c r="U383" s="104">
        <f ca="1">IF(F341*Q$4&lt;=O383,0.5,IF(F341*Q$5&lt;=O383,1,IF(F341*Q$6&lt;=O383,2,IF(F341*Q$7&lt;=O383,3,))))</f>
        <v>0.5</v>
      </c>
      <c r="V383" s="104">
        <f t="shared" ca="1" si="180"/>
        <v>0.5</v>
      </c>
      <c r="W383" s="104">
        <f t="shared" ca="1" si="181"/>
        <v>0.5</v>
      </c>
      <c r="X383" s="104">
        <f t="shared" ca="1" si="182"/>
        <v>0.5</v>
      </c>
      <c r="Y383" s="104">
        <f t="shared" ca="1" si="183"/>
        <v>0.5</v>
      </c>
      <c r="Z383" s="104">
        <f t="shared" ca="1" si="191"/>
        <v>0</v>
      </c>
      <c r="AA383" s="136">
        <f t="shared" ca="1" si="190"/>
        <v>0.5</v>
      </c>
      <c r="AC383" s="137" t="str">
        <f t="shared" ca="1" si="184"/>
        <v/>
      </c>
      <c r="AD383" s="137" t="str">
        <f ca="1">IF(A383=FALSE,"",IF(B383=0,0,C343*100))</f>
        <v/>
      </c>
      <c r="AE383" s="137" t="str">
        <f t="shared" ca="1" si="185"/>
        <v/>
      </c>
      <c r="AF383" s="137" t="b">
        <f t="shared" ca="1" si="186"/>
        <v>1</v>
      </c>
      <c r="AG383" s="125" t="str">
        <f t="shared" ca="1" si="187"/>
        <v/>
      </c>
    </row>
    <row r="384" spans="1:34" s="119" customFormat="1" ht="18.75" customHeight="1">
      <c r="A384" s="129" t="b">
        <f ca="1">AND(B365=TRUE,H341+6&gt;A365+2)</f>
        <v>0</v>
      </c>
      <c r="B384" s="130" t="str">
        <f t="shared" ca="1" si="173"/>
        <v/>
      </c>
      <c r="C384" s="131" t="str">
        <f t="shared" ca="1" si="174"/>
        <v/>
      </c>
      <c r="D384" s="204" t="str">
        <f ca="1">IF(A384=FALSE,"",IF(B384=0,0,D343/B384*100))</f>
        <v/>
      </c>
      <c r="E384" s="204" t="str">
        <f ca="1">IF(A384=FALSE,"",IF(B384=0,0,D343/B384*100))</f>
        <v/>
      </c>
      <c r="F384" s="132" t="str">
        <f t="shared" ca="1" si="188"/>
        <v/>
      </c>
      <c r="G384" s="132" t="str">
        <f t="shared" ca="1" si="175"/>
        <v/>
      </c>
      <c r="H384" s="132" t="str">
        <f ca="1">IF(A384=FALSE,"",IF(B384=0,0,P341/2))</f>
        <v/>
      </c>
      <c r="I384" s="132" t="str">
        <f ca="1">IF(A384=FALSE,"",IF(B384=0,0,P343/SQRT(3)))</f>
        <v/>
      </c>
      <c r="J384" s="132" t="str">
        <f ca="1">IF(A384=FALSE,"",IF(B384=0,0,O341*B343/SQRT(3)))</f>
        <v/>
      </c>
      <c r="K384" s="205" t="str">
        <f t="shared" ca="1" si="176"/>
        <v/>
      </c>
      <c r="L384" s="133" t="str">
        <f t="shared" ca="1" si="189"/>
        <v/>
      </c>
      <c r="M384" s="134" t="str">
        <f t="shared" ca="1" si="177"/>
        <v/>
      </c>
      <c r="N384" s="135" t="str">
        <f ca="1">IF(A384=FALSE,"",IF(B384=0,0,K384*MAX(M371:M384)))</f>
        <v/>
      </c>
      <c r="O384" s="207" t="str">
        <f ca="1">IF(A384=FALSE,"",D353)</f>
        <v/>
      </c>
      <c r="P384" s="208" t="str">
        <f t="shared" ca="1" si="178"/>
        <v/>
      </c>
      <c r="Q384" s="210" t="str">
        <f t="shared" ca="1" si="179"/>
        <v/>
      </c>
      <c r="R384" s="208" t="str">
        <f ca="1">IF(A384=FALSE,"",OFFSET(O350,0,MATCH(MAX(P351:R351),P351:R351,0)))</f>
        <v/>
      </c>
      <c r="S384" s="209" t="str">
        <f ca="1">IF(A384=FALSE,"",IF(C384=0,0,D343/B384*100))</f>
        <v/>
      </c>
      <c r="U384" s="104">
        <f ca="1">IF(F341*Q$4&lt;=O384,0.5,IF(F341*Q$5&lt;=O384,1,IF(F341*Q$6&lt;=O384,2,IF(F341*Q$7&lt;=O384,3,))))</f>
        <v>0.5</v>
      </c>
      <c r="V384" s="104">
        <f t="shared" ca="1" si="180"/>
        <v>0.5</v>
      </c>
      <c r="W384" s="104">
        <f t="shared" ca="1" si="181"/>
        <v>0.5</v>
      </c>
      <c r="X384" s="104">
        <f t="shared" ca="1" si="182"/>
        <v>0.5</v>
      </c>
      <c r="Y384" s="104">
        <f t="shared" ca="1" si="183"/>
        <v>0.5</v>
      </c>
      <c r="Z384" s="104">
        <f t="shared" ca="1" si="191"/>
        <v>0</v>
      </c>
      <c r="AA384" s="136">
        <f t="shared" ca="1" si="190"/>
        <v>0.5</v>
      </c>
      <c r="AC384" s="137" t="str">
        <f t="shared" ca="1" si="184"/>
        <v/>
      </c>
      <c r="AD384" s="137" t="str">
        <f ca="1">IF(A384=FALSE,"",IF(B384=0,0,C343*100))</f>
        <v/>
      </c>
      <c r="AE384" s="137" t="str">
        <f t="shared" ca="1" si="185"/>
        <v/>
      </c>
      <c r="AF384" s="137" t="b">
        <f t="shared" ca="1" si="186"/>
        <v>1</v>
      </c>
      <c r="AG384" s="125" t="str">
        <f t="shared" ca="1" si="187"/>
        <v/>
      </c>
    </row>
    <row r="386" spans="1:39" ht="17.25" customHeight="1">
      <c r="A386" s="105" t="str">
        <f>"■ 피교정기기 명세 ("&amp;A388&amp;"단)"</f>
        <v>■ 피교정기기 명세 (9단)</v>
      </c>
      <c r="M386" s="107" t="s">
        <v>234</v>
      </c>
      <c r="N386" s="108"/>
      <c r="O386" s="108"/>
      <c r="P386" s="108"/>
      <c r="Q386" s="552" t="s">
        <v>235</v>
      </c>
      <c r="R386" s="553"/>
      <c r="S386" s="553"/>
      <c r="T386" s="554"/>
    </row>
    <row r="387" spans="1:39" ht="17.25" customHeight="1">
      <c r="A387" s="96" t="s">
        <v>236</v>
      </c>
      <c r="B387" s="96" t="s">
        <v>237</v>
      </c>
      <c r="C387" s="96" t="s">
        <v>50</v>
      </c>
      <c r="D387" s="96" t="s">
        <v>239</v>
      </c>
      <c r="E387" s="96" t="s">
        <v>183</v>
      </c>
      <c r="F387" s="206" t="s">
        <v>39</v>
      </c>
      <c r="G387" s="96" t="s">
        <v>241</v>
      </c>
      <c r="H387" s="96" t="s">
        <v>242</v>
      </c>
      <c r="I387" s="96" t="s">
        <v>243</v>
      </c>
      <c r="J387" s="96" t="s">
        <v>244</v>
      </c>
      <c r="M387" s="96" t="s">
        <v>52</v>
      </c>
      <c r="N387" s="96" t="s">
        <v>246</v>
      </c>
      <c r="O387" s="96" t="s">
        <v>247</v>
      </c>
      <c r="P387" s="96" t="s">
        <v>248</v>
      </c>
      <c r="Q387" s="551" t="s">
        <v>249</v>
      </c>
      <c r="R387" s="102" t="s">
        <v>40</v>
      </c>
      <c r="S387" s="102" t="s">
        <v>42</v>
      </c>
      <c r="T387" s="102" t="s">
        <v>154</v>
      </c>
    </row>
    <row r="388" spans="1:39" ht="18" customHeight="1">
      <c r="A388" s="102">
        <v>9</v>
      </c>
      <c r="B388" s="102" t="e">
        <f>MATCH(A388&amp;"단",Force_2!D$4:D$203,0)</f>
        <v>#N/A</v>
      </c>
      <c r="C388" s="109">
        <f ca="1">OFFSET(Force_2!A$206,$A388,0)</f>
        <v>0</v>
      </c>
      <c r="D388" s="109">
        <f ca="1">OFFSET(Force_2!B$206,$A388,0)</f>
        <v>0</v>
      </c>
      <c r="E388" s="109">
        <f ca="1">OFFSET(Force_2!C$206,$A388,0)</f>
        <v>0</v>
      </c>
      <c r="F388" s="109">
        <f ca="1">OFFSET(Force_2!D$206,$A388,0)</f>
        <v>0</v>
      </c>
      <c r="G388" s="109">
        <f ca="1">OFFSET(Force_2!E$206,$A388,0)</f>
        <v>0</v>
      </c>
      <c r="H388" s="109">
        <f ca="1">OFFSET(Force_2!F$206,$A388,0)</f>
        <v>0</v>
      </c>
      <c r="I388" s="109">
        <f ca="1">OFFSET(Force_2!G$206,$A388,0)</f>
        <v>0</v>
      </c>
      <c r="J388" s="109">
        <f ca="1">OFFSET(Force_2!B$219,A388,0)</f>
        <v>0</v>
      </c>
      <c r="K388" s="211" t="s">
        <v>500</v>
      </c>
      <c r="M388" s="102">
        <f ca="1">OFFSET(Force_2!G$219,A388,0)</f>
        <v>0</v>
      </c>
      <c r="N388" s="102">
        <f ca="1">OFFSET(Force_2!Y$219,A388,0)</f>
        <v>0</v>
      </c>
      <c r="O388" s="102">
        <v>0.05</v>
      </c>
      <c r="P388" s="102">
        <f ca="1">OFFSET(Force_2!T$219,A388,0)</f>
        <v>0</v>
      </c>
      <c r="Q388" s="547"/>
      <c r="R388" s="111">
        <f ca="1">OFFSET(Force_2!Z$219,$A388,0)</f>
        <v>0</v>
      </c>
      <c r="S388" s="111">
        <f ca="1">OFFSET(Force_2!AA$219,$A388,0)</f>
        <v>0</v>
      </c>
      <c r="T388" s="111">
        <f ca="1">OFFSET(Force_2!AB$219,$A388,0)</f>
        <v>0</v>
      </c>
    </row>
    <row r="389" spans="1:39" s="108" customFormat="1" ht="18" customHeight="1">
      <c r="A389" s="96" t="s">
        <v>250</v>
      </c>
      <c r="B389" s="96" t="s">
        <v>53</v>
      </c>
      <c r="C389" s="96" t="s">
        <v>3</v>
      </c>
      <c r="D389" s="97" t="s">
        <v>252</v>
      </c>
      <c r="E389" s="97" t="s">
        <v>253</v>
      </c>
      <c r="F389" s="97" t="s">
        <v>254</v>
      </c>
      <c r="G389" s="97" t="s">
        <v>255</v>
      </c>
      <c r="H389" s="96" t="s">
        <v>256</v>
      </c>
      <c r="I389" s="96" t="s">
        <v>257</v>
      </c>
      <c r="J389" s="96" t="s">
        <v>51</v>
      </c>
      <c r="K389" s="110">
        <f ca="1">OFFSET(M$2,MATCH(J390,N$3:N$8,0),0)</f>
        <v>0</v>
      </c>
      <c r="M389" s="96" t="s">
        <v>258</v>
      </c>
      <c r="N389" s="96" t="s">
        <v>259</v>
      </c>
      <c r="O389" s="96" t="s">
        <v>260</v>
      </c>
      <c r="P389" s="96" t="s">
        <v>261</v>
      </c>
      <c r="Q389" s="551" t="s">
        <v>262</v>
      </c>
      <c r="R389" s="102" t="s">
        <v>41</v>
      </c>
      <c r="S389" s="102" t="s">
        <v>43</v>
      </c>
      <c r="T389" s="102" t="s">
        <v>157</v>
      </c>
    </row>
    <row r="390" spans="1:39" s="108" customFormat="1" ht="18.75" customHeight="1">
      <c r="A390" s="110" t="e">
        <f ca="1">OFFSET($H$2,MATCH(G388,$D$3:$D$8,0),0)</f>
        <v>#N/A</v>
      </c>
      <c r="B390" s="112" t="e">
        <f ca="1">ABS(N388-A$3)</f>
        <v>#DIV/0!</v>
      </c>
      <c r="C390" s="110" t="e">
        <f ca="1">OFFSET(Force_2!E$3,B388+4,0)</f>
        <v>#N/A</v>
      </c>
      <c r="D390" s="113" t="e">
        <f ca="1">F388*A390</f>
        <v>#N/A</v>
      </c>
      <c r="E390" s="102" t="str">
        <f ca="1">IF(OR(G388="kN",G388="N"),G388,IF(K397&gt;5,"kN","N"))</f>
        <v>kN</v>
      </c>
      <c r="F390" s="110">
        <f ca="1">OFFSET($D$6,0,MATCH(E390,$E$2:$J$2,0))</f>
        <v>1</v>
      </c>
      <c r="G390" s="113" t="e">
        <f ca="1">D390*F390</f>
        <v>#N/A</v>
      </c>
      <c r="H390" s="110" t="e">
        <f ca="1">IF(OR(G388="kN",G388="N"),"","약 ")&amp;TEXT(ROUND(G390,OFFSET($M$3,COUNTIF($L$3:$L$8,"&gt;"&amp;G390),0)),J390)&amp;" "&amp;E390</f>
        <v>#N/A</v>
      </c>
      <c r="I390" s="110">
        <f ca="1">OFFSET($N$3,COUNTIF($L$3:$L$8,"&gt;"&amp;ROUND(F388,OFFSET($M$3,COUNTIF($L$3:$L$8,"&gt;"&amp;F388),0))),0)</f>
        <v>0</v>
      </c>
      <c r="J390" s="110" t="str">
        <f ca="1">OFFSET($N$3,COUNTIF($L$3:$L$8,"&gt;"&amp;ROUND(G390,OFFSET($M$3,COUNTIF($L$3:$L$8,"&gt;"&amp;G390),0))),0)</f>
        <v>0</v>
      </c>
      <c r="K390" s="110">
        <f ca="1">K389+IF(E390="N",3,0)</f>
        <v>0</v>
      </c>
      <c r="M390" s="110">
        <f ca="1">IF(OR(M388="인장 (추)",M388="압축 (추)"),E390,OFFSET(Force_2!AF$219,A388,0))</f>
        <v>0</v>
      </c>
      <c r="N390" s="102" t="e">
        <f ca="1">OFFSET($D$2,MATCH(M390,$E$2:$J$2,0),MATCH(K395,$D$3:$D$8,0))</f>
        <v>#N/A</v>
      </c>
      <c r="O390" s="110">
        <f ca="1">OFFSET(Force_2!AG$219,A388,0)</f>
        <v>0</v>
      </c>
      <c r="P390" s="114">
        <f ca="1">OFFSET(Force_2!AH$219,A388,0)</f>
        <v>0</v>
      </c>
      <c r="Q390" s="547"/>
      <c r="R390" s="111">
        <f ca="1">OFFSET(Force_2!AC$219,$A388,0)</f>
        <v>0</v>
      </c>
      <c r="S390" s="111">
        <f ca="1">OFFSET(Force_2!AD$219,$A388,0)</f>
        <v>0</v>
      </c>
      <c r="T390" s="111">
        <f ca="1">OFFSET(Force_2!AE$219,$A388,0)</f>
        <v>0</v>
      </c>
    </row>
    <row r="391" spans="1:39" s="115" customFormat="1" ht="18.75" customHeight="1">
      <c r="A391" s="106"/>
      <c r="B391" s="106"/>
      <c r="C391" s="106"/>
      <c r="D391" s="106"/>
      <c r="E391" s="106"/>
      <c r="F391" s="106"/>
      <c r="G391" s="106"/>
      <c r="I391" s="106"/>
      <c r="J391" s="106"/>
      <c r="K391" s="106"/>
      <c r="L391" s="106"/>
      <c r="M391" s="106"/>
      <c r="N391" s="106"/>
      <c r="O391" s="106"/>
      <c r="AB391" s="116"/>
      <c r="AC391" s="116"/>
      <c r="AD391" s="116"/>
      <c r="AE391" s="116"/>
    </row>
    <row r="392" spans="1:39" s="115" customFormat="1" ht="18.75" customHeight="1">
      <c r="A392" s="117" t="s">
        <v>263</v>
      </c>
      <c r="B392" s="117"/>
      <c r="C392" s="118"/>
      <c r="D392" s="108"/>
      <c r="E392" s="108"/>
      <c r="F392" s="93"/>
      <c r="G392" s="108"/>
      <c r="H392" s="119"/>
      <c r="I392" s="108"/>
      <c r="K392" s="93" t="s">
        <v>54</v>
      </c>
      <c r="M392" s="119"/>
      <c r="N392" s="119"/>
      <c r="O392" s="119"/>
      <c r="P392" s="120" t="s">
        <v>55</v>
      </c>
      <c r="R392" s="119"/>
      <c r="S392" s="119"/>
    </row>
    <row r="393" spans="1:39" s="115" customFormat="1" ht="17.25" customHeight="1">
      <c r="A393" s="538" t="s">
        <v>264</v>
      </c>
      <c r="B393" s="555" t="s">
        <v>576</v>
      </c>
      <c r="C393" s="538" t="s">
        <v>265</v>
      </c>
      <c r="D393" s="538" t="s">
        <v>266</v>
      </c>
      <c r="E393" s="535" t="s">
        <v>267</v>
      </c>
      <c r="F393" s="537"/>
      <c r="G393" s="535" t="s">
        <v>190</v>
      </c>
      <c r="H393" s="537"/>
      <c r="I393" s="535" t="s">
        <v>191</v>
      </c>
      <c r="J393" s="537"/>
      <c r="K393" s="538" t="s">
        <v>192</v>
      </c>
      <c r="L393" s="535" t="s">
        <v>271</v>
      </c>
      <c r="M393" s="536"/>
      <c r="N393" s="536"/>
      <c r="O393" s="537"/>
      <c r="P393" s="535" t="s">
        <v>272</v>
      </c>
      <c r="Q393" s="536"/>
      <c r="R393" s="536"/>
      <c r="S393" s="537"/>
      <c r="T393" s="535" t="s">
        <v>228</v>
      </c>
      <c r="U393" s="536"/>
      <c r="V393" s="537"/>
    </row>
    <row r="394" spans="1:39" ht="18.75" customHeight="1">
      <c r="A394" s="540"/>
      <c r="B394" s="540"/>
      <c r="C394" s="540"/>
      <c r="D394" s="539"/>
      <c r="E394" s="99" t="s">
        <v>192</v>
      </c>
      <c r="F394" s="99" t="s">
        <v>271</v>
      </c>
      <c r="G394" s="99" t="s">
        <v>192</v>
      </c>
      <c r="H394" s="99" t="s">
        <v>271</v>
      </c>
      <c r="I394" s="99" t="s">
        <v>192</v>
      </c>
      <c r="J394" s="99" t="s">
        <v>271</v>
      </c>
      <c r="K394" s="539"/>
      <c r="L394" s="99" t="s">
        <v>267</v>
      </c>
      <c r="M394" s="99" t="s">
        <v>190</v>
      </c>
      <c r="N394" s="99" t="s">
        <v>191</v>
      </c>
      <c r="O394" s="99" t="s">
        <v>277</v>
      </c>
      <c r="P394" s="99" t="s">
        <v>267</v>
      </c>
      <c r="Q394" s="99" t="s">
        <v>190</v>
      </c>
      <c r="R394" s="99" t="s">
        <v>191</v>
      </c>
      <c r="S394" s="99" t="s">
        <v>277</v>
      </c>
      <c r="T394" s="99" t="s">
        <v>212</v>
      </c>
      <c r="U394" s="99" t="s">
        <v>213</v>
      </c>
      <c r="V394" s="99" t="s">
        <v>214</v>
      </c>
    </row>
    <row r="395" spans="1:39" s="115" customFormat="1" ht="18.75" customHeight="1">
      <c r="A395" s="539"/>
      <c r="B395" s="539"/>
      <c r="C395" s="539"/>
      <c r="D395" s="316">
        <f ca="1">G388</f>
        <v>0</v>
      </c>
      <c r="E395" s="99">
        <f ca="1">D395</f>
        <v>0</v>
      </c>
      <c r="F395" s="99" t="s">
        <v>0</v>
      </c>
      <c r="G395" s="99">
        <f ca="1">D395</f>
        <v>0</v>
      </c>
      <c r="H395" s="99" t="s">
        <v>0</v>
      </c>
      <c r="I395" s="99">
        <f ca="1">D395</f>
        <v>0</v>
      </c>
      <c r="J395" s="99" t="s">
        <v>0</v>
      </c>
      <c r="K395" s="316" t="s">
        <v>176</v>
      </c>
      <c r="L395" s="99"/>
      <c r="M395" s="99"/>
      <c r="N395" s="99"/>
      <c r="O395" s="187"/>
      <c r="P395" s="99" t="s">
        <v>176</v>
      </c>
      <c r="Q395" s="99" t="s">
        <v>176</v>
      </c>
      <c r="R395" s="99" t="s">
        <v>176</v>
      </c>
      <c r="S395" s="99" t="s">
        <v>176</v>
      </c>
      <c r="T395" s="99" t="s">
        <v>215</v>
      </c>
      <c r="U395" s="99" t="s">
        <v>215</v>
      </c>
      <c r="V395" s="99" t="s">
        <v>215</v>
      </c>
    </row>
    <row r="396" spans="1:39" s="115" customFormat="1" ht="18.75" customHeight="1">
      <c r="A396" s="121">
        <v>0</v>
      </c>
      <c r="B396" s="121" t="b">
        <f ca="1">IFERROR(AND(OFFSET(Force_2!V$3,B388+A396,0)&lt;&gt;"",H388+5&gt;A396),FALSE)</f>
        <v>0</v>
      </c>
      <c r="C396" s="541" t="s">
        <v>280</v>
      </c>
      <c r="D396" s="121" t="str">
        <f ca="1">IF(B396=FALSE,"",OFFSET(Force_2!B$3,B388+A396,0))</f>
        <v/>
      </c>
      <c r="E396" s="121" t="str">
        <f ca="1">IF(B396=FALSE,"",OFFSET(Force_2!V$3,B388+A396,0))</f>
        <v/>
      </c>
      <c r="F396" s="121" t="str">
        <f ca="1">IF(B396=FALSE,"",OFFSET(Force_2!W$3,B388+A396,0))</f>
        <v/>
      </c>
      <c r="G396" s="121" t="str">
        <f ca="1">IF(B396=FALSE,"",OFFSET(Force_2!X$3,B388+A396,0))</f>
        <v/>
      </c>
      <c r="H396" s="121" t="str">
        <f ca="1">IF(B396=FALSE,"",OFFSET(Force_2!Y$3,B388+A396,0))</f>
        <v/>
      </c>
      <c r="I396" s="121" t="str">
        <f ca="1">IF(B396=FALSE,"",OFFSET(Force_2!Z$3,B388+A396,0))</f>
        <v/>
      </c>
      <c r="J396" s="121" t="str">
        <f ca="1">IF(B396=FALSE,"",OFFSET(Force_2!AA$3,B388+A396,0))</f>
        <v/>
      </c>
      <c r="K396" s="295" t="str">
        <f ca="1">IF(B396=FALSE,"",D396*A390)</f>
        <v/>
      </c>
      <c r="L396" s="295" t="str">
        <f ca="1">IF(B396=FALSE,"",IF(D396=0,0,D396/E396*(F396-F396)))</f>
        <v/>
      </c>
      <c r="M396" s="295" t="str">
        <f ca="1">IF(B396=FALSE,"",IF(D396=0,0,D396/G396*(H396-H396)))</f>
        <v/>
      </c>
      <c r="N396" s="295" t="str">
        <f ca="1">IF(B396=FALSE,"",IF(D396=0,0,D396/I396*(J396-J396)))</f>
        <v/>
      </c>
      <c r="O396" s="296"/>
      <c r="P396" s="297" t="s">
        <v>281</v>
      </c>
      <c r="Q396" s="298"/>
      <c r="R396" s="298"/>
      <c r="S396" s="298"/>
      <c r="T396" s="296"/>
      <c r="U396" s="298"/>
      <c r="V396" s="299"/>
      <c r="X396" s="93" t="s">
        <v>282</v>
      </c>
      <c r="Z396" s="119"/>
      <c r="AA396" s="119"/>
      <c r="AB396" s="119"/>
      <c r="AI396" s="93" t="s">
        <v>501</v>
      </c>
      <c r="AJ396" s="119"/>
      <c r="AK396" s="119"/>
    </row>
    <row r="397" spans="1:39" s="108" customFormat="1" ht="18.75" customHeight="1">
      <c r="A397" s="121">
        <v>1</v>
      </c>
      <c r="B397" s="121" t="b">
        <f ca="1">IFERROR(AND(OFFSET(Force_2!V$3,B388+A397,0)&lt;&gt;"",H388+5&gt;A397),FALSE)</f>
        <v>0</v>
      </c>
      <c r="C397" s="542"/>
      <c r="D397" s="121" t="str">
        <f ca="1">IF(B397=FALSE,"",OFFSET(Force_2!B$3,B388+A397,0))</f>
        <v/>
      </c>
      <c r="E397" s="121" t="str">
        <f ca="1">IF(B397=FALSE,"",OFFSET(Force_2!V$3,B388+A397,0))</f>
        <v/>
      </c>
      <c r="F397" s="121" t="str">
        <f ca="1">IF(B397=FALSE,"",OFFSET(Force_2!W$3,B388+A397,0))</f>
        <v/>
      </c>
      <c r="G397" s="121" t="str">
        <f ca="1">IF(B397=FALSE,"",OFFSET(Force_2!X$3,B388+A397,0))</f>
        <v/>
      </c>
      <c r="H397" s="121" t="str">
        <f ca="1">IF(B397=FALSE,"",OFFSET(Force_2!Y$3,B388+A397,0))</f>
        <v/>
      </c>
      <c r="I397" s="121" t="str">
        <f ca="1">IF(B397=FALSE,"",OFFSET(Force_2!Z$3,B388+A397,0))</f>
        <v/>
      </c>
      <c r="J397" s="121" t="str">
        <f ca="1">IF(B397=FALSE,"",OFFSET(Force_2!AA$3,B388+A397,0))</f>
        <v/>
      </c>
      <c r="K397" s="295" t="str">
        <f ca="1">IF(B397=FALSE,"",D397*A390)</f>
        <v/>
      </c>
      <c r="L397" s="295" t="str">
        <f ca="1">IF(B397=FALSE,"",IF(D397=0,0,D397/E397*(F397-F396)))</f>
        <v/>
      </c>
      <c r="M397" s="295" t="str">
        <f ca="1">IF(B397=FALSE,"",IF(D397=0,0,D397/G397*(H397-H396)))</f>
        <v/>
      </c>
      <c r="N397" s="295" t="str">
        <f ca="1">IF(B397=FALSE,"",IF(D397=0,0,D397/I397*(J397-J396)))</f>
        <v/>
      </c>
      <c r="O397" s="300"/>
      <c r="P397" s="295" t="e">
        <f ca="1">OFFSET(E399,H388+1,0)*A390</f>
        <v>#VALUE!</v>
      </c>
      <c r="Q397" s="295" t="e">
        <f ca="1">OFFSET(G399,H388+1,0)*A390</f>
        <v>#VALUE!</v>
      </c>
      <c r="R397" s="295" t="e">
        <f ca="1">OFFSET(I399,H388+1,0)*A390</f>
        <v>#VALUE!</v>
      </c>
      <c r="S397" s="301"/>
      <c r="T397" s="300"/>
      <c r="U397" s="301"/>
      <c r="V397" s="302"/>
      <c r="X397" s="98" t="s">
        <v>532</v>
      </c>
      <c r="Y397" s="315" t="s">
        <v>192</v>
      </c>
      <c r="Z397" s="317" t="s">
        <v>478</v>
      </c>
      <c r="AA397" s="272" t="s">
        <v>550</v>
      </c>
      <c r="AB397" s="315" t="s">
        <v>283</v>
      </c>
      <c r="AC397" s="315" t="s">
        <v>58</v>
      </c>
      <c r="AD397" s="272" t="s">
        <v>551</v>
      </c>
      <c r="AE397" s="315" t="s">
        <v>56</v>
      </c>
      <c r="AF397" s="315" t="s">
        <v>57</v>
      </c>
      <c r="AG397" s="315" t="s">
        <v>193</v>
      </c>
      <c r="AI397" s="317" t="s">
        <v>478</v>
      </c>
      <c r="AJ397" s="560" t="s">
        <v>112</v>
      </c>
      <c r="AK397" s="561"/>
      <c r="AL397" s="562"/>
      <c r="AM397" s="317" t="s">
        <v>504</v>
      </c>
    </row>
    <row r="398" spans="1:39" s="108" customFormat="1" ht="18.75" customHeight="1" thickBot="1">
      <c r="A398" s="122">
        <v>2</v>
      </c>
      <c r="B398" s="122" t="b">
        <f ca="1">IFERROR(AND(OFFSET(Force_2!V$3,B388+A398,0)&lt;&gt;"",H388+5&gt;A398),FALSE)</f>
        <v>0</v>
      </c>
      <c r="C398" s="543"/>
      <c r="D398" s="122" t="str">
        <f ca="1">IF(B398=FALSE,"",OFFSET(Force_2!B$3,B388+A398,0))</f>
        <v/>
      </c>
      <c r="E398" s="122" t="str">
        <f ca="1">IF(B398=FALSE,"",OFFSET(Force_2!V$3,B388+A398,0))</f>
        <v/>
      </c>
      <c r="F398" s="122" t="str">
        <f ca="1">IF(B398=FALSE,"",OFFSET(Force_2!W$3,B388+A398,0))</f>
        <v/>
      </c>
      <c r="G398" s="122" t="str">
        <f ca="1">IF(B398=FALSE,"",OFFSET(Force_2!X$3,B388+A398,0))</f>
        <v/>
      </c>
      <c r="H398" s="122" t="str">
        <f ca="1">IF(B398=FALSE,"",OFFSET(Force_2!Y$3,B388+A398,0))</f>
        <v/>
      </c>
      <c r="I398" s="122" t="str">
        <f ca="1">IF(B398=FALSE,"",OFFSET(Force_2!Z$3,B388+A398,0))</f>
        <v/>
      </c>
      <c r="J398" s="122" t="str">
        <f ca="1">IF(B398=FALSE,"",OFFSET(Force_2!AA$3,B388+A398,0))</f>
        <v/>
      </c>
      <c r="K398" s="303" t="str">
        <f ca="1">IF(B398=FALSE,"",D398*A390)</f>
        <v/>
      </c>
      <c r="L398" s="303" t="str">
        <f ca="1">IF(B398=FALSE,"",IF(D398=0,0,D398/E398*(F398-F396)))</f>
        <v/>
      </c>
      <c r="M398" s="303" t="str">
        <f ca="1">IF(B398=FALSE,"",IF(D398=0,0,D398/G398*(H398-H396)))</f>
        <v/>
      </c>
      <c r="N398" s="303" t="str">
        <f ca="1">IF(B398=FALSE,"",IF(D398=0,0,D398/I398*(J398-J396)))</f>
        <v/>
      </c>
      <c r="O398" s="304"/>
      <c r="P398" s="305" t="e">
        <f ca="1">ABS(P397)</f>
        <v>#VALUE!</v>
      </c>
      <c r="Q398" s="305" t="e">
        <f t="shared" ref="Q398:R398" ca="1" si="192">ABS(Q397)</f>
        <v>#VALUE!</v>
      </c>
      <c r="R398" s="305" t="e">
        <f t="shared" ca="1" si="192"/>
        <v>#VALUE!</v>
      </c>
      <c r="S398" s="306"/>
      <c r="T398" s="304"/>
      <c r="U398" s="306"/>
      <c r="V398" s="307"/>
      <c r="X398" s="316" t="s">
        <v>533</v>
      </c>
      <c r="Y398" s="316" t="str">
        <f ca="1">E390</f>
        <v>kN</v>
      </c>
      <c r="Z398" s="316" t="str">
        <f ca="1">E390</f>
        <v>kN</v>
      </c>
      <c r="AA398" s="316" t="str">
        <f ca="1">Z398</f>
        <v>kN</v>
      </c>
      <c r="AB398" s="316" t="s">
        <v>59</v>
      </c>
      <c r="AC398" s="316" t="s">
        <v>60</v>
      </c>
      <c r="AD398" s="233" t="str">
        <f ca="1">AA398</f>
        <v>kN</v>
      </c>
      <c r="AE398" s="316" t="s">
        <v>59</v>
      </c>
      <c r="AF398" s="316" t="s">
        <v>59</v>
      </c>
      <c r="AG398" s="316"/>
      <c r="AI398" s="316" t="str">
        <f ca="1">Z398</f>
        <v>kN</v>
      </c>
      <c r="AJ398" s="233" t="s">
        <v>505</v>
      </c>
      <c r="AK398" s="233" t="s">
        <v>558</v>
      </c>
      <c r="AL398" s="233" t="s">
        <v>506</v>
      </c>
      <c r="AM398" s="250" t="str">
        <f ca="1">IF(TYPE(MATCH("FAIL",AM399:AM412,0))=16,"","FAIL")</f>
        <v/>
      </c>
    </row>
    <row r="399" spans="1:39" s="119" customFormat="1" ht="18.75" customHeight="1">
      <c r="A399" s="123">
        <v>3</v>
      </c>
      <c r="B399" s="123" t="b">
        <f ca="1">IFERROR(AND(OFFSET(Force_2!V$3,B388+A399,0)&lt;&gt;"",H388+5&gt;A399),FALSE)</f>
        <v>0</v>
      </c>
      <c r="C399" s="556" t="s">
        <v>285</v>
      </c>
      <c r="D399" s="123" t="str">
        <f ca="1">IF(B399=FALSE,"",OFFSET(Force_2!B$3,B388+A399,0))</f>
        <v/>
      </c>
      <c r="E399" s="123" t="str">
        <f ca="1">IF(B399=FALSE,"",OFFSET(Force_2!V$3,B388+A399,0))</f>
        <v/>
      </c>
      <c r="F399" s="123" t="str">
        <f ca="1">IF(B399=FALSE,"",OFFSET(Force_2!W$3,B388+A399,0))</f>
        <v/>
      </c>
      <c r="G399" s="123" t="str">
        <f ca="1">IF(B399=FALSE,"",OFFSET(Force_2!X$3,B388+A399,0))</f>
        <v/>
      </c>
      <c r="H399" s="123" t="str">
        <f ca="1">IF(B399=FALSE,"",OFFSET(Force_2!Y$3,B388+A399,0))</f>
        <v/>
      </c>
      <c r="I399" s="123" t="str">
        <f ca="1">IF(B399=FALSE,"",OFFSET(Force_2!Z$3,B388+A399,0))</f>
        <v/>
      </c>
      <c r="J399" s="123" t="str">
        <f ca="1">IF(B399=FALSE,"",OFFSET(Force_2!AA$3,B388+A399,0))</f>
        <v/>
      </c>
      <c r="K399" s="308" t="str">
        <f ca="1">IF(B399=FALSE,"",D399*A390)</f>
        <v/>
      </c>
      <c r="L399" s="308" t="str">
        <f ca="1">IF(B399=FALSE,"",IF(D399=0,0,D399/E399*(F399-F399)))</f>
        <v/>
      </c>
      <c r="M399" s="308" t="str">
        <f ca="1">IF(B399=FALSE,"",IF(D399=0,0,D399/G399*(H399-H399)))</f>
        <v/>
      </c>
      <c r="N399" s="308" t="str">
        <f ca="1">IF(B399=FALSE,"",IF(D399=0,0,D399/I399*(J399-J399)))</f>
        <v/>
      </c>
      <c r="O399" s="308" t="str">
        <f ca="1">IF(B399=FALSE,"",AVERAGE(L399:N399))</f>
        <v/>
      </c>
      <c r="P399" s="308" t="str">
        <f ca="1">IF(B399=FALSE,"",(R390*L399+S390*L399^2+T390*L399^3)*N390)</f>
        <v/>
      </c>
      <c r="Q399" s="308" t="str">
        <f ca="1">IF(B399=FALSE,"",(R390*M399+S390*M399^2+T390*M399^3)*N390)</f>
        <v/>
      </c>
      <c r="R399" s="308" t="str">
        <f ca="1">IF(B399=FALSE,"",(R390*N399+S390*N399^2+T390*N399^3)*N390)</f>
        <v/>
      </c>
      <c r="S399" s="308" t="str">
        <f ca="1">IF(B399=FALSE,"",AVERAGE(P399:R399))</f>
        <v/>
      </c>
      <c r="T399" s="309" t="str">
        <f ca="1">IF(B399=FALSE,"",IF(K399=0,0,(ROUND(K399,K390)-ROUND(P399,K390))/ROUND(P399,K390)*100))</f>
        <v/>
      </c>
      <c r="U399" s="309" t="str">
        <f ca="1">IF(B399=FALSE,"",IF(K399=0,0,(ROUND(K399,K390)-ROUND(Q399,K390))/ROUND(Q399,K390)*100))</f>
        <v/>
      </c>
      <c r="V399" s="309" t="str">
        <f ca="1">IF(B399=FALSE,"",IF(K399=0,0,(ROUND(K399,K390)-ROUND(R399,K390))/ROUND(R399,K390)*100))</f>
        <v/>
      </c>
      <c r="X399" s="124" t="str">
        <f ca="1">IF(A418=FALSE,"",IF(B418*F390&gt;=1000,"# ##","")&amp;J390)</f>
        <v/>
      </c>
      <c r="Y399" s="124" t="str">
        <f ca="1">IF(A418=FALSE,"",TEXT(B418*F390,X399))</f>
        <v/>
      </c>
      <c r="Z399" s="124" t="str">
        <f ca="1">IF(A418=FALSE,"-",TEXT(C418*F390,X399))</f>
        <v>-</v>
      </c>
      <c r="AA399" s="273" t="str">
        <f ca="1">IF(A418=FALSE,"-",TEXT((B418-C418)*F390,X399))</f>
        <v>-</v>
      </c>
      <c r="AB399" s="124" t="str">
        <f ca="1">IF(A418=FALSE,"",IF(D399=0,"-",TEXT(P418,AH420)))</f>
        <v/>
      </c>
      <c r="AC399" s="124" t="str">
        <f ca="1">IF(OR(A418=FALSE,D399=0),"-",TEXT(ROUNDUP(AE418,AH418),AH420))</f>
        <v>-</v>
      </c>
      <c r="AD399" s="310" t="s">
        <v>353</v>
      </c>
      <c r="AE399" s="124" t="str">
        <f ca="1">IF(OR(A418=FALSE,D399=0),"-",TEXT(Q418,AH420))</f>
        <v>-</v>
      </c>
      <c r="AF399" s="130" t="str">
        <f ca="1">IF(A418=FALSE,"-",TEXT(R418,AH420))</f>
        <v>-</v>
      </c>
      <c r="AG399" s="125" t="str">
        <f ca="1">IF(A418=FALSE,"-",AA418)</f>
        <v>-</v>
      </c>
      <c r="AI399" s="125" t="str">
        <f ca="1">IF(A418=FALSE,"",ROUND(C418*F390,K389))</f>
        <v/>
      </c>
      <c r="AJ399" s="125" t="str">
        <f ca="1">IF(A418=FALSE,"",ROUND(OFFSET(Force_2!L$3,B388+A399,0)*A390*F390,K389))</f>
        <v/>
      </c>
      <c r="AK399" s="125" t="str">
        <f ca="1">IF(A418=FALSE,"",ROUND(OFFSET(Force_2!M$3,B388+A399,0)*A390*F390,K389))</f>
        <v/>
      </c>
      <c r="AL399" s="124" t="str">
        <f ca="1">IF(A418=FALSE,"","± "&amp;TEXT((AK399-AJ399)/2,J390))</f>
        <v/>
      </c>
      <c r="AM399" s="124" t="str">
        <f ca="1">IF(A418=FALSE,"-",IF(AND(AJ399&lt;=AI399,AI399&lt;=AK399),"PASS","FAIL"))</f>
        <v>-</v>
      </c>
    </row>
    <row r="400" spans="1:39" s="119" customFormat="1" ht="18.75" customHeight="1">
      <c r="A400" s="121">
        <v>4</v>
      </c>
      <c r="B400" s="121" t="b">
        <f ca="1">IFERROR(AND(OFFSET(Force_2!V$3,B388+A400,0)&lt;&gt;"",H388+5&gt;A400),FALSE)</f>
        <v>0</v>
      </c>
      <c r="C400" s="542"/>
      <c r="D400" s="121" t="str">
        <f ca="1">IF(B400=FALSE,"",OFFSET(Force_2!B$3,B388+A400,0))</f>
        <v/>
      </c>
      <c r="E400" s="121" t="str">
        <f ca="1">IF(B400=FALSE,"",OFFSET(Force_2!V$3,B388+A400,0))</f>
        <v/>
      </c>
      <c r="F400" s="121" t="str">
        <f ca="1">IF(B400=FALSE,"",OFFSET(Force_2!W$3,B388+A400,0))</f>
        <v/>
      </c>
      <c r="G400" s="121" t="str">
        <f ca="1">IF(B400=FALSE,"",OFFSET(Force_2!X$3,B388+A400,0))</f>
        <v/>
      </c>
      <c r="H400" s="121" t="str">
        <f ca="1">IF(B400=FALSE,"",OFFSET(Force_2!Y$3,B388+A400,0))</f>
        <v/>
      </c>
      <c r="I400" s="121" t="str">
        <f ca="1">IF(B400=FALSE,"",OFFSET(Force_2!Z$3,B388+A400,0))</f>
        <v/>
      </c>
      <c r="J400" s="121" t="str">
        <f ca="1">IF(B400=FALSE,"",OFFSET(Force_2!AA$3,B388+A400,0))</f>
        <v/>
      </c>
      <c r="K400" s="308" t="str">
        <f ca="1">IF(B400=FALSE,"",D400*A390)</f>
        <v/>
      </c>
      <c r="L400" s="308" t="str">
        <f ca="1">IF(B400=FALSE,"",IF(D400=0,0,D400/E400*(F400-F399)))</f>
        <v/>
      </c>
      <c r="M400" s="308" t="str">
        <f ca="1">IF(B400=FALSE,"",IF(D400=0,0,D400/G400*(H400-H399)))</f>
        <v/>
      </c>
      <c r="N400" s="308" t="str">
        <f ca="1">IF(B400=FALSE,"",IF(D400=0,0,D400/I400*(J400-J399)))</f>
        <v/>
      </c>
      <c r="O400" s="308" t="str">
        <f t="shared" ref="O400:O413" ca="1" si="193">IF(B400=FALSE,"",AVERAGE(L400:N400))</f>
        <v/>
      </c>
      <c r="P400" s="308" t="str">
        <f ca="1">IF(B400=FALSE,"",(R390*L400+S390*L400^2+T390*L400^3)*N390)</f>
        <v/>
      </c>
      <c r="Q400" s="308" t="str">
        <f ca="1">IF(B400=FALSE,"",(R390*M400+S390*M400^2+T390*M400^3)*N390)</f>
        <v/>
      </c>
      <c r="R400" s="308" t="str">
        <f ca="1">IF(B400=FALSE,"",(R390*N400+S390*N400^2+T390*N400^3)*N390)</f>
        <v/>
      </c>
      <c r="S400" s="308" t="str">
        <f t="shared" ref="S400:S413" ca="1" si="194">IF(B400=FALSE,"",AVERAGE(P400:R400))</f>
        <v/>
      </c>
      <c r="T400" s="309" t="str">
        <f ca="1">IF(B400=FALSE,"",IF(K400=0,0,(ROUND(K400,K390)-ROUND(P400,K390))/ROUND(P400,K390)*100))</f>
        <v/>
      </c>
      <c r="U400" s="309" t="str">
        <f ca="1">IF(B400=FALSE,"",IF(K400=0,0,(ROUND(K400,K390)-ROUND(Q400,K390))/ROUND(Q400,K390)*100))</f>
        <v/>
      </c>
      <c r="V400" s="309" t="str">
        <f ca="1">IF(B400=FALSE,"",IF(K400=0,0,(ROUND(K400,K390)-ROUND(R400,K390))/ROUND(R400,K390)*100))</f>
        <v/>
      </c>
      <c r="X400" s="124" t="str">
        <f ca="1">IF(A419=FALSE,"",IF(B419*F390&gt;=1000,"# ##","")&amp;J390)</f>
        <v/>
      </c>
      <c r="Y400" s="124" t="str">
        <f ca="1">IF(A419=FALSE,"",TEXT(B419*F390,X400))</f>
        <v/>
      </c>
      <c r="Z400" s="124" t="str">
        <f ca="1">IF(A419=FALSE,"-",TEXT(C419*F390,X400))</f>
        <v>-</v>
      </c>
      <c r="AA400" s="273" t="str">
        <f ca="1">IF(A419=FALSE,"-",TEXT((B419-C419)*F390,X400))</f>
        <v>-</v>
      </c>
      <c r="AB400" s="124" t="str">
        <f ca="1">IF(A419=FALSE,"",IF(D400=0,"-",TEXT(P419,AH420)))</f>
        <v/>
      </c>
      <c r="AC400" s="124" t="str">
        <f ca="1">IF(OR(A419=FALSE,D400=0),"-",TEXT(ROUNDUP(AE419,AH418),AH420))</f>
        <v>-</v>
      </c>
      <c r="AD400" s="273" t="str">
        <f ca="1">IF(A419=FALSE,"-",TEXT(ROUNDUP(AE419,AH418)%*B419*F390,X400))</f>
        <v>-</v>
      </c>
      <c r="AE400" s="124" t="str">
        <f ca="1">IF(OR(A419=FALSE,D400=0),"-",TEXT(Q419,AH420))</f>
        <v>-</v>
      </c>
      <c r="AF400" s="124" t="s">
        <v>353</v>
      </c>
      <c r="AG400" s="125" t="str">
        <f t="shared" ref="AG400:AG412" ca="1" si="195">IF(A419=FALSE,"-",AA419)</f>
        <v>-</v>
      </c>
      <c r="AI400" s="125" t="str">
        <f ca="1">IF(A419=FALSE,"",ROUND(C419*F390,K389))</f>
        <v/>
      </c>
      <c r="AJ400" s="125" t="str">
        <f ca="1">IF(A419=FALSE,"",ROUND(OFFSET(Force_2!L$3,B388+A400,0)*A390*F390,K389))</f>
        <v/>
      </c>
      <c r="AK400" s="125" t="str">
        <f ca="1">IF(A419=FALSE,"",ROUND(OFFSET(Force_2!M$3,B388+A400,0)*A390*F390,K389))</f>
        <v/>
      </c>
      <c r="AL400" s="124" t="str">
        <f ca="1">IF(A419=FALSE,"","± "&amp;TEXT((AK400-AJ400)/2,J390))</f>
        <v/>
      </c>
      <c r="AM400" s="124" t="str">
        <f t="shared" ref="AM400:AM412" ca="1" si="196">IF(A419=FALSE,"-",IF(AND(AJ400&lt;=AI400,AI400&lt;=AK400),"PASS","FAIL"))</f>
        <v>-</v>
      </c>
    </row>
    <row r="401" spans="1:39" s="119" customFormat="1" ht="18.75" customHeight="1">
      <c r="A401" s="121">
        <v>5</v>
      </c>
      <c r="B401" s="121" t="b">
        <f ca="1">IFERROR(AND(OFFSET(Force_2!V$3,B388+A401,0)&lt;&gt;"",H388+5&gt;A401),FALSE)</f>
        <v>0</v>
      </c>
      <c r="C401" s="542"/>
      <c r="D401" s="121" t="str">
        <f ca="1">IF(B401=FALSE,"",OFFSET(Force_2!B$3,B388+A401,0))</f>
        <v/>
      </c>
      <c r="E401" s="121" t="str">
        <f ca="1">IF(B401=FALSE,"",OFFSET(Force_2!V$3,B388+A401,0))</f>
        <v/>
      </c>
      <c r="F401" s="121" t="str">
        <f ca="1">IF(B401=FALSE,"",OFFSET(Force_2!W$3,B388+A401,0))</f>
        <v/>
      </c>
      <c r="G401" s="121" t="str">
        <f ca="1">IF(B401=FALSE,"",OFFSET(Force_2!X$3,B388+A401,0))</f>
        <v/>
      </c>
      <c r="H401" s="121" t="str">
        <f ca="1">IF(B401=FALSE,"",OFFSET(Force_2!Y$3,B388+A401,0))</f>
        <v/>
      </c>
      <c r="I401" s="121" t="str">
        <f ca="1">IF(B401=FALSE,"",OFFSET(Force_2!Z$3,B388+A401,0))</f>
        <v/>
      </c>
      <c r="J401" s="121" t="str">
        <f ca="1">IF(B401=FALSE,"",OFFSET(Force_2!AA$3,B388+A401,0))</f>
        <v/>
      </c>
      <c r="K401" s="308" t="str">
        <f ca="1">IF(B401=FALSE,"",D401*A390)</f>
        <v/>
      </c>
      <c r="L401" s="308" t="str">
        <f ca="1">IF(B401=FALSE,"",IF(D401=0,0,D401/E401*(F401-F399)))</f>
        <v/>
      </c>
      <c r="M401" s="308" t="str">
        <f ca="1">IF(B401=FALSE,"",IF(D401=0,0,D401/G401*(H401-H399)))</f>
        <v/>
      </c>
      <c r="N401" s="308" t="str">
        <f ca="1">IF(B401=FALSE,"",IF(D401=0,0,D401/I401*(J401-J399)))</f>
        <v/>
      </c>
      <c r="O401" s="308" t="str">
        <f t="shared" ca="1" si="193"/>
        <v/>
      </c>
      <c r="P401" s="308" t="str">
        <f ca="1">IF(B401=FALSE,"",(R390*L401+S390*L401^2+T390*L401^3)*N390)</f>
        <v/>
      </c>
      <c r="Q401" s="308" t="str">
        <f ca="1">IF(B401=FALSE,"",(R390*M401+S390*M401^2+T390*M401^3)*N390)</f>
        <v/>
      </c>
      <c r="R401" s="308" t="str">
        <f ca="1">IF(B401=FALSE,"",(R390*N401+S390*N401^2+T390*N401^3)*N390)</f>
        <v/>
      </c>
      <c r="S401" s="308" t="str">
        <f t="shared" ca="1" si="194"/>
        <v/>
      </c>
      <c r="T401" s="309" t="str">
        <f ca="1">IF(B401=FALSE,"",IF(K401=0,0,(ROUND(K401,K390)-ROUND(P401,K390))/ROUND(P401,K390)*100))</f>
        <v/>
      </c>
      <c r="U401" s="309" t="str">
        <f ca="1">IF(B401=FALSE,"",IF(K401=0,0,(ROUND(K401,K390)-ROUND(Q401,K390))/ROUND(Q401,K390)*100))</f>
        <v/>
      </c>
      <c r="V401" s="309" t="str">
        <f ca="1">IF(B401=FALSE,"",IF(K401=0,0,(ROUND(K401,K390)-ROUND(R401,K390))/ROUND(R401,K390)*100))</f>
        <v/>
      </c>
      <c r="X401" s="124" t="str">
        <f ca="1">IF(A420=FALSE,"",IF(B420*F390&gt;=1000,"# ##","")&amp;J390)</f>
        <v/>
      </c>
      <c r="Y401" s="124" t="str">
        <f ca="1">IF(A420=FALSE,"",TEXT(B420*F390,X401))</f>
        <v/>
      </c>
      <c r="Z401" s="124" t="str">
        <f ca="1">IF(A420=FALSE,"-",TEXT(C420*F390,X401))</f>
        <v>-</v>
      </c>
      <c r="AA401" s="273" t="str">
        <f ca="1">IF(A420=FALSE,"-",TEXT((B420-C420)*F390,X401))</f>
        <v>-</v>
      </c>
      <c r="AB401" s="124" t="str">
        <f ca="1">IF(A420=FALSE,"",IF(D401=0,"-",TEXT(P420,AH420)))</f>
        <v/>
      </c>
      <c r="AC401" s="124" t="str">
        <f ca="1">IF(OR(A420=FALSE,D401=0),"-",TEXT(ROUNDUP(AE420,AH418),AH420))</f>
        <v>-</v>
      </c>
      <c r="AD401" s="273" t="str">
        <f ca="1">IF(A420=FALSE,"-",TEXT(ROUNDUP(AE420,AH418)%*B420*F390,X401))</f>
        <v>-</v>
      </c>
      <c r="AE401" s="124" t="str">
        <f ca="1">IF(OR(A420=FALSE,D401=0),"-",TEXT(Q420,AH420))</f>
        <v>-</v>
      </c>
      <c r="AF401" s="124" t="s">
        <v>353</v>
      </c>
      <c r="AG401" s="125" t="str">
        <f t="shared" ca="1" si="195"/>
        <v>-</v>
      </c>
      <c r="AI401" s="125" t="str">
        <f ca="1">IF(A420=FALSE,"",ROUND(C420*F390,K389))</f>
        <v/>
      </c>
      <c r="AJ401" s="125" t="str">
        <f ca="1">IF(A420=FALSE,"",ROUND(OFFSET(Force_2!L$3,B388+A401,0)*A390*F390,K389))</f>
        <v/>
      </c>
      <c r="AK401" s="125" t="str">
        <f ca="1">IF(A420=FALSE,"",ROUND(OFFSET(Force_2!M$3,B388+A401,0)*A390*F390,K389))</f>
        <v/>
      </c>
      <c r="AL401" s="124" t="str">
        <f ca="1">IF(A420=FALSE,"","± "&amp;TEXT((AK401-AJ401)/2,J390))</f>
        <v/>
      </c>
      <c r="AM401" s="124" t="str">
        <f t="shared" ca="1" si="196"/>
        <v>-</v>
      </c>
    </row>
    <row r="402" spans="1:39" s="119" customFormat="1" ht="18.75" customHeight="1">
      <c r="A402" s="121">
        <v>6</v>
      </c>
      <c r="B402" s="121" t="b">
        <f ca="1">IFERROR(AND(OFFSET(Force_2!V$3,B388+A402,0)&lt;&gt;"",H388+5&gt;A402),FALSE)</f>
        <v>0</v>
      </c>
      <c r="C402" s="542"/>
      <c r="D402" s="121" t="str">
        <f ca="1">IF(B402=FALSE,"",OFFSET(Force_2!B$3,B388+A402,0))</f>
        <v/>
      </c>
      <c r="E402" s="121" t="str">
        <f ca="1">IF(B402=FALSE,"",OFFSET(Force_2!V$3,B388+A402,0))</f>
        <v/>
      </c>
      <c r="F402" s="121" t="str">
        <f ca="1">IF(B402=FALSE,"",OFFSET(Force_2!W$3,B388+A402,0))</f>
        <v/>
      </c>
      <c r="G402" s="121" t="str">
        <f ca="1">IF(B402=FALSE,"",OFFSET(Force_2!X$3,B388+A402,0))</f>
        <v/>
      </c>
      <c r="H402" s="121" t="str">
        <f ca="1">IF(B402=FALSE,"",OFFSET(Force_2!Y$3,B388+A402,0))</f>
        <v/>
      </c>
      <c r="I402" s="121" t="str">
        <f ca="1">IF(B402=FALSE,"",OFFSET(Force_2!Z$3,B388+A402,0))</f>
        <v/>
      </c>
      <c r="J402" s="121" t="str">
        <f ca="1">IF(B402=FALSE,"",OFFSET(Force_2!AA$3,B388+A402,0))</f>
        <v/>
      </c>
      <c r="K402" s="308" t="str">
        <f ca="1">IF(B402=FALSE,"",D402*A390)</f>
        <v/>
      </c>
      <c r="L402" s="308" t="str">
        <f ca="1">IF(B402=FALSE,"",IF(D402=0,0,D402/E402*(F402-F399)))</f>
        <v/>
      </c>
      <c r="M402" s="308" t="str">
        <f ca="1">IF(B402=FALSE,"",IF(D402=0,0,D402/G402*(H402-H399)))</f>
        <v/>
      </c>
      <c r="N402" s="308" t="str">
        <f ca="1">IF(B402=FALSE,"",IF(D402=0,0,D402/I402*(J402-J399)))</f>
        <v/>
      </c>
      <c r="O402" s="308" t="str">
        <f t="shared" ca="1" si="193"/>
        <v/>
      </c>
      <c r="P402" s="308" t="str">
        <f ca="1">IF(B402=FALSE,"",(R390*L402+S390*L402^2+T390*L402^3)*N390)</f>
        <v/>
      </c>
      <c r="Q402" s="308" t="str">
        <f ca="1">IF(B402=FALSE,"",(R390*M402+S390*M402^2+T390*M402^3)*N390)</f>
        <v/>
      </c>
      <c r="R402" s="308" t="str">
        <f ca="1">IF(B402=FALSE,"",(R390*N402+S390*N402^2+T390*N402^3)*N390)</f>
        <v/>
      </c>
      <c r="S402" s="308" t="str">
        <f t="shared" ca="1" si="194"/>
        <v/>
      </c>
      <c r="T402" s="309" t="str">
        <f ca="1">IF(B402=FALSE,"",IF(K402=0,0,(ROUND(K402,K390)-ROUND(P402,K390))/ROUND(P402,K390)*100))</f>
        <v/>
      </c>
      <c r="U402" s="309" t="str">
        <f ca="1">IF(B402=FALSE,"",IF(K402=0,0,(ROUND(K402,K390)-ROUND(Q402,K390))/ROUND(Q402,K390)*100))</f>
        <v/>
      </c>
      <c r="V402" s="309" t="str">
        <f ca="1">IF(B402=FALSE,"",IF(K402=0,0,(ROUND(K402,K390)-ROUND(R402,K390))/ROUND(R402,K390)*100))</f>
        <v/>
      </c>
      <c r="X402" s="124" t="str">
        <f ca="1">IF(A421=FALSE,"",IF(B421*F390&gt;=1000,"# ##","")&amp;J390)</f>
        <v/>
      </c>
      <c r="Y402" s="124" t="str">
        <f ca="1">IF(A421=FALSE,"",TEXT(B421*F390,X402))</f>
        <v/>
      </c>
      <c r="Z402" s="124" t="str">
        <f ca="1">IF(A421=FALSE,"-",TEXT(C421*F390,X402))</f>
        <v>-</v>
      </c>
      <c r="AA402" s="273" t="str">
        <f ca="1">IF(A421=FALSE,"-",TEXT((B421-C421)*F390,X402))</f>
        <v>-</v>
      </c>
      <c r="AB402" s="124" t="str">
        <f ca="1">IF(A421=FALSE,"",IF(D402=0,"-",TEXT(P421,AH420)))</f>
        <v/>
      </c>
      <c r="AC402" s="124" t="str">
        <f ca="1">IF(OR(A421=FALSE,D402=0),"-",TEXT(ROUNDUP(AE421,AH418),AH420))</f>
        <v>-</v>
      </c>
      <c r="AD402" s="273" t="str">
        <f ca="1">IF(A421=FALSE,"-",TEXT(ROUNDUP(AE421,AH418)%*B421*F390,X402))</f>
        <v>-</v>
      </c>
      <c r="AE402" s="124" t="str">
        <f ca="1">IF(OR(A421=FALSE,D402=0),"-",TEXT(Q421,AH420))</f>
        <v>-</v>
      </c>
      <c r="AF402" s="124" t="s">
        <v>353</v>
      </c>
      <c r="AG402" s="125" t="str">
        <f t="shared" ca="1" si="195"/>
        <v>-</v>
      </c>
      <c r="AI402" s="125" t="str">
        <f ca="1">IF(A421=FALSE,"",ROUND(C421*F390,K389))</f>
        <v/>
      </c>
      <c r="AJ402" s="125" t="str">
        <f ca="1">IF(A421=FALSE,"",ROUND(OFFSET(Force_2!L$3,B388+A402,0)*A390*F390,K389))</f>
        <v/>
      </c>
      <c r="AK402" s="125" t="str">
        <f ca="1">IF(A421=FALSE,"",ROUND(OFFSET(Force_2!M$3,B388+A402,0)*A390*F390,K389))</f>
        <v/>
      </c>
      <c r="AL402" s="124" t="str">
        <f ca="1">IF(A421=FALSE,"","± "&amp;TEXT((AK402-AJ402)/2,J390))</f>
        <v/>
      </c>
      <c r="AM402" s="124" t="str">
        <f t="shared" ca="1" si="196"/>
        <v>-</v>
      </c>
    </row>
    <row r="403" spans="1:39" s="119" customFormat="1" ht="18.75" customHeight="1">
      <c r="A403" s="121">
        <v>7</v>
      </c>
      <c r="B403" s="121" t="b">
        <f ca="1">IFERROR(AND(OFFSET(Force_2!V$3,B388+A403,0)&lt;&gt;"",H388+5&gt;A403),FALSE)</f>
        <v>0</v>
      </c>
      <c r="C403" s="542"/>
      <c r="D403" s="121" t="str">
        <f ca="1">IF(B403=FALSE,"",OFFSET(Force_2!B$3,B388+A403,0))</f>
        <v/>
      </c>
      <c r="E403" s="121" t="str">
        <f ca="1">IF(B403=FALSE,"",OFFSET(Force_2!V$3,B388+A403,0))</f>
        <v/>
      </c>
      <c r="F403" s="121" t="str">
        <f ca="1">IF(B403=FALSE,"",OFFSET(Force_2!W$3,B388+A403,0))</f>
        <v/>
      </c>
      <c r="G403" s="121" t="str">
        <f ca="1">IF(B403=FALSE,"",OFFSET(Force_2!X$3,B388+A403,0))</f>
        <v/>
      </c>
      <c r="H403" s="121" t="str">
        <f ca="1">IF(B403=FALSE,"",OFFSET(Force_2!Y$3,B388+A403,0))</f>
        <v/>
      </c>
      <c r="I403" s="121" t="str">
        <f ca="1">IF(B403=FALSE,"",OFFSET(Force_2!Z$3,B388+A403,0))</f>
        <v/>
      </c>
      <c r="J403" s="121" t="str">
        <f ca="1">IF(B403=FALSE,"",OFFSET(Force_2!AA$3,B388+A403,0))</f>
        <v/>
      </c>
      <c r="K403" s="308" t="str">
        <f ca="1">IF(B403=FALSE,"",D403*A390)</f>
        <v/>
      </c>
      <c r="L403" s="308" t="str">
        <f ca="1">IF(B403=FALSE,"",IF(D403=0,0,D403/E403*(F403-F399)))</f>
        <v/>
      </c>
      <c r="M403" s="308" t="str">
        <f ca="1">IF(B403=FALSE,"",IF(D403=0,0,D403/G403*(H403-H399)))</f>
        <v/>
      </c>
      <c r="N403" s="308" t="str">
        <f ca="1">IF(B403=FALSE,"",IF(D403=0,0,D403/I403*(J403-J399)))</f>
        <v/>
      </c>
      <c r="O403" s="308" t="str">
        <f t="shared" ca="1" si="193"/>
        <v/>
      </c>
      <c r="P403" s="308" t="str">
        <f ca="1">IF(B403=FALSE,"",(R390*L403+S390*L403^2+T390*L403^3)*N390)</f>
        <v/>
      </c>
      <c r="Q403" s="308" t="str">
        <f ca="1">IF(B403=FALSE,"",(R390*M403+S390*M403^2+T390*M403^3)*N390)</f>
        <v/>
      </c>
      <c r="R403" s="308" t="str">
        <f ca="1">IF(B403=FALSE,"",(R390*N403+S390*N403^2+T390*N403^3)*N390)</f>
        <v/>
      </c>
      <c r="S403" s="308" t="str">
        <f t="shared" ca="1" si="194"/>
        <v/>
      </c>
      <c r="T403" s="309" t="str">
        <f ca="1">IF(B403=FALSE,"",IF(K403=0,0,(ROUND(K403,K390)-ROUND(P403,K390))/ROUND(P403,K390)*100))</f>
        <v/>
      </c>
      <c r="U403" s="309" t="str">
        <f ca="1">IF(B403=FALSE,"",IF(K403=0,0,(ROUND(K403,K390)-ROUND(Q403,K390))/ROUND(Q403,K390)*100))</f>
        <v/>
      </c>
      <c r="V403" s="309" t="str">
        <f ca="1">IF(B403=FALSE,"",IF(K403=0,0,(ROUND(K403,K390)-ROUND(R403,K390))/ROUND(R403,K390)*100))</f>
        <v/>
      </c>
      <c r="X403" s="124" t="str">
        <f ca="1">IF(A422=FALSE,"",IF(B422*F390&gt;=1000,"# ##","")&amp;J390)</f>
        <v/>
      </c>
      <c r="Y403" s="124" t="str">
        <f ca="1">IF(A422=FALSE,"",TEXT(B422*F390,X403))</f>
        <v/>
      </c>
      <c r="Z403" s="124" t="str">
        <f ca="1">IF(A422=FALSE,"-",TEXT(C422*F390,X403))</f>
        <v>-</v>
      </c>
      <c r="AA403" s="273" t="str">
        <f ca="1">IF(A422=FALSE,"-",TEXT((B422-C422)*F390,X403))</f>
        <v>-</v>
      </c>
      <c r="AB403" s="124" t="str">
        <f ca="1">IF(A422=FALSE,"",IF(D403=0,"-",TEXT(P422,AH420)))</f>
        <v/>
      </c>
      <c r="AC403" s="124" t="str">
        <f ca="1">IF(OR(A422=FALSE,D403=0),"-",TEXT(ROUNDUP(AE422,AH418),AH420))</f>
        <v>-</v>
      </c>
      <c r="AD403" s="273" t="str">
        <f ca="1">IF(A422=FALSE,"-",TEXT(ROUNDUP(AE422,AH418)%*B422*F390,X403))</f>
        <v>-</v>
      </c>
      <c r="AE403" s="124" t="str">
        <f ca="1">IF(OR(A422=FALSE,D403=0),"-",TEXT(Q422,AH420))</f>
        <v>-</v>
      </c>
      <c r="AF403" s="124" t="s">
        <v>353</v>
      </c>
      <c r="AG403" s="125" t="str">
        <f t="shared" ca="1" si="195"/>
        <v>-</v>
      </c>
      <c r="AI403" s="125" t="str">
        <f ca="1">IF(A422=FALSE,"",ROUND(C422*F390,K389))</f>
        <v/>
      </c>
      <c r="AJ403" s="125" t="str">
        <f ca="1">IF(A422=FALSE,"",ROUND(OFFSET(Force_2!L$3,B388+A403,0)*A390*F390,K389))</f>
        <v/>
      </c>
      <c r="AK403" s="125" t="str">
        <f ca="1">IF(A422=FALSE,"",ROUND(OFFSET(Force_2!M$3,B388+A403,0)*A390*F390,K389))</f>
        <v/>
      </c>
      <c r="AL403" s="124" t="str">
        <f ca="1">IF(A422=FALSE,"","± "&amp;TEXT((AK403-AJ403)/2,J390))</f>
        <v/>
      </c>
      <c r="AM403" s="124" t="str">
        <f t="shared" ca="1" si="196"/>
        <v>-</v>
      </c>
    </row>
    <row r="404" spans="1:39" s="119" customFormat="1" ht="18.75" customHeight="1">
      <c r="A404" s="121">
        <v>8</v>
      </c>
      <c r="B404" s="121" t="b">
        <f ca="1">IFERROR(AND(OFFSET(Force_2!V$3,B388+A404,0)&lt;&gt;"",H388+5&gt;A404),FALSE)</f>
        <v>0</v>
      </c>
      <c r="C404" s="542"/>
      <c r="D404" s="121" t="str">
        <f ca="1">IF(B404=FALSE,"",OFFSET(Force_2!B$3,B388+A404,0))</f>
        <v/>
      </c>
      <c r="E404" s="121" t="str">
        <f ca="1">IF(B404=FALSE,"",OFFSET(Force_2!V$3,B388+A404,0))</f>
        <v/>
      </c>
      <c r="F404" s="121" t="str">
        <f ca="1">IF(B404=FALSE,"",OFFSET(Force_2!W$3,B388+A404,0))</f>
        <v/>
      </c>
      <c r="G404" s="121" t="str">
        <f ca="1">IF(B404=FALSE,"",OFFSET(Force_2!X$3,B388+A404,0))</f>
        <v/>
      </c>
      <c r="H404" s="121" t="str">
        <f ca="1">IF(B404=FALSE,"",OFFSET(Force_2!Y$3,B388+A404,0))</f>
        <v/>
      </c>
      <c r="I404" s="121" t="str">
        <f ca="1">IF(B404=FALSE,"",OFFSET(Force_2!Z$3,B388+A404,0))</f>
        <v/>
      </c>
      <c r="J404" s="121" t="str">
        <f ca="1">IF(B404=FALSE,"",OFFSET(Force_2!AA$3,B388+A404,0))</f>
        <v/>
      </c>
      <c r="K404" s="308" t="str">
        <f ca="1">IF(B404=FALSE,"",D404*A390)</f>
        <v/>
      </c>
      <c r="L404" s="308" t="str">
        <f ca="1">IF(B404=FALSE,"",IF(D404=0,0,D404/E404*(F404-F399)))</f>
        <v/>
      </c>
      <c r="M404" s="308" t="str">
        <f ca="1">IF(B404=FALSE,"",IF(D404=0,0,D404/G404*(H404-H399)))</f>
        <v/>
      </c>
      <c r="N404" s="308" t="str">
        <f ca="1">IF(B404=FALSE,"",IF(D404=0,0,D404/I404*(J404-J399)))</f>
        <v/>
      </c>
      <c r="O404" s="308" t="str">
        <f t="shared" ca="1" si="193"/>
        <v/>
      </c>
      <c r="P404" s="308" t="str">
        <f ca="1">IF(B404=FALSE,"",(R390*L404+S390*L404^2+T390*L404^3)*N390)</f>
        <v/>
      </c>
      <c r="Q404" s="308" t="str">
        <f ca="1">IF(B404=FALSE,"",(R390*M404+S390*M404^2+T390*M404^3)*N390)</f>
        <v/>
      </c>
      <c r="R404" s="308" t="str">
        <f ca="1">IF(B404=FALSE,"",(R390*N404+S390*N404^2+T390*N404^3)*N390)</f>
        <v/>
      </c>
      <c r="S404" s="308" t="str">
        <f t="shared" ca="1" si="194"/>
        <v/>
      </c>
      <c r="T404" s="309" t="str">
        <f ca="1">IF(B404=FALSE,"",IF(K404=0,0,(ROUND(K404,K390)-ROUND(P404,K390))/ROUND(P404,K390)*100))</f>
        <v/>
      </c>
      <c r="U404" s="309" t="str">
        <f ca="1">IF(B404=FALSE,"",IF(K404=0,0,(ROUND(K404,K390)-ROUND(Q404,K390))/ROUND(Q404,K390)*100))</f>
        <v/>
      </c>
      <c r="V404" s="309" t="str">
        <f ca="1">IF(B404=FALSE,"",IF(K404=0,0,(ROUND(K404,K390)-ROUND(R404,K390))/ROUND(R404,K390)*100))</f>
        <v/>
      </c>
      <c r="X404" s="124" t="str">
        <f ca="1">IF(A423=FALSE,"",IF(B423*F390&gt;=1000,"# ##","")&amp;J390)</f>
        <v/>
      </c>
      <c r="Y404" s="124" t="str">
        <f ca="1">IF(A423=FALSE,"",TEXT(B423*F390,X404))</f>
        <v/>
      </c>
      <c r="Z404" s="124" t="str">
        <f ca="1">IF(A423=FALSE,"-",TEXT(C423*F390,X404))</f>
        <v>-</v>
      </c>
      <c r="AA404" s="273" t="str">
        <f ca="1">IF(A423=FALSE,"-",TEXT((B423-C423)*F390,X404))</f>
        <v>-</v>
      </c>
      <c r="AB404" s="124" t="str">
        <f ca="1">IF(A423=FALSE,"",IF(D404=0,"-",TEXT(P423,AH420)))</f>
        <v/>
      </c>
      <c r="AC404" s="124" t="str">
        <f ca="1">IF(OR(A423=FALSE,D404=0),"-",TEXT(ROUNDUP(AE423,AH418),AH420))</f>
        <v>-</v>
      </c>
      <c r="AD404" s="273" t="str">
        <f ca="1">IF(A423=FALSE,"-",TEXT(ROUNDUP(AE423,AH418)%*B423*F390,X404))</f>
        <v>-</v>
      </c>
      <c r="AE404" s="124" t="str">
        <f ca="1">IF(OR(A423=FALSE,D404=0),"-",TEXT(Q423,AH420))</f>
        <v>-</v>
      </c>
      <c r="AF404" s="124" t="s">
        <v>353</v>
      </c>
      <c r="AG404" s="125" t="str">
        <f t="shared" ca="1" si="195"/>
        <v>-</v>
      </c>
      <c r="AI404" s="125" t="str">
        <f ca="1">IF(A423=FALSE,"",ROUND(C423*F390,K389))</f>
        <v/>
      </c>
      <c r="AJ404" s="125" t="str">
        <f ca="1">IF(A423=FALSE,"",ROUND(OFFSET(Force_2!L$3,B388+A404,0)*A390*F390,K389))</f>
        <v/>
      </c>
      <c r="AK404" s="125" t="str">
        <f ca="1">IF(A423=FALSE,"",ROUND(OFFSET(Force_2!M$3,B388+A404,0)*A390*F390,K389))</f>
        <v/>
      </c>
      <c r="AL404" s="124" t="str">
        <f ca="1">IF(A423=FALSE,"","± "&amp;TEXT((AK404-AJ404)/2,J390))</f>
        <v/>
      </c>
      <c r="AM404" s="124" t="str">
        <f t="shared" ca="1" si="196"/>
        <v>-</v>
      </c>
    </row>
    <row r="405" spans="1:39" s="119" customFormat="1" ht="18.75" customHeight="1">
      <c r="A405" s="121">
        <v>9</v>
      </c>
      <c r="B405" s="121" t="b">
        <f ca="1">IFERROR(AND(OFFSET(Force_2!V$3,B388+A405,0)&lt;&gt;"",H388+5&gt;A405),FALSE)</f>
        <v>0</v>
      </c>
      <c r="C405" s="542"/>
      <c r="D405" s="121" t="str">
        <f ca="1">IF(B405=FALSE,"",OFFSET(Force_2!B$3,B388+A405,0))</f>
        <v/>
      </c>
      <c r="E405" s="121" t="str">
        <f ca="1">IF(B405=FALSE,"",OFFSET(Force_2!V$3,B388+A405,0))</f>
        <v/>
      </c>
      <c r="F405" s="121" t="str">
        <f ca="1">IF(B405=FALSE,"",OFFSET(Force_2!W$3,B388+A405,0))</f>
        <v/>
      </c>
      <c r="G405" s="121" t="str">
        <f ca="1">IF(B405=FALSE,"",OFFSET(Force_2!X$3,B388+A405,0))</f>
        <v/>
      </c>
      <c r="H405" s="121" t="str">
        <f ca="1">IF(B405=FALSE,"",OFFSET(Force_2!Y$3,B388+A405,0))</f>
        <v/>
      </c>
      <c r="I405" s="121" t="str">
        <f ca="1">IF(B405=FALSE,"",OFFSET(Force_2!Z$3,B388+A405,0))</f>
        <v/>
      </c>
      <c r="J405" s="121" t="str">
        <f ca="1">IF(B405=FALSE,"",OFFSET(Force_2!AA$3,B388+A405,0))</f>
        <v/>
      </c>
      <c r="K405" s="308" t="str">
        <f ca="1">IF(B405=FALSE,"",D405*A390)</f>
        <v/>
      </c>
      <c r="L405" s="308" t="str">
        <f ca="1">IF(B405=FALSE,"",IF(D405=0,0,D405/E405*(F405-F399)))</f>
        <v/>
      </c>
      <c r="M405" s="308" t="str">
        <f ca="1">IF(B405=FALSE,"",IF(D405=0,0,D405/G405*(H405-H399)))</f>
        <v/>
      </c>
      <c r="N405" s="308" t="str">
        <f ca="1">IF(B405=FALSE,"",IF(D405=0,0,D405/I405*(J405-J399)))</f>
        <v/>
      </c>
      <c r="O405" s="308" t="str">
        <f t="shared" ca="1" si="193"/>
        <v/>
      </c>
      <c r="P405" s="308" t="str">
        <f ca="1">IF(B405=FALSE,"",(R390*L405+S390*L405^2+T390*L405^3)*N390)</f>
        <v/>
      </c>
      <c r="Q405" s="308" t="str">
        <f ca="1">IF(B405=FALSE,"",(R390*M405+S390*M405^2+T390*M405^3)*N390)</f>
        <v/>
      </c>
      <c r="R405" s="308" t="str">
        <f ca="1">IF(B405=FALSE,"",(R390*N405+S390*N405^2+T390*N405^3)*N390)</f>
        <v/>
      </c>
      <c r="S405" s="308" t="str">
        <f t="shared" ca="1" si="194"/>
        <v/>
      </c>
      <c r="T405" s="309" t="str">
        <f ca="1">IF(B405=FALSE,"",IF(K405=0,0,(ROUND(K405,K390)-ROUND(P405,K390))/ROUND(P405,K390)*100))</f>
        <v/>
      </c>
      <c r="U405" s="309" t="str">
        <f ca="1">IF(B405=FALSE,"",IF(K405=0,0,(ROUND(K405,K390)-ROUND(Q405,K390))/ROUND(Q405,K390)*100))</f>
        <v/>
      </c>
      <c r="V405" s="309" t="str">
        <f ca="1">IF(B405=FALSE,"",IF(K405=0,0,(ROUND(K405,K390)-ROUND(R405,K390))/ROUND(R405,K390)*100))</f>
        <v/>
      </c>
      <c r="X405" s="124" t="str">
        <f ca="1">IF(A424=FALSE,"",IF(B424*F390&gt;=1000,"# ##","")&amp;J390)</f>
        <v/>
      </c>
      <c r="Y405" s="124" t="str">
        <f ca="1">IF(A424=FALSE,"",TEXT(B424*F390,X405))</f>
        <v/>
      </c>
      <c r="Z405" s="124" t="str">
        <f ca="1">IF(A424=FALSE,"-",TEXT(C424*F390,X405))</f>
        <v>-</v>
      </c>
      <c r="AA405" s="273" t="str">
        <f ca="1">IF(A424=FALSE,"-",TEXT((B424-C424)*F390,X405))</f>
        <v>-</v>
      </c>
      <c r="AB405" s="124" t="str">
        <f ca="1">IF(A424=FALSE,"",IF(D405=0,"-",TEXT(P424,AH420)))</f>
        <v/>
      </c>
      <c r="AC405" s="124" t="str">
        <f ca="1">IF(OR(A424=FALSE,D405=0),"-",TEXT(ROUNDUP(AE424,AH418),AH420))</f>
        <v>-</v>
      </c>
      <c r="AD405" s="273" t="str">
        <f ca="1">IF(A424=FALSE,"-",TEXT(ROUNDUP(AE424,AH418)%*B424*F390,X405))</f>
        <v>-</v>
      </c>
      <c r="AE405" s="124" t="str">
        <f ca="1">IF(OR(A424=FALSE,D405=0),"-",TEXT(Q424,AH420))</f>
        <v>-</v>
      </c>
      <c r="AF405" s="124" t="s">
        <v>353</v>
      </c>
      <c r="AG405" s="125" t="str">
        <f t="shared" ca="1" si="195"/>
        <v>-</v>
      </c>
      <c r="AI405" s="125" t="str">
        <f ca="1">IF(A424=FALSE,"",ROUND(C424*F390,K389))</f>
        <v/>
      </c>
      <c r="AJ405" s="125" t="str">
        <f ca="1">IF(A424=FALSE,"",ROUND(OFFSET(Force_2!L$3,B388+A405,0)*A390*F390,K389))</f>
        <v/>
      </c>
      <c r="AK405" s="125" t="str">
        <f ca="1">IF(A424=FALSE,"",ROUND(OFFSET(Force_2!M$3,B388+A405,0)*A390*F390,K389))</f>
        <v/>
      </c>
      <c r="AL405" s="124" t="str">
        <f ca="1">IF(A424=FALSE,"","± "&amp;TEXT((AK405-AJ405)/2,J390))</f>
        <v/>
      </c>
      <c r="AM405" s="124" t="str">
        <f t="shared" ca="1" si="196"/>
        <v>-</v>
      </c>
    </row>
    <row r="406" spans="1:39" s="119" customFormat="1" ht="18.75" customHeight="1">
      <c r="A406" s="121">
        <v>10</v>
      </c>
      <c r="B406" s="121" t="b">
        <f ca="1">IFERROR(AND(OFFSET(Force_2!V$3,B388+A406,0)&lt;&gt;"",H388+5&gt;A406),FALSE)</f>
        <v>0</v>
      </c>
      <c r="C406" s="542"/>
      <c r="D406" s="121" t="str">
        <f ca="1">IF(B$30=FALSE,"",OFFSET(Force_2!B$3,B388+A406,0))</f>
        <v/>
      </c>
      <c r="E406" s="121" t="str">
        <f ca="1">IF(B406=FALSE,"",OFFSET(Force_2!V$3,B388+A406,0))</f>
        <v/>
      </c>
      <c r="F406" s="121" t="str">
        <f ca="1">IF(B406=FALSE,"",OFFSET(Force_2!W$3,B388+A406,0))</f>
        <v/>
      </c>
      <c r="G406" s="121" t="str">
        <f ca="1">IF(B406=FALSE,"",OFFSET(Force_2!X$3,B388+A406,0))</f>
        <v/>
      </c>
      <c r="H406" s="121" t="str">
        <f ca="1">IF(B406=FALSE,"",OFFSET(Force_2!Y$3,B388+A406,0))</f>
        <v/>
      </c>
      <c r="I406" s="121" t="str">
        <f ca="1">IF(B406=FALSE,"",OFFSET(Force_2!Z$3,B388+A406,0))</f>
        <v/>
      </c>
      <c r="J406" s="121" t="str">
        <f ca="1">IF(B406=FALSE,"",OFFSET(Force_2!AA$3,B388+A406,0))</f>
        <v/>
      </c>
      <c r="K406" s="308" t="str">
        <f ca="1">IF(B406=FALSE,"",D406*A390)</f>
        <v/>
      </c>
      <c r="L406" s="308" t="str">
        <f ca="1">IF(B406=FALSE,"",IF(D406=0,0,D406/E406*(F406-F399)))</f>
        <v/>
      </c>
      <c r="M406" s="308" t="str">
        <f ca="1">IF(B406=FALSE,"",IF(D406=0,0,D406/G406*(H406-H399)))</f>
        <v/>
      </c>
      <c r="N406" s="308" t="str">
        <f ca="1">IF(B406=FALSE,"",IF(D406=0,0,D406/I406*(J406-J399)))</f>
        <v/>
      </c>
      <c r="O406" s="308" t="str">
        <f t="shared" ca="1" si="193"/>
        <v/>
      </c>
      <c r="P406" s="308" t="str">
        <f ca="1">IF(B406=FALSE,"",(R390*L406+S390*L406^2+T390*L406^3)*N390)</f>
        <v/>
      </c>
      <c r="Q406" s="308" t="str">
        <f ca="1">IF(B406=FALSE,"",(R390*M406+S390*M406^2+T390*M406^3)*N390)</f>
        <v/>
      </c>
      <c r="R406" s="308" t="str">
        <f ca="1">IF(B406=FALSE,"",(R390*N406+S390*N406^2+T390*N406^3)*N390)</f>
        <v/>
      </c>
      <c r="S406" s="308" t="str">
        <f t="shared" ca="1" si="194"/>
        <v/>
      </c>
      <c r="T406" s="309" t="str">
        <f ca="1">IF(B406=FALSE,"",IF(K406=0,0,(ROUND(K406,K390)-ROUND(P406,K390))/ROUND(P406,K390)*100))</f>
        <v/>
      </c>
      <c r="U406" s="309" t="str">
        <f ca="1">IF(B406=FALSE,"",IF(K406=0,0,(ROUND(K406,K390)-ROUND(Q406,K390))/ROUND(Q406,K390)*100))</f>
        <v/>
      </c>
      <c r="V406" s="309" t="str">
        <f ca="1">IF(B406=FALSE,"",IF(K406=0,0,(ROUND(K406,K390)-ROUND(R406,K390))/ROUND(R406,K390)*100))</f>
        <v/>
      </c>
      <c r="X406" s="124" t="str">
        <f ca="1">IF(A425=FALSE,"",IF(B425*F390&gt;=1000,"# ##","")&amp;J390)</f>
        <v/>
      </c>
      <c r="Y406" s="124" t="str">
        <f ca="1">IF(A425=FALSE,"",TEXT(B425*F390,X406))</f>
        <v/>
      </c>
      <c r="Z406" s="124" t="str">
        <f ca="1">IF(A425=FALSE,"-",TEXT(C425*F390,X406))</f>
        <v>-</v>
      </c>
      <c r="AA406" s="273" t="str">
        <f ca="1">IF(A425=FALSE,"-",TEXT((B425-C425)*F390,X406))</f>
        <v>-</v>
      </c>
      <c r="AB406" s="124" t="str">
        <f ca="1">IF(A425=FALSE,"",IF(D406=0,"-",TEXT(P425,AH420)))</f>
        <v/>
      </c>
      <c r="AC406" s="124" t="str">
        <f ca="1">IF(OR(A425=FALSE,D406=0),"-",TEXT(ROUNDUP(AE425,AH418),AH420))</f>
        <v>-</v>
      </c>
      <c r="AD406" s="273" t="str">
        <f ca="1">IF(A425=FALSE,"-",TEXT(ROUNDUP(AE425,AH418)%*B425*F390,X406))</f>
        <v>-</v>
      </c>
      <c r="AE406" s="124" t="str">
        <f ca="1">IF(OR(A425=FALSE,D406=0),"-",TEXT(Q425,AH420))</f>
        <v>-</v>
      </c>
      <c r="AF406" s="124" t="s">
        <v>353</v>
      </c>
      <c r="AG406" s="125" t="str">
        <f t="shared" ca="1" si="195"/>
        <v>-</v>
      </c>
      <c r="AI406" s="125" t="str">
        <f ca="1">IF(A425=FALSE,"",ROUND(C425*F390,K389))</f>
        <v/>
      </c>
      <c r="AJ406" s="125" t="str">
        <f ca="1">IF(A425=FALSE,"",ROUND(OFFSET(Force_2!L$3,B388+A406,0)*A390*F390,K389))</f>
        <v/>
      </c>
      <c r="AK406" s="125" t="str">
        <f ca="1">IF(A425=FALSE,"",ROUND(OFFSET(Force_2!M$3,B388+A406,0)*A390*F390,K389))</f>
        <v/>
      </c>
      <c r="AL406" s="124" t="str">
        <f ca="1">IF(A425=FALSE,"","± "&amp;TEXT((AK406-AJ406)/2,J390))</f>
        <v/>
      </c>
      <c r="AM406" s="124" t="str">
        <f t="shared" ca="1" si="196"/>
        <v>-</v>
      </c>
    </row>
    <row r="407" spans="1:39" s="119" customFormat="1" ht="18.75" customHeight="1">
      <c r="A407" s="121">
        <v>11</v>
      </c>
      <c r="B407" s="121" t="b">
        <f ca="1">IFERROR(AND(OFFSET(Force_2!V$3,B388+A407,0)&lt;&gt;"",H388+5&gt;A407),FALSE)</f>
        <v>0</v>
      </c>
      <c r="C407" s="542"/>
      <c r="D407" s="121" t="str">
        <f ca="1">IF(B$31=FALSE,"",OFFSET(Force_2!B$3,B388+A407,0))</f>
        <v/>
      </c>
      <c r="E407" s="121" t="str">
        <f ca="1">IF(B407=FALSE,"",OFFSET(Force_2!V$3,B388+A407,0))</f>
        <v/>
      </c>
      <c r="F407" s="121" t="str">
        <f ca="1">IF(B407=FALSE,"",OFFSET(Force_2!W$3,B388+A407,0))</f>
        <v/>
      </c>
      <c r="G407" s="121" t="str">
        <f ca="1">IF(B407=FALSE,"",OFFSET(Force_2!X$3,B388+A407,0))</f>
        <v/>
      </c>
      <c r="H407" s="121" t="str">
        <f ca="1">IF(B407=FALSE,"",OFFSET(Force_2!Y$3,B388+A407,0))</f>
        <v/>
      </c>
      <c r="I407" s="121" t="str">
        <f ca="1">IF(B407=FALSE,"",OFFSET(Force_2!Z$3,B388+A407,0))</f>
        <v/>
      </c>
      <c r="J407" s="121" t="str">
        <f ca="1">IF(B407=FALSE,"",OFFSET(Force_2!AA$3,B388+A407,0))</f>
        <v/>
      </c>
      <c r="K407" s="308" t="str">
        <f ca="1">IF(B407=FALSE,"",D407*A390)</f>
        <v/>
      </c>
      <c r="L407" s="308" t="str">
        <f ca="1">IF(B407=FALSE,"",IF(D407=0,0,D407/E407*(F407-F399)))</f>
        <v/>
      </c>
      <c r="M407" s="308" t="str">
        <f ca="1">IF(B407=FALSE,"",IF(D407=0,0,D407/G407*(H407-H399)))</f>
        <v/>
      </c>
      <c r="N407" s="308" t="str">
        <f ca="1">IF(B407=FALSE,"",IF(D407=0,0,D407/I407*(J407-J399)))</f>
        <v/>
      </c>
      <c r="O407" s="308" t="str">
        <f t="shared" ca="1" si="193"/>
        <v/>
      </c>
      <c r="P407" s="308" t="str">
        <f ca="1">IF(B407=FALSE,"",(R390*L407+S390*L407^2+T390*L407^3)*N390)</f>
        <v/>
      </c>
      <c r="Q407" s="308" t="str">
        <f ca="1">IF(B407=FALSE,"",(R390*M407+S390*M407^2+T390*M407^3)*N390)</f>
        <v/>
      </c>
      <c r="R407" s="308" t="str">
        <f ca="1">IF(B407=FALSE,"",(R390*N407+S390*N407^2+T390*N407^3)*N390)</f>
        <v/>
      </c>
      <c r="S407" s="308" t="str">
        <f t="shared" ca="1" si="194"/>
        <v/>
      </c>
      <c r="T407" s="309" t="str">
        <f ca="1">IF(B407=FALSE,"",IF(K407=0,0,(ROUND(K407,K390)-ROUND(P407,K390))/ROUND(P407,K390)*100))</f>
        <v/>
      </c>
      <c r="U407" s="309" t="str">
        <f ca="1">IF(B407=FALSE,"",IF(K407=0,0,(ROUND(K407,K390)-ROUND(Q407,K390))/ROUND(Q407,K390)*100))</f>
        <v/>
      </c>
      <c r="V407" s="309" t="str">
        <f ca="1">IF(B407=FALSE,"",IF(K407=0,0,(ROUND(K407,K390)-ROUND(R407,K390))/ROUND(R407,K390)*100))</f>
        <v/>
      </c>
      <c r="X407" s="124" t="str">
        <f ca="1">IF(A426=FALSE,"",IF(B426*F390&gt;=1000,"# ##","")&amp;J390)</f>
        <v/>
      </c>
      <c r="Y407" s="124" t="str">
        <f ca="1">IF(A426=FALSE,"",TEXT(B426*F390,X407))</f>
        <v/>
      </c>
      <c r="Z407" s="124" t="str">
        <f ca="1">IF(A426=FALSE,"-",TEXT(C426*F390,X407))</f>
        <v>-</v>
      </c>
      <c r="AA407" s="273" t="str">
        <f ca="1">IF(A426=FALSE,"-",TEXT((B426-C426)*F390,X407))</f>
        <v>-</v>
      </c>
      <c r="AB407" s="124" t="str">
        <f ca="1">IF(A426=FALSE,"",IF(D407=0,"-",TEXT(P426,AH420)))</f>
        <v/>
      </c>
      <c r="AC407" s="124" t="str">
        <f ca="1">IF(OR(A426=FALSE,D407=0),"-",TEXT(ROUNDUP(AE426,AH418),AH420))</f>
        <v>-</v>
      </c>
      <c r="AD407" s="273" t="str">
        <f ca="1">IF(A426=FALSE,"-",TEXT(ROUNDUP(AE426,AH418)%*B426*F390,X407))</f>
        <v>-</v>
      </c>
      <c r="AE407" s="124" t="str">
        <f ca="1">IF(OR(A426=FALSE,D407=0),"-",TEXT(Q426,AH420))</f>
        <v>-</v>
      </c>
      <c r="AF407" s="124" t="s">
        <v>353</v>
      </c>
      <c r="AG407" s="125" t="str">
        <f t="shared" ca="1" si="195"/>
        <v>-</v>
      </c>
      <c r="AI407" s="125" t="str">
        <f ca="1">IF(A426=FALSE,"",ROUND(C426*F390,K389))</f>
        <v/>
      </c>
      <c r="AJ407" s="125" t="str">
        <f ca="1">IF(A426=FALSE,"",ROUND(OFFSET(Force_2!L$3,B388+A407,0)*A390*F390,K389))</f>
        <v/>
      </c>
      <c r="AK407" s="125" t="str">
        <f ca="1">IF(A426=FALSE,"",ROUND(OFFSET(Force_2!M$3,B388+A407,0)*A390*F390,K389))</f>
        <v/>
      </c>
      <c r="AL407" s="124" t="str">
        <f ca="1">IF(A426=FALSE,"","± "&amp;TEXT((AK407-AJ407)/2,J390))</f>
        <v/>
      </c>
      <c r="AM407" s="124" t="str">
        <f t="shared" ca="1" si="196"/>
        <v>-</v>
      </c>
    </row>
    <row r="408" spans="1:39" s="119" customFormat="1" ht="18.75" customHeight="1">
      <c r="A408" s="121">
        <v>12</v>
      </c>
      <c r="B408" s="121" t="b">
        <f ca="1">IFERROR(AND(OFFSET(Force_2!V$3,B388+A408,0)&lt;&gt;"",H388+5&gt;A408),FALSE)</f>
        <v>0</v>
      </c>
      <c r="C408" s="542"/>
      <c r="D408" s="121" t="str">
        <f ca="1">IF(B$32=FALSE,"",OFFSET(Force_2!B$3,B388+A408,0))</f>
        <v/>
      </c>
      <c r="E408" s="121" t="str">
        <f ca="1">IF(B408=FALSE,"",OFFSET(Force_2!V$3,B388+A408,0))</f>
        <v/>
      </c>
      <c r="F408" s="121" t="str">
        <f ca="1">IF(B408=FALSE,"",OFFSET(Force_2!W$3,B388+A408,0))</f>
        <v/>
      </c>
      <c r="G408" s="121" t="str">
        <f ca="1">IF(B408=FALSE,"",OFFSET(Force_2!X$3,B388+A408,0))</f>
        <v/>
      </c>
      <c r="H408" s="121" t="str">
        <f ca="1">IF(B408=FALSE,"",OFFSET(Force_2!Y$3,B388+A408,0))</f>
        <v/>
      </c>
      <c r="I408" s="121" t="str">
        <f ca="1">IF(B408=FALSE,"",OFFSET(Force_2!Z$3,B388+A408,0))</f>
        <v/>
      </c>
      <c r="J408" s="121" t="str">
        <f ca="1">IF(B408=FALSE,"",OFFSET(Force_2!AA$3,B388+A408,0))</f>
        <v/>
      </c>
      <c r="K408" s="308" t="str">
        <f ca="1">IF(B408=FALSE,"",D408*A390)</f>
        <v/>
      </c>
      <c r="L408" s="308" t="str">
        <f ca="1">IF(B408=FALSE,"",IF(D408=0,0,D408/E408*(F408-F399)))</f>
        <v/>
      </c>
      <c r="M408" s="308" t="str">
        <f ca="1">IF(B408=FALSE,"",IF(D408=0,0,D408/G408*(H408-H399)))</f>
        <v/>
      </c>
      <c r="N408" s="308" t="str">
        <f ca="1">IF(B408=FALSE,"",IF(D408=0,0,D408/I408*(J408-J399)))</f>
        <v/>
      </c>
      <c r="O408" s="308" t="str">
        <f t="shared" ca="1" si="193"/>
        <v/>
      </c>
      <c r="P408" s="308" t="str">
        <f ca="1">IF(B408=FALSE,"",(R390*L408+S390*L408^2+T390*L408^3)*N390)</f>
        <v/>
      </c>
      <c r="Q408" s="308" t="str">
        <f ca="1">IF(B408=FALSE,"",(R390*M408+S390*M408^2+T390*M408^3)*N390)</f>
        <v/>
      </c>
      <c r="R408" s="308" t="str">
        <f ca="1">IF(B408=FALSE,"",(R390*N408+S390*N408^2+T390*N408^3)*N390)</f>
        <v/>
      </c>
      <c r="S408" s="308" t="str">
        <f t="shared" ca="1" si="194"/>
        <v/>
      </c>
      <c r="T408" s="309" t="str">
        <f ca="1">IF(B408=FALSE,"",IF(K408=0,0,(ROUND(K408,K390)-ROUND(P408,K390))/ROUND(P408,K390)*100))</f>
        <v/>
      </c>
      <c r="U408" s="309" t="str">
        <f ca="1">IF(B408=FALSE,"",IF(K408=0,0,(ROUND(K408,K390)-ROUND(Q408,K390))/ROUND(Q408,K390)*100))</f>
        <v/>
      </c>
      <c r="V408" s="309" t="str">
        <f ca="1">IF(B408=FALSE,"",IF(K408=0,0,(ROUND(K408,K390)-ROUND(R408,K390))/ROUND(R408,K390)*100))</f>
        <v/>
      </c>
      <c r="X408" s="124" t="str">
        <f ca="1">IF(A427=FALSE,"",IF(B427*F390&gt;=1000,"# ##","")&amp;J390)</f>
        <v/>
      </c>
      <c r="Y408" s="124" t="str">
        <f ca="1">IF(A427=FALSE,"",TEXT(B427*F390,X408))</f>
        <v/>
      </c>
      <c r="Z408" s="124" t="str">
        <f ca="1">IF(A427=FALSE,"-",TEXT(C427*F390,X408))</f>
        <v>-</v>
      </c>
      <c r="AA408" s="273" t="str">
        <f ca="1">IF(A427=FALSE,"-",TEXT((B427-C427)*F390,X408))</f>
        <v>-</v>
      </c>
      <c r="AB408" s="124" t="str">
        <f ca="1">IF(A427=FALSE,"",IF(D408=0,"-",TEXT(P427,AH420)))</f>
        <v/>
      </c>
      <c r="AC408" s="124" t="str">
        <f ca="1">IF(OR(A427=FALSE,D408=0),"-",TEXT(ROUNDUP(AE427,AH418),AH420))</f>
        <v>-</v>
      </c>
      <c r="AD408" s="273" t="str">
        <f ca="1">IF(A427=FALSE,"-",TEXT(ROUNDUP(AE427,AH418)%*B427*F390,X408))</f>
        <v>-</v>
      </c>
      <c r="AE408" s="124" t="str">
        <f ca="1">IF(OR(A427=FALSE,D408=0),"-",TEXT(Q427,AH420))</f>
        <v>-</v>
      </c>
      <c r="AF408" s="124" t="s">
        <v>353</v>
      </c>
      <c r="AG408" s="125" t="str">
        <f t="shared" ca="1" si="195"/>
        <v>-</v>
      </c>
      <c r="AI408" s="125" t="str">
        <f ca="1">IF(A427=FALSE,"",ROUND(C427*F390,K389))</f>
        <v/>
      </c>
      <c r="AJ408" s="125" t="str">
        <f ca="1">IF(A427=FALSE,"",ROUND(OFFSET(Force_2!L$3,B388+A408,0)*A390*F390,K389))</f>
        <v/>
      </c>
      <c r="AK408" s="125" t="str">
        <f ca="1">IF(A427=FALSE,"",ROUND(OFFSET(Force_2!M$3,B388+A408,0)*A390*F390,K389))</f>
        <v/>
      </c>
      <c r="AL408" s="124" t="str">
        <f ca="1">IF(A427=FALSE,"","± "&amp;TEXT((AK408-AJ408)/2,J390))</f>
        <v/>
      </c>
      <c r="AM408" s="124" t="str">
        <f t="shared" ca="1" si="196"/>
        <v>-</v>
      </c>
    </row>
    <row r="409" spans="1:39" s="119" customFormat="1" ht="18.75" customHeight="1">
      <c r="A409" s="121">
        <v>13</v>
      </c>
      <c r="B409" s="121" t="b">
        <f ca="1">IFERROR(AND(OFFSET(Force_2!V$3,B388+A409,0)&lt;&gt;"",H388+5&gt;A409),FALSE)</f>
        <v>0</v>
      </c>
      <c r="C409" s="542"/>
      <c r="D409" s="121" t="str">
        <f ca="1">IF(B$33=FALSE,"",OFFSET(Force_2!B$3,B388+A409,0))</f>
        <v/>
      </c>
      <c r="E409" s="121" t="str">
        <f ca="1">IF(B409=FALSE,"",OFFSET(Force_2!V$3,B388+A409,0))</f>
        <v/>
      </c>
      <c r="F409" s="121" t="str">
        <f ca="1">IF(B409=FALSE,"",OFFSET(Force_2!W$3,B388+A409,0))</f>
        <v/>
      </c>
      <c r="G409" s="121" t="str">
        <f ca="1">IF(B409=FALSE,"",OFFSET(Force_2!X$3,B388+A409,0))</f>
        <v/>
      </c>
      <c r="H409" s="121" t="str">
        <f ca="1">IF(B409=FALSE,"",OFFSET(Force_2!Y$3,B388+A409,0))</f>
        <v/>
      </c>
      <c r="I409" s="121" t="str">
        <f ca="1">IF(B409=FALSE,"",OFFSET(Force_2!Z$3,B388+A409,0))</f>
        <v/>
      </c>
      <c r="J409" s="121" t="str">
        <f ca="1">IF(B409=FALSE,"",OFFSET(Force_2!AA$3,B388+A409,0))</f>
        <v/>
      </c>
      <c r="K409" s="308" t="str">
        <f ca="1">IF(B409=FALSE,"",D409*A390)</f>
        <v/>
      </c>
      <c r="L409" s="308" t="str">
        <f ca="1">IF(B409=FALSE,"",IF(D409=0,0,D409/E409*(F409-F399)))</f>
        <v/>
      </c>
      <c r="M409" s="308" t="str">
        <f ca="1">IF(B409=FALSE,"",IF(D409=0,0,D409/G409*(H409-H399)))</f>
        <v/>
      </c>
      <c r="N409" s="308" t="str">
        <f ca="1">IF(B409=FALSE,"",IF(D409=0,0,D409/I409*(J409-J399)))</f>
        <v/>
      </c>
      <c r="O409" s="308" t="str">
        <f t="shared" ca="1" si="193"/>
        <v/>
      </c>
      <c r="P409" s="308" t="str">
        <f ca="1">IF(B409=FALSE,"",(R390*L409+S390*L409^2+T390*L409^3)*N390)</f>
        <v/>
      </c>
      <c r="Q409" s="308" t="str">
        <f ca="1">IF(B409=FALSE,"",(R390*M409+S390*M409^2+T390*M409^3)*N390)</f>
        <v/>
      </c>
      <c r="R409" s="308" t="str">
        <f ca="1">IF(B409=FALSE,"",(R390*N409+S390*N409^2+T390*N409^3)*N390)</f>
        <v/>
      </c>
      <c r="S409" s="308" t="str">
        <f t="shared" ca="1" si="194"/>
        <v/>
      </c>
      <c r="T409" s="309" t="str">
        <f ca="1">IF(B409=FALSE,"",IF(K409=0,0,(ROUND(K409,K390)-ROUND(P409,K390))/ROUND(P409,K390)*100))</f>
        <v/>
      </c>
      <c r="U409" s="309" t="str">
        <f ca="1">IF(B409=FALSE,"",IF(K409=0,0,(ROUND(K409,K390)-ROUND(Q409,K390))/ROUND(Q409,K390)*100))</f>
        <v/>
      </c>
      <c r="V409" s="309" t="str">
        <f ca="1">IF(B409=FALSE,"",IF(K409=0,0,(ROUND(K409,K390)-ROUND(R409,K390))/ROUND(R409,K390)*100))</f>
        <v/>
      </c>
      <c r="X409" s="124" t="str">
        <f ca="1">IF(A428=FALSE,"",IF(B428*F390&gt;=1000,"# ##","")&amp;J390)</f>
        <v/>
      </c>
      <c r="Y409" s="124" t="str">
        <f ca="1">IF(A428=FALSE,"",TEXT(B428*F390,X409))</f>
        <v/>
      </c>
      <c r="Z409" s="124" t="str">
        <f ca="1">IF(A428=FALSE,"-",TEXT(C428*F390,X409))</f>
        <v>-</v>
      </c>
      <c r="AA409" s="273" t="str">
        <f ca="1">IF(A428=FALSE,"-",TEXT((B428-C428)*F390,X409))</f>
        <v>-</v>
      </c>
      <c r="AB409" s="124" t="str">
        <f ca="1">IF(A428=FALSE,"",IF(D409=0,"-",TEXT(P428,AH420)))</f>
        <v/>
      </c>
      <c r="AC409" s="124" t="str">
        <f ca="1">IF(OR(A428=FALSE,D409=0),"-",TEXT(ROUNDUP(AE428,AH418),AH420))</f>
        <v>-</v>
      </c>
      <c r="AD409" s="273" t="str">
        <f ca="1">IF(A428=FALSE,"-",TEXT(ROUNDUP(AE428,AH418)%*B428*F390,X409))</f>
        <v>-</v>
      </c>
      <c r="AE409" s="124" t="str">
        <f ca="1">IF(OR(A428=FALSE,D409=0),"-",TEXT(Q428,AH420))</f>
        <v>-</v>
      </c>
      <c r="AF409" s="124" t="s">
        <v>353</v>
      </c>
      <c r="AG409" s="125" t="str">
        <f t="shared" ca="1" si="195"/>
        <v>-</v>
      </c>
      <c r="AI409" s="125" t="str">
        <f ca="1">IF(A428=FALSE,"",ROUND(C428*F390,K389))</f>
        <v/>
      </c>
      <c r="AJ409" s="125" t="str">
        <f ca="1">IF(A428=FALSE,"",ROUND(OFFSET(Force_2!L$3,B388+A409,0)*A390*F390,K389))</f>
        <v/>
      </c>
      <c r="AK409" s="125" t="str">
        <f ca="1">IF(A428=FALSE,"",ROUND(OFFSET(Force_2!M$3,B388+A409,0)*A390*F390,K389))</f>
        <v/>
      </c>
      <c r="AL409" s="124" t="str">
        <f ca="1">IF(A428=FALSE,"","± "&amp;TEXT((AK409-AJ409)/2,J390))</f>
        <v/>
      </c>
      <c r="AM409" s="124" t="str">
        <f t="shared" ca="1" si="196"/>
        <v>-</v>
      </c>
    </row>
    <row r="410" spans="1:39" s="119" customFormat="1" ht="18.75" customHeight="1">
      <c r="A410" s="121">
        <v>14</v>
      </c>
      <c r="B410" s="121" t="b">
        <f ca="1">IFERROR(AND(OFFSET(Force_2!V$3,B388+A410,0)&lt;&gt;"",H388+5&gt;A410),FALSE)</f>
        <v>0</v>
      </c>
      <c r="C410" s="542"/>
      <c r="D410" s="121" t="str">
        <f ca="1">IF(B$34=FALSE,"",OFFSET(Force_2!B$3,B388+A410,0))</f>
        <v/>
      </c>
      <c r="E410" s="121" t="str">
        <f ca="1">IF(B410=FALSE,"",OFFSET(Force_2!V$3,B388+A410,0))</f>
        <v/>
      </c>
      <c r="F410" s="121" t="str">
        <f ca="1">IF(B410=FALSE,"",OFFSET(Force_2!W$3,B388+A410,0))</f>
        <v/>
      </c>
      <c r="G410" s="121" t="str">
        <f ca="1">IF(B410=FALSE,"",OFFSET(Force_2!X$3,B388+A410,0))</f>
        <v/>
      </c>
      <c r="H410" s="121" t="str">
        <f ca="1">IF(B410=FALSE,"",OFFSET(Force_2!Y$3,B388+A410,0))</f>
        <v/>
      </c>
      <c r="I410" s="121" t="str">
        <f ca="1">IF(B410=FALSE,"",OFFSET(Force_2!Z$3,B388+A410,0))</f>
        <v/>
      </c>
      <c r="J410" s="121" t="str">
        <f ca="1">IF(B410=FALSE,"",OFFSET(Force_2!AA$3,B388+A410,0))</f>
        <v/>
      </c>
      <c r="K410" s="308" t="str">
        <f ca="1">IF(B410=FALSE,"",D410*A390)</f>
        <v/>
      </c>
      <c r="L410" s="308" t="str">
        <f ca="1">IF(B410=FALSE,"",IF(D410=0,0,D410/E410*(F410-F399)))</f>
        <v/>
      </c>
      <c r="M410" s="308" t="str">
        <f ca="1">IF(B410=FALSE,"",IF(D410=0,0,D410/G410*(H410-H399)))</f>
        <v/>
      </c>
      <c r="N410" s="308" t="str">
        <f ca="1">IF(B410=FALSE,"",IF(D410=0,0,D410/I410*(J410-J399)))</f>
        <v/>
      </c>
      <c r="O410" s="308" t="str">
        <f t="shared" ca="1" si="193"/>
        <v/>
      </c>
      <c r="P410" s="308" t="str">
        <f ca="1">IF(B410=FALSE,"",(R390*L410+S390*L410^2+T390*L410^3)*N390)</f>
        <v/>
      </c>
      <c r="Q410" s="308" t="str">
        <f ca="1">IF(B410=FALSE,"",(R390*M410+S390*M410^2+T390*M410^3)*N390)</f>
        <v/>
      </c>
      <c r="R410" s="308" t="str">
        <f ca="1">IF(B410=FALSE,"",(R390*N410+S390*N410^2+T390*N410^3)*N390)</f>
        <v/>
      </c>
      <c r="S410" s="308" t="str">
        <f t="shared" ca="1" si="194"/>
        <v/>
      </c>
      <c r="T410" s="309" t="str">
        <f ca="1">IF(B410=FALSE,"",IF(K410=0,0,(ROUND(K410,K390)-ROUND(P410,K390))/ROUND(P410,K390)*100))</f>
        <v/>
      </c>
      <c r="U410" s="309" t="str">
        <f ca="1">IF(B410=FALSE,"",IF(K410=0,0,(ROUND(K410,K390)-ROUND(Q410,K390))/ROUND(Q410,K390)*100))</f>
        <v/>
      </c>
      <c r="V410" s="309" t="str">
        <f ca="1">IF(B410=FALSE,"",IF(K410=0,0,(ROUND(K410,K390)-ROUND(R410,K390))/ROUND(R410,K390)*100))</f>
        <v/>
      </c>
      <c r="X410" s="124" t="str">
        <f ca="1">IF(A429=FALSE,"",IF(B429*F390&gt;=1000,"# ##","")&amp;J390)</f>
        <v/>
      </c>
      <c r="Y410" s="124" t="str">
        <f ca="1">IF(A429=FALSE,"",TEXT(B429*F390,X410))</f>
        <v/>
      </c>
      <c r="Z410" s="124" t="str">
        <f ca="1">IF(A429=FALSE,"-",TEXT(C429*F390,X410))</f>
        <v>-</v>
      </c>
      <c r="AA410" s="273" t="str">
        <f ca="1">IF(A429=FALSE,"-",TEXT((B429-C429)*F390,X410))</f>
        <v>-</v>
      </c>
      <c r="AB410" s="124" t="str">
        <f ca="1">IF(A429=FALSE,"",IF(D410=0,"-",TEXT(P429,AH420)))</f>
        <v/>
      </c>
      <c r="AC410" s="124" t="str">
        <f ca="1">IF(OR(A429=FALSE,D410=0),"-",TEXT(ROUNDUP(AE429,AH418),AH420))</f>
        <v>-</v>
      </c>
      <c r="AD410" s="273" t="str">
        <f ca="1">IF(A429=FALSE,"-",TEXT(ROUNDUP(AE429,AH418)%*B429*F390,X410))</f>
        <v>-</v>
      </c>
      <c r="AE410" s="124" t="str">
        <f ca="1">IF(OR(A429=FALSE,D410=0),"-",TEXT(Q429,AH420))</f>
        <v>-</v>
      </c>
      <c r="AF410" s="124" t="s">
        <v>353</v>
      </c>
      <c r="AG410" s="125" t="str">
        <f t="shared" ca="1" si="195"/>
        <v>-</v>
      </c>
      <c r="AI410" s="125" t="str">
        <f ca="1">IF(A429=FALSE,"",ROUND(C429*F390,K389))</f>
        <v/>
      </c>
      <c r="AJ410" s="125" t="str">
        <f ca="1">IF(A429=FALSE,"",ROUND(OFFSET(Force_2!L$3,B388+A410,0)*A390*F390,K389))</f>
        <v/>
      </c>
      <c r="AK410" s="125" t="str">
        <f ca="1">IF(A429=FALSE,"",ROUND(OFFSET(Force_2!M$3,B388+A410,0)*A390*F390,K389))</f>
        <v/>
      </c>
      <c r="AL410" s="124" t="str">
        <f ca="1">IF(A429=FALSE,"","± "&amp;TEXT((AK410-AJ410)/2,J390))</f>
        <v/>
      </c>
      <c r="AM410" s="124" t="str">
        <f t="shared" ca="1" si="196"/>
        <v>-</v>
      </c>
    </row>
    <row r="411" spans="1:39" s="119" customFormat="1" ht="18.75" customHeight="1">
      <c r="A411" s="121">
        <v>15</v>
      </c>
      <c r="B411" s="121" t="b">
        <f ca="1">IFERROR(AND(OFFSET(Force_2!V$3,B388+A411,0)&lt;&gt;"",H388+5&gt;A411),FALSE)</f>
        <v>0</v>
      </c>
      <c r="C411" s="542"/>
      <c r="D411" s="121" t="str">
        <f ca="1">IF(B$35=FALSE,"",OFFSET(Force_2!B$3,B388+A411,0))</f>
        <v/>
      </c>
      <c r="E411" s="121" t="str">
        <f ca="1">IF(B411=FALSE,"",OFFSET(Force_2!V$3,B388+A411,0))</f>
        <v/>
      </c>
      <c r="F411" s="121" t="str">
        <f ca="1">IF(B411=FALSE,"",OFFSET(Force_2!W$3,B388+A411,0))</f>
        <v/>
      </c>
      <c r="G411" s="121" t="str">
        <f ca="1">IF(B411=FALSE,"",OFFSET(Force_2!X$3,B388+A411,0))</f>
        <v/>
      </c>
      <c r="H411" s="121" t="str">
        <f ca="1">IF(B411=FALSE,"",OFFSET(Force_2!Y$3,B388+A411,0))</f>
        <v/>
      </c>
      <c r="I411" s="121" t="str">
        <f ca="1">IF(B411=FALSE,"",OFFSET(Force_2!Z$3,B388+A411,0))</f>
        <v/>
      </c>
      <c r="J411" s="121" t="str">
        <f ca="1">IF(B411=FALSE,"",OFFSET(Force_2!AA$3,B388+A411,0))</f>
        <v/>
      </c>
      <c r="K411" s="308" t="str">
        <f ca="1">IF(B411=FALSE,"",D411*A390)</f>
        <v/>
      </c>
      <c r="L411" s="308" t="str">
        <f ca="1">IF(B411=FALSE,"",IF(D411=0,0,D411/E411*(F411-F399)))</f>
        <v/>
      </c>
      <c r="M411" s="308" t="str">
        <f ca="1">IF(B411=FALSE,"",IF(D411=0,0,D411/G411*(H411-H399)))</f>
        <v/>
      </c>
      <c r="N411" s="308" t="str">
        <f ca="1">IF(B411=FALSE,"",IF(D411=0,0,D411/I411*(J411-J399)))</f>
        <v/>
      </c>
      <c r="O411" s="308" t="str">
        <f t="shared" ca="1" si="193"/>
        <v/>
      </c>
      <c r="P411" s="308" t="str">
        <f ca="1">IF(B411=FALSE,"",(R390*L411+S390*L411^2+T390*L411^3)*N390)</f>
        <v/>
      </c>
      <c r="Q411" s="308" t="str">
        <f ca="1">IF(B411=FALSE,"",(R390*M411+S390*M411^2+T390*M411^3)*N390)</f>
        <v/>
      </c>
      <c r="R411" s="308" t="str">
        <f ca="1">IF(B411=FALSE,"",(R390*N411+S390*N411^2+T390*N411^3)*N390)</f>
        <v/>
      </c>
      <c r="S411" s="308" t="str">
        <f t="shared" ca="1" si="194"/>
        <v/>
      </c>
      <c r="T411" s="309" t="str">
        <f ca="1">IF(B411=FALSE,"",IF(K411=0,0,(ROUND(K411,K390)-ROUND(P411,K390))/ROUND(P411,K390)*100))</f>
        <v/>
      </c>
      <c r="U411" s="309" t="str">
        <f ca="1">IF(B411=FALSE,"",IF(K411=0,0,(ROUND(K411,K390)-ROUND(Q411,K390))/ROUND(Q411,K390)*100))</f>
        <v/>
      </c>
      <c r="V411" s="309" t="str">
        <f ca="1">IF(B411=FALSE,"",IF(K411=0,0,(ROUND(K411,K390)-ROUND(R411,K390))/ROUND(R411,K390)*100))</f>
        <v/>
      </c>
      <c r="X411" s="124" t="str">
        <f ca="1">IF(A430=FALSE,"",IF(B430*F390&gt;=1000,"# ##","")&amp;J390)</f>
        <v/>
      </c>
      <c r="Y411" s="124" t="str">
        <f ca="1">IF(A430=FALSE,"",TEXT(B430*F390,X411))</f>
        <v/>
      </c>
      <c r="Z411" s="124" t="str">
        <f ca="1">IF(A430=FALSE,"-",TEXT(C430*F390,X411))</f>
        <v>-</v>
      </c>
      <c r="AA411" s="273" t="str">
        <f ca="1">IF(A430=FALSE,"-",TEXT((B430-C430)*F390,X411))</f>
        <v>-</v>
      </c>
      <c r="AB411" s="124" t="str">
        <f ca="1">IF(A430=FALSE,"",IF(D411=0,"-",TEXT(P430,AH420)))</f>
        <v/>
      </c>
      <c r="AC411" s="124" t="str">
        <f ca="1">IF(OR(A430=FALSE,D411=0),"-",TEXT(ROUNDUP(AE430,AH418),AH420))</f>
        <v>-</v>
      </c>
      <c r="AD411" s="273" t="str">
        <f ca="1">IF(A430=FALSE,"-",TEXT(ROUNDUP(AE430,AH418)%*B430*F390,X411))</f>
        <v>-</v>
      </c>
      <c r="AE411" s="124" t="str">
        <f ca="1">IF(OR(A430=FALSE,D411=0),"-",TEXT(Q430,AH420))</f>
        <v>-</v>
      </c>
      <c r="AF411" s="124" t="s">
        <v>353</v>
      </c>
      <c r="AG411" s="125" t="str">
        <f t="shared" ca="1" si="195"/>
        <v>-</v>
      </c>
      <c r="AI411" s="125" t="str">
        <f ca="1">IF(A430=FALSE,"",ROUND(C430*F390,K389))</f>
        <v/>
      </c>
      <c r="AJ411" s="125" t="str">
        <f ca="1">IF(A430=FALSE,"",ROUND(OFFSET(Force_2!L$3,B388+A411,0)*A390*F390,K389))</f>
        <v/>
      </c>
      <c r="AK411" s="125" t="str">
        <f ca="1">IF(A430=FALSE,"",ROUND(OFFSET(Force_2!M$3,B388+A411,0)*A390*F390,K389))</f>
        <v/>
      </c>
      <c r="AL411" s="124" t="str">
        <f ca="1">IF(A430=FALSE,"","± "&amp;TEXT((AK411-AJ411)/2,J390))</f>
        <v/>
      </c>
      <c r="AM411" s="124" t="str">
        <f t="shared" ca="1" si="196"/>
        <v>-</v>
      </c>
    </row>
    <row r="412" spans="1:39" s="119" customFormat="1" ht="18.75" customHeight="1">
      <c r="A412" s="121">
        <v>16</v>
      </c>
      <c r="B412" s="121" t="b">
        <f ca="1">IFERROR(AND(OFFSET(Force_2!V$3,B388+A412,0)&lt;&gt;"",H388+5&gt;A412),FALSE)</f>
        <v>0</v>
      </c>
      <c r="C412" s="542"/>
      <c r="D412" s="121" t="str">
        <f ca="1">IF(B$36=FALSE,"",OFFSET(Force_2!B$3,B388+A412,0))</f>
        <v/>
      </c>
      <c r="E412" s="121" t="str">
        <f ca="1">IF(B412=FALSE,"",OFFSET(Force_2!V$3,B388+A412,0))</f>
        <v/>
      </c>
      <c r="F412" s="121" t="str">
        <f ca="1">IF(B412=FALSE,"",OFFSET(Force_2!W$3,B388+A412,0))</f>
        <v/>
      </c>
      <c r="G412" s="121" t="str">
        <f ca="1">IF(B412=FALSE,"",OFFSET(Force_2!X$3,B388+A412,0))</f>
        <v/>
      </c>
      <c r="H412" s="121" t="str">
        <f ca="1">IF(B412=FALSE,"",OFFSET(Force_2!Y$3,B388+A412,0))</f>
        <v/>
      </c>
      <c r="I412" s="121" t="str">
        <f ca="1">IF(B412=FALSE,"",OFFSET(Force_2!Z$3,B388+A412,0))</f>
        <v/>
      </c>
      <c r="J412" s="121" t="str">
        <f ca="1">IF(B412=FALSE,"",OFFSET(Force_2!AA$3,B388+A412,0))</f>
        <v/>
      </c>
      <c r="K412" s="308" t="str">
        <f ca="1">IF(B412=FALSE,"",D412*A390)</f>
        <v/>
      </c>
      <c r="L412" s="308" t="str">
        <f ca="1">IF(B412=FALSE,"",IF(D412=0,0,D412/E412*(F412-F399)))</f>
        <v/>
      </c>
      <c r="M412" s="308" t="str">
        <f ca="1">IF(B412=FALSE,"",IF(D412=0,0,D412/G412*(H412-H399)))</f>
        <v/>
      </c>
      <c r="N412" s="308" t="str">
        <f ca="1">IF(B412=FALSE,"",IF(D412=0,0,D412/I412*(J412-J399)))</f>
        <v/>
      </c>
      <c r="O412" s="308" t="str">
        <f t="shared" ca="1" si="193"/>
        <v/>
      </c>
      <c r="P412" s="308" t="str">
        <f ca="1">IF(B412=FALSE,"",(R390*L412+S390*L412^2+T390*L412^3)*N390)</f>
        <v/>
      </c>
      <c r="Q412" s="308" t="str">
        <f ca="1">IF(B412=FALSE,"",(R390*M412+S390*M412^2+T390*M412^3)*N390)</f>
        <v/>
      </c>
      <c r="R412" s="308" t="str">
        <f ca="1">IF(B412=FALSE,"",(R390*N412+S390*N412^2+T390*N412^3)*N390)</f>
        <v/>
      </c>
      <c r="S412" s="308" t="str">
        <f t="shared" ca="1" si="194"/>
        <v/>
      </c>
      <c r="T412" s="309" t="str">
        <f ca="1">IF(B412=FALSE,"",IF(K412=0,0,(ROUND(K412,K390)-ROUND(P412,K390))/ROUND(P412,K390)*100))</f>
        <v/>
      </c>
      <c r="U412" s="309" t="str">
        <f ca="1">IF(B412=FALSE,"",IF(K412=0,0,(ROUND(K412,K390)-ROUND(Q412,K390))/ROUND(Q412,K390)*100))</f>
        <v/>
      </c>
      <c r="V412" s="309" t="str">
        <f ca="1">IF(B412=FALSE,"",IF(K412=0,0,(ROUND(K412,K390)-ROUND(R412,K390))/ROUND(R412,K390)*100))</f>
        <v/>
      </c>
      <c r="W412" s="126"/>
      <c r="X412" s="124" t="str">
        <f ca="1">IF(A431=FALSE,"",IF(B431*F390&gt;=1000,"# ##","")&amp;J390)</f>
        <v/>
      </c>
      <c r="Y412" s="124" t="str">
        <f ca="1">IF(A431=FALSE,"",TEXT(B431*F390,X412))</f>
        <v/>
      </c>
      <c r="Z412" s="124" t="str">
        <f ca="1">IF(A431=FALSE,"-",TEXT(C431*F390,X412))</f>
        <v>-</v>
      </c>
      <c r="AA412" s="273" t="str">
        <f ca="1">IF(A431=FALSE,"-",TEXT((B431-C431)*F390,X412))</f>
        <v>-</v>
      </c>
      <c r="AB412" s="124" t="str">
        <f ca="1">IF(A431=FALSE,"",IF(D412=0,"-",TEXT(P431,AH420)))</f>
        <v/>
      </c>
      <c r="AC412" s="124" t="str">
        <f ca="1">IF(OR(A431=FALSE,D412=0),"-",TEXT(ROUNDUP(AE431,AH418),AH420))</f>
        <v>-</v>
      </c>
      <c r="AD412" s="273" t="str">
        <f ca="1">IF(A431=FALSE,"-",TEXT(ROUNDUP(AE431,AH418)%*B431*F390,X412))</f>
        <v>-</v>
      </c>
      <c r="AE412" s="124" t="str">
        <f ca="1">IF(OR(A431=FALSE,D412=0),"-",TEXT(Q431,AH420))</f>
        <v>-</v>
      </c>
      <c r="AF412" s="124" t="s">
        <v>353</v>
      </c>
      <c r="AG412" s="125" t="str">
        <f t="shared" ca="1" si="195"/>
        <v>-</v>
      </c>
      <c r="AI412" s="125" t="str">
        <f ca="1">IF(A431=FALSE,"",ROUND(C431*F390,K389))</f>
        <v/>
      </c>
      <c r="AJ412" s="125" t="str">
        <f ca="1">IF(A431=FALSE,"",ROUND(OFFSET(Force_2!L$3,B388+A412,0)*A390*F390,K389))</f>
        <v/>
      </c>
      <c r="AK412" s="125" t="str">
        <f ca="1">IF(A431=FALSE,"",ROUND(OFFSET(Force_2!M$3,B388+A412,0)*A390*F390,K389))</f>
        <v/>
      </c>
      <c r="AL412" s="124" t="str">
        <f ca="1">IF(A431=FALSE,"","± "&amp;TEXT((AK412-AJ412)/2,J390))</f>
        <v/>
      </c>
      <c r="AM412" s="124" t="str">
        <f t="shared" ca="1" si="196"/>
        <v>-</v>
      </c>
    </row>
    <row r="413" spans="1:39" s="119" customFormat="1" ht="18.75" customHeight="1">
      <c r="A413" s="121">
        <v>17</v>
      </c>
      <c r="B413" s="121" t="b">
        <f ca="1">IFERROR(AND(OFFSET(Force_2!V$3,B388+A413,0)&lt;&gt;"",H388+5&gt;A413),FALSE)</f>
        <v>0</v>
      </c>
      <c r="C413" s="557"/>
      <c r="D413" s="121" t="str">
        <f ca="1">IF(B$37=FALSE,"",OFFSET(Force_2!B$3,B388+A413,0))</f>
        <v/>
      </c>
      <c r="E413" s="121" t="str">
        <f ca="1">IF(B413=FALSE,"",OFFSET(Force_2!V$3,B388+A413,0))</f>
        <v/>
      </c>
      <c r="F413" s="121" t="str">
        <f ca="1">IF(B413=FALSE,"",OFFSET(Force_2!W$3,B388+A413,0))</f>
        <v/>
      </c>
      <c r="G413" s="121" t="str">
        <f ca="1">IF(B413=FALSE,"",OFFSET(Force_2!X$3,B388+A413,0))</f>
        <v/>
      </c>
      <c r="H413" s="121" t="str">
        <f ca="1">IF(B413=FALSE,"",OFFSET(Force_2!Y$3,B388+A413,0))</f>
        <v/>
      </c>
      <c r="I413" s="121" t="str">
        <f ca="1">IF(B413=FALSE,"",OFFSET(Force_2!Z$3,B388+A413,0))</f>
        <v/>
      </c>
      <c r="J413" s="121" t="str">
        <f ca="1">IF(B413=FALSE,"",OFFSET(Force_2!AA$3,B388+A413,0))</f>
        <v/>
      </c>
      <c r="K413" s="308" t="str">
        <f ca="1">IF(B413=FALSE,"",D413*A390)</f>
        <v/>
      </c>
      <c r="L413" s="308" t="str">
        <f ca="1">IF(B413=FALSE,"",IF(D413=0,0,D413/E413*(F413-F399)))</f>
        <v/>
      </c>
      <c r="M413" s="308" t="str">
        <f ca="1">IF(B413=FALSE,"",IF(D413=0,0,D413/G413*(H413-H399)))</f>
        <v/>
      </c>
      <c r="N413" s="308" t="str">
        <f ca="1">IF(B413=FALSE,"",IF(D413=0,0,D413/I413*(J413-J399)))</f>
        <v/>
      </c>
      <c r="O413" s="308" t="str">
        <f t="shared" ca="1" si="193"/>
        <v/>
      </c>
      <c r="P413" s="308" t="str">
        <f ca="1">IF(B413=FALSE,"",(R390*L413+S390*L413^2+T390*L413^3)*N390)</f>
        <v/>
      </c>
      <c r="Q413" s="308" t="str">
        <f ca="1">IF(B413=FALSE,"",(R390*M413+S390*M413^2+T390*M413^3)*N390)</f>
        <v/>
      </c>
      <c r="R413" s="308" t="str">
        <f ca="1">IF(B413=FALSE,"",(R390*N413+S390*N413^2+T390*N413^3)*N390)</f>
        <v/>
      </c>
      <c r="S413" s="308" t="str">
        <f t="shared" ca="1" si="194"/>
        <v/>
      </c>
      <c r="T413" s="309" t="str">
        <f ca="1">IF(B413=FALSE,"",IF(K413=0,0,(ROUND(K413,K390)-ROUND(P413,K390))/ROUND(P413,K390)*100))</f>
        <v/>
      </c>
      <c r="U413" s="309" t="str">
        <f ca="1">IF(B413=FALSE,"",IF(K413=0,0,(ROUND(K413,K390)-ROUND(Q413,K390))/ROUND(Q413,K390)*100))</f>
        <v/>
      </c>
      <c r="V413" s="309" t="str">
        <f ca="1">IF(B413=FALSE,"",IF(K413=0,0,(ROUND(K413,K390)-ROUND(R413,K390))/ROUND(R413,K390)*100))</f>
        <v/>
      </c>
      <c r="W413" s="126"/>
      <c r="X413" s="126"/>
      <c r="Y413" s="126"/>
      <c r="Z413" s="126"/>
      <c r="AA413" s="126"/>
      <c r="AB413" s="126"/>
      <c r="AC413" s="126"/>
      <c r="AD413" s="126"/>
      <c r="AE413" s="126"/>
      <c r="AF413" s="126"/>
    </row>
    <row r="414" spans="1:39" s="119" customFormat="1" ht="18.75" customHeight="1"/>
    <row r="415" spans="1:39" s="119" customFormat="1" ht="18.75" customHeight="1">
      <c r="A415" s="93" t="s">
        <v>194</v>
      </c>
      <c r="F415" s="127"/>
      <c r="G415" s="128"/>
      <c r="H415" s="128"/>
      <c r="I415" s="128"/>
      <c r="J415" s="128"/>
      <c r="K415" s="108"/>
      <c r="L415" s="108"/>
      <c r="U415" s="93" t="s">
        <v>286</v>
      </c>
      <c r="Z415" s="106"/>
      <c r="AA415" s="106"/>
      <c r="AB415" s="106"/>
      <c r="AC415" s="93" t="s">
        <v>287</v>
      </c>
    </row>
    <row r="416" spans="1:39" s="119" customFormat="1" ht="18.75" customHeight="1">
      <c r="A416" s="315" t="s">
        <v>300</v>
      </c>
      <c r="B416" s="315" t="s">
        <v>192</v>
      </c>
      <c r="C416" s="315" t="s">
        <v>272</v>
      </c>
      <c r="D416" s="535" t="s">
        <v>301</v>
      </c>
      <c r="E416" s="536"/>
      <c r="F416" s="536"/>
      <c r="G416" s="536"/>
      <c r="H416" s="536"/>
      <c r="I416" s="536"/>
      <c r="J416" s="536"/>
      <c r="K416" s="537"/>
      <c r="L416" s="538" t="s">
        <v>302</v>
      </c>
      <c r="M416" s="544" t="s">
        <v>44</v>
      </c>
      <c r="N416" s="538" t="s">
        <v>290</v>
      </c>
      <c r="O416" s="538" t="s">
        <v>227</v>
      </c>
      <c r="P416" s="538" t="s">
        <v>288</v>
      </c>
      <c r="Q416" s="538" t="s">
        <v>229</v>
      </c>
      <c r="R416" s="538" t="s">
        <v>195</v>
      </c>
      <c r="S416" s="538" t="s">
        <v>232</v>
      </c>
      <c r="U416" s="538" t="s">
        <v>227</v>
      </c>
      <c r="V416" s="538" t="s">
        <v>288</v>
      </c>
      <c r="W416" s="538" t="s">
        <v>229</v>
      </c>
      <c r="X416" s="538" t="s">
        <v>195</v>
      </c>
      <c r="Y416" s="538" t="s">
        <v>232</v>
      </c>
      <c r="Z416" s="538" t="s">
        <v>289</v>
      </c>
      <c r="AA416" s="558" t="s">
        <v>310</v>
      </c>
      <c r="AC416" s="315" t="s">
        <v>290</v>
      </c>
      <c r="AD416" s="538" t="s">
        <v>3</v>
      </c>
      <c r="AE416" s="315" t="s">
        <v>290</v>
      </c>
      <c r="AF416" s="538" t="s">
        <v>291</v>
      </c>
      <c r="AG416" s="315" t="s">
        <v>290</v>
      </c>
      <c r="AH416" s="315" t="s">
        <v>290</v>
      </c>
    </row>
    <row r="417" spans="1:34" s="119" customFormat="1" ht="18.75" customHeight="1">
      <c r="A417" s="316"/>
      <c r="B417" s="316" t="s">
        <v>176</v>
      </c>
      <c r="C417" s="316" t="s">
        <v>176</v>
      </c>
      <c r="D417" s="99" t="s">
        <v>297</v>
      </c>
      <c r="E417" s="99" t="s">
        <v>313</v>
      </c>
      <c r="F417" s="99" t="s">
        <v>314</v>
      </c>
      <c r="G417" s="99" t="s">
        <v>315</v>
      </c>
      <c r="H417" s="99" t="s">
        <v>296</v>
      </c>
      <c r="I417" s="99" t="s">
        <v>316</v>
      </c>
      <c r="J417" s="99" t="s">
        <v>298</v>
      </c>
      <c r="K417" s="99" t="s">
        <v>61</v>
      </c>
      <c r="L417" s="539"/>
      <c r="M417" s="545"/>
      <c r="N417" s="539"/>
      <c r="O417" s="539"/>
      <c r="P417" s="539"/>
      <c r="Q417" s="539"/>
      <c r="R417" s="539"/>
      <c r="S417" s="539"/>
      <c r="U417" s="539"/>
      <c r="V417" s="539"/>
      <c r="W417" s="539"/>
      <c r="X417" s="539"/>
      <c r="Y417" s="539"/>
      <c r="Z417" s="539"/>
      <c r="AA417" s="559"/>
      <c r="AC417" s="316" t="s">
        <v>292</v>
      </c>
      <c r="AD417" s="539"/>
      <c r="AE417" s="316" t="s">
        <v>293</v>
      </c>
      <c r="AF417" s="539"/>
      <c r="AG417" s="316" t="s">
        <v>294</v>
      </c>
      <c r="AH417" s="316" t="s">
        <v>295</v>
      </c>
    </row>
    <row r="418" spans="1:34" s="119" customFormat="1" ht="18.75" customHeight="1">
      <c r="A418" s="129" t="b">
        <f ca="1">AND(B399=TRUE,H388+6&gt;A399+2)</f>
        <v>0</v>
      </c>
      <c r="B418" s="130" t="str">
        <f t="shared" ref="B418:B431" ca="1" si="197">IF(TYPE(K399)=16,"",K399)</f>
        <v/>
      </c>
      <c r="C418" s="131" t="str">
        <f t="shared" ref="C418:C431" ca="1" si="198">S399</f>
        <v/>
      </c>
      <c r="D418" s="204" t="str">
        <f ca="1">IF(A418=FALSE,"",IF(B418=0,0,D390/B418*100))</f>
        <v/>
      </c>
      <c r="E418" s="204" t="str">
        <f ca="1">IF(A418=FALSE,"",IF(B418=0,0,D390/B418*100))</f>
        <v/>
      </c>
      <c r="F418" s="132" t="str">
        <f ca="1">IF(A418=FALSE,"",IF(B418=0,0,SQRT(SUMSQ(D418/2/SQRT(3),E418/2/SQRT(3)))))</f>
        <v/>
      </c>
      <c r="G418" s="132" t="str">
        <f t="shared" ref="G418:G431" ca="1" si="199">IF(A418=FALSE,"",SQRT(1/(3*(3-1))*SUMSQ(T399-P418,U399-P418,V399-P418)))</f>
        <v/>
      </c>
      <c r="H418" s="132" t="str">
        <f ca="1">IF(A418=FALSE,"",IF(B418=0,0,P388/2))</f>
        <v/>
      </c>
      <c r="I418" s="132" t="str">
        <f ca="1">IF(A418=FALSE,"",IF(B418=0,0,P390/SQRT(3)))</f>
        <v/>
      </c>
      <c r="J418" s="132" t="str">
        <f ca="1">IF(A418=FALSE,"",IF(B418=0,0,O388*B390/SQRT(3)))</f>
        <v/>
      </c>
      <c r="K418" s="205" t="str">
        <f t="shared" ref="K418:K431" ca="1" si="200">IF(A418=FALSE,"",IF(B418=0,0,SQRT(SUMSQ(F418:J418))))</f>
        <v/>
      </c>
      <c r="L418" s="133" t="str">
        <f ca="1">IF(A418=FALSE,"",IF(G418=0,"∞",IF(K418^4/(G418^4/2)&gt;100000,"∞",ROUNDDOWN(K418^4/(G418^4/2),0))))</f>
        <v/>
      </c>
      <c r="M418" s="134" t="str">
        <f t="shared" ref="M418:M431" ca="1" si="201">IF(A418=FALSE,"",IF(L418="∞",2,IF(L418&gt;=10,2,IF(L418&lt;10,ROUND(TINV((1-0.95),L418),2)))))</f>
        <v/>
      </c>
      <c r="N418" s="135" t="str">
        <f ca="1">IF(A418=FALSE,"",IF(B418=0,0,K418*MAX(M418:M431)))</f>
        <v/>
      </c>
      <c r="O418" s="207" t="str">
        <f ca="1">IF(A418=FALSE,"",D400)</f>
        <v/>
      </c>
      <c r="P418" s="208" t="str">
        <f t="shared" ref="P418:P431" ca="1" si="202">IF(A418=FALSE,"",AVERAGE(T399:V399))</f>
        <v/>
      </c>
      <c r="Q418" s="210" t="str">
        <f t="shared" ref="Q418:Q431" ca="1" si="203">IF(A418=FALSE,"",IF(B418=0,0,MAX(T399:V399)-MIN(T399:V399)))</f>
        <v/>
      </c>
      <c r="R418" s="208" t="str">
        <f ca="1">IF(A418=FALSE,"",OFFSET(O397,0,MATCH(MAX(P398:R398),P398:R398,0)))</f>
        <v/>
      </c>
      <c r="S418" s="209" t="str">
        <f ca="1">IF(A418=FALSE,"",IF(C418=0,0,D390/B418*100))</f>
        <v/>
      </c>
      <c r="U418" s="104">
        <f ca="1">IF(F388*Q$4&lt;=O418,0.5,IF(F388*Q$5&lt;=O418,1,IF(F388*Q$6&lt;=O418,2,IF(F388*Q$7&lt;=O418,3,))))</f>
        <v>0.5</v>
      </c>
      <c r="V418" s="104">
        <f t="shared" ref="V418:V431" ca="1" si="204">OFFSET($P$3,COUNTIF(R$4:R$7,"&lt;"&amp;ABS(P418))+1,0)</f>
        <v>0.5</v>
      </c>
      <c r="W418" s="104">
        <f t="shared" ref="W418:W431" ca="1" si="205">OFFSET($P$3,COUNTIF(S$4:S$7,"&lt;"&amp;ABS(Q418))+1,0)</f>
        <v>0.5</v>
      </c>
      <c r="X418" s="104">
        <f t="shared" ref="X418:X431" ca="1" si="206">OFFSET($P$3,COUNTIF(U$4:U$7,"&lt;"&amp;ABS(R418))+1,0)</f>
        <v>0.5</v>
      </c>
      <c r="Y418" s="104">
        <f t="shared" ref="Y418:Y431" ca="1" si="207">OFFSET($P$3,COUNTIF(V$4:V$7,"&lt;"&amp;ABS(S418))+1,0)</f>
        <v>0.5</v>
      </c>
      <c r="Z418" s="104">
        <f ca="1">IF(O390="등급외",4,O390)</f>
        <v>0</v>
      </c>
      <c r="AA418" s="136" t="s">
        <v>0</v>
      </c>
      <c r="AC418" s="137" t="str">
        <f t="shared" ref="AC418:AC431" ca="1" si="208">N418</f>
        <v/>
      </c>
      <c r="AD418" s="137" t="str">
        <f ca="1">IF(A418=FALSE,"",IF(B418=0,0,C390*100))</f>
        <v/>
      </c>
      <c r="AE418" s="137" t="str">
        <f t="shared" ref="AE418:AE431" ca="1" si="209">IF(A418=FALSE,"",IF(B418=0,0,MAX(AC418:AD418)))</f>
        <v/>
      </c>
      <c r="AF418" s="137" t="b">
        <f t="shared" ref="AF418:AF431" ca="1" si="210">AE418=AC418</f>
        <v>1</v>
      </c>
      <c r="AG418" s="125" t="str">
        <f t="shared" ref="AG418:AG431" ca="1" si="211">IF(A418=FALSE,"",IF(B418=0,"",IF(ABS(AE418)&lt;0.01,4,IF(ABS(AE418)&lt;0.1,3,IF(ABS(AE418)&lt;1,2,IF(ABS(AE418)&lt;10,1,0))))))</f>
        <v/>
      </c>
      <c r="AH418" s="125">
        <f ca="1">MIN(AG418:AG431)</f>
        <v>0</v>
      </c>
    </row>
    <row r="419" spans="1:34" s="119" customFormat="1" ht="18.75" customHeight="1">
      <c r="A419" s="129" t="b">
        <f ca="1">AND(B400=TRUE,H388+6&gt;A400+2)</f>
        <v>0</v>
      </c>
      <c r="B419" s="130" t="str">
        <f t="shared" ca="1" si="197"/>
        <v/>
      </c>
      <c r="C419" s="131" t="str">
        <f t="shared" ca="1" si="198"/>
        <v/>
      </c>
      <c r="D419" s="204" t="str">
        <f ca="1">IF(A419=FALSE,"",IF(B419=0,0,D390/B419*100))</f>
        <v/>
      </c>
      <c r="E419" s="204" t="str">
        <f ca="1">IF(A419=FALSE,"",IF(B419=0,0,D390/B419*100))</f>
        <v/>
      </c>
      <c r="F419" s="132" t="str">
        <f t="shared" ref="F419:F431" ca="1" si="212">IF(A419=FALSE,"",IF(B419=0,0,SQRT(SUMSQ(D419/2/SQRT(3),E419/2/SQRT(3)))))</f>
        <v/>
      </c>
      <c r="G419" s="132" t="str">
        <f t="shared" ca="1" si="199"/>
        <v/>
      </c>
      <c r="H419" s="132" t="str">
        <f ca="1">IF(A419=FALSE,"",IF(B419=0,0,P388/2))</f>
        <v/>
      </c>
      <c r="I419" s="132" t="str">
        <f ca="1">IF(A419=FALSE,"",IF(B419=0,0,P390/SQRT(3)))</f>
        <v/>
      </c>
      <c r="J419" s="132" t="str">
        <f ca="1">IF(A419=FALSE,"",IF(B419=0,0,O388*B390/SQRT(3)))</f>
        <v/>
      </c>
      <c r="K419" s="205" t="str">
        <f t="shared" ca="1" si="200"/>
        <v/>
      </c>
      <c r="L419" s="133" t="str">
        <f t="shared" ref="L419:L431" ca="1" si="213">IF(A419=FALSE,"",IF(G419=0,"∞",IF(K419^4/(G419^4/2)&gt;100000,"∞",ROUNDDOWN(K419^4/(G419^4/2),0))))</f>
        <v/>
      </c>
      <c r="M419" s="134" t="str">
        <f t="shared" ca="1" si="201"/>
        <v/>
      </c>
      <c r="N419" s="135" t="str">
        <f ca="1">IF(A419=FALSE,"",IF(B419=0,0,K419*MAX(M418:M431)))</f>
        <v/>
      </c>
      <c r="O419" s="207" t="str">
        <f ca="1">IF(A419=FALSE,"",D400)</f>
        <v/>
      </c>
      <c r="P419" s="208" t="str">
        <f t="shared" ca="1" si="202"/>
        <v/>
      </c>
      <c r="Q419" s="210" t="str">
        <f t="shared" ca="1" si="203"/>
        <v/>
      </c>
      <c r="R419" s="208" t="str">
        <f ca="1">IF(A419=FALSE,"",OFFSET(O397,0,MATCH(MAX(P398:R398),P398:R398,0)))</f>
        <v/>
      </c>
      <c r="S419" s="209" t="str">
        <f ca="1">IF(A419=FALSE,"",IF(C419=0,0,D390/B419*100))</f>
        <v/>
      </c>
      <c r="U419" s="104">
        <f ca="1">IF(F388*Q$4&lt;=O419,0.5,IF(F388*Q$5&lt;=O419,1,IF(F388*Q$6&lt;=O419,2,IF(F388*Q$7&lt;=O419,3,))))</f>
        <v>0.5</v>
      </c>
      <c r="V419" s="104">
        <f t="shared" ca="1" si="204"/>
        <v>0.5</v>
      </c>
      <c r="W419" s="104">
        <f t="shared" ca="1" si="205"/>
        <v>0.5</v>
      </c>
      <c r="X419" s="104">
        <f t="shared" ca="1" si="206"/>
        <v>0.5</v>
      </c>
      <c r="Y419" s="104">
        <f t="shared" ca="1" si="207"/>
        <v>0.5</v>
      </c>
      <c r="Z419" s="104">
        <f ca="1">Z418</f>
        <v>0</v>
      </c>
      <c r="AA419" s="136">
        <f t="shared" ref="AA419:AA431" ca="1" si="214">MAX(U419:Z419)</f>
        <v>0.5</v>
      </c>
      <c r="AC419" s="137" t="str">
        <f t="shared" ca="1" si="208"/>
        <v/>
      </c>
      <c r="AD419" s="137" t="str">
        <f ca="1">IF(A419=FALSE,"",IF(B419=0,0,C390*100))</f>
        <v/>
      </c>
      <c r="AE419" s="137" t="str">
        <f t="shared" ca="1" si="209"/>
        <v/>
      </c>
      <c r="AF419" s="137" t="b">
        <f t="shared" ca="1" si="210"/>
        <v>1</v>
      </c>
      <c r="AG419" s="125" t="str">
        <f t="shared" ca="1" si="211"/>
        <v/>
      </c>
      <c r="AH419" s="315" t="s">
        <v>51</v>
      </c>
    </row>
    <row r="420" spans="1:34" s="119" customFormat="1" ht="18.75" customHeight="1">
      <c r="A420" s="129" t="b">
        <f ca="1">AND(B401=TRUE,H388+6&gt;A401+2)</f>
        <v>0</v>
      </c>
      <c r="B420" s="130" t="str">
        <f t="shared" ca="1" si="197"/>
        <v/>
      </c>
      <c r="C420" s="131" t="str">
        <f t="shared" ca="1" si="198"/>
        <v/>
      </c>
      <c r="D420" s="204" t="str">
        <f ca="1">IF(A420=FALSE,"",IF(B420=0,0,D390/B420*100))</f>
        <v/>
      </c>
      <c r="E420" s="204" t="str">
        <f ca="1">IF(A420=FALSE,"",IF(B420=0,0,D390/B420*100))</f>
        <v/>
      </c>
      <c r="F420" s="132" t="str">
        <f t="shared" ca="1" si="212"/>
        <v/>
      </c>
      <c r="G420" s="132" t="str">
        <f t="shared" ca="1" si="199"/>
        <v/>
      </c>
      <c r="H420" s="132" t="str">
        <f ca="1">IF(A420=FALSE,"",IF(B420=0,0,P388/2))</f>
        <v/>
      </c>
      <c r="I420" s="132" t="str">
        <f ca="1">IF(A420=FALSE,"",IF(B420=0,0,P390/SQRT(3)))</f>
        <v/>
      </c>
      <c r="J420" s="132" t="str">
        <f ca="1">IF(A420=FALSE,"",IF(B420=0,0,O388*B390/SQRT(3)))</f>
        <v/>
      </c>
      <c r="K420" s="205" t="str">
        <f t="shared" ca="1" si="200"/>
        <v/>
      </c>
      <c r="L420" s="133" t="str">
        <f t="shared" ca="1" si="213"/>
        <v/>
      </c>
      <c r="M420" s="134" t="str">
        <f t="shared" ca="1" si="201"/>
        <v/>
      </c>
      <c r="N420" s="135" t="str">
        <f ca="1">IF(A420=FALSE,"",IF(B420=0,0,K420*MAX(M418:M431)))</f>
        <v/>
      </c>
      <c r="O420" s="207" t="str">
        <f ca="1">IF(A420=FALSE,"",D400)</f>
        <v/>
      </c>
      <c r="P420" s="208" t="str">
        <f t="shared" ca="1" si="202"/>
        <v/>
      </c>
      <c r="Q420" s="210" t="str">
        <f t="shared" ca="1" si="203"/>
        <v/>
      </c>
      <c r="R420" s="208" t="str">
        <f ca="1">IF(A420=FALSE,"",OFFSET(O397,0,MATCH(MAX(P398:R398),P398:R398,0)))</f>
        <v/>
      </c>
      <c r="S420" s="209" t="str">
        <f ca="1">IF(A420=FALSE,"",IF(C420=0,0,D390/B420*100))</f>
        <v/>
      </c>
      <c r="U420" s="104">
        <f ca="1">IF(F388*Q$4&lt;=O420,0.5,IF(F388*Q$5&lt;=O420,1,IF(F388*Q$6&lt;=O420,2,IF(F388*Q$7&lt;=O420,3,))))</f>
        <v>0.5</v>
      </c>
      <c r="V420" s="104">
        <f t="shared" ca="1" si="204"/>
        <v>0.5</v>
      </c>
      <c r="W420" s="104">
        <f t="shared" ca="1" si="205"/>
        <v>0.5</v>
      </c>
      <c r="X420" s="104">
        <f t="shared" ca="1" si="206"/>
        <v>0.5</v>
      </c>
      <c r="Y420" s="104">
        <f t="shared" ca="1" si="207"/>
        <v>0.5</v>
      </c>
      <c r="Z420" s="104">
        <f t="shared" ref="Z420:Z431" ca="1" si="215">Z419</f>
        <v>0</v>
      </c>
      <c r="AA420" s="136">
        <f t="shared" ca="1" si="214"/>
        <v>0.5</v>
      </c>
      <c r="AC420" s="137" t="str">
        <f t="shared" ca="1" si="208"/>
        <v/>
      </c>
      <c r="AD420" s="137" t="str">
        <f ca="1">IF(A420=FALSE,"",IF(B420=0,0,C390*100))</f>
        <v/>
      </c>
      <c r="AE420" s="137" t="str">
        <f t="shared" ca="1" si="209"/>
        <v/>
      </c>
      <c r="AF420" s="137" t="b">
        <f t="shared" ca="1" si="210"/>
        <v>1</v>
      </c>
      <c r="AG420" s="125" t="str">
        <f t="shared" ca="1" si="211"/>
        <v/>
      </c>
      <c r="AH420" s="125" t="str">
        <f ca="1">OFFSET($N$2,MATCH(AH418,$M$3:$M$8,0),0)</f>
        <v>0</v>
      </c>
    </row>
    <row r="421" spans="1:34" s="119" customFormat="1" ht="18.75" customHeight="1">
      <c r="A421" s="129" t="b">
        <f ca="1">AND(B402=TRUE,H388+6&gt;A402+2)</f>
        <v>0</v>
      </c>
      <c r="B421" s="130" t="str">
        <f t="shared" ca="1" si="197"/>
        <v/>
      </c>
      <c r="C421" s="131" t="str">
        <f t="shared" ca="1" si="198"/>
        <v/>
      </c>
      <c r="D421" s="204" t="str">
        <f ca="1">IF(A421=FALSE,"",IF(B421=0,0,D390/B421*100))</f>
        <v/>
      </c>
      <c r="E421" s="204" t="str">
        <f ca="1">IF(A421=FALSE,"",IF(B421=0,0,D390/B421*100))</f>
        <v/>
      </c>
      <c r="F421" s="132" t="str">
        <f t="shared" ca="1" si="212"/>
        <v/>
      </c>
      <c r="G421" s="132" t="str">
        <f t="shared" ca="1" si="199"/>
        <v/>
      </c>
      <c r="H421" s="132" t="str">
        <f ca="1">IF(A421=FALSE,"",IF(B421=0,0,P388/2))</f>
        <v/>
      </c>
      <c r="I421" s="132" t="str">
        <f ca="1">IF(A421=FALSE,"",IF(B421=0,0,P390/SQRT(3)))</f>
        <v/>
      </c>
      <c r="J421" s="132" t="str">
        <f ca="1">IF(A421=FALSE,"",IF(B421=0,0,O388*B390/SQRT(3)))</f>
        <v/>
      </c>
      <c r="K421" s="205" t="str">
        <f t="shared" ca="1" si="200"/>
        <v/>
      </c>
      <c r="L421" s="133" t="str">
        <f t="shared" ca="1" si="213"/>
        <v/>
      </c>
      <c r="M421" s="134" t="str">
        <f t="shared" ca="1" si="201"/>
        <v/>
      </c>
      <c r="N421" s="135" t="str">
        <f ca="1">IF(A421=FALSE,"",IF(B421=0,0,K421*MAX(M418:M431)))</f>
        <v/>
      </c>
      <c r="O421" s="207" t="str">
        <f ca="1">IF(A421=FALSE,"",D400)</f>
        <v/>
      </c>
      <c r="P421" s="208" t="str">
        <f t="shared" ca="1" si="202"/>
        <v/>
      </c>
      <c r="Q421" s="210" t="str">
        <f t="shared" ca="1" si="203"/>
        <v/>
      </c>
      <c r="R421" s="208" t="str">
        <f ca="1">IF(A421=FALSE,"",OFFSET(O397,0,MATCH(MAX(P398:R398),P398:R398,0)))</f>
        <v/>
      </c>
      <c r="S421" s="209" t="str">
        <f ca="1">IF(A421=FALSE,"",IF(C421=0,0,D390/B421*100))</f>
        <v/>
      </c>
      <c r="U421" s="104">
        <f ca="1">IF(F388*Q$4&lt;=O421,0.5,IF(F388*Q$5&lt;=O421,1,IF(F388*Q$6&lt;=O421,2,IF(F388*Q$7&lt;=O421,3,))))</f>
        <v>0.5</v>
      </c>
      <c r="V421" s="104">
        <f t="shared" ca="1" si="204"/>
        <v>0.5</v>
      </c>
      <c r="W421" s="104">
        <f t="shared" ca="1" si="205"/>
        <v>0.5</v>
      </c>
      <c r="X421" s="104">
        <f t="shared" ca="1" si="206"/>
        <v>0.5</v>
      </c>
      <c r="Y421" s="104">
        <f t="shared" ca="1" si="207"/>
        <v>0.5</v>
      </c>
      <c r="Z421" s="104">
        <f t="shared" ca="1" si="215"/>
        <v>0</v>
      </c>
      <c r="AA421" s="136">
        <f t="shared" ca="1" si="214"/>
        <v>0.5</v>
      </c>
      <c r="AC421" s="137" t="str">
        <f t="shared" ca="1" si="208"/>
        <v/>
      </c>
      <c r="AD421" s="137" t="str">
        <f ca="1">IF(A421=FALSE,"",IF(B421=0,0,C390*100))</f>
        <v/>
      </c>
      <c r="AE421" s="137" t="str">
        <f t="shared" ca="1" si="209"/>
        <v/>
      </c>
      <c r="AF421" s="137" t="b">
        <f t="shared" ca="1" si="210"/>
        <v>1</v>
      </c>
      <c r="AG421" s="125" t="str">
        <f t="shared" ca="1" si="211"/>
        <v/>
      </c>
      <c r="AH421" s="315" t="s">
        <v>3</v>
      </c>
    </row>
    <row r="422" spans="1:34" s="119" customFormat="1" ht="18.75" customHeight="1">
      <c r="A422" s="129" t="b">
        <f ca="1">AND(B403=TRUE,H388+6&gt;A403+2)</f>
        <v>0</v>
      </c>
      <c r="B422" s="130" t="str">
        <f t="shared" ca="1" si="197"/>
        <v/>
      </c>
      <c r="C422" s="131" t="str">
        <f t="shared" ca="1" si="198"/>
        <v/>
      </c>
      <c r="D422" s="204" t="str">
        <f ca="1">IF(A422=FALSE,"",IF(B422=0,0,D390/B422*100))</f>
        <v/>
      </c>
      <c r="E422" s="204" t="str">
        <f ca="1">IF(A422=FALSE,"",IF(B422=0,0,D390/B422*100))</f>
        <v/>
      </c>
      <c r="F422" s="132" t="str">
        <f t="shared" ca="1" si="212"/>
        <v/>
      </c>
      <c r="G422" s="132" t="str">
        <f t="shared" ca="1" si="199"/>
        <v/>
      </c>
      <c r="H422" s="132" t="str">
        <f ca="1">IF(A422=FALSE,"",IF(B422=0,0,P388/2))</f>
        <v/>
      </c>
      <c r="I422" s="132" t="str">
        <f ca="1">IF(A422=FALSE,"",IF(B422=0,0,P390/SQRT(3)))</f>
        <v/>
      </c>
      <c r="J422" s="132" t="str">
        <f ca="1">IF(A422=FALSE,"",IF(B422=0,0,O388*B390/SQRT(3)))</f>
        <v/>
      </c>
      <c r="K422" s="205" t="str">
        <f t="shared" ca="1" si="200"/>
        <v/>
      </c>
      <c r="L422" s="133" t="str">
        <f t="shared" ca="1" si="213"/>
        <v/>
      </c>
      <c r="M422" s="134" t="str">
        <f t="shared" ca="1" si="201"/>
        <v/>
      </c>
      <c r="N422" s="135" t="str">
        <f ca="1">IF(A422=FALSE,"",IF(B422=0,0,K422*MAX(M418:M431)))</f>
        <v/>
      </c>
      <c r="O422" s="207" t="str">
        <f ca="1">IF(A422=FALSE,"",D400)</f>
        <v/>
      </c>
      <c r="P422" s="208" t="str">
        <f t="shared" ca="1" si="202"/>
        <v/>
      </c>
      <c r="Q422" s="210" t="str">
        <f t="shared" ca="1" si="203"/>
        <v/>
      </c>
      <c r="R422" s="208" t="str">
        <f ca="1">IF(A422=FALSE,"",OFFSET(O397,0,MATCH(MAX(P398:R398),P398:R398,0)))</f>
        <v/>
      </c>
      <c r="S422" s="209" t="str">
        <f ca="1">IF(A422=FALSE,"",IF(C422=0,0,D390/B422*100))</f>
        <v/>
      </c>
      <c r="U422" s="104">
        <f ca="1">IF(F388*Q$4&lt;=O422,0.5,IF(F388*Q$5&lt;=O422,1,IF(F388*Q$6&lt;=O422,2,IF(F388*Q$7&lt;=O422,3,))))</f>
        <v>0.5</v>
      </c>
      <c r="V422" s="104">
        <f t="shared" ca="1" si="204"/>
        <v>0.5</v>
      </c>
      <c r="W422" s="104">
        <f t="shared" ca="1" si="205"/>
        <v>0.5</v>
      </c>
      <c r="X422" s="104">
        <f t="shared" ca="1" si="206"/>
        <v>0.5</v>
      </c>
      <c r="Y422" s="104">
        <f t="shared" ca="1" si="207"/>
        <v>0.5</v>
      </c>
      <c r="Z422" s="104">
        <f t="shared" ca="1" si="215"/>
        <v>0</v>
      </c>
      <c r="AA422" s="136">
        <f t="shared" ca="1" si="214"/>
        <v>0.5</v>
      </c>
      <c r="AC422" s="137" t="str">
        <f t="shared" ca="1" si="208"/>
        <v/>
      </c>
      <c r="AD422" s="137" t="str">
        <f ca="1">IF(A422=FALSE,"",IF(B422=0,0,C390*100))</f>
        <v/>
      </c>
      <c r="AE422" s="137" t="str">
        <f t="shared" ca="1" si="209"/>
        <v/>
      </c>
      <c r="AF422" s="137" t="b">
        <f t="shared" ca="1" si="210"/>
        <v>1</v>
      </c>
      <c r="AG422" s="125" t="str">
        <f t="shared" ca="1" si="211"/>
        <v/>
      </c>
      <c r="AH422" s="316" t="s">
        <v>233</v>
      </c>
    </row>
    <row r="423" spans="1:34" s="119" customFormat="1" ht="18.75" customHeight="1">
      <c r="A423" s="129" t="b">
        <f ca="1">AND(B404=TRUE,H388+6&gt;A404+2)</f>
        <v>0</v>
      </c>
      <c r="B423" s="130" t="str">
        <f t="shared" ca="1" si="197"/>
        <v/>
      </c>
      <c r="C423" s="131" t="str">
        <f t="shared" ca="1" si="198"/>
        <v/>
      </c>
      <c r="D423" s="204" t="str">
        <f ca="1">IF(A423=FALSE,"",IF(B423=0,0,D390/B423*100))</f>
        <v/>
      </c>
      <c r="E423" s="204" t="str">
        <f ca="1">IF(A423=FALSE,"",IF(B423=0,0,D390/B423*100))</f>
        <v/>
      </c>
      <c r="F423" s="132" t="str">
        <f t="shared" ca="1" si="212"/>
        <v/>
      </c>
      <c r="G423" s="132" t="str">
        <f t="shared" ca="1" si="199"/>
        <v/>
      </c>
      <c r="H423" s="132" t="str">
        <f ca="1">IF(A423=FALSE,"",IF(B423=0,0,P388/2))</f>
        <v/>
      </c>
      <c r="I423" s="132" t="str">
        <f ca="1">IF(A423=FALSE,"",IF(B423=0,0,P390/SQRT(3)))</f>
        <v/>
      </c>
      <c r="J423" s="132" t="str">
        <f ca="1">IF(A423=FALSE,"",IF(B423=0,0,O388*B390/SQRT(3)))</f>
        <v/>
      </c>
      <c r="K423" s="205" t="str">
        <f t="shared" ca="1" si="200"/>
        <v/>
      </c>
      <c r="L423" s="133" t="str">
        <f t="shared" ca="1" si="213"/>
        <v/>
      </c>
      <c r="M423" s="134" t="str">
        <f t="shared" ca="1" si="201"/>
        <v/>
      </c>
      <c r="N423" s="135" t="str">
        <f ca="1">IF(A423=FALSE,"",IF(B423=0,0,K423*MAX(M418:M431)))</f>
        <v/>
      </c>
      <c r="O423" s="207" t="str">
        <f ca="1">IF(A423=FALSE,"",D400)</f>
        <v/>
      </c>
      <c r="P423" s="208" t="str">
        <f t="shared" ca="1" si="202"/>
        <v/>
      </c>
      <c r="Q423" s="210" t="str">
        <f t="shared" ca="1" si="203"/>
        <v/>
      </c>
      <c r="R423" s="208" t="str">
        <f ca="1">IF(A423=FALSE,"",OFFSET(O397,0,MATCH(MAX(P398:R398),P398:R398,0)))</f>
        <v/>
      </c>
      <c r="S423" s="209" t="str">
        <f ca="1">IF(A423=FALSE,"",IF(C423=0,0,D390/B423*100))</f>
        <v/>
      </c>
      <c r="U423" s="104">
        <f ca="1">IF(F388*Q$4&lt;=O423,0.5,IF(F388*Q$5&lt;=O423,1,IF(F388*Q$6&lt;=O423,2,IF(F388*Q$7&lt;=O423,3,))))</f>
        <v>0.5</v>
      </c>
      <c r="V423" s="104">
        <f t="shared" ca="1" si="204"/>
        <v>0.5</v>
      </c>
      <c r="W423" s="104">
        <f t="shared" ca="1" si="205"/>
        <v>0.5</v>
      </c>
      <c r="X423" s="104">
        <f t="shared" ca="1" si="206"/>
        <v>0.5</v>
      </c>
      <c r="Y423" s="104">
        <f t="shared" ca="1" si="207"/>
        <v>0.5</v>
      </c>
      <c r="Z423" s="104">
        <f t="shared" ca="1" si="215"/>
        <v>0</v>
      </c>
      <c r="AA423" s="136">
        <f t="shared" ca="1" si="214"/>
        <v>0.5</v>
      </c>
      <c r="AC423" s="137" t="str">
        <f t="shared" ca="1" si="208"/>
        <v/>
      </c>
      <c r="AD423" s="137" t="str">
        <f ca="1">IF(A423=FALSE,"",IF(B423=0,0,C390*100))</f>
        <v/>
      </c>
      <c r="AE423" s="137" t="str">
        <f t="shared" ca="1" si="209"/>
        <v/>
      </c>
      <c r="AF423" s="137" t="b">
        <f t="shared" ca="1" si="210"/>
        <v>1</v>
      </c>
      <c r="AG423" s="125" t="str">
        <f t="shared" ca="1" si="211"/>
        <v/>
      </c>
      <c r="AH423" s="188" t="str">
        <f ca="1">IF(COUNTIF(AF418:AF431,FALSE)=0,"","초과")</f>
        <v/>
      </c>
    </row>
    <row r="424" spans="1:34" s="119" customFormat="1" ht="18.75" customHeight="1">
      <c r="A424" s="129" t="b">
        <f ca="1">AND(B405=TRUE,H388+6&gt;A405+2)</f>
        <v>0</v>
      </c>
      <c r="B424" s="130" t="str">
        <f t="shared" ca="1" si="197"/>
        <v/>
      </c>
      <c r="C424" s="131" t="str">
        <f t="shared" ca="1" si="198"/>
        <v/>
      </c>
      <c r="D424" s="204" t="str">
        <f ca="1">IF(A424=FALSE,"",IF(B424=0,0,D390/B424*100))</f>
        <v/>
      </c>
      <c r="E424" s="204" t="str">
        <f ca="1">IF(A424=FALSE,"",IF(B424=0,0,D390/B424*100))</f>
        <v/>
      </c>
      <c r="F424" s="132" t="str">
        <f t="shared" ca="1" si="212"/>
        <v/>
      </c>
      <c r="G424" s="132" t="str">
        <f t="shared" ca="1" si="199"/>
        <v/>
      </c>
      <c r="H424" s="132" t="str">
        <f ca="1">IF(A424=FALSE,"",IF(B424=0,0,P388/2))</f>
        <v/>
      </c>
      <c r="I424" s="132" t="str">
        <f ca="1">IF(A424=FALSE,"",IF(B424=0,0,P390/SQRT(3)))</f>
        <v/>
      </c>
      <c r="J424" s="132" t="str">
        <f ca="1">IF(A424=FALSE,"",IF(B424=0,0,O388*B390/SQRT(3)))</f>
        <v/>
      </c>
      <c r="K424" s="205" t="str">
        <f t="shared" ca="1" si="200"/>
        <v/>
      </c>
      <c r="L424" s="133" t="str">
        <f t="shared" ca="1" si="213"/>
        <v/>
      </c>
      <c r="M424" s="134" t="str">
        <f t="shared" ca="1" si="201"/>
        <v/>
      </c>
      <c r="N424" s="135" t="str">
        <f ca="1">IF(A424=FALSE,"",IF(B424=0,0,K424*MAX(M418:M431)))</f>
        <v/>
      </c>
      <c r="O424" s="207" t="str">
        <f ca="1">IF(A424=FALSE,"",D400)</f>
        <v/>
      </c>
      <c r="P424" s="208" t="str">
        <f t="shared" ca="1" si="202"/>
        <v/>
      </c>
      <c r="Q424" s="210" t="str">
        <f t="shared" ca="1" si="203"/>
        <v/>
      </c>
      <c r="R424" s="208" t="str">
        <f ca="1">IF(A424=FALSE,"",OFFSET(O397,0,MATCH(MAX(P398:R398),P398:R398,0)))</f>
        <v/>
      </c>
      <c r="S424" s="209" t="str">
        <f ca="1">IF(A424=FALSE,"",IF(C424=0,0,D390/B424*100))</f>
        <v/>
      </c>
      <c r="U424" s="104">
        <f ca="1">IF(F388*Q$4&lt;=O424,0.5,IF(F388*Q$5&lt;=O424,1,IF(F388*Q$6&lt;=O424,2,IF(F388*Q$7&lt;=O424,3,))))</f>
        <v>0.5</v>
      </c>
      <c r="V424" s="104">
        <f t="shared" ca="1" si="204"/>
        <v>0.5</v>
      </c>
      <c r="W424" s="104">
        <f t="shared" ca="1" si="205"/>
        <v>0.5</v>
      </c>
      <c r="X424" s="104">
        <f t="shared" ca="1" si="206"/>
        <v>0.5</v>
      </c>
      <c r="Y424" s="104">
        <f t="shared" ca="1" si="207"/>
        <v>0.5</v>
      </c>
      <c r="Z424" s="104">
        <f t="shared" ca="1" si="215"/>
        <v>0</v>
      </c>
      <c r="AA424" s="136">
        <f t="shared" ca="1" si="214"/>
        <v>0.5</v>
      </c>
      <c r="AC424" s="137" t="str">
        <f t="shared" ca="1" si="208"/>
        <v/>
      </c>
      <c r="AD424" s="137" t="str">
        <f ca="1">IF(A424=FALSE,"",IF(B424=0,0,C390*100))</f>
        <v/>
      </c>
      <c r="AE424" s="137" t="str">
        <f t="shared" ca="1" si="209"/>
        <v/>
      </c>
      <c r="AF424" s="137" t="b">
        <f t="shared" ca="1" si="210"/>
        <v>1</v>
      </c>
      <c r="AG424" s="186" t="str">
        <f t="shared" ca="1" si="211"/>
        <v/>
      </c>
      <c r="AH424" s="189"/>
    </row>
    <row r="425" spans="1:34" s="119" customFormat="1" ht="18.75" customHeight="1">
      <c r="A425" s="129" t="b">
        <f ca="1">AND(B406=TRUE,H388+6&gt;A406+2)</f>
        <v>0</v>
      </c>
      <c r="B425" s="130" t="str">
        <f t="shared" ca="1" si="197"/>
        <v/>
      </c>
      <c r="C425" s="131" t="str">
        <f t="shared" ca="1" si="198"/>
        <v/>
      </c>
      <c r="D425" s="204" t="str">
        <f ca="1">IF(A425=FALSE,"",IF(B425=0,0,D390/B425*100))</f>
        <v/>
      </c>
      <c r="E425" s="204" t="str">
        <f ca="1">IF(A425=FALSE,"",IF(B425=0,0,D390/B425*100))</f>
        <v/>
      </c>
      <c r="F425" s="132" t="str">
        <f t="shared" ca="1" si="212"/>
        <v/>
      </c>
      <c r="G425" s="132" t="str">
        <f t="shared" ca="1" si="199"/>
        <v/>
      </c>
      <c r="H425" s="132" t="str">
        <f ca="1">IF(A425=FALSE,"",IF(B425=0,0,P388/2))</f>
        <v/>
      </c>
      <c r="I425" s="132" t="str">
        <f ca="1">IF(A425=FALSE,"",IF(B425=0,0,P390/SQRT(3)))</f>
        <v/>
      </c>
      <c r="J425" s="132" t="str">
        <f ca="1">IF(A425=FALSE,"",IF(B425=0,0,O388*B390/SQRT(3)))</f>
        <v/>
      </c>
      <c r="K425" s="205" t="str">
        <f t="shared" ca="1" si="200"/>
        <v/>
      </c>
      <c r="L425" s="133" t="str">
        <f t="shared" ca="1" si="213"/>
        <v/>
      </c>
      <c r="M425" s="134" t="str">
        <f t="shared" ca="1" si="201"/>
        <v/>
      </c>
      <c r="N425" s="135" t="str">
        <f ca="1">IF(A425=FALSE,"",IF(B425=0,0,K425*MAX(M418:M431)))</f>
        <v/>
      </c>
      <c r="O425" s="207" t="str">
        <f ca="1">IF(A425=FALSE,"",D400)</f>
        <v/>
      </c>
      <c r="P425" s="208" t="str">
        <f t="shared" ca="1" si="202"/>
        <v/>
      </c>
      <c r="Q425" s="210" t="str">
        <f t="shared" ca="1" si="203"/>
        <v/>
      </c>
      <c r="R425" s="208" t="str">
        <f ca="1">IF(A425=FALSE,"",OFFSET(O397,0,MATCH(MAX(P398:R398),P398:R398,0)))</f>
        <v/>
      </c>
      <c r="S425" s="209" t="str">
        <f ca="1">IF(A425=FALSE,"",IF(C425=0,0,D390/B425*100))</f>
        <v/>
      </c>
      <c r="U425" s="104">
        <f ca="1">IF(F388*Q$4&lt;=O425,0.5,IF(F388*Q$5&lt;=O425,1,IF(F388*Q$6&lt;=O425,2,IF(F388*Q$7&lt;=O425,3,))))</f>
        <v>0.5</v>
      </c>
      <c r="V425" s="104">
        <f t="shared" ca="1" si="204"/>
        <v>0.5</v>
      </c>
      <c r="W425" s="104">
        <f t="shared" ca="1" si="205"/>
        <v>0.5</v>
      </c>
      <c r="X425" s="104">
        <f t="shared" ca="1" si="206"/>
        <v>0.5</v>
      </c>
      <c r="Y425" s="104">
        <f t="shared" ca="1" si="207"/>
        <v>0.5</v>
      </c>
      <c r="Z425" s="104">
        <f t="shared" ca="1" si="215"/>
        <v>0</v>
      </c>
      <c r="AA425" s="136">
        <f t="shared" ca="1" si="214"/>
        <v>0.5</v>
      </c>
      <c r="AC425" s="137" t="str">
        <f t="shared" ca="1" si="208"/>
        <v/>
      </c>
      <c r="AD425" s="137" t="str">
        <f ca="1">IF(A425=FALSE,"",IF(B425=0,0,C390*100))</f>
        <v/>
      </c>
      <c r="AE425" s="137" t="str">
        <f t="shared" ca="1" si="209"/>
        <v/>
      </c>
      <c r="AF425" s="137" t="b">
        <f t="shared" ca="1" si="210"/>
        <v>1</v>
      </c>
      <c r="AG425" s="125" t="str">
        <f t="shared" ca="1" si="211"/>
        <v/>
      </c>
    </row>
    <row r="426" spans="1:34" s="119" customFormat="1" ht="18.75" customHeight="1">
      <c r="A426" s="129" t="b">
        <f ca="1">AND(B407=TRUE,H388+6&gt;A407+2)</f>
        <v>0</v>
      </c>
      <c r="B426" s="130" t="str">
        <f t="shared" ca="1" si="197"/>
        <v/>
      </c>
      <c r="C426" s="131" t="str">
        <f t="shared" ca="1" si="198"/>
        <v/>
      </c>
      <c r="D426" s="204" t="str">
        <f ca="1">IF(A426=FALSE,"",IF(B426=0,0,D390/B426*100))</f>
        <v/>
      </c>
      <c r="E426" s="204" t="str">
        <f ca="1">IF(A426=FALSE,"",IF(B426=0,0,D390/B426*100))</f>
        <v/>
      </c>
      <c r="F426" s="132" t="str">
        <f t="shared" ca="1" si="212"/>
        <v/>
      </c>
      <c r="G426" s="132" t="str">
        <f t="shared" ca="1" si="199"/>
        <v/>
      </c>
      <c r="H426" s="132" t="str">
        <f ca="1">IF(A426=FALSE,"",IF(B426=0,0,P388/2))</f>
        <v/>
      </c>
      <c r="I426" s="132" t="str">
        <f ca="1">IF(A426=FALSE,"",IF(B426=0,0,P390/SQRT(3)))</f>
        <v/>
      </c>
      <c r="J426" s="132" t="str">
        <f ca="1">IF(A426=FALSE,"",IF(B426=0,0,O388*B390/SQRT(3)))</f>
        <v/>
      </c>
      <c r="K426" s="205" t="str">
        <f t="shared" ca="1" si="200"/>
        <v/>
      </c>
      <c r="L426" s="133" t="str">
        <f t="shared" ca="1" si="213"/>
        <v/>
      </c>
      <c r="M426" s="134" t="str">
        <f t="shared" ca="1" si="201"/>
        <v/>
      </c>
      <c r="N426" s="135" t="str">
        <f ca="1">IF(A426=FALSE,"",IF(B426=0,0,K426*MAX(M418:M431)))</f>
        <v/>
      </c>
      <c r="O426" s="207" t="str">
        <f ca="1">IF(A426=FALSE,"",D400)</f>
        <v/>
      </c>
      <c r="P426" s="208" t="str">
        <f t="shared" ca="1" si="202"/>
        <v/>
      </c>
      <c r="Q426" s="210" t="str">
        <f t="shared" ca="1" si="203"/>
        <v/>
      </c>
      <c r="R426" s="208" t="str">
        <f ca="1">IF(A426=FALSE,"",OFFSET(O397,0,MATCH(MAX(P398:R398),P398:R398,0)))</f>
        <v/>
      </c>
      <c r="S426" s="209" t="str">
        <f ca="1">IF(A426=FALSE,"",IF(C426=0,0,D390/B426*100))</f>
        <v/>
      </c>
      <c r="U426" s="104">
        <f ca="1">IF(F388*Q$4&lt;=O426,0.5,IF(F388*Q$5&lt;=O426,1,IF(F388*Q$6&lt;=O426,2,IF(F388*Q$7&lt;=O426,3,))))</f>
        <v>0.5</v>
      </c>
      <c r="V426" s="104">
        <f t="shared" ca="1" si="204"/>
        <v>0.5</v>
      </c>
      <c r="W426" s="104">
        <f t="shared" ca="1" si="205"/>
        <v>0.5</v>
      </c>
      <c r="X426" s="104">
        <f t="shared" ca="1" si="206"/>
        <v>0.5</v>
      </c>
      <c r="Y426" s="104">
        <f t="shared" ca="1" si="207"/>
        <v>0.5</v>
      </c>
      <c r="Z426" s="104">
        <f t="shared" ca="1" si="215"/>
        <v>0</v>
      </c>
      <c r="AA426" s="136">
        <f t="shared" ca="1" si="214"/>
        <v>0.5</v>
      </c>
      <c r="AC426" s="137" t="str">
        <f t="shared" ca="1" si="208"/>
        <v/>
      </c>
      <c r="AD426" s="137" t="str">
        <f ca="1">IF(A426=FALSE,"",IF(B426=0,0,C390*100))</f>
        <v/>
      </c>
      <c r="AE426" s="137" t="str">
        <f t="shared" ca="1" si="209"/>
        <v/>
      </c>
      <c r="AF426" s="137" t="b">
        <f t="shared" ca="1" si="210"/>
        <v>1</v>
      </c>
      <c r="AG426" s="125" t="str">
        <f t="shared" ca="1" si="211"/>
        <v/>
      </c>
    </row>
    <row r="427" spans="1:34" s="119" customFormat="1" ht="18.75" customHeight="1">
      <c r="A427" s="129" t="b">
        <f ca="1">AND(B408=TRUE,H388+6&gt;A408+2)</f>
        <v>0</v>
      </c>
      <c r="B427" s="130" t="str">
        <f t="shared" ca="1" si="197"/>
        <v/>
      </c>
      <c r="C427" s="131" t="str">
        <f t="shared" ca="1" si="198"/>
        <v/>
      </c>
      <c r="D427" s="204" t="str">
        <f ca="1">IF(A427=FALSE,"",IF(B427=0,0,D390/B427*100))</f>
        <v/>
      </c>
      <c r="E427" s="204" t="str">
        <f ca="1">IF(A427=FALSE,"",IF(B427=0,0,D390/B427*100))</f>
        <v/>
      </c>
      <c r="F427" s="132" t="str">
        <f t="shared" ca="1" si="212"/>
        <v/>
      </c>
      <c r="G427" s="132" t="str">
        <f t="shared" ca="1" si="199"/>
        <v/>
      </c>
      <c r="H427" s="132" t="str">
        <f ca="1">IF(A427=FALSE,"",IF(B427=0,0,P388/2))</f>
        <v/>
      </c>
      <c r="I427" s="132" t="str">
        <f ca="1">IF(A427=FALSE,"",IF(B427=0,0,P390/SQRT(3)))</f>
        <v/>
      </c>
      <c r="J427" s="132" t="str">
        <f ca="1">IF(A427=FALSE,"",IF(B427=0,0,O388*B390/SQRT(3)))</f>
        <v/>
      </c>
      <c r="K427" s="205" t="str">
        <f t="shared" ca="1" si="200"/>
        <v/>
      </c>
      <c r="L427" s="133" t="str">
        <f t="shared" ca="1" si="213"/>
        <v/>
      </c>
      <c r="M427" s="134" t="str">
        <f t="shared" ca="1" si="201"/>
        <v/>
      </c>
      <c r="N427" s="135" t="str">
        <f ca="1">IF(A427=FALSE,"",IF(B427=0,0,K427*MAX(M418:M431)))</f>
        <v/>
      </c>
      <c r="O427" s="207" t="str">
        <f ca="1">IF(A427=FALSE,"",D400)</f>
        <v/>
      </c>
      <c r="P427" s="208" t="str">
        <f t="shared" ca="1" si="202"/>
        <v/>
      </c>
      <c r="Q427" s="210" t="str">
        <f t="shared" ca="1" si="203"/>
        <v/>
      </c>
      <c r="R427" s="208" t="str">
        <f ca="1">IF(A427=FALSE,"",OFFSET(O397,0,MATCH(MAX(P398:R398),P398:R398,0)))</f>
        <v/>
      </c>
      <c r="S427" s="209" t="str">
        <f ca="1">IF(A427=FALSE,"",IF(C427=0,0,D390/B427*100))</f>
        <v/>
      </c>
      <c r="U427" s="104">
        <f ca="1">IF(F388*Q$4&lt;=O427,0.5,IF(F388*Q$5&lt;=O427,1,IF(F388*Q$6&lt;=O427,2,IF(F388*Q$7&lt;=O427,3,))))</f>
        <v>0.5</v>
      </c>
      <c r="V427" s="104">
        <f t="shared" ca="1" si="204"/>
        <v>0.5</v>
      </c>
      <c r="W427" s="104">
        <f t="shared" ca="1" si="205"/>
        <v>0.5</v>
      </c>
      <c r="X427" s="104">
        <f t="shared" ca="1" si="206"/>
        <v>0.5</v>
      </c>
      <c r="Y427" s="104">
        <f t="shared" ca="1" si="207"/>
        <v>0.5</v>
      </c>
      <c r="Z427" s="104">
        <f t="shared" ca="1" si="215"/>
        <v>0</v>
      </c>
      <c r="AA427" s="136">
        <f t="shared" ca="1" si="214"/>
        <v>0.5</v>
      </c>
      <c r="AC427" s="137" t="str">
        <f t="shared" ca="1" si="208"/>
        <v/>
      </c>
      <c r="AD427" s="137" t="str">
        <f ca="1">IF(A427=FALSE,"",IF(B427=0,0,C390*100))</f>
        <v/>
      </c>
      <c r="AE427" s="137" t="str">
        <f t="shared" ca="1" si="209"/>
        <v/>
      </c>
      <c r="AF427" s="137" t="b">
        <f t="shared" ca="1" si="210"/>
        <v>1</v>
      </c>
      <c r="AG427" s="125" t="str">
        <f t="shared" ca="1" si="211"/>
        <v/>
      </c>
    </row>
    <row r="428" spans="1:34" s="119" customFormat="1" ht="18.75" customHeight="1">
      <c r="A428" s="129" t="b">
        <f ca="1">AND(B409=TRUE,H388+6&gt;A409+2)</f>
        <v>0</v>
      </c>
      <c r="B428" s="130" t="str">
        <f t="shared" ca="1" si="197"/>
        <v/>
      </c>
      <c r="C428" s="131" t="str">
        <f t="shared" ca="1" si="198"/>
        <v/>
      </c>
      <c r="D428" s="204" t="str">
        <f ca="1">IF(A428=FALSE,"",IF(B428=0,0,D390/B428*100))</f>
        <v/>
      </c>
      <c r="E428" s="204" t="str">
        <f ca="1">IF(A428=FALSE,"",IF(B428=0,0,D390/B428*100))</f>
        <v/>
      </c>
      <c r="F428" s="132" t="str">
        <f t="shared" ca="1" si="212"/>
        <v/>
      </c>
      <c r="G428" s="132" t="str">
        <f t="shared" ca="1" si="199"/>
        <v/>
      </c>
      <c r="H428" s="132" t="str">
        <f ca="1">IF(A428=FALSE,"",IF(B428=0,0,P388/2))</f>
        <v/>
      </c>
      <c r="I428" s="132" t="str">
        <f ca="1">IF(A428=FALSE,"",IF(B428=0,0,P390/SQRT(3)))</f>
        <v/>
      </c>
      <c r="J428" s="132" t="str">
        <f ca="1">IF(A428=FALSE,"",IF(B428=0,0,O388*B390/SQRT(3)))</f>
        <v/>
      </c>
      <c r="K428" s="205" t="str">
        <f t="shared" ca="1" si="200"/>
        <v/>
      </c>
      <c r="L428" s="133" t="str">
        <f t="shared" ca="1" si="213"/>
        <v/>
      </c>
      <c r="M428" s="134" t="str">
        <f t="shared" ca="1" si="201"/>
        <v/>
      </c>
      <c r="N428" s="135" t="str">
        <f ca="1">IF(A428=FALSE,"",IF(B428=0,0,K428*MAX(M418:M431)))</f>
        <v/>
      </c>
      <c r="O428" s="207" t="str">
        <f ca="1">IF(A428=FALSE,"",D400)</f>
        <v/>
      </c>
      <c r="P428" s="208" t="str">
        <f t="shared" ca="1" si="202"/>
        <v/>
      </c>
      <c r="Q428" s="210" t="str">
        <f t="shared" ca="1" si="203"/>
        <v/>
      </c>
      <c r="R428" s="208" t="str">
        <f ca="1">IF(A428=FALSE,"",OFFSET(O397,0,MATCH(MAX(P398:R398),P398:R398,0)))</f>
        <v/>
      </c>
      <c r="S428" s="209" t="str">
        <f ca="1">IF(A428=FALSE,"",IF(C428=0,0,D390/B428*100))</f>
        <v/>
      </c>
      <c r="U428" s="104">
        <f ca="1">IF(F388*Q$4&lt;=O428,0.5,IF(F388*Q$5&lt;=O428,1,IF(F388*Q$6&lt;=O428,2,IF(F388*Q$7&lt;=O428,3,))))</f>
        <v>0.5</v>
      </c>
      <c r="V428" s="104">
        <f t="shared" ca="1" si="204"/>
        <v>0.5</v>
      </c>
      <c r="W428" s="104">
        <f t="shared" ca="1" si="205"/>
        <v>0.5</v>
      </c>
      <c r="X428" s="104">
        <f t="shared" ca="1" si="206"/>
        <v>0.5</v>
      </c>
      <c r="Y428" s="104">
        <f t="shared" ca="1" si="207"/>
        <v>0.5</v>
      </c>
      <c r="Z428" s="104">
        <f t="shared" ca="1" si="215"/>
        <v>0</v>
      </c>
      <c r="AA428" s="136">
        <f t="shared" ca="1" si="214"/>
        <v>0.5</v>
      </c>
      <c r="AC428" s="137" t="str">
        <f t="shared" ca="1" si="208"/>
        <v/>
      </c>
      <c r="AD428" s="137" t="str">
        <f ca="1">IF(A428=FALSE,"",IF(B428=0,0,C390*100))</f>
        <v/>
      </c>
      <c r="AE428" s="137" t="str">
        <f t="shared" ca="1" si="209"/>
        <v/>
      </c>
      <c r="AF428" s="137" t="b">
        <f t="shared" ca="1" si="210"/>
        <v>1</v>
      </c>
      <c r="AG428" s="125" t="str">
        <f t="shared" ca="1" si="211"/>
        <v/>
      </c>
    </row>
    <row r="429" spans="1:34" s="119" customFormat="1" ht="18.75" customHeight="1">
      <c r="A429" s="129" t="b">
        <f ca="1">AND(B410=TRUE,H388+6&gt;A410+2)</f>
        <v>0</v>
      </c>
      <c r="B429" s="130" t="str">
        <f t="shared" ca="1" si="197"/>
        <v/>
      </c>
      <c r="C429" s="131" t="str">
        <f t="shared" ca="1" si="198"/>
        <v/>
      </c>
      <c r="D429" s="204" t="str">
        <f ca="1">IF(A429=FALSE,"",IF(B429=0,0,D390/B429*100))</f>
        <v/>
      </c>
      <c r="E429" s="204" t="str">
        <f ca="1">IF(A429=FALSE,"",IF(B429=0,0,D390/B429*100))</f>
        <v/>
      </c>
      <c r="F429" s="132" t="str">
        <f t="shared" ca="1" si="212"/>
        <v/>
      </c>
      <c r="G429" s="132" t="str">
        <f t="shared" ca="1" si="199"/>
        <v/>
      </c>
      <c r="H429" s="132" t="str">
        <f ca="1">IF(A429=FALSE,"",IF(B429=0,0,P388/2))</f>
        <v/>
      </c>
      <c r="I429" s="132" t="str">
        <f ca="1">IF(A429=FALSE,"",IF(B429=0,0,P390/SQRT(3)))</f>
        <v/>
      </c>
      <c r="J429" s="132" t="str">
        <f ca="1">IF(A429=FALSE,"",IF(B429=0,0,O388*B390/SQRT(3)))</f>
        <v/>
      </c>
      <c r="K429" s="205" t="str">
        <f t="shared" ca="1" si="200"/>
        <v/>
      </c>
      <c r="L429" s="133" t="str">
        <f t="shared" ca="1" si="213"/>
        <v/>
      </c>
      <c r="M429" s="134" t="str">
        <f t="shared" ca="1" si="201"/>
        <v/>
      </c>
      <c r="N429" s="135" t="str">
        <f ca="1">IF(A429=FALSE,"",IF(B429=0,0,K429*MAX(M418:M431)))</f>
        <v/>
      </c>
      <c r="O429" s="207" t="str">
        <f ca="1">IF(A429=FALSE,"",D400)</f>
        <v/>
      </c>
      <c r="P429" s="208" t="str">
        <f t="shared" ca="1" si="202"/>
        <v/>
      </c>
      <c r="Q429" s="210" t="str">
        <f t="shared" ca="1" si="203"/>
        <v/>
      </c>
      <c r="R429" s="208" t="str">
        <f ca="1">IF(A429=FALSE,"",OFFSET(O397,0,MATCH(MAX(P398:R398),P398:R398,0)))</f>
        <v/>
      </c>
      <c r="S429" s="209" t="str">
        <f ca="1">IF(A429=FALSE,"",IF(C429=0,0,D390/B429*100))</f>
        <v/>
      </c>
      <c r="U429" s="104">
        <f ca="1">IF(F388*Q$4&lt;=O429,0.5,IF(F388*Q$5&lt;=O429,1,IF(F388*Q$6&lt;=O429,2,IF(F388*Q$7&lt;=O429,3,))))</f>
        <v>0.5</v>
      </c>
      <c r="V429" s="104">
        <f t="shared" ca="1" si="204"/>
        <v>0.5</v>
      </c>
      <c r="W429" s="104">
        <f t="shared" ca="1" si="205"/>
        <v>0.5</v>
      </c>
      <c r="X429" s="104">
        <f t="shared" ca="1" si="206"/>
        <v>0.5</v>
      </c>
      <c r="Y429" s="104">
        <f t="shared" ca="1" si="207"/>
        <v>0.5</v>
      </c>
      <c r="Z429" s="104">
        <f t="shared" ca="1" si="215"/>
        <v>0</v>
      </c>
      <c r="AA429" s="136">
        <f t="shared" ca="1" si="214"/>
        <v>0.5</v>
      </c>
      <c r="AC429" s="137" t="str">
        <f t="shared" ca="1" si="208"/>
        <v/>
      </c>
      <c r="AD429" s="137" t="str">
        <f ca="1">IF(A429=FALSE,"",IF(B429=0,0,C390*100))</f>
        <v/>
      </c>
      <c r="AE429" s="137" t="str">
        <f t="shared" ca="1" si="209"/>
        <v/>
      </c>
      <c r="AF429" s="137" t="b">
        <f t="shared" ca="1" si="210"/>
        <v>1</v>
      </c>
      <c r="AG429" s="125" t="str">
        <f t="shared" ca="1" si="211"/>
        <v/>
      </c>
    </row>
    <row r="430" spans="1:34" s="119" customFormat="1" ht="18.75" customHeight="1">
      <c r="A430" s="129" t="b">
        <f ca="1">AND(B411=TRUE,H388+6&gt;A411+2)</f>
        <v>0</v>
      </c>
      <c r="B430" s="130" t="str">
        <f t="shared" ca="1" si="197"/>
        <v/>
      </c>
      <c r="C430" s="131" t="str">
        <f t="shared" ca="1" si="198"/>
        <v/>
      </c>
      <c r="D430" s="204" t="str">
        <f ca="1">IF(A430=FALSE,"",IF(B430=0,0,D390/B430*100))</f>
        <v/>
      </c>
      <c r="E430" s="204" t="str">
        <f ca="1">IF(A430=FALSE,"",IF(B430=0,0,D390/B430*100))</f>
        <v/>
      </c>
      <c r="F430" s="132" t="str">
        <f t="shared" ca="1" si="212"/>
        <v/>
      </c>
      <c r="G430" s="132" t="str">
        <f t="shared" ca="1" si="199"/>
        <v/>
      </c>
      <c r="H430" s="132" t="str">
        <f ca="1">IF(A430=FALSE,"",IF(B430=0,0,P388/2))</f>
        <v/>
      </c>
      <c r="I430" s="132" t="str">
        <f ca="1">IF(A430=FALSE,"",IF(B430=0,0,P390/SQRT(3)))</f>
        <v/>
      </c>
      <c r="J430" s="132" t="str">
        <f ca="1">IF(A430=FALSE,"",IF(B430=0,0,O388*B390/SQRT(3)))</f>
        <v/>
      </c>
      <c r="K430" s="205" t="str">
        <f t="shared" ca="1" si="200"/>
        <v/>
      </c>
      <c r="L430" s="133" t="str">
        <f t="shared" ca="1" si="213"/>
        <v/>
      </c>
      <c r="M430" s="134" t="str">
        <f t="shared" ca="1" si="201"/>
        <v/>
      </c>
      <c r="N430" s="135" t="str">
        <f ca="1">IF(A430=FALSE,"",IF(B430=0,0,K430*MAX(M418:M431)))</f>
        <v/>
      </c>
      <c r="O430" s="207" t="str">
        <f ca="1">IF(A430=FALSE,"",D400)</f>
        <v/>
      </c>
      <c r="P430" s="208" t="str">
        <f t="shared" ca="1" si="202"/>
        <v/>
      </c>
      <c r="Q430" s="210" t="str">
        <f t="shared" ca="1" si="203"/>
        <v/>
      </c>
      <c r="R430" s="208" t="str">
        <f ca="1">IF(A430=FALSE,"",OFFSET(O397,0,MATCH(MAX(P398:R398),P398:R398,0)))</f>
        <v/>
      </c>
      <c r="S430" s="209" t="str">
        <f ca="1">IF(A430=FALSE,"",IF(C430=0,0,D390/B430*100))</f>
        <v/>
      </c>
      <c r="U430" s="104">
        <f ca="1">IF(F388*Q$4&lt;=O430,0.5,IF(F388*Q$5&lt;=O430,1,IF(F388*Q$6&lt;=O430,2,IF(F388*Q$7&lt;=O430,3,))))</f>
        <v>0.5</v>
      </c>
      <c r="V430" s="104">
        <f t="shared" ca="1" si="204"/>
        <v>0.5</v>
      </c>
      <c r="W430" s="104">
        <f t="shared" ca="1" si="205"/>
        <v>0.5</v>
      </c>
      <c r="X430" s="104">
        <f t="shared" ca="1" si="206"/>
        <v>0.5</v>
      </c>
      <c r="Y430" s="104">
        <f t="shared" ca="1" si="207"/>
        <v>0.5</v>
      </c>
      <c r="Z430" s="104">
        <f t="shared" ca="1" si="215"/>
        <v>0</v>
      </c>
      <c r="AA430" s="136">
        <f t="shared" ca="1" si="214"/>
        <v>0.5</v>
      </c>
      <c r="AC430" s="137" t="str">
        <f t="shared" ca="1" si="208"/>
        <v/>
      </c>
      <c r="AD430" s="137" t="str">
        <f ca="1">IF(A430=FALSE,"",IF(B430=0,0,C390*100))</f>
        <v/>
      </c>
      <c r="AE430" s="137" t="str">
        <f t="shared" ca="1" si="209"/>
        <v/>
      </c>
      <c r="AF430" s="137" t="b">
        <f t="shared" ca="1" si="210"/>
        <v>1</v>
      </c>
      <c r="AG430" s="125" t="str">
        <f t="shared" ca="1" si="211"/>
        <v/>
      </c>
    </row>
    <row r="431" spans="1:34" s="119" customFormat="1" ht="18.75" customHeight="1">
      <c r="A431" s="129" t="b">
        <f ca="1">AND(B412=TRUE,H388+6&gt;A412+2)</f>
        <v>0</v>
      </c>
      <c r="B431" s="130" t="str">
        <f t="shared" ca="1" si="197"/>
        <v/>
      </c>
      <c r="C431" s="131" t="str">
        <f t="shared" ca="1" si="198"/>
        <v/>
      </c>
      <c r="D431" s="204" t="str">
        <f ca="1">IF(A431=FALSE,"",IF(B431=0,0,D390/B431*100))</f>
        <v/>
      </c>
      <c r="E431" s="204" t="str">
        <f ca="1">IF(A431=FALSE,"",IF(B431=0,0,D390/B431*100))</f>
        <v/>
      </c>
      <c r="F431" s="132" t="str">
        <f t="shared" ca="1" si="212"/>
        <v/>
      </c>
      <c r="G431" s="132" t="str">
        <f t="shared" ca="1" si="199"/>
        <v/>
      </c>
      <c r="H431" s="132" t="str">
        <f ca="1">IF(A431=FALSE,"",IF(B431=0,0,P388/2))</f>
        <v/>
      </c>
      <c r="I431" s="132" t="str">
        <f ca="1">IF(A431=FALSE,"",IF(B431=0,0,P390/SQRT(3)))</f>
        <v/>
      </c>
      <c r="J431" s="132" t="str">
        <f ca="1">IF(A431=FALSE,"",IF(B431=0,0,O388*B390/SQRT(3)))</f>
        <v/>
      </c>
      <c r="K431" s="205" t="str">
        <f t="shared" ca="1" si="200"/>
        <v/>
      </c>
      <c r="L431" s="133" t="str">
        <f t="shared" ca="1" si="213"/>
        <v/>
      </c>
      <c r="M431" s="134" t="str">
        <f t="shared" ca="1" si="201"/>
        <v/>
      </c>
      <c r="N431" s="135" t="str">
        <f ca="1">IF(A431=FALSE,"",IF(B431=0,0,K431*MAX(M418:M431)))</f>
        <v/>
      </c>
      <c r="O431" s="207" t="str">
        <f ca="1">IF(A431=FALSE,"",D400)</f>
        <v/>
      </c>
      <c r="P431" s="208" t="str">
        <f t="shared" ca="1" si="202"/>
        <v/>
      </c>
      <c r="Q431" s="210" t="str">
        <f t="shared" ca="1" si="203"/>
        <v/>
      </c>
      <c r="R431" s="208" t="str">
        <f ca="1">IF(A431=FALSE,"",OFFSET(O397,0,MATCH(MAX(P398:R398),P398:R398,0)))</f>
        <v/>
      </c>
      <c r="S431" s="209" t="str">
        <f ca="1">IF(A431=FALSE,"",IF(C431=0,0,D390/B431*100))</f>
        <v/>
      </c>
      <c r="U431" s="104">
        <f ca="1">IF(F388*Q$4&lt;=O431,0.5,IF(F388*Q$5&lt;=O431,1,IF(F388*Q$6&lt;=O431,2,IF(F388*Q$7&lt;=O431,3,))))</f>
        <v>0.5</v>
      </c>
      <c r="V431" s="104">
        <f t="shared" ca="1" si="204"/>
        <v>0.5</v>
      </c>
      <c r="W431" s="104">
        <f t="shared" ca="1" si="205"/>
        <v>0.5</v>
      </c>
      <c r="X431" s="104">
        <f t="shared" ca="1" si="206"/>
        <v>0.5</v>
      </c>
      <c r="Y431" s="104">
        <f t="shared" ca="1" si="207"/>
        <v>0.5</v>
      </c>
      <c r="Z431" s="104">
        <f t="shared" ca="1" si="215"/>
        <v>0</v>
      </c>
      <c r="AA431" s="136">
        <f t="shared" ca="1" si="214"/>
        <v>0.5</v>
      </c>
      <c r="AC431" s="137" t="str">
        <f t="shared" ca="1" si="208"/>
        <v/>
      </c>
      <c r="AD431" s="137" t="str">
        <f ca="1">IF(A431=FALSE,"",IF(B431=0,0,C390*100))</f>
        <v/>
      </c>
      <c r="AE431" s="137" t="str">
        <f t="shared" ca="1" si="209"/>
        <v/>
      </c>
      <c r="AF431" s="137" t="b">
        <f t="shared" ca="1" si="210"/>
        <v>1</v>
      </c>
      <c r="AG431" s="125" t="str">
        <f t="shared" ca="1" si="211"/>
        <v/>
      </c>
    </row>
    <row r="433" spans="1:39" ht="17.25" customHeight="1">
      <c r="A433" s="105" t="str">
        <f>"■ 피교정기기 명세 ("&amp;A435&amp;"단)"</f>
        <v>■ 피교정기기 명세 (10단)</v>
      </c>
      <c r="M433" s="107" t="s">
        <v>234</v>
      </c>
      <c r="N433" s="108"/>
      <c r="O433" s="108"/>
      <c r="P433" s="108"/>
      <c r="Q433" s="552" t="s">
        <v>235</v>
      </c>
      <c r="R433" s="553"/>
      <c r="S433" s="553"/>
      <c r="T433" s="554"/>
    </row>
    <row r="434" spans="1:39" ht="17.25" customHeight="1">
      <c r="A434" s="96" t="s">
        <v>236</v>
      </c>
      <c r="B434" s="96" t="s">
        <v>237</v>
      </c>
      <c r="C434" s="96" t="s">
        <v>50</v>
      </c>
      <c r="D434" s="96" t="s">
        <v>239</v>
      </c>
      <c r="E434" s="96" t="s">
        <v>183</v>
      </c>
      <c r="F434" s="206" t="s">
        <v>39</v>
      </c>
      <c r="G434" s="96" t="s">
        <v>241</v>
      </c>
      <c r="H434" s="96" t="s">
        <v>242</v>
      </c>
      <c r="I434" s="96" t="s">
        <v>243</v>
      </c>
      <c r="J434" s="96" t="s">
        <v>244</v>
      </c>
      <c r="M434" s="96" t="s">
        <v>52</v>
      </c>
      <c r="N434" s="96" t="s">
        <v>246</v>
      </c>
      <c r="O434" s="96" t="s">
        <v>247</v>
      </c>
      <c r="P434" s="96" t="s">
        <v>248</v>
      </c>
      <c r="Q434" s="551" t="s">
        <v>249</v>
      </c>
      <c r="R434" s="102" t="s">
        <v>40</v>
      </c>
      <c r="S434" s="102" t="s">
        <v>42</v>
      </c>
      <c r="T434" s="102" t="s">
        <v>154</v>
      </c>
    </row>
    <row r="435" spans="1:39" ht="18" customHeight="1">
      <c r="A435" s="102">
        <v>10</v>
      </c>
      <c r="B435" s="102" t="e">
        <f>MATCH(A435&amp;"단",Force_2!D$4:D$203,0)</f>
        <v>#N/A</v>
      </c>
      <c r="C435" s="109">
        <f ca="1">OFFSET(Force_2!A$206,$A435,0)</f>
        <v>0</v>
      </c>
      <c r="D435" s="109">
        <f ca="1">OFFSET(Force_2!B$206,$A435,0)</f>
        <v>0</v>
      </c>
      <c r="E435" s="109">
        <f ca="1">OFFSET(Force_2!C$206,$A435,0)</f>
        <v>0</v>
      </c>
      <c r="F435" s="109">
        <f ca="1">OFFSET(Force_2!D$206,$A435,0)</f>
        <v>0</v>
      </c>
      <c r="G435" s="109">
        <f ca="1">OFFSET(Force_2!E$206,$A435,0)</f>
        <v>0</v>
      </c>
      <c r="H435" s="109">
        <f ca="1">OFFSET(Force_2!F$206,$A435,0)</f>
        <v>0</v>
      </c>
      <c r="I435" s="109">
        <f ca="1">OFFSET(Force_2!G$206,$A435,0)</f>
        <v>0</v>
      </c>
      <c r="J435" s="109">
        <f ca="1">OFFSET(Force_2!B$219,A435,0)</f>
        <v>0</v>
      </c>
      <c r="K435" s="211" t="s">
        <v>500</v>
      </c>
      <c r="M435" s="102">
        <f ca="1">OFFSET(Force_2!G$219,A435,0)</f>
        <v>0</v>
      </c>
      <c r="N435" s="102">
        <f ca="1">OFFSET(Force_2!Y$219,A435,0)</f>
        <v>0</v>
      </c>
      <c r="O435" s="102">
        <v>0.05</v>
      </c>
      <c r="P435" s="102">
        <f ca="1">OFFSET(Force_2!T$219,A435,0)</f>
        <v>0</v>
      </c>
      <c r="Q435" s="547"/>
      <c r="R435" s="111">
        <f ca="1">OFFSET(Force_2!Z$219,$A435,0)</f>
        <v>0</v>
      </c>
      <c r="S435" s="111">
        <f ca="1">OFFSET(Force_2!AA$219,$A435,0)</f>
        <v>0</v>
      </c>
      <c r="T435" s="111">
        <f ca="1">OFFSET(Force_2!AB$219,$A435,0)</f>
        <v>0</v>
      </c>
    </row>
    <row r="436" spans="1:39" s="108" customFormat="1" ht="18" customHeight="1">
      <c r="A436" s="96" t="s">
        <v>250</v>
      </c>
      <c r="B436" s="96" t="s">
        <v>53</v>
      </c>
      <c r="C436" s="96" t="s">
        <v>3</v>
      </c>
      <c r="D436" s="97" t="s">
        <v>252</v>
      </c>
      <c r="E436" s="97" t="s">
        <v>253</v>
      </c>
      <c r="F436" s="97" t="s">
        <v>254</v>
      </c>
      <c r="G436" s="97" t="s">
        <v>255</v>
      </c>
      <c r="H436" s="96" t="s">
        <v>256</v>
      </c>
      <c r="I436" s="96" t="s">
        <v>257</v>
      </c>
      <c r="J436" s="96" t="s">
        <v>51</v>
      </c>
      <c r="K436" s="110">
        <f ca="1">OFFSET(M$2,MATCH(J437,N$3:N$8,0),0)</f>
        <v>0</v>
      </c>
      <c r="M436" s="96" t="s">
        <v>258</v>
      </c>
      <c r="N436" s="96" t="s">
        <v>259</v>
      </c>
      <c r="O436" s="96" t="s">
        <v>260</v>
      </c>
      <c r="P436" s="96" t="s">
        <v>261</v>
      </c>
      <c r="Q436" s="551" t="s">
        <v>262</v>
      </c>
      <c r="R436" s="102" t="s">
        <v>41</v>
      </c>
      <c r="S436" s="102" t="s">
        <v>43</v>
      </c>
      <c r="T436" s="102" t="s">
        <v>157</v>
      </c>
    </row>
    <row r="437" spans="1:39" s="108" customFormat="1" ht="18.75" customHeight="1">
      <c r="A437" s="110" t="e">
        <f ca="1">OFFSET($H$2,MATCH(G435,$D$3:$D$8,0),0)</f>
        <v>#N/A</v>
      </c>
      <c r="B437" s="112" t="e">
        <f ca="1">ABS(N435-A$3)</f>
        <v>#DIV/0!</v>
      </c>
      <c r="C437" s="110" t="e">
        <f ca="1">OFFSET(Force_2!E$3,B435+4,0)</f>
        <v>#N/A</v>
      </c>
      <c r="D437" s="113" t="e">
        <f ca="1">F435*A437</f>
        <v>#N/A</v>
      </c>
      <c r="E437" s="102" t="str">
        <f ca="1">IF(OR(G435="kN",G435="N"),G435,IF(K444&gt;5,"kN","N"))</f>
        <v>kN</v>
      </c>
      <c r="F437" s="110">
        <f ca="1">OFFSET($D$6,0,MATCH(E437,$E$2:$J$2,0))</f>
        <v>1</v>
      </c>
      <c r="G437" s="113" t="e">
        <f ca="1">D437*F437</f>
        <v>#N/A</v>
      </c>
      <c r="H437" s="110" t="e">
        <f ca="1">IF(OR(G435="kN",G435="N"),"","약 ")&amp;TEXT(ROUND(G437,OFFSET($M$3,COUNTIF($L$3:$L$8,"&gt;"&amp;G437),0)),J437)&amp;" "&amp;E437</f>
        <v>#N/A</v>
      </c>
      <c r="I437" s="110">
        <f ca="1">OFFSET($N$3,COUNTIF($L$3:$L$8,"&gt;"&amp;ROUND(F435,OFFSET($M$3,COUNTIF($L$3:$L$8,"&gt;"&amp;F435),0))),0)</f>
        <v>0</v>
      </c>
      <c r="J437" s="110" t="str">
        <f ca="1">OFFSET($N$3,COUNTIF($L$3:$L$8,"&gt;"&amp;ROUND(G437,OFFSET($M$3,COUNTIF($L$3:$L$8,"&gt;"&amp;G437),0))),0)</f>
        <v>0</v>
      </c>
      <c r="K437" s="110">
        <f ca="1">K436+IF(E437="N",3,0)</f>
        <v>0</v>
      </c>
      <c r="M437" s="110">
        <f ca="1">IF(OR(M435="인장 (추)",M435="압축 (추)"),E437,OFFSET(Force_2!AF$219,A435,0))</f>
        <v>0</v>
      </c>
      <c r="N437" s="102" t="e">
        <f ca="1">OFFSET($D$2,MATCH(M437,$E$2:$J$2,0),MATCH(K442,$D$3:$D$8,0))</f>
        <v>#N/A</v>
      </c>
      <c r="O437" s="110">
        <f ca="1">OFFSET(Force_2!AG$219,A435,0)</f>
        <v>0</v>
      </c>
      <c r="P437" s="114">
        <f ca="1">OFFSET(Force_2!AH$219,A435,0)</f>
        <v>0</v>
      </c>
      <c r="Q437" s="547"/>
      <c r="R437" s="111">
        <f ca="1">OFFSET(Force_2!AC$219,$A435,0)</f>
        <v>0</v>
      </c>
      <c r="S437" s="111">
        <f ca="1">OFFSET(Force_2!AD$219,$A435,0)</f>
        <v>0</v>
      </c>
      <c r="T437" s="111">
        <f ca="1">OFFSET(Force_2!AE$219,$A435,0)</f>
        <v>0</v>
      </c>
    </row>
    <row r="438" spans="1:39" s="115" customFormat="1" ht="18.75" customHeight="1">
      <c r="A438" s="106"/>
      <c r="B438" s="106"/>
      <c r="C438" s="106"/>
      <c r="D438" s="106"/>
      <c r="E438" s="106"/>
      <c r="F438" s="106"/>
      <c r="G438" s="106"/>
      <c r="I438" s="106"/>
      <c r="J438" s="106"/>
      <c r="K438" s="106"/>
      <c r="L438" s="106"/>
      <c r="M438" s="106"/>
      <c r="N438" s="106"/>
      <c r="O438" s="106"/>
      <c r="AB438" s="116"/>
      <c r="AC438" s="116"/>
      <c r="AD438" s="116"/>
      <c r="AE438" s="116"/>
    </row>
    <row r="439" spans="1:39" s="115" customFormat="1" ht="18.75" customHeight="1">
      <c r="A439" s="117" t="s">
        <v>263</v>
      </c>
      <c r="B439" s="117"/>
      <c r="C439" s="118"/>
      <c r="D439" s="108"/>
      <c r="E439" s="108"/>
      <c r="F439" s="93"/>
      <c r="G439" s="108"/>
      <c r="H439" s="119"/>
      <c r="I439" s="108"/>
      <c r="K439" s="93" t="s">
        <v>54</v>
      </c>
      <c r="M439" s="119"/>
      <c r="N439" s="119"/>
      <c r="O439" s="119"/>
      <c r="P439" s="120" t="s">
        <v>55</v>
      </c>
      <c r="R439" s="119"/>
      <c r="S439" s="119"/>
    </row>
    <row r="440" spans="1:39" s="115" customFormat="1" ht="17.25" customHeight="1">
      <c r="A440" s="538" t="s">
        <v>264</v>
      </c>
      <c r="B440" s="555" t="s">
        <v>576</v>
      </c>
      <c r="C440" s="538" t="s">
        <v>265</v>
      </c>
      <c r="D440" s="538" t="s">
        <v>266</v>
      </c>
      <c r="E440" s="535" t="s">
        <v>267</v>
      </c>
      <c r="F440" s="537"/>
      <c r="G440" s="535" t="s">
        <v>190</v>
      </c>
      <c r="H440" s="537"/>
      <c r="I440" s="535" t="s">
        <v>191</v>
      </c>
      <c r="J440" s="537"/>
      <c r="K440" s="538" t="s">
        <v>192</v>
      </c>
      <c r="L440" s="535" t="s">
        <v>271</v>
      </c>
      <c r="M440" s="536"/>
      <c r="N440" s="536"/>
      <c r="O440" s="537"/>
      <c r="P440" s="535" t="s">
        <v>272</v>
      </c>
      <c r="Q440" s="536"/>
      <c r="R440" s="536"/>
      <c r="S440" s="537"/>
      <c r="T440" s="535" t="s">
        <v>228</v>
      </c>
      <c r="U440" s="536"/>
      <c r="V440" s="537"/>
    </row>
    <row r="441" spans="1:39" ht="18.75" customHeight="1">
      <c r="A441" s="540"/>
      <c r="B441" s="540"/>
      <c r="C441" s="540"/>
      <c r="D441" s="539"/>
      <c r="E441" s="99" t="s">
        <v>192</v>
      </c>
      <c r="F441" s="99" t="s">
        <v>271</v>
      </c>
      <c r="G441" s="99" t="s">
        <v>192</v>
      </c>
      <c r="H441" s="99" t="s">
        <v>271</v>
      </c>
      <c r="I441" s="99" t="s">
        <v>192</v>
      </c>
      <c r="J441" s="99" t="s">
        <v>271</v>
      </c>
      <c r="K441" s="539"/>
      <c r="L441" s="99" t="s">
        <v>267</v>
      </c>
      <c r="M441" s="99" t="s">
        <v>190</v>
      </c>
      <c r="N441" s="99" t="s">
        <v>191</v>
      </c>
      <c r="O441" s="99" t="s">
        <v>277</v>
      </c>
      <c r="P441" s="99" t="s">
        <v>267</v>
      </c>
      <c r="Q441" s="99" t="s">
        <v>190</v>
      </c>
      <c r="R441" s="99" t="s">
        <v>191</v>
      </c>
      <c r="S441" s="99" t="s">
        <v>277</v>
      </c>
      <c r="T441" s="99" t="s">
        <v>212</v>
      </c>
      <c r="U441" s="99" t="s">
        <v>213</v>
      </c>
      <c r="V441" s="99" t="s">
        <v>214</v>
      </c>
    </row>
    <row r="442" spans="1:39" s="115" customFormat="1" ht="18.75" customHeight="1">
      <c r="A442" s="539"/>
      <c r="B442" s="539"/>
      <c r="C442" s="539"/>
      <c r="D442" s="316">
        <f ca="1">G435</f>
        <v>0</v>
      </c>
      <c r="E442" s="99">
        <f ca="1">D442</f>
        <v>0</v>
      </c>
      <c r="F442" s="99" t="s">
        <v>0</v>
      </c>
      <c r="G442" s="99">
        <f ca="1">D442</f>
        <v>0</v>
      </c>
      <c r="H442" s="99" t="s">
        <v>0</v>
      </c>
      <c r="I442" s="99">
        <f ca="1">D442</f>
        <v>0</v>
      </c>
      <c r="J442" s="99" t="s">
        <v>0</v>
      </c>
      <c r="K442" s="316" t="s">
        <v>176</v>
      </c>
      <c r="L442" s="99"/>
      <c r="M442" s="99"/>
      <c r="N442" s="99"/>
      <c r="O442" s="187"/>
      <c r="P442" s="99" t="s">
        <v>176</v>
      </c>
      <c r="Q442" s="99" t="s">
        <v>176</v>
      </c>
      <c r="R442" s="99" t="s">
        <v>176</v>
      </c>
      <c r="S442" s="99" t="s">
        <v>176</v>
      </c>
      <c r="T442" s="99" t="s">
        <v>215</v>
      </c>
      <c r="U442" s="99" t="s">
        <v>215</v>
      </c>
      <c r="V442" s="99" t="s">
        <v>215</v>
      </c>
    </row>
    <row r="443" spans="1:39" s="115" customFormat="1" ht="18.75" customHeight="1">
      <c r="A443" s="121">
        <v>0</v>
      </c>
      <c r="B443" s="121" t="b">
        <f ca="1">IFERROR(AND(OFFSET(Force_2!V$3,B435+A443,0)&lt;&gt;"",H435+5&gt;A443),FALSE)</f>
        <v>0</v>
      </c>
      <c r="C443" s="541" t="s">
        <v>280</v>
      </c>
      <c r="D443" s="121" t="str">
        <f ca="1">IF(B443=FALSE,"",OFFSET(Force_2!B$3,B435+A443,0))</f>
        <v/>
      </c>
      <c r="E443" s="121" t="str">
        <f ca="1">IF(B443=FALSE,"",OFFSET(Force_2!V$3,B435+A443,0))</f>
        <v/>
      </c>
      <c r="F443" s="121" t="str">
        <f ca="1">IF(B443=FALSE,"",OFFSET(Force_2!W$3,B435+A443,0))</f>
        <v/>
      </c>
      <c r="G443" s="121" t="str">
        <f ca="1">IF(B443=FALSE,"",OFFSET(Force_2!X$3,B435+A443,0))</f>
        <v/>
      </c>
      <c r="H443" s="121" t="str">
        <f ca="1">IF(B443=FALSE,"",OFFSET(Force_2!Y$3,B435+A443,0))</f>
        <v/>
      </c>
      <c r="I443" s="121" t="str">
        <f ca="1">IF(B443=FALSE,"",OFFSET(Force_2!Z$3,B435+A443,0))</f>
        <v/>
      </c>
      <c r="J443" s="121" t="str">
        <f ca="1">IF(B443=FALSE,"",OFFSET(Force_2!AA$3,B435+A443,0))</f>
        <v/>
      </c>
      <c r="K443" s="295" t="str">
        <f ca="1">IF(B443=FALSE,"",D443*A437)</f>
        <v/>
      </c>
      <c r="L443" s="295" t="str">
        <f ca="1">IF(B443=FALSE,"",IF(D443=0,0,D443/E443*(F443-F443)))</f>
        <v/>
      </c>
      <c r="M443" s="295" t="str">
        <f ca="1">IF(B443=FALSE,"",IF(D443=0,0,D443/G443*(H443-H443)))</f>
        <v/>
      </c>
      <c r="N443" s="295" t="str">
        <f ca="1">IF(B443=FALSE,"",IF(D443=0,0,D443/I443*(J443-J443)))</f>
        <v/>
      </c>
      <c r="O443" s="296"/>
      <c r="P443" s="297" t="s">
        <v>281</v>
      </c>
      <c r="Q443" s="298"/>
      <c r="R443" s="298"/>
      <c r="S443" s="298"/>
      <c r="T443" s="296"/>
      <c r="U443" s="298"/>
      <c r="V443" s="299"/>
      <c r="X443" s="93" t="s">
        <v>282</v>
      </c>
      <c r="Z443" s="119"/>
      <c r="AA443" s="119"/>
      <c r="AB443" s="119"/>
      <c r="AI443" s="93" t="s">
        <v>501</v>
      </c>
      <c r="AJ443" s="119"/>
      <c r="AK443" s="119"/>
    </row>
    <row r="444" spans="1:39" s="108" customFormat="1" ht="18.75" customHeight="1">
      <c r="A444" s="121">
        <v>1</v>
      </c>
      <c r="B444" s="121" t="b">
        <f ca="1">IFERROR(AND(OFFSET(Force_2!V$3,B435+A444,0)&lt;&gt;"",H435+5&gt;A444),FALSE)</f>
        <v>0</v>
      </c>
      <c r="C444" s="542"/>
      <c r="D444" s="121" t="str">
        <f ca="1">IF(B444=FALSE,"",OFFSET(Force_2!B$3,B435+A444,0))</f>
        <v/>
      </c>
      <c r="E444" s="121" t="str">
        <f ca="1">IF(B444=FALSE,"",OFFSET(Force_2!V$3,B435+A444,0))</f>
        <v/>
      </c>
      <c r="F444" s="121" t="str">
        <f ca="1">IF(B444=FALSE,"",OFFSET(Force_2!W$3,B435+A444,0))</f>
        <v/>
      </c>
      <c r="G444" s="121" t="str">
        <f ca="1">IF(B444=FALSE,"",OFFSET(Force_2!X$3,B435+A444,0))</f>
        <v/>
      </c>
      <c r="H444" s="121" t="str">
        <f ca="1">IF(B444=FALSE,"",OFFSET(Force_2!Y$3,B435+A444,0))</f>
        <v/>
      </c>
      <c r="I444" s="121" t="str">
        <f ca="1">IF(B444=FALSE,"",OFFSET(Force_2!Z$3,B435+A444,0))</f>
        <v/>
      </c>
      <c r="J444" s="121" t="str">
        <f ca="1">IF(B444=FALSE,"",OFFSET(Force_2!AA$3,B435+A444,0))</f>
        <v/>
      </c>
      <c r="K444" s="295" t="str">
        <f ca="1">IF(B444=FALSE,"",D444*A437)</f>
        <v/>
      </c>
      <c r="L444" s="295" t="str">
        <f ca="1">IF(B444=FALSE,"",IF(D444=0,0,D444/E444*(F444-F443)))</f>
        <v/>
      </c>
      <c r="M444" s="295" t="str">
        <f ca="1">IF(B444=FALSE,"",IF(D444=0,0,D444/G444*(H444-H443)))</f>
        <v/>
      </c>
      <c r="N444" s="295" t="str">
        <f ca="1">IF(B444=FALSE,"",IF(D444=0,0,D444/I444*(J444-J443)))</f>
        <v/>
      </c>
      <c r="O444" s="300"/>
      <c r="P444" s="295" t="e">
        <f ca="1">OFFSET(E446,H435+1,0)*A437</f>
        <v>#VALUE!</v>
      </c>
      <c r="Q444" s="295" t="e">
        <f ca="1">OFFSET(G446,H435+1,0)*A437</f>
        <v>#VALUE!</v>
      </c>
      <c r="R444" s="295" t="e">
        <f ca="1">OFFSET(I446,H435+1,0)*A437</f>
        <v>#VALUE!</v>
      </c>
      <c r="S444" s="301"/>
      <c r="T444" s="300"/>
      <c r="U444" s="301"/>
      <c r="V444" s="302"/>
      <c r="X444" s="98" t="s">
        <v>532</v>
      </c>
      <c r="Y444" s="315" t="s">
        <v>192</v>
      </c>
      <c r="Z444" s="317" t="s">
        <v>478</v>
      </c>
      <c r="AA444" s="272" t="s">
        <v>550</v>
      </c>
      <c r="AB444" s="315" t="s">
        <v>283</v>
      </c>
      <c r="AC444" s="315" t="s">
        <v>58</v>
      </c>
      <c r="AD444" s="272" t="s">
        <v>551</v>
      </c>
      <c r="AE444" s="315" t="s">
        <v>56</v>
      </c>
      <c r="AF444" s="315" t="s">
        <v>57</v>
      </c>
      <c r="AG444" s="315" t="s">
        <v>193</v>
      </c>
      <c r="AI444" s="317" t="s">
        <v>478</v>
      </c>
      <c r="AJ444" s="560" t="s">
        <v>112</v>
      </c>
      <c r="AK444" s="561"/>
      <c r="AL444" s="562"/>
      <c r="AM444" s="317" t="s">
        <v>504</v>
      </c>
    </row>
    <row r="445" spans="1:39" s="108" customFormat="1" ht="18.75" customHeight="1" thickBot="1">
      <c r="A445" s="122">
        <v>2</v>
      </c>
      <c r="B445" s="122" t="b">
        <f ca="1">IFERROR(AND(OFFSET(Force_2!V$3,B435+A445,0)&lt;&gt;"",H435+5&gt;A445),FALSE)</f>
        <v>0</v>
      </c>
      <c r="C445" s="543"/>
      <c r="D445" s="122" t="str">
        <f ca="1">IF(B445=FALSE,"",OFFSET(Force_2!B$3,B435+A445,0))</f>
        <v/>
      </c>
      <c r="E445" s="122" t="str">
        <f ca="1">IF(B445=FALSE,"",OFFSET(Force_2!V$3,B435+A445,0))</f>
        <v/>
      </c>
      <c r="F445" s="122" t="str">
        <f ca="1">IF(B445=FALSE,"",OFFSET(Force_2!W$3,B435+A445,0))</f>
        <v/>
      </c>
      <c r="G445" s="122" t="str">
        <f ca="1">IF(B445=FALSE,"",OFFSET(Force_2!X$3,B435+A445,0))</f>
        <v/>
      </c>
      <c r="H445" s="122" t="str">
        <f ca="1">IF(B445=FALSE,"",OFFSET(Force_2!Y$3,B435+A445,0))</f>
        <v/>
      </c>
      <c r="I445" s="122" t="str">
        <f ca="1">IF(B445=FALSE,"",OFFSET(Force_2!Z$3,B435+A445,0))</f>
        <v/>
      </c>
      <c r="J445" s="122" t="str">
        <f ca="1">IF(B445=FALSE,"",OFFSET(Force_2!AA$3,B435+A445,0))</f>
        <v/>
      </c>
      <c r="K445" s="303" t="str">
        <f ca="1">IF(B445=FALSE,"",D445*A437)</f>
        <v/>
      </c>
      <c r="L445" s="303" t="str">
        <f ca="1">IF(B445=FALSE,"",IF(D445=0,0,D445/E445*(F445-F443)))</f>
        <v/>
      </c>
      <c r="M445" s="303" t="str">
        <f ca="1">IF(B445=FALSE,"",IF(D445=0,0,D445/G445*(H445-H443)))</f>
        <v/>
      </c>
      <c r="N445" s="303" t="str">
        <f ca="1">IF(B445=FALSE,"",IF(D445=0,0,D445/I445*(J445-J443)))</f>
        <v/>
      </c>
      <c r="O445" s="304"/>
      <c r="P445" s="305" t="e">
        <f ca="1">ABS(P444)</f>
        <v>#VALUE!</v>
      </c>
      <c r="Q445" s="305" t="e">
        <f t="shared" ref="Q445:R445" ca="1" si="216">ABS(Q444)</f>
        <v>#VALUE!</v>
      </c>
      <c r="R445" s="305" t="e">
        <f t="shared" ca="1" si="216"/>
        <v>#VALUE!</v>
      </c>
      <c r="S445" s="306"/>
      <c r="T445" s="304"/>
      <c r="U445" s="306"/>
      <c r="V445" s="307"/>
      <c r="X445" s="316" t="s">
        <v>533</v>
      </c>
      <c r="Y445" s="316" t="str">
        <f ca="1">E437</f>
        <v>kN</v>
      </c>
      <c r="Z445" s="316" t="str">
        <f ca="1">E437</f>
        <v>kN</v>
      </c>
      <c r="AA445" s="316" t="str">
        <f ca="1">Z445</f>
        <v>kN</v>
      </c>
      <c r="AB445" s="316" t="s">
        <v>59</v>
      </c>
      <c r="AC445" s="316" t="s">
        <v>60</v>
      </c>
      <c r="AD445" s="233" t="str">
        <f ca="1">AA445</f>
        <v>kN</v>
      </c>
      <c r="AE445" s="316" t="s">
        <v>59</v>
      </c>
      <c r="AF445" s="316" t="s">
        <v>59</v>
      </c>
      <c r="AG445" s="316"/>
      <c r="AI445" s="316" t="str">
        <f ca="1">Z445</f>
        <v>kN</v>
      </c>
      <c r="AJ445" s="233" t="s">
        <v>505</v>
      </c>
      <c r="AK445" s="233" t="s">
        <v>558</v>
      </c>
      <c r="AL445" s="233" t="s">
        <v>506</v>
      </c>
      <c r="AM445" s="250" t="str">
        <f ca="1">IF(TYPE(MATCH("FAIL",AM446:AM459,0))=16,"","FAIL")</f>
        <v/>
      </c>
    </row>
    <row r="446" spans="1:39" s="119" customFormat="1" ht="18.75" customHeight="1">
      <c r="A446" s="123">
        <v>3</v>
      </c>
      <c r="B446" s="123" t="b">
        <f ca="1">IFERROR(AND(OFFSET(Force_2!V$3,B435+A446,0)&lt;&gt;"",H435+5&gt;A446),FALSE)</f>
        <v>0</v>
      </c>
      <c r="C446" s="556" t="s">
        <v>285</v>
      </c>
      <c r="D446" s="123" t="str">
        <f ca="1">IF(B446=FALSE,"",OFFSET(Force_2!B$3,B435+A446,0))</f>
        <v/>
      </c>
      <c r="E446" s="123" t="str">
        <f ca="1">IF(B446=FALSE,"",OFFSET(Force_2!V$3,B435+A446,0))</f>
        <v/>
      </c>
      <c r="F446" s="123" t="str">
        <f ca="1">IF(B446=FALSE,"",OFFSET(Force_2!W$3,B435+A446,0))</f>
        <v/>
      </c>
      <c r="G446" s="123" t="str">
        <f ca="1">IF(B446=FALSE,"",OFFSET(Force_2!X$3,B435+A446,0))</f>
        <v/>
      </c>
      <c r="H446" s="123" t="str">
        <f ca="1">IF(B446=FALSE,"",OFFSET(Force_2!Y$3,B435+A446,0))</f>
        <v/>
      </c>
      <c r="I446" s="123" t="str">
        <f ca="1">IF(B446=FALSE,"",OFFSET(Force_2!Z$3,B435+A446,0))</f>
        <v/>
      </c>
      <c r="J446" s="123" t="str">
        <f ca="1">IF(B446=FALSE,"",OFFSET(Force_2!AA$3,B435+A446,0))</f>
        <v/>
      </c>
      <c r="K446" s="308" t="str">
        <f ca="1">IF(B446=FALSE,"",D446*A437)</f>
        <v/>
      </c>
      <c r="L446" s="308" t="str">
        <f ca="1">IF(B446=FALSE,"",IF(D446=0,0,D446/E446*(F446-F446)))</f>
        <v/>
      </c>
      <c r="M446" s="308" t="str">
        <f ca="1">IF(B446=FALSE,"",IF(D446=0,0,D446/G446*(H446-H446)))</f>
        <v/>
      </c>
      <c r="N446" s="308" t="str">
        <f ca="1">IF(B446=FALSE,"",IF(D446=0,0,D446/I446*(J446-J446)))</f>
        <v/>
      </c>
      <c r="O446" s="308" t="str">
        <f ca="1">IF(B446=FALSE,"",AVERAGE(L446:N446))</f>
        <v/>
      </c>
      <c r="P446" s="308" t="str">
        <f ca="1">IF(B446=FALSE,"",(R437*L446+S437*L446^2+T437*L446^3)*N437)</f>
        <v/>
      </c>
      <c r="Q446" s="308" t="str">
        <f ca="1">IF(B446=FALSE,"",(R437*M446+S437*M446^2+T437*M446^3)*N437)</f>
        <v/>
      </c>
      <c r="R446" s="308" t="str">
        <f ca="1">IF(B446=FALSE,"",(R437*N446+S437*N446^2+T437*N446^3)*N437)</f>
        <v/>
      </c>
      <c r="S446" s="308" t="str">
        <f ca="1">IF(B446=FALSE,"",AVERAGE(P446:R446))</f>
        <v/>
      </c>
      <c r="T446" s="309" t="str">
        <f ca="1">IF(B446=FALSE,"",IF(K446=0,0,(ROUND(K446,K437)-ROUND(P446,K437))/ROUND(P446,K437)*100))</f>
        <v/>
      </c>
      <c r="U446" s="309" t="str">
        <f ca="1">IF(B446=FALSE,"",IF(K446=0,0,(ROUND(K446,K437)-ROUND(Q446,K437))/ROUND(Q446,K437)*100))</f>
        <v/>
      </c>
      <c r="V446" s="309" t="str">
        <f ca="1">IF(B446=FALSE,"",IF(K446=0,0,(ROUND(K446,K437)-ROUND(R446,K437))/ROUND(R446,K437)*100))</f>
        <v/>
      </c>
      <c r="X446" s="124" t="str">
        <f ca="1">IF(A465=FALSE,"",IF(B465*F437&gt;=1000,"# ##","")&amp;J437)</f>
        <v/>
      </c>
      <c r="Y446" s="124" t="str">
        <f ca="1">IF(A465=FALSE,"",TEXT(B465*F437,X446))</f>
        <v/>
      </c>
      <c r="Z446" s="124" t="str">
        <f ca="1">IF(A465=FALSE,"-",TEXT(C465*F437,X446))</f>
        <v>-</v>
      </c>
      <c r="AA446" s="273" t="str">
        <f ca="1">IF(A465=FALSE,"-",TEXT((B465-C465)*F437,X446))</f>
        <v>-</v>
      </c>
      <c r="AB446" s="124" t="str">
        <f ca="1">IF(A465=FALSE,"",IF(D446=0,"-",TEXT(P465,AH467)))</f>
        <v/>
      </c>
      <c r="AC446" s="124" t="str">
        <f ca="1">IF(OR(A465=FALSE,D446=0),"-",TEXT(ROUNDUP(AE465,AH465),AH467))</f>
        <v>-</v>
      </c>
      <c r="AD446" s="310" t="s">
        <v>353</v>
      </c>
      <c r="AE446" s="124" t="str">
        <f ca="1">IF(OR(A465=FALSE,D446=0),"-",TEXT(Q465,AH467))</f>
        <v>-</v>
      </c>
      <c r="AF446" s="130" t="str">
        <f ca="1">IF(A465=FALSE,"-",TEXT(R465,AH467))</f>
        <v>-</v>
      </c>
      <c r="AG446" s="125" t="str">
        <f ca="1">IF(A465=FALSE,"-",AA465)</f>
        <v>-</v>
      </c>
      <c r="AI446" s="125" t="str">
        <f ca="1">IF(A465=FALSE,"",ROUND(C465*F437,K436))</f>
        <v/>
      </c>
      <c r="AJ446" s="125" t="str">
        <f ca="1">IF(A465=FALSE,"",ROUND(OFFSET(Force_2!L$3,B435+A446,0)*A437*F437,K436))</f>
        <v/>
      </c>
      <c r="AK446" s="125" t="str">
        <f ca="1">IF(A465=FALSE,"",ROUND(OFFSET(Force_2!M$3,B435+A446,0)*A437*F437,K436))</f>
        <v/>
      </c>
      <c r="AL446" s="124" t="str">
        <f ca="1">IF(A465=FALSE,"","± "&amp;TEXT((AK446-AJ446)/2,J437))</f>
        <v/>
      </c>
      <c r="AM446" s="124" t="str">
        <f ca="1">IF(A465=FALSE,"-",IF(AND(AJ446&lt;=AI446,AI446&lt;=AK446),"PASS","FAIL"))</f>
        <v>-</v>
      </c>
    </row>
    <row r="447" spans="1:39" s="119" customFormat="1" ht="18.75" customHeight="1">
      <c r="A447" s="121">
        <v>4</v>
      </c>
      <c r="B447" s="121" t="b">
        <f ca="1">IFERROR(AND(OFFSET(Force_2!V$3,B435+A447,0)&lt;&gt;"",H435+5&gt;A447),FALSE)</f>
        <v>0</v>
      </c>
      <c r="C447" s="542"/>
      <c r="D447" s="121" t="str">
        <f ca="1">IF(B447=FALSE,"",OFFSET(Force_2!B$3,B435+A447,0))</f>
        <v/>
      </c>
      <c r="E447" s="121" t="str">
        <f ca="1">IF(B447=FALSE,"",OFFSET(Force_2!V$3,B435+A447,0))</f>
        <v/>
      </c>
      <c r="F447" s="121" t="str">
        <f ca="1">IF(B447=FALSE,"",OFFSET(Force_2!W$3,B435+A447,0))</f>
        <v/>
      </c>
      <c r="G447" s="121" t="str">
        <f ca="1">IF(B447=FALSE,"",OFFSET(Force_2!X$3,B435+A447,0))</f>
        <v/>
      </c>
      <c r="H447" s="121" t="str">
        <f ca="1">IF(B447=FALSE,"",OFFSET(Force_2!Y$3,B435+A447,0))</f>
        <v/>
      </c>
      <c r="I447" s="121" t="str">
        <f ca="1">IF(B447=FALSE,"",OFFSET(Force_2!Z$3,B435+A447,0))</f>
        <v/>
      </c>
      <c r="J447" s="121" t="str">
        <f ca="1">IF(B447=FALSE,"",OFFSET(Force_2!AA$3,B435+A447,0))</f>
        <v/>
      </c>
      <c r="K447" s="308" t="str">
        <f ca="1">IF(B447=FALSE,"",D447*A437)</f>
        <v/>
      </c>
      <c r="L447" s="308" t="str">
        <f ca="1">IF(B447=FALSE,"",IF(D447=0,0,D447/E447*(F447-F446)))</f>
        <v/>
      </c>
      <c r="M447" s="308" t="str">
        <f ca="1">IF(B447=FALSE,"",IF(D447=0,0,D447/G447*(H447-H446)))</f>
        <v/>
      </c>
      <c r="N447" s="308" t="str">
        <f ca="1">IF(B447=FALSE,"",IF(D447=0,0,D447/I447*(J447-J446)))</f>
        <v/>
      </c>
      <c r="O447" s="308" t="str">
        <f t="shared" ref="O447:O460" ca="1" si="217">IF(B447=FALSE,"",AVERAGE(L447:N447))</f>
        <v/>
      </c>
      <c r="P447" s="308" t="str">
        <f ca="1">IF(B447=FALSE,"",(R437*L447+S437*L447^2+T437*L447^3)*N437)</f>
        <v/>
      </c>
      <c r="Q447" s="308" t="str">
        <f ca="1">IF(B447=FALSE,"",(R437*M447+S437*M447^2+T437*M447^3)*N437)</f>
        <v/>
      </c>
      <c r="R447" s="308" t="str">
        <f ca="1">IF(B447=FALSE,"",(R437*N447+S437*N447^2+T437*N447^3)*N437)</f>
        <v/>
      </c>
      <c r="S447" s="308" t="str">
        <f t="shared" ref="S447:S460" ca="1" si="218">IF(B447=FALSE,"",AVERAGE(P447:R447))</f>
        <v/>
      </c>
      <c r="T447" s="309" t="str">
        <f ca="1">IF(B447=FALSE,"",IF(K447=0,0,(ROUND(K447,K437)-ROUND(P447,K437))/ROUND(P447,K437)*100))</f>
        <v/>
      </c>
      <c r="U447" s="309" t="str">
        <f ca="1">IF(B447=FALSE,"",IF(K447=0,0,(ROUND(K447,K437)-ROUND(Q447,K437))/ROUND(Q447,K437)*100))</f>
        <v/>
      </c>
      <c r="V447" s="309" t="str">
        <f ca="1">IF(B447=FALSE,"",IF(K447=0,0,(ROUND(K447,K437)-ROUND(R447,K437))/ROUND(R447,K437)*100))</f>
        <v/>
      </c>
      <c r="X447" s="124" t="str">
        <f ca="1">IF(A466=FALSE,"",IF(B466*F437&gt;=1000,"# ##","")&amp;J437)</f>
        <v/>
      </c>
      <c r="Y447" s="124" t="str">
        <f ca="1">IF(A466=FALSE,"",TEXT(B466*F437,X447))</f>
        <v/>
      </c>
      <c r="Z447" s="124" t="str">
        <f ca="1">IF(A466=FALSE,"-",TEXT(C466*F437,X447))</f>
        <v>-</v>
      </c>
      <c r="AA447" s="273" t="str">
        <f ca="1">IF(A466=FALSE,"-",TEXT((B466-C466)*F437,X447))</f>
        <v>-</v>
      </c>
      <c r="AB447" s="124" t="str">
        <f ca="1">IF(A466=FALSE,"",IF(D447=0,"-",TEXT(P466,AH467)))</f>
        <v/>
      </c>
      <c r="AC447" s="124" t="str">
        <f ca="1">IF(OR(A466=FALSE,D447=0),"-",TEXT(ROUNDUP(AE466,AH465),AH467))</f>
        <v>-</v>
      </c>
      <c r="AD447" s="273" t="str">
        <f ca="1">IF(A466=FALSE,"-",TEXT(ROUNDUP(AE466,AH465)%*B466*F437,X447))</f>
        <v>-</v>
      </c>
      <c r="AE447" s="124" t="str">
        <f ca="1">IF(OR(A466=FALSE,D447=0),"-",TEXT(Q466,AH467))</f>
        <v>-</v>
      </c>
      <c r="AF447" s="124" t="s">
        <v>353</v>
      </c>
      <c r="AG447" s="125" t="str">
        <f t="shared" ref="AG447:AG459" ca="1" si="219">IF(A466=FALSE,"-",AA466)</f>
        <v>-</v>
      </c>
      <c r="AI447" s="125" t="str">
        <f ca="1">IF(A466=FALSE,"",ROUND(C466*F437,K436))</f>
        <v/>
      </c>
      <c r="AJ447" s="125" t="str">
        <f ca="1">IF(A466=FALSE,"",ROUND(OFFSET(Force_2!L$3,B435+A447,0)*A437*F437,K436))</f>
        <v/>
      </c>
      <c r="AK447" s="125" t="str">
        <f ca="1">IF(A466=FALSE,"",ROUND(OFFSET(Force_2!M$3,B435+A447,0)*A437*F437,K436))</f>
        <v/>
      </c>
      <c r="AL447" s="124" t="str">
        <f ca="1">IF(A466=FALSE,"","± "&amp;TEXT((AK447-AJ447)/2,J437))</f>
        <v/>
      </c>
      <c r="AM447" s="124" t="str">
        <f t="shared" ref="AM447:AM459" ca="1" si="220">IF(A466=FALSE,"-",IF(AND(AJ447&lt;=AI447,AI447&lt;=AK447),"PASS","FAIL"))</f>
        <v>-</v>
      </c>
    </row>
    <row r="448" spans="1:39" s="119" customFormat="1" ht="18.75" customHeight="1">
      <c r="A448" s="121">
        <v>5</v>
      </c>
      <c r="B448" s="121" t="b">
        <f ca="1">IFERROR(AND(OFFSET(Force_2!V$3,B435+A448,0)&lt;&gt;"",H435+5&gt;A448),FALSE)</f>
        <v>0</v>
      </c>
      <c r="C448" s="542"/>
      <c r="D448" s="121" t="str">
        <f ca="1">IF(B448=FALSE,"",OFFSET(Force_2!B$3,B435+A448,0))</f>
        <v/>
      </c>
      <c r="E448" s="121" t="str">
        <f ca="1">IF(B448=FALSE,"",OFFSET(Force_2!V$3,B435+A448,0))</f>
        <v/>
      </c>
      <c r="F448" s="121" t="str">
        <f ca="1">IF(B448=FALSE,"",OFFSET(Force_2!W$3,B435+A448,0))</f>
        <v/>
      </c>
      <c r="G448" s="121" t="str">
        <f ca="1">IF(B448=FALSE,"",OFFSET(Force_2!X$3,B435+A448,0))</f>
        <v/>
      </c>
      <c r="H448" s="121" t="str">
        <f ca="1">IF(B448=FALSE,"",OFFSET(Force_2!Y$3,B435+A448,0))</f>
        <v/>
      </c>
      <c r="I448" s="121" t="str">
        <f ca="1">IF(B448=FALSE,"",OFFSET(Force_2!Z$3,B435+A448,0))</f>
        <v/>
      </c>
      <c r="J448" s="121" t="str">
        <f ca="1">IF(B448=FALSE,"",OFFSET(Force_2!AA$3,B435+A448,0))</f>
        <v/>
      </c>
      <c r="K448" s="308" t="str">
        <f ca="1">IF(B448=FALSE,"",D448*A437)</f>
        <v/>
      </c>
      <c r="L448" s="308" t="str">
        <f ca="1">IF(B448=FALSE,"",IF(D448=0,0,D448/E448*(F448-F446)))</f>
        <v/>
      </c>
      <c r="M448" s="308" t="str">
        <f ca="1">IF(B448=FALSE,"",IF(D448=0,0,D448/G448*(H448-H446)))</f>
        <v/>
      </c>
      <c r="N448" s="308" t="str">
        <f ca="1">IF(B448=FALSE,"",IF(D448=0,0,D448/I448*(J448-J446)))</f>
        <v/>
      </c>
      <c r="O448" s="308" t="str">
        <f t="shared" ca="1" si="217"/>
        <v/>
      </c>
      <c r="P448" s="308" t="str">
        <f ca="1">IF(B448=FALSE,"",(R437*L448+S437*L448^2+T437*L448^3)*N437)</f>
        <v/>
      </c>
      <c r="Q448" s="308" t="str">
        <f ca="1">IF(B448=FALSE,"",(R437*M448+S437*M448^2+T437*M448^3)*N437)</f>
        <v/>
      </c>
      <c r="R448" s="308" t="str">
        <f ca="1">IF(B448=FALSE,"",(R437*N448+S437*N448^2+T437*N448^3)*N437)</f>
        <v/>
      </c>
      <c r="S448" s="308" t="str">
        <f t="shared" ca="1" si="218"/>
        <v/>
      </c>
      <c r="T448" s="309" t="str">
        <f ca="1">IF(B448=FALSE,"",IF(K448=0,0,(ROUND(K448,K437)-ROUND(P448,K437))/ROUND(P448,K437)*100))</f>
        <v/>
      </c>
      <c r="U448" s="309" t="str">
        <f ca="1">IF(B448=FALSE,"",IF(K448=0,0,(ROUND(K448,K437)-ROUND(Q448,K437))/ROUND(Q448,K437)*100))</f>
        <v/>
      </c>
      <c r="V448" s="309" t="str">
        <f ca="1">IF(B448=FALSE,"",IF(K448=0,0,(ROUND(K448,K437)-ROUND(R448,K437))/ROUND(R448,K437)*100))</f>
        <v/>
      </c>
      <c r="X448" s="124" t="str">
        <f ca="1">IF(A467=FALSE,"",IF(B467*F437&gt;=1000,"# ##","")&amp;J437)</f>
        <v/>
      </c>
      <c r="Y448" s="124" t="str">
        <f ca="1">IF(A467=FALSE,"",TEXT(B467*F437,X448))</f>
        <v/>
      </c>
      <c r="Z448" s="124" t="str">
        <f ca="1">IF(A467=FALSE,"-",TEXT(C467*F437,X448))</f>
        <v>-</v>
      </c>
      <c r="AA448" s="273" t="str">
        <f ca="1">IF(A467=FALSE,"-",TEXT((B467-C467)*F437,X448))</f>
        <v>-</v>
      </c>
      <c r="AB448" s="124" t="str">
        <f ca="1">IF(A467=FALSE,"",IF(D448=0,"-",TEXT(P467,AH467)))</f>
        <v/>
      </c>
      <c r="AC448" s="124" t="str">
        <f ca="1">IF(OR(A467=FALSE,D448=0),"-",TEXT(ROUNDUP(AE467,AH465),AH467))</f>
        <v>-</v>
      </c>
      <c r="AD448" s="273" t="str">
        <f ca="1">IF(A467=FALSE,"-",TEXT(ROUNDUP(AE467,AH465)%*B467*F437,X448))</f>
        <v>-</v>
      </c>
      <c r="AE448" s="124" t="str">
        <f ca="1">IF(OR(A467=FALSE,D448=0),"-",TEXT(Q467,AH467))</f>
        <v>-</v>
      </c>
      <c r="AF448" s="124" t="s">
        <v>353</v>
      </c>
      <c r="AG448" s="125" t="str">
        <f t="shared" ca="1" si="219"/>
        <v>-</v>
      </c>
      <c r="AI448" s="125" t="str">
        <f ca="1">IF(A467=FALSE,"",ROUND(C467*F437,K436))</f>
        <v/>
      </c>
      <c r="AJ448" s="125" t="str">
        <f ca="1">IF(A467=FALSE,"",ROUND(OFFSET(Force_2!L$3,B435+A448,0)*A437*F437,K436))</f>
        <v/>
      </c>
      <c r="AK448" s="125" t="str">
        <f ca="1">IF(A467=FALSE,"",ROUND(OFFSET(Force_2!M$3,B435+A448,0)*A437*F437,K436))</f>
        <v/>
      </c>
      <c r="AL448" s="124" t="str">
        <f ca="1">IF(A467=FALSE,"","± "&amp;TEXT((AK448-AJ448)/2,J437))</f>
        <v/>
      </c>
      <c r="AM448" s="124" t="str">
        <f t="shared" ca="1" si="220"/>
        <v>-</v>
      </c>
    </row>
    <row r="449" spans="1:39" s="119" customFormat="1" ht="18.75" customHeight="1">
      <c r="A449" s="121">
        <v>6</v>
      </c>
      <c r="B449" s="121" t="b">
        <f ca="1">IFERROR(AND(OFFSET(Force_2!V$3,B435+A449,0)&lt;&gt;"",H435+5&gt;A449),FALSE)</f>
        <v>0</v>
      </c>
      <c r="C449" s="542"/>
      <c r="D449" s="121" t="str">
        <f ca="1">IF(B449=FALSE,"",OFFSET(Force_2!B$3,B435+A449,0))</f>
        <v/>
      </c>
      <c r="E449" s="121" t="str">
        <f ca="1">IF(B449=FALSE,"",OFFSET(Force_2!V$3,B435+A449,0))</f>
        <v/>
      </c>
      <c r="F449" s="121" t="str">
        <f ca="1">IF(B449=FALSE,"",OFFSET(Force_2!W$3,B435+A449,0))</f>
        <v/>
      </c>
      <c r="G449" s="121" t="str">
        <f ca="1">IF(B449=FALSE,"",OFFSET(Force_2!X$3,B435+A449,0))</f>
        <v/>
      </c>
      <c r="H449" s="121" t="str">
        <f ca="1">IF(B449=FALSE,"",OFFSET(Force_2!Y$3,B435+A449,0))</f>
        <v/>
      </c>
      <c r="I449" s="121" t="str">
        <f ca="1">IF(B449=FALSE,"",OFFSET(Force_2!Z$3,B435+A449,0))</f>
        <v/>
      </c>
      <c r="J449" s="121" t="str">
        <f ca="1">IF(B449=FALSE,"",OFFSET(Force_2!AA$3,B435+A449,0))</f>
        <v/>
      </c>
      <c r="K449" s="308" t="str">
        <f ca="1">IF(B449=FALSE,"",D449*A437)</f>
        <v/>
      </c>
      <c r="L449" s="308" t="str">
        <f ca="1">IF(B449=FALSE,"",IF(D449=0,0,D449/E449*(F449-F446)))</f>
        <v/>
      </c>
      <c r="M449" s="308" t="str">
        <f ca="1">IF(B449=FALSE,"",IF(D449=0,0,D449/G449*(H449-H446)))</f>
        <v/>
      </c>
      <c r="N449" s="308" t="str">
        <f ca="1">IF(B449=FALSE,"",IF(D449=0,0,D449/I449*(J449-J446)))</f>
        <v/>
      </c>
      <c r="O449" s="308" t="str">
        <f t="shared" ca="1" si="217"/>
        <v/>
      </c>
      <c r="P449" s="308" t="str">
        <f ca="1">IF(B449=FALSE,"",(R437*L449+S437*L449^2+T437*L449^3)*N437)</f>
        <v/>
      </c>
      <c r="Q449" s="308" t="str">
        <f ca="1">IF(B449=FALSE,"",(R437*M449+S437*M449^2+T437*M449^3)*N437)</f>
        <v/>
      </c>
      <c r="R449" s="308" t="str">
        <f ca="1">IF(B449=FALSE,"",(R437*N449+S437*N449^2+T437*N449^3)*N437)</f>
        <v/>
      </c>
      <c r="S449" s="308" t="str">
        <f t="shared" ca="1" si="218"/>
        <v/>
      </c>
      <c r="T449" s="309" t="str">
        <f ca="1">IF(B449=FALSE,"",IF(K449=0,0,(ROUND(K449,K437)-ROUND(P449,K437))/ROUND(P449,K437)*100))</f>
        <v/>
      </c>
      <c r="U449" s="309" t="str">
        <f ca="1">IF(B449=FALSE,"",IF(K449=0,0,(ROUND(K449,K437)-ROUND(Q449,K437))/ROUND(Q449,K437)*100))</f>
        <v/>
      </c>
      <c r="V449" s="309" t="str">
        <f ca="1">IF(B449=FALSE,"",IF(K449=0,0,(ROUND(K449,K437)-ROUND(R449,K437))/ROUND(R449,K437)*100))</f>
        <v/>
      </c>
      <c r="X449" s="124" t="str">
        <f ca="1">IF(A468=FALSE,"",IF(B468*F437&gt;=1000,"# ##","")&amp;J437)</f>
        <v/>
      </c>
      <c r="Y449" s="124" t="str">
        <f ca="1">IF(A468=FALSE,"",TEXT(B468*F437,X449))</f>
        <v/>
      </c>
      <c r="Z449" s="124" t="str">
        <f ca="1">IF(A468=FALSE,"-",TEXT(C468*F437,X449))</f>
        <v>-</v>
      </c>
      <c r="AA449" s="273" t="str">
        <f ca="1">IF(A468=FALSE,"-",TEXT((B468-C468)*F437,X449))</f>
        <v>-</v>
      </c>
      <c r="AB449" s="124" t="str">
        <f ca="1">IF(A468=FALSE,"",IF(D449=0,"-",TEXT(P468,AH467)))</f>
        <v/>
      </c>
      <c r="AC449" s="124" t="str">
        <f ca="1">IF(OR(A468=FALSE,D449=0),"-",TEXT(ROUNDUP(AE468,AH465),AH467))</f>
        <v>-</v>
      </c>
      <c r="AD449" s="273" t="str">
        <f ca="1">IF(A468=FALSE,"-",TEXT(ROUNDUP(AE468,AH465)%*B468*F437,X449))</f>
        <v>-</v>
      </c>
      <c r="AE449" s="124" t="str">
        <f ca="1">IF(OR(A468=FALSE,D449=0),"-",TEXT(Q468,AH467))</f>
        <v>-</v>
      </c>
      <c r="AF449" s="124" t="s">
        <v>353</v>
      </c>
      <c r="AG449" s="125" t="str">
        <f t="shared" ca="1" si="219"/>
        <v>-</v>
      </c>
      <c r="AI449" s="125" t="str">
        <f ca="1">IF(A468=FALSE,"",ROUND(C468*F437,K436))</f>
        <v/>
      </c>
      <c r="AJ449" s="125" t="str">
        <f ca="1">IF(A468=FALSE,"",ROUND(OFFSET(Force_2!L$3,B435+A449,0)*A437*F437,K436))</f>
        <v/>
      </c>
      <c r="AK449" s="125" t="str">
        <f ca="1">IF(A468=FALSE,"",ROUND(OFFSET(Force_2!M$3,B435+A449,0)*A437*F437,K436))</f>
        <v/>
      </c>
      <c r="AL449" s="124" t="str">
        <f ca="1">IF(A468=FALSE,"","± "&amp;TEXT((AK449-AJ449)/2,J437))</f>
        <v/>
      </c>
      <c r="AM449" s="124" t="str">
        <f t="shared" ca="1" si="220"/>
        <v>-</v>
      </c>
    </row>
    <row r="450" spans="1:39" s="119" customFormat="1" ht="18.75" customHeight="1">
      <c r="A450" s="121">
        <v>7</v>
      </c>
      <c r="B450" s="121" t="b">
        <f ca="1">IFERROR(AND(OFFSET(Force_2!V$3,B435+A450,0)&lt;&gt;"",H435+5&gt;A450),FALSE)</f>
        <v>0</v>
      </c>
      <c r="C450" s="542"/>
      <c r="D450" s="121" t="str">
        <f ca="1">IF(B450=FALSE,"",OFFSET(Force_2!B$3,B435+A450,0))</f>
        <v/>
      </c>
      <c r="E450" s="121" t="str">
        <f ca="1">IF(B450=FALSE,"",OFFSET(Force_2!V$3,B435+A450,0))</f>
        <v/>
      </c>
      <c r="F450" s="121" t="str">
        <f ca="1">IF(B450=FALSE,"",OFFSET(Force_2!W$3,B435+A450,0))</f>
        <v/>
      </c>
      <c r="G450" s="121" t="str">
        <f ca="1">IF(B450=FALSE,"",OFFSET(Force_2!X$3,B435+A450,0))</f>
        <v/>
      </c>
      <c r="H450" s="121" t="str">
        <f ca="1">IF(B450=FALSE,"",OFFSET(Force_2!Y$3,B435+A450,0))</f>
        <v/>
      </c>
      <c r="I450" s="121" t="str">
        <f ca="1">IF(B450=FALSE,"",OFFSET(Force_2!Z$3,B435+A450,0))</f>
        <v/>
      </c>
      <c r="J450" s="121" t="str">
        <f ca="1">IF(B450=FALSE,"",OFFSET(Force_2!AA$3,B435+A450,0))</f>
        <v/>
      </c>
      <c r="K450" s="308" t="str">
        <f ca="1">IF(B450=FALSE,"",D450*A437)</f>
        <v/>
      </c>
      <c r="L450" s="308" t="str">
        <f ca="1">IF(B450=FALSE,"",IF(D450=0,0,D450/E450*(F450-F446)))</f>
        <v/>
      </c>
      <c r="M450" s="308" t="str">
        <f ca="1">IF(B450=FALSE,"",IF(D450=0,0,D450/G450*(H450-H446)))</f>
        <v/>
      </c>
      <c r="N450" s="308" t="str">
        <f ca="1">IF(B450=FALSE,"",IF(D450=0,0,D450/I450*(J450-J446)))</f>
        <v/>
      </c>
      <c r="O450" s="308" t="str">
        <f t="shared" ca="1" si="217"/>
        <v/>
      </c>
      <c r="P450" s="308" t="str">
        <f ca="1">IF(B450=FALSE,"",(R437*L450+S437*L450^2+T437*L450^3)*N437)</f>
        <v/>
      </c>
      <c r="Q450" s="308" t="str">
        <f ca="1">IF(B450=FALSE,"",(R437*M450+S437*M450^2+T437*M450^3)*N437)</f>
        <v/>
      </c>
      <c r="R450" s="308" t="str">
        <f ca="1">IF(B450=FALSE,"",(R437*N450+S437*N450^2+T437*N450^3)*N437)</f>
        <v/>
      </c>
      <c r="S450" s="308" t="str">
        <f t="shared" ca="1" si="218"/>
        <v/>
      </c>
      <c r="T450" s="309" t="str">
        <f ca="1">IF(B450=FALSE,"",IF(K450=0,0,(ROUND(K450,K437)-ROUND(P450,K437))/ROUND(P450,K437)*100))</f>
        <v/>
      </c>
      <c r="U450" s="309" t="str">
        <f ca="1">IF(B450=FALSE,"",IF(K450=0,0,(ROUND(K450,K437)-ROUND(Q450,K437))/ROUND(Q450,K437)*100))</f>
        <v/>
      </c>
      <c r="V450" s="309" t="str">
        <f ca="1">IF(B450=FALSE,"",IF(K450=0,0,(ROUND(K450,K437)-ROUND(R450,K437))/ROUND(R450,K437)*100))</f>
        <v/>
      </c>
      <c r="X450" s="124" t="str">
        <f ca="1">IF(A469=FALSE,"",IF(B469*F437&gt;=1000,"# ##","")&amp;J437)</f>
        <v/>
      </c>
      <c r="Y450" s="124" t="str">
        <f ca="1">IF(A469=FALSE,"",TEXT(B469*F437,X450))</f>
        <v/>
      </c>
      <c r="Z450" s="124" t="str">
        <f ca="1">IF(A469=FALSE,"-",TEXT(C469*F437,X450))</f>
        <v>-</v>
      </c>
      <c r="AA450" s="273" t="str">
        <f ca="1">IF(A469=FALSE,"-",TEXT((B469-C469)*F437,X450))</f>
        <v>-</v>
      </c>
      <c r="AB450" s="124" t="str">
        <f ca="1">IF(A469=FALSE,"",IF(D450=0,"-",TEXT(P469,AH467)))</f>
        <v/>
      </c>
      <c r="AC450" s="124" t="str">
        <f ca="1">IF(OR(A469=FALSE,D450=0),"-",TEXT(ROUNDUP(AE469,AH465),AH467))</f>
        <v>-</v>
      </c>
      <c r="AD450" s="273" t="str">
        <f ca="1">IF(A469=FALSE,"-",TEXT(ROUNDUP(AE469,AH465)%*B469*F437,X450))</f>
        <v>-</v>
      </c>
      <c r="AE450" s="124" t="str">
        <f ca="1">IF(OR(A469=FALSE,D450=0),"-",TEXT(Q469,AH467))</f>
        <v>-</v>
      </c>
      <c r="AF450" s="124" t="s">
        <v>353</v>
      </c>
      <c r="AG450" s="125" t="str">
        <f t="shared" ca="1" si="219"/>
        <v>-</v>
      </c>
      <c r="AI450" s="125" t="str">
        <f ca="1">IF(A469=FALSE,"",ROUND(C469*F437,K436))</f>
        <v/>
      </c>
      <c r="AJ450" s="125" t="str">
        <f ca="1">IF(A469=FALSE,"",ROUND(OFFSET(Force_2!L$3,B435+A450,0)*A437*F437,K436))</f>
        <v/>
      </c>
      <c r="AK450" s="125" t="str">
        <f ca="1">IF(A469=FALSE,"",ROUND(OFFSET(Force_2!M$3,B435+A450,0)*A437*F437,K436))</f>
        <v/>
      </c>
      <c r="AL450" s="124" t="str">
        <f ca="1">IF(A469=FALSE,"","± "&amp;TEXT((AK450-AJ450)/2,J437))</f>
        <v/>
      </c>
      <c r="AM450" s="124" t="str">
        <f t="shared" ca="1" si="220"/>
        <v>-</v>
      </c>
    </row>
    <row r="451" spans="1:39" s="119" customFormat="1" ht="18.75" customHeight="1">
      <c r="A451" s="121">
        <v>8</v>
      </c>
      <c r="B451" s="121" t="b">
        <f ca="1">IFERROR(AND(OFFSET(Force_2!V$3,B435+A451,0)&lt;&gt;"",H435+5&gt;A451),FALSE)</f>
        <v>0</v>
      </c>
      <c r="C451" s="542"/>
      <c r="D451" s="121" t="str">
        <f ca="1">IF(B451=FALSE,"",OFFSET(Force_2!B$3,B435+A451,0))</f>
        <v/>
      </c>
      <c r="E451" s="121" t="str">
        <f ca="1">IF(B451=FALSE,"",OFFSET(Force_2!V$3,B435+A451,0))</f>
        <v/>
      </c>
      <c r="F451" s="121" t="str">
        <f ca="1">IF(B451=FALSE,"",OFFSET(Force_2!W$3,B435+A451,0))</f>
        <v/>
      </c>
      <c r="G451" s="121" t="str">
        <f ca="1">IF(B451=FALSE,"",OFFSET(Force_2!X$3,B435+A451,0))</f>
        <v/>
      </c>
      <c r="H451" s="121" t="str">
        <f ca="1">IF(B451=FALSE,"",OFFSET(Force_2!Y$3,B435+A451,0))</f>
        <v/>
      </c>
      <c r="I451" s="121" t="str">
        <f ca="1">IF(B451=FALSE,"",OFFSET(Force_2!Z$3,B435+A451,0))</f>
        <v/>
      </c>
      <c r="J451" s="121" t="str">
        <f ca="1">IF(B451=FALSE,"",OFFSET(Force_2!AA$3,B435+A451,0))</f>
        <v/>
      </c>
      <c r="K451" s="308" t="str">
        <f ca="1">IF(B451=FALSE,"",D451*A437)</f>
        <v/>
      </c>
      <c r="L451" s="308" t="str">
        <f ca="1">IF(B451=FALSE,"",IF(D451=0,0,D451/E451*(F451-F446)))</f>
        <v/>
      </c>
      <c r="M451" s="308" t="str">
        <f ca="1">IF(B451=FALSE,"",IF(D451=0,0,D451/G451*(H451-H446)))</f>
        <v/>
      </c>
      <c r="N451" s="308" t="str">
        <f ca="1">IF(B451=FALSE,"",IF(D451=0,0,D451/I451*(J451-J446)))</f>
        <v/>
      </c>
      <c r="O451" s="308" t="str">
        <f t="shared" ca="1" si="217"/>
        <v/>
      </c>
      <c r="P451" s="308" t="str">
        <f ca="1">IF(B451=FALSE,"",(R437*L451+S437*L451^2+T437*L451^3)*N437)</f>
        <v/>
      </c>
      <c r="Q451" s="308" t="str">
        <f ca="1">IF(B451=FALSE,"",(R437*M451+S437*M451^2+T437*M451^3)*N437)</f>
        <v/>
      </c>
      <c r="R451" s="308" t="str">
        <f ca="1">IF(B451=FALSE,"",(R437*N451+S437*N451^2+T437*N451^3)*N437)</f>
        <v/>
      </c>
      <c r="S451" s="308" t="str">
        <f t="shared" ca="1" si="218"/>
        <v/>
      </c>
      <c r="T451" s="309" t="str">
        <f ca="1">IF(B451=FALSE,"",IF(K451=0,0,(ROUND(K451,K437)-ROUND(P451,K437))/ROUND(P451,K437)*100))</f>
        <v/>
      </c>
      <c r="U451" s="309" t="str">
        <f ca="1">IF(B451=FALSE,"",IF(K451=0,0,(ROUND(K451,K437)-ROUND(Q451,K437))/ROUND(Q451,K437)*100))</f>
        <v/>
      </c>
      <c r="V451" s="309" t="str">
        <f ca="1">IF(B451=FALSE,"",IF(K451=0,0,(ROUND(K451,K437)-ROUND(R451,K437))/ROUND(R451,K437)*100))</f>
        <v/>
      </c>
      <c r="X451" s="124" t="str">
        <f ca="1">IF(A470=FALSE,"",IF(B470*F437&gt;=1000,"# ##","")&amp;J437)</f>
        <v/>
      </c>
      <c r="Y451" s="124" t="str">
        <f ca="1">IF(A470=FALSE,"",TEXT(B470*F437,X451))</f>
        <v/>
      </c>
      <c r="Z451" s="124" t="str">
        <f ca="1">IF(A470=FALSE,"-",TEXT(C470*F437,X451))</f>
        <v>-</v>
      </c>
      <c r="AA451" s="273" t="str">
        <f ca="1">IF(A470=FALSE,"-",TEXT((B470-C470)*F437,X451))</f>
        <v>-</v>
      </c>
      <c r="AB451" s="124" t="str">
        <f ca="1">IF(A470=FALSE,"",IF(D451=0,"-",TEXT(P470,AH467)))</f>
        <v/>
      </c>
      <c r="AC451" s="124" t="str">
        <f ca="1">IF(OR(A470=FALSE,D451=0),"-",TEXT(ROUNDUP(AE470,AH465),AH467))</f>
        <v>-</v>
      </c>
      <c r="AD451" s="273" t="str">
        <f ca="1">IF(A470=FALSE,"-",TEXT(ROUNDUP(AE470,AH465)%*B470*F437,X451))</f>
        <v>-</v>
      </c>
      <c r="AE451" s="124" t="str">
        <f ca="1">IF(OR(A470=FALSE,D451=0),"-",TEXT(Q470,AH467))</f>
        <v>-</v>
      </c>
      <c r="AF451" s="124" t="s">
        <v>353</v>
      </c>
      <c r="AG451" s="125" t="str">
        <f t="shared" ca="1" si="219"/>
        <v>-</v>
      </c>
      <c r="AI451" s="125" t="str">
        <f ca="1">IF(A470=FALSE,"",ROUND(C470*F437,K436))</f>
        <v/>
      </c>
      <c r="AJ451" s="125" t="str">
        <f ca="1">IF(A470=FALSE,"",ROUND(OFFSET(Force_2!L$3,B435+A451,0)*A437*F437,K436))</f>
        <v/>
      </c>
      <c r="AK451" s="125" t="str">
        <f ca="1">IF(A470=FALSE,"",ROUND(OFFSET(Force_2!M$3,B435+A451,0)*A437*F437,K436))</f>
        <v/>
      </c>
      <c r="AL451" s="124" t="str">
        <f ca="1">IF(A470=FALSE,"","± "&amp;TEXT((AK451-AJ451)/2,J437))</f>
        <v/>
      </c>
      <c r="AM451" s="124" t="str">
        <f t="shared" ca="1" si="220"/>
        <v>-</v>
      </c>
    </row>
    <row r="452" spans="1:39" s="119" customFormat="1" ht="18.75" customHeight="1">
      <c r="A452" s="121">
        <v>9</v>
      </c>
      <c r="B452" s="121" t="b">
        <f ca="1">IFERROR(AND(OFFSET(Force_2!V$3,B435+A452,0)&lt;&gt;"",H435+5&gt;A452),FALSE)</f>
        <v>0</v>
      </c>
      <c r="C452" s="542"/>
      <c r="D452" s="121" t="str">
        <f ca="1">IF(B452=FALSE,"",OFFSET(Force_2!B$3,B435+A452,0))</f>
        <v/>
      </c>
      <c r="E452" s="121" t="str">
        <f ca="1">IF(B452=FALSE,"",OFFSET(Force_2!V$3,B435+A452,0))</f>
        <v/>
      </c>
      <c r="F452" s="121" t="str">
        <f ca="1">IF(B452=FALSE,"",OFFSET(Force_2!W$3,B435+A452,0))</f>
        <v/>
      </c>
      <c r="G452" s="121" t="str">
        <f ca="1">IF(B452=FALSE,"",OFFSET(Force_2!X$3,B435+A452,0))</f>
        <v/>
      </c>
      <c r="H452" s="121" t="str">
        <f ca="1">IF(B452=FALSE,"",OFFSET(Force_2!Y$3,B435+A452,0))</f>
        <v/>
      </c>
      <c r="I452" s="121" t="str">
        <f ca="1">IF(B452=FALSE,"",OFFSET(Force_2!Z$3,B435+A452,0))</f>
        <v/>
      </c>
      <c r="J452" s="121" t="str">
        <f ca="1">IF(B452=FALSE,"",OFFSET(Force_2!AA$3,B435+A452,0))</f>
        <v/>
      </c>
      <c r="K452" s="308" t="str">
        <f ca="1">IF(B452=FALSE,"",D452*A437)</f>
        <v/>
      </c>
      <c r="L452" s="308" t="str">
        <f ca="1">IF(B452=FALSE,"",IF(D452=0,0,D452/E452*(F452-F446)))</f>
        <v/>
      </c>
      <c r="M452" s="308" t="str">
        <f ca="1">IF(B452=FALSE,"",IF(D452=0,0,D452/G452*(H452-H446)))</f>
        <v/>
      </c>
      <c r="N452" s="308" t="str">
        <f ca="1">IF(B452=FALSE,"",IF(D452=0,0,D452/I452*(J452-J446)))</f>
        <v/>
      </c>
      <c r="O452" s="308" t="str">
        <f t="shared" ca="1" si="217"/>
        <v/>
      </c>
      <c r="P452" s="308" t="str">
        <f ca="1">IF(B452=FALSE,"",(R437*L452+S437*L452^2+T437*L452^3)*N437)</f>
        <v/>
      </c>
      <c r="Q452" s="308" t="str">
        <f ca="1">IF(B452=FALSE,"",(R437*M452+S437*M452^2+T437*M452^3)*N437)</f>
        <v/>
      </c>
      <c r="R452" s="308" t="str">
        <f ca="1">IF(B452=FALSE,"",(R437*N452+S437*N452^2+T437*N452^3)*N437)</f>
        <v/>
      </c>
      <c r="S452" s="308" t="str">
        <f t="shared" ca="1" si="218"/>
        <v/>
      </c>
      <c r="T452" s="309" t="str">
        <f ca="1">IF(B452=FALSE,"",IF(K452=0,0,(ROUND(K452,K437)-ROUND(P452,K437))/ROUND(P452,K437)*100))</f>
        <v/>
      </c>
      <c r="U452" s="309" t="str">
        <f ca="1">IF(B452=FALSE,"",IF(K452=0,0,(ROUND(K452,K437)-ROUND(Q452,K437))/ROUND(Q452,K437)*100))</f>
        <v/>
      </c>
      <c r="V452" s="309" t="str">
        <f ca="1">IF(B452=FALSE,"",IF(K452=0,0,(ROUND(K452,K437)-ROUND(R452,K437))/ROUND(R452,K437)*100))</f>
        <v/>
      </c>
      <c r="X452" s="124" t="str">
        <f ca="1">IF(A471=FALSE,"",IF(B471*F437&gt;=1000,"# ##","")&amp;J437)</f>
        <v/>
      </c>
      <c r="Y452" s="124" t="str">
        <f ca="1">IF(A471=FALSE,"",TEXT(B471*F437,X452))</f>
        <v/>
      </c>
      <c r="Z452" s="124" t="str">
        <f ca="1">IF(A471=FALSE,"-",TEXT(C471*F437,X452))</f>
        <v>-</v>
      </c>
      <c r="AA452" s="273" t="str">
        <f ca="1">IF(A471=FALSE,"-",TEXT((B471-C471)*F437,X452))</f>
        <v>-</v>
      </c>
      <c r="AB452" s="124" t="str">
        <f ca="1">IF(A471=FALSE,"",IF(D452=0,"-",TEXT(P471,AH467)))</f>
        <v/>
      </c>
      <c r="AC452" s="124" t="str">
        <f ca="1">IF(OR(A471=FALSE,D452=0),"-",TEXT(ROUNDUP(AE471,AH465),AH467))</f>
        <v>-</v>
      </c>
      <c r="AD452" s="273" t="str">
        <f ca="1">IF(A471=FALSE,"-",TEXT(ROUNDUP(AE471,AH465)%*B471*F437,X452))</f>
        <v>-</v>
      </c>
      <c r="AE452" s="124" t="str">
        <f ca="1">IF(OR(A471=FALSE,D452=0),"-",TEXT(Q471,AH467))</f>
        <v>-</v>
      </c>
      <c r="AF452" s="124" t="s">
        <v>353</v>
      </c>
      <c r="AG452" s="125" t="str">
        <f t="shared" ca="1" si="219"/>
        <v>-</v>
      </c>
      <c r="AI452" s="125" t="str">
        <f ca="1">IF(A471=FALSE,"",ROUND(C471*F437,K436))</f>
        <v/>
      </c>
      <c r="AJ452" s="125" t="str">
        <f ca="1">IF(A471=FALSE,"",ROUND(OFFSET(Force_2!L$3,B435+A452,0)*A437*F437,K436))</f>
        <v/>
      </c>
      <c r="AK452" s="125" t="str">
        <f ca="1">IF(A471=FALSE,"",ROUND(OFFSET(Force_2!M$3,B435+A452,0)*A437*F437,K436))</f>
        <v/>
      </c>
      <c r="AL452" s="124" t="str">
        <f ca="1">IF(A471=FALSE,"","± "&amp;TEXT((AK452-AJ452)/2,J437))</f>
        <v/>
      </c>
      <c r="AM452" s="124" t="str">
        <f t="shared" ca="1" si="220"/>
        <v>-</v>
      </c>
    </row>
    <row r="453" spans="1:39" s="119" customFormat="1" ht="18.75" customHeight="1">
      <c r="A453" s="121">
        <v>10</v>
      </c>
      <c r="B453" s="121" t="b">
        <f ca="1">IFERROR(AND(OFFSET(Force_2!V$3,B435+A453,0)&lt;&gt;"",H435+5&gt;A453),FALSE)</f>
        <v>0</v>
      </c>
      <c r="C453" s="542"/>
      <c r="D453" s="121" t="str">
        <f ca="1">IF(B$30=FALSE,"",OFFSET(Force_2!B$3,B435+A453,0))</f>
        <v/>
      </c>
      <c r="E453" s="121" t="str">
        <f ca="1">IF(B453=FALSE,"",OFFSET(Force_2!V$3,B435+A453,0))</f>
        <v/>
      </c>
      <c r="F453" s="121" t="str">
        <f ca="1">IF(B453=FALSE,"",OFFSET(Force_2!W$3,B435+A453,0))</f>
        <v/>
      </c>
      <c r="G453" s="121" t="str">
        <f ca="1">IF(B453=FALSE,"",OFFSET(Force_2!X$3,B435+A453,0))</f>
        <v/>
      </c>
      <c r="H453" s="121" t="str">
        <f ca="1">IF(B453=FALSE,"",OFFSET(Force_2!Y$3,B435+A453,0))</f>
        <v/>
      </c>
      <c r="I453" s="121" t="str">
        <f ca="1">IF(B453=FALSE,"",OFFSET(Force_2!Z$3,B435+A453,0))</f>
        <v/>
      </c>
      <c r="J453" s="121" t="str">
        <f ca="1">IF(B453=FALSE,"",OFFSET(Force_2!AA$3,B435+A453,0))</f>
        <v/>
      </c>
      <c r="K453" s="308" t="str">
        <f ca="1">IF(B453=FALSE,"",D453*A437)</f>
        <v/>
      </c>
      <c r="L453" s="308" t="str">
        <f ca="1">IF(B453=FALSE,"",IF(D453=0,0,D453/E453*(F453-F446)))</f>
        <v/>
      </c>
      <c r="M453" s="308" t="str">
        <f ca="1">IF(B453=FALSE,"",IF(D453=0,0,D453/G453*(H453-H446)))</f>
        <v/>
      </c>
      <c r="N453" s="308" t="str">
        <f ca="1">IF(B453=FALSE,"",IF(D453=0,0,D453/I453*(J453-J446)))</f>
        <v/>
      </c>
      <c r="O453" s="308" t="str">
        <f t="shared" ca="1" si="217"/>
        <v/>
      </c>
      <c r="P453" s="308" t="str">
        <f ca="1">IF(B453=FALSE,"",(R437*L453+S437*L453^2+T437*L453^3)*N437)</f>
        <v/>
      </c>
      <c r="Q453" s="308" t="str">
        <f ca="1">IF(B453=FALSE,"",(R437*M453+S437*M453^2+T437*M453^3)*N437)</f>
        <v/>
      </c>
      <c r="R453" s="308" t="str">
        <f ca="1">IF(B453=FALSE,"",(R437*N453+S437*N453^2+T437*N453^3)*N437)</f>
        <v/>
      </c>
      <c r="S453" s="308" t="str">
        <f t="shared" ca="1" si="218"/>
        <v/>
      </c>
      <c r="T453" s="309" t="str">
        <f ca="1">IF(B453=FALSE,"",IF(K453=0,0,(ROUND(K453,K437)-ROUND(P453,K437))/ROUND(P453,K437)*100))</f>
        <v/>
      </c>
      <c r="U453" s="309" t="str">
        <f ca="1">IF(B453=FALSE,"",IF(K453=0,0,(ROUND(K453,K437)-ROUND(Q453,K437))/ROUND(Q453,K437)*100))</f>
        <v/>
      </c>
      <c r="V453" s="309" t="str">
        <f ca="1">IF(B453=FALSE,"",IF(K453=0,0,(ROUND(K453,K437)-ROUND(R453,K437))/ROUND(R453,K437)*100))</f>
        <v/>
      </c>
      <c r="X453" s="124" t="str">
        <f ca="1">IF(A472=FALSE,"",IF(B472*F437&gt;=1000,"# ##","")&amp;J437)</f>
        <v/>
      </c>
      <c r="Y453" s="124" t="str">
        <f ca="1">IF(A472=FALSE,"",TEXT(B472*F437,X453))</f>
        <v/>
      </c>
      <c r="Z453" s="124" t="str">
        <f ca="1">IF(A472=FALSE,"-",TEXT(C472*F437,X453))</f>
        <v>-</v>
      </c>
      <c r="AA453" s="273" t="str">
        <f ca="1">IF(A472=FALSE,"-",TEXT((B472-C472)*F437,X453))</f>
        <v>-</v>
      </c>
      <c r="AB453" s="124" t="str">
        <f ca="1">IF(A472=FALSE,"",IF(D453=0,"-",TEXT(P472,AH467)))</f>
        <v/>
      </c>
      <c r="AC453" s="124" t="str">
        <f ca="1">IF(OR(A472=FALSE,D453=0),"-",TEXT(ROUNDUP(AE472,AH465),AH467))</f>
        <v>-</v>
      </c>
      <c r="AD453" s="273" t="str">
        <f ca="1">IF(A472=FALSE,"-",TEXT(ROUNDUP(AE472,AH465)%*B472*F437,X453))</f>
        <v>-</v>
      </c>
      <c r="AE453" s="124" t="str">
        <f ca="1">IF(OR(A472=FALSE,D453=0),"-",TEXT(Q472,AH467))</f>
        <v>-</v>
      </c>
      <c r="AF453" s="124" t="s">
        <v>353</v>
      </c>
      <c r="AG453" s="125" t="str">
        <f t="shared" ca="1" si="219"/>
        <v>-</v>
      </c>
      <c r="AI453" s="125" t="str">
        <f ca="1">IF(A472=FALSE,"",ROUND(C472*F437,K436))</f>
        <v/>
      </c>
      <c r="AJ453" s="125" t="str">
        <f ca="1">IF(A472=FALSE,"",ROUND(OFFSET(Force_2!L$3,B435+A453,0)*A437*F437,K436))</f>
        <v/>
      </c>
      <c r="AK453" s="125" t="str">
        <f ca="1">IF(A472=FALSE,"",ROUND(OFFSET(Force_2!M$3,B435+A453,0)*A437*F437,K436))</f>
        <v/>
      </c>
      <c r="AL453" s="124" t="str">
        <f ca="1">IF(A472=FALSE,"","± "&amp;TEXT((AK453-AJ453)/2,J437))</f>
        <v/>
      </c>
      <c r="AM453" s="124" t="str">
        <f t="shared" ca="1" si="220"/>
        <v>-</v>
      </c>
    </row>
    <row r="454" spans="1:39" s="119" customFormat="1" ht="18.75" customHeight="1">
      <c r="A454" s="121">
        <v>11</v>
      </c>
      <c r="B454" s="121" t="b">
        <f ca="1">IFERROR(AND(OFFSET(Force_2!V$3,B435+A454,0)&lt;&gt;"",H435+5&gt;A454),FALSE)</f>
        <v>0</v>
      </c>
      <c r="C454" s="542"/>
      <c r="D454" s="121" t="str">
        <f ca="1">IF(B$31=FALSE,"",OFFSET(Force_2!B$3,B435+A454,0))</f>
        <v/>
      </c>
      <c r="E454" s="121" t="str">
        <f ca="1">IF(B454=FALSE,"",OFFSET(Force_2!V$3,B435+A454,0))</f>
        <v/>
      </c>
      <c r="F454" s="121" t="str">
        <f ca="1">IF(B454=FALSE,"",OFFSET(Force_2!W$3,B435+A454,0))</f>
        <v/>
      </c>
      <c r="G454" s="121" t="str">
        <f ca="1">IF(B454=FALSE,"",OFFSET(Force_2!X$3,B435+A454,0))</f>
        <v/>
      </c>
      <c r="H454" s="121" t="str">
        <f ca="1">IF(B454=FALSE,"",OFFSET(Force_2!Y$3,B435+A454,0))</f>
        <v/>
      </c>
      <c r="I454" s="121" t="str">
        <f ca="1">IF(B454=FALSE,"",OFFSET(Force_2!Z$3,B435+A454,0))</f>
        <v/>
      </c>
      <c r="J454" s="121" t="str">
        <f ca="1">IF(B454=FALSE,"",OFFSET(Force_2!AA$3,B435+A454,0))</f>
        <v/>
      </c>
      <c r="K454" s="308" t="str">
        <f ca="1">IF(B454=FALSE,"",D454*A437)</f>
        <v/>
      </c>
      <c r="L454" s="308" t="str">
        <f ca="1">IF(B454=FALSE,"",IF(D454=0,0,D454/E454*(F454-F446)))</f>
        <v/>
      </c>
      <c r="M454" s="308" t="str">
        <f ca="1">IF(B454=FALSE,"",IF(D454=0,0,D454/G454*(H454-H446)))</f>
        <v/>
      </c>
      <c r="N454" s="308" t="str">
        <f ca="1">IF(B454=FALSE,"",IF(D454=0,0,D454/I454*(J454-J446)))</f>
        <v/>
      </c>
      <c r="O454" s="308" t="str">
        <f t="shared" ca="1" si="217"/>
        <v/>
      </c>
      <c r="P454" s="308" t="str">
        <f ca="1">IF(B454=FALSE,"",(R437*L454+S437*L454^2+T437*L454^3)*N437)</f>
        <v/>
      </c>
      <c r="Q454" s="308" t="str">
        <f ca="1">IF(B454=FALSE,"",(R437*M454+S437*M454^2+T437*M454^3)*N437)</f>
        <v/>
      </c>
      <c r="R454" s="308" t="str">
        <f ca="1">IF(B454=FALSE,"",(R437*N454+S437*N454^2+T437*N454^3)*N437)</f>
        <v/>
      </c>
      <c r="S454" s="308" t="str">
        <f t="shared" ca="1" si="218"/>
        <v/>
      </c>
      <c r="T454" s="309" t="str">
        <f ca="1">IF(B454=FALSE,"",IF(K454=0,0,(ROUND(K454,K437)-ROUND(P454,K437))/ROUND(P454,K437)*100))</f>
        <v/>
      </c>
      <c r="U454" s="309" t="str">
        <f ca="1">IF(B454=FALSE,"",IF(K454=0,0,(ROUND(K454,K437)-ROUND(Q454,K437))/ROUND(Q454,K437)*100))</f>
        <v/>
      </c>
      <c r="V454" s="309" t="str">
        <f ca="1">IF(B454=FALSE,"",IF(K454=0,0,(ROUND(K454,K437)-ROUND(R454,K437))/ROUND(R454,K437)*100))</f>
        <v/>
      </c>
      <c r="X454" s="124" t="str">
        <f ca="1">IF(A473=FALSE,"",IF(B473*F437&gt;=1000,"# ##","")&amp;J437)</f>
        <v/>
      </c>
      <c r="Y454" s="124" t="str">
        <f ca="1">IF(A473=FALSE,"",TEXT(B473*F437,X454))</f>
        <v/>
      </c>
      <c r="Z454" s="124" t="str">
        <f ca="1">IF(A473=FALSE,"-",TEXT(C473*F437,X454))</f>
        <v>-</v>
      </c>
      <c r="AA454" s="273" t="str">
        <f ca="1">IF(A473=FALSE,"-",TEXT((B473-C473)*F437,X454))</f>
        <v>-</v>
      </c>
      <c r="AB454" s="124" t="str">
        <f ca="1">IF(A473=FALSE,"",IF(D454=0,"-",TEXT(P473,AH467)))</f>
        <v/>
      </c>
      <c r="AC454" s="124" t="str">
        <f ca="1">IF(OR(A473=FALSE,D454=0),"-",TEXT(ROUNDUP(AE473,AH465),AH467))</f>
        <v>-</v>
      </c>
      <c r="AD454" s="273" t="str">
        <f ca="1">IF(A473=FALSE,"-",TEXT(ROUNDUP(AE473,AH465)%*B473*F437,X454))</f>
        <v>-</v>
      </c>
      <c r="AE454" s="124" t="str">
        <f ca="1">IF(OR(A473=FALSE,D454=0),"-",TEXT(Q473,AH467))</f>
        <v>-</v>
      </c>
      <c r="AF454" s="124" t="s">
        <v>353</v>
      </c>
      <c r="AG454" s="125" t="str">
        <f t="shared" ca="1" si="219"/>
        <v>-</v>
      </c>
      <c r="AI454" s="125" t="str">
        <f ca="1">IF(A473=FALSE,"",ROUND(C473*F437,K436))</f>
        <v/>
      </c>
      <c r="AJ454" s="125" t="str">
        <f ca="1">IF(A473=FALSE,"",ROUND(OFFSET(Force_2!L$3,B435+A454,0)*A437*F437,K436))</f>
        <v/>
      </c>
      <c r="AK454" s="125" t="str">
        <f ca="1">IF(A473=FALSE,"",ROUND(OFFSET(Force_2!M$3,B435+A454,0)*A437*F437,K436))</f>
        <v/>
      </c>
      <c r="AL454" s="124" t="str">
        <f ca="1">IF(A473=FALSE,"","± "&amp;TEXT((AK454-AJ454)/2,J437))</f>
        <v/>
      </c>
      <c r="AM454" s="124" t="str">
        <f t="shared" ca="1" si="220"/>
        <v>-</v>
      </c>
    </row>
    <row r="455" spans="1:39" s="119" customFormat="1" ht="18.75" customHeight="1">
      <c r="A455" s="121">
        <v>12</v>
      </c>
      <c r="B455" s="121" t="b">
        <f ca="1">IFERROR(AND(OFFSET(Force_2!V$3,B435+A455,0)&lt;&gt;"",H435+5&gt;A455),FALSE)</f>
        <v>0</v>
      </c>
      <c r="C455" s="542"/>
      <c r="D455" s="121" t="str">
        <f ca="1">IF(B$32=FALSE,"",OFFSET(Force_2!B$3,B435+A455,0))</f>
        <v/>
      </c>
      <c r="E455" s="121" t="str">
        <f ca="1">IF(B455=FALSE,"",OFFSET(Force_2!V$3,B435+A455,0))</f>
        <v/>
      </c>
      <c r="F455" s="121" t="str">
        <f ca="1">IF(B455=FALSE,"",OFFSET(Force_2!W$3,B435+A455,0))</f>
        <v/>
      </c>
      <c r="G455" s="121" t="str">
        <f ca="1">IF(B455=FALSE,"",OFFSET(Force_2!X$3,B435+A455,0))</f>
        <v/>
      </c>
      <c r="H455" s="121" t="str">
        <f ca="1">IF(B455=FALSE,"",OFFSET(Force_2!Y$3,B435+A455,0))</f>
        <v/>
      </c>
      <c r="I455" s="121" t="str">
        <f ca="1">IF(B455=FALSE,"",OFFSET(Force_2!Z$3,B435+A455,0))</f>
        <v/>
      </c>
      <c r="J455" s="121" t="str">
        <f ca="1">IF(B455=FALSE,"",OFFSET(Force_2!AA$3,B435+A455,0))</f>
        <v/>
      </c>
      <c r="K455" s="308" t="str">
        <f ca="1">IF(B455=FALSE,"",D455*A437)</f>
        <v/>
      </c>
      <c r="L455" s="308" t="str">
        <f ca="1">IF(B455=FALSE,"",IF(D455=0,0,D455/E455*(F455-F446)))</f>
        <v/>
      </c>
      <c r="M455" s="308" t="str">
        <f ca="1">IF(B455=FALSE,"",IF(D455=0,0,D455/G455*(H455-H446)))</f>
        <v/>
      </c>
      <c r="N455" s="308" t="str">
        <f ca="1">IF(B455=FALSE,"",IF(D455=0,0,D455/I455*(J455-J446)))</f>
        <v/>
      </c>
      <c r="O455" s="308" t="str">
        <f t="shared" ca="1" si="217"/>
        <v/>
      </c>
      <c r="P455" s="308" t="str">
        <f ca="1">IF(B455=FALSE,"",(R437*L455+S437*L455^2+T437*L455^3)*N437)</f>
        <v/>
      </c>
      <c r="Q455" s="308" t="str">
        <f ca="1">IF(B455=FALSE,"",(R437*M455+S437*M455^2+T437*M455^3)*N437)</f>
        <v/>
      </c>
      <c r="R455" s="308" t="str">
        <f ca="1">IF(B455=FALSE,"",(R437*N455+S437*N455^2+T437*N455^3)*N437)</f>
        <v/>
      </c>
      <c r="S455" s="308" t="str">
        <f t="shared" ca="1" si="218"/>
        <v/>
      </c>
      <c r="T455" s="309" t="str">
        <f ca="1">IF(B455=FALSE,"",IF(K455=0,0,(ROUND(K455,K437)-ROUND(P455,K437))/ROUND(P455,K437)*100))</f>
        <v/>
      </c>
      <c r="U455" s="309" t="str">
        <f ca="1">IF(B455=FALSE,"",IF(K455=0,0,(ROUND(K455,K437)-ROUND(Q455,K437))/ROUND(Q455,K437)*100))</f>
        <v/>
      </c>
      <c r="V455" s="309" t="str">
        <f ca="1">IF(B455=FALSE,"",IF(K455=0,0,(ROUND(K455,K437)-ROUND(R455,K437))/ROUND(R455,K437)*100))</f>
        <v/>
      </c>
      <c r="X455" s="124" t="str">
        <f ca="1">IF(A474=FALSE,"",IF(B474*F437&gt;=1000,"# ##","")&amp;J437)</f>
        <v/>
      </c>
      <c r="Y455" s="124" t="str">
        <f ca="1">IF(A474=FALSE,"",TEXT(B474*F437,X455))</f>
        <v/>
      </c>
      <c r="Z455" s="124" t="str">
        <f ca="1">IF(A474=FALSE,"-",TEXT(C474*F437,X455))</f>
        <v>-</v>
      </c>
      <c r="AA455" s="273" t="str">
        <f ca="1">IF(A474=FALSE,"-",TEXT((B474-C474)*F437,X455))</f>
        <v>-</v>
      </c>
      <c r="AB455" s="124" t="str">
        <f ca="1">IF(A474=FALSE,"",IF(D455=0,"-",TEXT(P474,AH467)))</f>
        <v/>
      </c>
      <c r="AC455" s="124" t="str">
        <f ca="1">IF(OR(A474=FALSE,D455=0),"-",TEXT(ROUNDUP(AE474,AH465),AH467))</f>
        <v>-</v>
      </c>
      <c r="AD455" s="273" t="str">
        <f ca="1">IF(A474=FALSE,"-",TEXT(ROUNDUP(AE474,AH465)%*B474*F437,X455))</f>
        <v>-</v>
      </c>
      <c r="AE455" s="124" t="str">
        <f ca="1">IF(OR(A474=FALSE,D455=0),"-",TEXT(Q474,AH467))</f>
        <v>-</v>
      </c>
      <c r="AF455" s="124" t="s">
        <v>353</v>
      </c>
      <c r="AG455" s="125" t="str">
        <f t="shared" ca="1" si="219"/>
        <v>-</v>
      </c>
      <c r="AI455" s="125" t="str">
        <f ca="1">IF(A474=FALSE,"",ROUND(C474*F437,K436))</f>
        <v/>
      </c>
      <c r="AJ455" s="125" t="str">
        <f ca="1">IF(A474=FALSE,"",ROUND(OFFSET(Force_2!L$3,B435+A455,0)*A437*F437,K436))</f>
        <v/>
      </c>
      <c r="AK455" s="125" t="str">
        <f ca="1">IF(A474=FALSE,"",ROUND(OFFSET(Force_2!M$3,B435+A455,0)*A437*F437,K436))</f>
        <v/>
      </c>
      <c r="AL455" s="124" t="str">
        <f ca="1">IF(A474=FALSE,"","± "&amp;TEXT((AK455-AJ455)/2,J437))</f>
        <v/>
      </c>
      <c r="AM455" s="124" t="str">
        <f t="shared" ca="1" si="220"/>
        <v>-</v>
      </c>
    </row>
    <row r="456" spans="1:39" s="119" customFormat="1" ht="18.75" customHeight="1">
      <c r="A456" s="121">
        <v>13</v>
      </c>
      <c r="B456" s="121" t="b">
        <f ca="1">IFERROR(AND(OFFSET(Force_2!V$3,B435+A456,0)&lt;&gt;"",H435+5&gt;A456),FALSE)</f>
        <v>0</v>
      </c>
      <c r="C456" s="542"/>
      <c r="D456" s="121" t="str">
        <f ca="1">IF(B$33=FALSE,"",OFFSET(Force_2!B$3,B435+A456,0))</f>
        <v/>
      </c>
      <c r="E456" s="121" t="str">
        <f ca="1">IF(B456=FALSE,"",OFFSET(Force_2!V$3,B435+A456,0))</f>
        <v/>
      </c>
      <c r="F456" s="121" t="str">
        <f ca="1">IF(B456=FALSE,"",OFFSET(Force_2!W$3,B435+A456,0))</f>
        <v/>
      </c>
      <c r="G456" s="121" t="str">
        <f ca="1">IF(B456=FALSE,"",OFFSET(Force_2!X$3,B435+A456,0))</f>
        <v/>
      </c>
      <c r="H456" s="121" t="str">
        <f ca="1">IF(B456=FALSE,"",OFFSET(Force_2!Y$3,B435+A456,0))</f>
        <v/>
      </c>
      <c r="I456" s="121" t="str">
        <f ca="1">IF(B456=FALSE,"",OFFSET(Force_2!Z$3,B435+A456,0))</f>
        <v/>
      </c>
      <c r="J456" s="121" t="str">
        <f ca="1">IF(B456=FALSE,"",OFFSET(Force_2!AA$3,B435+A456,0))</f>
        <v/>
      </c>
      <c r="K456" s="308" t="str">
        <f ca="1">IF(B456=FALSE,"",D456*A437)</f>
        <v/>
      </c>
      <c r="L456" s="308" t="str">
        <f ca="1">IF(B456=FALSE,"",IF(D456=0,0,D456/E456*(F456-F446)))</f>
        <v/>
      </c>
      <c r="M456" s="308" t="str">
        <f ca="1">IF(B456=FALSE,"",IF(D456=0,0,D456/G456*(H456-H446)))</f>
        <v/>
      </c>
      <c r="N456" s="308" t="str">
        <f ca="1">IF(B456=FALSE,"",IF(D456=0,0,D456/I456*(J456-J446)))</f>
        <v/>
      </c>
      <c r="O456" s="308" t="str">
        <f t="shared" ca="1" si="217"/>
        <v/>
      </c>
      <c r="P456" s="308" t="str">
        <f ca="1">IF(B456=FALSE,"",(R437*L456+S437*L456^2+T437*L456^3)*N437)</f>
        <v/>
      </c>
      <c r="Q456" s="308" t="str">
        <f ca="1">IF(B456=FALSE,"",(R437*M456+S437*M456^2+T437*M456^3)*N437)</f>
        <v/>
      </c>
      <c r="R456" s="308" t="str">
        <f ca="1">IF(B456=FALSE,"",(R437*N456+S437*N456^2+T437*N456^3)*N437)</f>
        <v/>
      </c>
      <c r="S456" s="308" t="str">
        <f t="shared" ca="1" si="218"/>
        <v/>
      </c>
      <c r="T456" s="309" t="str">
        <f ca="1">IF(B456=FALSE,"",IF(K456=0,0,(ROUND(K456,K437)-ROUND(P456,K437))/ROUND(P456,K437)*100))</f>
        <v/>
      </c>
      <c r="U456" s="309" t="str">
        <f ca="1">IF(B456=FALSE,"",IF(K456=0,0,(ROUND(K456,K437)-ROUND(Q456,K437))/ROUND(Q456,K437)*100))</f>
        <v/>
      </c>
      <c r="V456" s="309" t="str">
        <f ca="1">IF(B456=FALSE,"",IF(K456=0,0,(ROUND(K456,K437)-ROUND(R456,K437))/ROUND(R456,K437)*100))</f>
        <v/>
      </c>
      <c r="X456" s="124" t="str">
        <f ca="1">IF(A475=FALSE,"",IF(B475*F437&gt;=1000,"# ##","")&amp;J437)</f>
        <v/>
      </c>
      <c r="Y456" s="124" t="str">
        <f ca="1">IF(A475=FALSE,"",TEXT(B475*F437,X456))</f>
        <v/>
      </c>
      <c r="Z456" s="124" t="str">
        <f ca="1">IF(A475=FALSE,"-",TEXT(C475*F437,X456))</f>
        <v>-</v>
      </c>
      <c r="AA456" s="273" t="str">
        <f ca="1">IF(A475=FALSE,"-",TEXT((B475-C475)*F437,X456))</f>
        <v>-</v>
      </c>
      <c r="AB456" s="124" t="str">
        <f ca="1">IF(A475=FALSE,"",IF(D456=0,"-",TEXT(P475,AH467)))</f>
        <v/>
      </c>
      <c r="AC456" s="124" t="str">
        <f ca="1">IF(OR(A475=FALSE,D456=0),"-",TEXT(ROUNDUP(AE475,AH465),AH467))</f>
        <v>-</v>
      </c>
      <c r="AD456" s="273" t="str">
        <f ca="1">IF(A475=FALSE,"-",TEXT(ROUNDUP(AE475,AH465)%*B475*F437,X456))</f>
        <v>-</v>
      </c>
      <c r="AE456" s="124" t="str">
        <f ca="1">IF(OR(A475=FALSE,D456=0),"-",TEXT(Q475,AH467))</f>
        <v>-</v>
      </c>
      <c r="AF456" s="124" t="s">
        <v>353</v>
      </c>
      <c r="AG456" s="125" t="str">
        <f t="shared" ca="1" si="219"/>
        <v>-</v>
      </c>
      <c r="AI456" s="125" t="str">
        <f ca="1">IF(A475=FALSE,"",ROUND(C475*F437,K436))</f>
        <v/>
      </c>
      <c r="AJ456" s="125" t="str">
        <f ca="1">IF(A475=FALSE,"",ROUND(OFFSET(Force_2!L$3,B435+A456,0)*A437*F437,K436))</f>
        <v/>
      </c>
      <c r="AK456" s="125" t="str">
        <f ca="1">IF(A475=FALSE,"",ROUND(OFFSET(Force_2!M$3,B435+A456,0)*A437*F437,K436))</f>
        <v/>
      </c>
      <c r="AL456" s="124" t="str">
        <f ca="1">IF(A475=FALSE,"","± "&amp;TEXT((AK456-AJ456)/2,J437))</f>
        <v/>
      </c>
      <c r="AM456" s="124" t="str">
        <f t="shared" ca="1" si="220"/>
        <v>-</v>
      </c>
    </row>
    <row r="457" spans="1:39" s="119" customFormat="1" ht="18.75" customHeight="1">
      <c r="A457" s="121">
        <v>14</v>
      </c>
      <c r="B457" s="121" t="b">
        <f ca="1">IFERROR(AND(OFFSET(Force_2!V$3,B435+A457,0)&lt;&gt;"",H435+5&gt;A457),FALSE)</f>
        <v>0</v>
      </c>
      <c r="C457" s="542"/>
      <c r="D457" s="121" t="str">
        <f ca="1">IF(B$34=FALSE,"",OFFSET(Force_2!B$3,B435+A457,0))</f>
        <v/>
      </c>
      <c r="E457" s="121" t="str">
        <f ca="1">IF(B457=FALSE,"",OFFSET(Force_2!V$3,B435+A457,0))</f>
        <v/>
      </c>
      <c r="F457" s="121" t="str">
        <f ca="1">IF(B457=FALSE,"",OFFSET(Force_2!W$3,B435+A457,0))</f>
        <v/>
      </c>
      <c r="G457" s="121" t="str">
        <f ca="1">IF(B457=FALSE,"",OFFSET(Force_2!X$3,B435+A457,0))</f>
        <v/>
      </c>
      <c r="H457" s="121" t="str">
        <f ca="1">IF(B457=FALSE,"",OFFSET(Force_2!Y$3,B435+A457,0))</f>
        <v/>
      </c>
      <c r="I457" s="121" t="str">
        <f ca="1">IF(B457=FALSE,"",OFFSET(Force_2!Z$3,B435+A457,0))</f>
        <v/>
      </c>
      <c r="J457" s="121" t="str">
        <f ca="1">IF(B457=FALSE,"",OFFSET(Force_2!AA$3,B435+A457,0))</f>
        <v/>
      </c>
      <c r="K457" s="308" t="str">
        <f ca="1">IF(B457=FALSE,"",D457*A437)</f>
        <v/>
      </c>
      <c r="L457" s="308" t="str">
        <f ca="1">IF(B457=FALSE,"",IF(D457=0,0,D457/E457*(F457-F446)))</f>
        <v/>
      </c>
      <c r="M457" s="308" t="str">
        <f ca="1">IF(B457=FALSE,"",IF(D457=0,0,D457/G457*(H457-H446)))</f>
        <v/>
      </c>
      <c r="N457" s="308" t="str">
        <f ca="1">IF(B457=FALSE,"",IF(D457=0,0,D457/I457*(J457-J446)))</f>
        <v/>
      </c>
      <c r="O457" s="308" t="str">
        <f t="shared" ca="1" si="217"/>
        <v/>
      </c>
      <c r="P457" s="308" t="str">
        <f ca="1">IF(B457=FALSE,"",(R437*L457+S437*L457^2+T437*L457^3)*N437)</f>
        <v/>
      </c>
      <c r="Q457" s="308" t="str">
        <f ca="1">IF(B457=FALSE,"",(R437*M457+S437*M457^2+T437*M457^3)*N437)</f>
        <v/>
      </c>
      <c r="R457" s="308" t="str">
        <f ca="1">IF(B457=FALSE,"",(R437*N457+S437*N457^2+T437*N457^3)*N437)</f>
        <v/>
      </c>
      <c r="S457" s="308" t="str">
        <f t="shared" ca="1" si="218"/>
        <v/>
      </c>
      <c r="T457" s="309" t="str">
        <f ca="1">IF(B457=FALSE,"",IF(K457=0,0,(ROUND(K457,K437)-ROUND(P457,K437))/ROUND(P457,K437)*100))</f>
        <v/>
      </c>
      <c r="U457" s="309" t="str">
        <f ca="1">IF(B457=FALSE,"",IF(K457=0,0,(ROUND(K457,K437)-ROUND(Q457,K437))/ROUND(Q457,K437)*100))</f>
        <v/>
      </c>
      <c r="V457" s="309" t="str">
        <f ca="1">IF(B457=FALSE,"",IF(K457=0,0,(ROUND(K457,K437)-ROUND(R457,K437))/ROUND(R457,K437)*100))</f>
        <v/>
      </c>
      <c r="X457" s="124" t="str">
        <f ca="1">IF(A476=FALSE,"",IF(B476*F437&gt;=1000,"# ##","")&amp;J437)</f>
        <v/>
      </c>
      <c r="Y457" s="124" t="str">
        <f ca="1">IF(A476=FALSE,"",TEXT(B476*F437,X457))</f>
        <v/>
      </c>
      <c r="Z457" s="124" t="str">
        <f ca="1">IF(A476=FALSE,"-",TEXT(C476*F437,X457))</f>
        <v>-</v>
      </c>
      <c r="AA457" s="273" t="str">
        <f ca="1">IF(A476=FALSE,"-",TEXT((B476-C476)*F437,X457))</f>
        <v>-</v>
      </c>
      <c r="AB457" s="124" t="str">
        <f ca="1">IF(A476=FALSE,"",IF(D457=0,"-",TEXT(P476,AH467)))</f>
        <v/>
      </c>
      <c r="AC457" s="124" t="str">
        <f ca="1">IF(OR(A476=FALSE,D457=0),"-",TEXT(ROUNDUP(AE476,AH465),AH467))</f>
        <v>-</v>
      </c>
      <c r="AD457" s="273" t="str">
        <f ca="1">IF(A476=FALSE,"-",TEXT(ROUNDUP(AE476,AH465)%*B476*F437,X457))</f>
        <v>-</v>
      </c>
      <c r="AE457" s="124" t="str">
        <f ca="1">IF(OR(A476=FALSE,D457=0),"-",TEXT(Q476,AH467))</f>
        <v>-</v>
      </c>
      <c r="AF457" s="124" t="s">
        <v>353</v>
      </c>
      <c r="AG457" s="125" t="str">
        <f t="shared" ca="1" si="219"/>
        <v>-</v>
      </c>
      <c r="AI457" s="125" t="str">
        <f ca="1">IF(A476=FALSE,"",ROUND(C476*F437,K436))</f>
        <v/>
      </c>
      <c r="AJ457" s="125" t="str">
        <f ca="1">IF(A476=FALSE,"",ROUND(OFFSET(Force_2!L$3,B435+A457,0)*A437*F437,K436))</f>
        <v/>
      </c>
      <c r="AK457" s="125" t="str">
        <f ca="1">IF(A476=FALSE,"",ROUND(OFFSET(Force_2!M$3,B435+A457,0)*A437*F437,K436))</f>
        <v/>
      </c>
      <c r="AL457" s="124" t="str">
        <f ca="1">IF(A476=FALSE,"","± "&amp;TEXT((AK457-AJ457)/2,J437))</f>
        <v/>
      </c>
      <c r="AM457" s="124" t="str">
        <f t="shared" ca="1" si="220"/>
        <v>-</v>
      </c>
    </row>
    <row r="458" spans="1:39" s="119" customFormat="1" ht="18.75" customHeight="1">
      <c r="A458" s="121">
        <v>15</v>
      </c>
      <c r="B458" s="121" t="b">
        <f ca="1">IFERROR(AND(OFFSET(Force_2!V$3,B435+A458,0)&lt;&gt;"",H435+5&gt;A458),FALSE)</f>
        <v>0</v>
      </c>
      <c r="C458" s="542"/>
      <c r="D458" s="121" t="str">
        <f ca="1">IF(B$35=FALSE,"",OFFSET(Force_2!B$3,B435+A458,0))</f>
        <v/>
      </c>
      <c r="E458" s="121" t="str">
        <f ca="1">IF(B458=FALSE,"",OFFSET(Force_2!V$3,B435+A458,0))</f>
        <v/>
      </c>
      <c r="F458" s="121" t="str">
        <f ca="1">IF(B458=FALSE,"",OFFSET(Force_2!W$3,B435+A458,0))</f>
        <v/>
      </c>
      <c r="G458" s="121" t="str">
        <f ca="1">IF(B458=FALSE,"",OFFSET(Force_2!X$3,B435+A458,0))</f>
        <v/>
      </c>
      <c r="H458" s="121" t="str">
        <f ca="1">IF(B458=FALSE,"",OFFSET(Force_2!Y$3,B435+A458,0))</f>
        <v/>
      </c>
      <c r="I458" s="121" t="str">
        <f ca="1">IF(B458=FALSE,"",OFFSET(Force_2!Z$3,B435+A458,0))</f>
        <v/>
      </c>
      <c r="J458" s="121" t="str">
        <f ca="1">IF(B458=FALSE,"",OFFSET(Force_2!AA$3,B435+A458,0))</f>
        <v/>
      </c>
      <c r="K458" s="308" t="str">
        <f ca="1">IF(B458=FALSE,"",D458*A437)</f>
        <v/>
      </c>
      <c r="L458" s="308" t="str">
        <f ca="1">IF(B458=FALSE,"",IF(D458=0,0,D458/E458*(F458-F446)))</f>
        <v/>
      </c>
      <c r="M458" s="308" t="str">
        <f ca="1">IF(B458=FALSE,"",IF(D458=0,0,D458/G458*(H458-H446)))</f>
        <v/>
      </c>
      <c r="N458" s="308" t="str">
        <f ca="1">IF(B458=FALSE,"",IF(D458=0,0,D458/I458*(J458-J446)))</f>
        <v/>
      </c>
      <c r="O458" s="308" t="str">
        <f t="shared" ca="1" si="217"/>
        <v/>
      </c>
      <c r="P458" s="308" t="str">
        <f ca="1">IF(B458=FALSE,"",(R437*L458+S437*L458^2+T437*L458^3)*N437)</f>
        <v/>
      </c>
      <c r="Q458" s="308" t="str">
        <f ca="1">IF(B458=FALSE,"",(R437*M458+S437*M458^2+T437*M458^3)*N437)</f>
        <v/>
      </c>
      <c r="R458" s="308" t="str">
        <f ca="1">IF(B458=FALSE,"",(R437*N458+S437*N458^2+T437*N458^3)*N437)</f>
        <v/>
      </c>
      <c r="S458" s="308" t="str">
        <f t="shared" ca="1" si="218"/>
        <v/>
      </c>
      <c r="T458" s="309" t="str">
        <f ca="1">IF(B458=FALSE,"",IF(K458=0,0,(ROUND(K458,K437)-ROUND(P458,K437))/ROUND(P458,K437)*100))</f>
        <v/>
      </c>
      <c r="U458" s="309" t="str">
        <f ca="1">IF(B458=FALSE,"",IF(K458=0,0,(ROUND(K458,K437)-ROUND(Q458,K437))/ROUND(Q458,K437)*100))</f>
        <v/>
      </c>
      <c r="V458" s="309" t="str">
        <f ca="1">IF(B458=FALSE,"",IF(K458=0,0,(ROUND(K458,K437)-ROUND(R458,K437))/ROUND(R458,K437)*100))</f>
        <v/>
      </c>
      <c r="X458" s="124" t="str">
        <f ca="1">IF(A477=FALSE,"",IF(B477*F437&gt;=1000,"# ##","")&amp;J437)</f>
        <v/>
      </c>
      <c r="Y458" s="124" t="str">
        <f ca="1">IF(A477=FALSE,"",TEXT(B477*F437,X458))</f>
        <v/>
      </c>
      <c r="Z458" s="124" t="str">
        <f ca="1">IF(A477=FALSE,"-",TEXT(C477*F437,X458))</f>
        <v>-</v>
      </c>
      <c r="AA458" s="273" t="str">
        <f ca="1">IF(A477=FALSE,"-",TEXT((B477-C477)*F437,X458))</f>
        <v>-</v>
      </c>
      <c r="AB458" s="124" t="str">
        <f ca="1">IF(A477=FALSE,"",IF(D458=0,"-",TEXT(P477,AH467)))</f>
        <v/>
      </c>
      <c r="AC458" s="124" t="str">
        <f ca="1">IF(OR(A477=FALSE,D458=0),"-",TEXT(ROUNDUP(AE477,AH465),AH467))</f>
        <v>-</v>
      </c>
      <c r="AD458" s="273" t="str">
        <f ca="1">IF(A477=FALSE,"-",TEXT(ROUNDUP(AE477,AH465)%*B477*F437,X458))</f>
        <v>-</v>
      </c>
      <c r="AE458" s="124" t="str">
        <f ca="1">IF(OR(A477=FALSE,D458=0),"-",TEXT(Q477,AH467))</f>
        <v>-</v>
      </c>
      <c r="AF458" s="124" t="s">
        <v>353</v>
      </c>
      <c r="AG458" s="125" t="str">
        <f t="shared" ca="1" si="219"/>
        <v>-</v>
      </c>
      <c r="AI458" s="125" t="str">
        <f ca="1">IF(A477=FALSE,"",ROUND(C477*F437,K436))</f>
        <v/>
      </c>
      <c r="AJ458" s="125" t="str">
        <f ca="1">IF(A477=FALSE,"",ROUND(OFFSET(Force_2!L$3,B435+A458,0)*A437*F437,K436))</f>
        <v/>
      </c>
      <c r="AK458" s="125" t="str">
        <f ca="1">IF(A477=FALSE,"",ROUND(OFFSET(Force_2!M$3,B435+A458,0)*A437*F437,K436))</f>
        <v/>
      </c>
      <c r="AL458" s="124" t="str">
        <f ca="1">IF(A477=FALSE,"","± "&amp;TEXT((AK458-AJ458)/2,J437))</f>
        <v/>
      </c>
      <c r="AM458" s="124" t="str">
        <f t="shared" ca="1" si="220"/>
        <v>-</v>
      </c>
    </row>
    <row r="459" spans="1:39" s="119" customFormat="1" ht="18.75" customHeight="1">
      <c r="A459" s="121">
        <v>16</v>
      </c>
      <c r="B459" s="121" t="b">
        <f ca="1">IFERROR(AND(OFFSET(Force_2!V$3,B435+A459,0)&lt;&gt;"",H435+5&gt;A459),FALSE)</f>
        <v>0</v>
      </c>
      <c r="C459" s="542"/>
      <c r="D459" s="121" t="str">
        <f ca="1">IF(B$36=FALSE,"",OFFSET(Force_2!B$3,B435+A459,0))</f>
        <v/>
      </c>
      <c r="E459" s="121" t="str">
        <f ca="1">IF(B459=FALSE,"",OFFSET(Force_2!V$3,B435+A459,0))</f>
        <v/>
      </c>
      <c r="F459" s="121" t="str">
        <f ca="1">IF(B459=FALSE,"",OFFSET(Force_2!W$3,B435+A459,0))</f>
        <v/>
      </c>
      <c r="G459" s="121" t="str">
        <f ca="1">IF(B459=FALSE,"",OFFSET(Force_2!X$3,B435+A459,0))</f>
        <v/>
      </c>
      <c r="H459" s="121" t="str">
        <f ca="1">IF(B459=FALSE,"",OFFSET(Force_2!Y$3,B435+A459,0))</f>
        <v/>
      </c>
      <c r="I459" s="121" t="str">
        <f ca="1">IF(B459=FALSE,"",OFFSET(Force_2!Z$3,B435+A459,0))</f>
        <v/>
      </c>
      <c r="J459" s="121" t="str">
        <f ca="1">IF(B459=FALSE,"",OFFSET(Force_2!AA$3,B435+A459,0))</f>
        <v/>
      </c>
      <c r="K459" s="308" t="str">
        <f ca="1">IF(B459=FALSE,"",D459*A437)</f>
        <v/>
      </c>
      <c r="L459" s="308" t="str">
        <f ca="1">IF(B459=FALSE,"",IF(D459=0,0,D459/E459*(F459-F446)))</f>
        <v/>
      </c>
      <c r="M459" s="308" t="str">
        <f ca="1">IF(B459=FALSE,"",IF(D459=0,0,D459/G459*(H459-H446)))</f>
        <v/>
      </c>
      <c r="N459" s="308" t="str">
        <f ca="1">IF(B459=FALSE,"",IF(D459=0,0,D459/I459*(J459-J446)))</f>
        <v/>
      </c>
      <c r="O459" s="308" t="str">
        <f t="shared" ca="1" si="217"/>
        <v/>
      </c>
      <c r="P459" s="308" t="str">
        <f ca="1">IF(B459=FALSE,"",(R437*L459+S437*L459^2+T437*L459^3)*N437)</f>
        <v/>
      </c>
      <c r="Q459" s="308" t="str">
        <f ca="1">IF(B459=FALSE,"",(R437*M459+S437*M459^2+T437*M459^3)*N437)</f>
        <v/>
      </c>
      <c r="R459" s="308" t="str">
        <f ca="1">IF(B459=FALSE,"",(R437*N459+S437*N459^2+T437*N459^3)*N437)</f>
        <v/>
      </c>
      <c r="S459" s="308" t="str">
        <f t="shared" ca="1" si="218"/>
        <v/>
      </c>
      <c r="T459" s="309" t="str">
        <f ca="1">IF(B459=FALSE,"",IF(K459=0,0,(ROUND(K459,K437)-ROUND(P459,K437))/ROUND(P459,K437)*100))</f>
        <v/>
      </c>
      <c r="U459" s="309" t="str">
        <f ca="1">IF(B459=FALSE,"",IF(K459=0,0,(ROUND(K459,K437)-ROUND(Q459,K437))/ROUND(Q459,K437)*100))</f>
        <v/>
      </c>
      <c r="V459" s="309" t="str">
        <f ca="1">IF(B459=FALSE,"",IF(K459=0,0,(ROUND(K459,K437)-ROUND(R459,K437))/ROUND(R459,K437)*100))</f>
        <v/>
      </c>
      <c r="W459" s="126"/>
      <c r="X459" s="124" t="str">
        <f ca="1">IF(A478=FALSE,"",IF(B478*F437&gt;=1000,"# ##","")&amp;J437)</f>
        <v/>
      </c>
      <c r="Y459" s="124" t="str">
        <f ca="1">IF(A478=FALSE,"",TEXT(B478*F437,X459))</f>
        <v/>
      </c>
      <c r="Z459" s="124" t="str">
        <f ca="1">IF(A478=FALSE,"-",TEXT(C478*F437,X459))</f>
        <v>-</v>
      </c>
      <c r="AA459" s="273" t="str">
        <f ca="1">IF(A478=FALSE,"-",TEXT((B478-C478)*F437,X459))</f>
        <v>-</v>
      </c>
      <c r="AB459" s="124" t="str">
        <f ca="1">IF(A478=FALSE,"",IF(D459=0,"-",TEXT(P478,AH467)))</f>
        <v/>
      </c>
      <c r="AC459" s="124" t="str">
        <f ca="1">IF(OR(A478=FALSE,D459=0),"-",TEXT(ROUNDUP(AE478,AH465),AH467))</f>
        <v>-</v>
      </c>
      <c r="AD459" s="273" t="str">
        <f ca="1">IF(A478=FALSE,"-",TEXT(ROUNDUP(AE478,AH465)%*B478*F437,X459))</f>
        <v>-</v>
      </c>
      <c r="AE459" s="124" t="str">
        <f ca="1">IF(OR(A478=FALSE,D459=0),"-",TEXT(Q478,AH467))</f>
        <v>-</v>
      </c>
      <c r="AF459" s="124" t="s">
        <v>353</v>
      </c>
      <c r="AG459" s="125" t="str">
        <f t="shared" ca="1" si="219"/>
        <v>-</v>
      </c>
      <c r="AI459" s="125" t="str">
        <f ca="1">IF(A478=FALSE,"",ROUND(C478*F437,K436))</f>
        <v/>
      </c>
      <c r="AJ459" s="125" t="str">
        <f ca="1">IF(A478=FALSE,"",ROUND(OFFSET(Force_2!L$3,B435+A459,0)*A437*F437,K436))</f>
        <v/>
      </c>
      <c r="AK459" s="125" t="str">
        <f ca="1">IF(A478=FALSE,"",ROUND(OFFSET(Force_2!M$3,B435+A459,0)*A437*F437,K436))</f>
        <v/>
      </c>
      <c r="AL459" s="124" t="str">
        <f ca="1">IF(A478=FALSE,"","± "&amp;TEXT((AK459-AJ459)/2,J437))</f>
        <v/>
      </c>
      <c r="AM459" s="124" t="str">
        <f t="shared" ca="1" si="220"/>
        <v>-</v>
      </c>
    </row>
    <row r="460" spans="1:39" s="119" customFormat="1" ht="18.75" customHeight="1">
      <c r="A460" s="121">
        <v>17</v>
      </c>
      <c r="B460" s="121" t="b">
        <f ca="1">IFERROR(AND(OFFSET(Force_2!V$3,B435+A460,0)&lt;&gt;"",H435+5&gt;A460),FALSE)</f>
        <v>0</v>
      </c>
      <c r="C460" s="557"/>
      <c r="D460" s="121" t="str">
        <f ca="1">IF(B$37=FALSE,"",OFFSET(Force_2!B$3,B435+A460,0))</f>
        <v/>
      </c>
      <c r="E460" s="121" t="str">
        <f ca="1">IF(B460=FALSE,"",OFFSET(Force_2!V$3,B435+A460,0))</f>
        <v/>
      </c>
      <c r="F460" s="121" t="str">
        <f ca="1">IF(B460=FALSE,"",OFFSET(Force_2!W$3,B435+A460,0))</f>
        <v/>
      </c>
      <c r="G460" s="121" t="str">
        <f ca="1">IF(B460=FALSE,"",OFFSET(Force_2!X$3,B435+A460,0))</f>
        <v/>
      </c>
      <c r="H460" s="121" t="str">
        <f ca="1">IF(B460=FALSE,"",OFFSET(Force_2!Y$3,B435+A460,0))</f>
        <v/>
      </c>
      <c r="I460" s="121" t="str">
        <f ca="1">IF(B460=FALSE,"",OFFSET(Force_2!Z$3,B435+A460,0))</f>
        <v/>
      </c>
      <c r="J460" s="121" t="str">
        <f ca="1">IF(B460=FALSE,"",OFFSET(Force_2!AA$3,B435+A460,0))</f>
        <v/>
      </c>
      <c r="K460" s="308" t="str">
        <f ca="1">IF(B460=FALSE,"",D460*A437)</f>
        <v/>
      </c>
      <c r="L460" s="308" t="str">
        <f ca="1">IF(B460=FALSE,"",IF(D460=0,0,D460/E460*(F460-F446)))</f>
        <v/>
      </c>
      <c r="M460" s="308" t="str">
        <f ca="1">IF(B460=FALSE,"",IF(D460=0,0,D460/G460*(H460-H446)))</f>
        <v/>
      </c>
      <c r="N460" s="308" t="str">
        <f ca="1">IF(B460=FALSE,"",IF(D460=0,0,D460/I460*(J460-J446)))</f>
        <v/>
      </c>
      <c r="O460" s="308" t="str">
        <f t="shared" ca="1" si="217"/>
        <v/>
      </c>
      <c r="P460" s="308" t="str">
        <f ca="1">IF(B460=FALSE,"",(R437*L460+S437*L460^2+T437*L460^3)*N437)</f>
        <v/>
      </c>
      <c r="Q460" s="308" t="str">
        <f ca="1">IF(B460=FALSE,"",(R437*M460+S437*M460^2+T437*M460^3)*N437)</f>
        <v/>
      </c>
      <c r="R460" s="308" t="str">
        <f ca="1">IF(B460=FALSE,"",(R437*N460+S437*N460^2+T437*N460^3)*N437)</f>
        <v/>
      </c>
      <c r="S460" s="308" t="str">
        <f t="shared" ca="1" si="218"/>
        <v/>
      </c>
      <c r="T460" s="309" t="str">
        <f ca="1">IF(B460=FALSE,"",IF(K460=0,0,(ROUND(K460,K437)-ROUND(P460,K437))/ROUND(P460,K437)*100))</f>
        <v/>
      </c>
      <c r="U460" s="309" t="str">
        <f ca="1">IF(B460=FALSE,"",IF(K460=0,0,(ROUND(K460,K437)-ROUND(Q460,K437))/ROUND(Q460,K437)*100))</f>
        <v/>
      </c>
      <c r="V460" s="309" t="str">
        <f ca="1">IF(B460=FALSE,"",IF(K460=0,0,(ROUND(K460,K437)-ROUND(R460,K437))/ROUND(R460,K437)*100))</f>
        <v/>
      </c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</row>
    <row r="461" spans="1:39" s="119" customFormat="1" ht="18.75" customHeight="1"/>
    <row r="462" spans="1:39" s="119" customFormat="1" ht="18.75" customHeight="1">
      <c r="A462" s="93" t="s">
        <v>194</v>
      </c>
      <c r="F462" s="127"/>
      <c r="G462" s="128"/>
      <c r="H462" s="128"/>
      <c r="I462" s="128"/>
      <c r="J462" s="128"/>
      <c r="K462" s="108"/>
      <c r="L462" s="108"/>
      <c r="U462" s="93" t="s">
        <v>286</v>
      </c>
      <c r="Z462" s="106"/>
      <c r="AA462" s="106"/>
      <c r="AB462" s="106"/>
      <c r="AC462" s="93" t="s">
        <v>287</v>
      </c>
    </row>
    <row r="463" spans="1:39" s="119" customFormat="1" ht="18.75" customHeight="1">
      <c r="A463" s="315" t="s">
        <v>300</v>
      </c>
      <c r="B463" s="315" t="s">
        <v>192</v>
      </c>
      <c r="C463" s="315" t="s">
        <v>272</v>
      </c>
      <c r="D463" s="535" t="s">
        <v>301</v>
      </c>
      <c r="E463" s="536"/>
      <c r="F463" s="536"/>
      <c r="G463" s="536"/>
      <c r="H463" s="536"/>
      <c r="I463" s="536"/>
      <c r="J463" s="536"/>
      <c r="K463" s="537"/>
      <c r="L463" s="538" t="s">
        <v>302</v>
      </c>
      <c r="M463" s="544" t="s">
        <v>44</v>
      </c>
      <c r="N463" s="538" t="s">
        <v>290</v>
      </c>
      <c r="O463" s="538" t="s">
        <v>227</v>
      </c>
      <c r="P463" s="538" t="s">
        <v>288</v>
      </c>
      <c r="Q463" s="538" t="s">
        <v>229</v>
      </c>
      <c r="R463" s="538" t="s">
        <v>195</v>
      </c>
      <c r="S463" s="538" t="s">
        <v>232</v>
      </c>
      <c r="U463" s="538" t="s">
        <v>227</v>
      </c>
      <c r="V463" s="538" t="s">
        <v>288</v>
      </c>
      <c r="W463" s="538" t="s">
        <v>229</v>
      </c>
      <c r="X463" s="538" t="s">
        <v>195</v>
      </c>
      <c r="Y463" s="538" t="s">
        <v>232</v>
      </c>
      <c r="Z463" s="538" t="s">
        <v>289</v>
      </c>
      <c r="AA463" s="558" t="s">
        <v>310</v>
      </c>
      <c r="AC463" s="315" t="s">
        <v>290</v>
      </c>
      <c r="AD463" s="538" t="s">
        <v>3</v>
      </c>
      <c r="AE463" s="315" t="s">
        <v>290</v>
      </c>
      <c r="AF463" s="538" t="s">
        <v>291</v>
      </c>
      <c r="AG463" s="315" t="s">
        <v>290</v>
      </c>
      <c r="AH463" s="315" t="s">
        <v>290</v>
      </c>
    </row>
    <row r="464" spans="1:39" s="119" customFormat="1" ht="18.75" customHeight="1">
      <c r="A464" s="316"/>
      <c r="B464" s="316" t="s">
        <v>176</v>
      </c>
      <c r="C464" s="316" t="s">
        <v>176</v>
      </c>
      <c r="D464" s="99" t="s">
        <v>297</v>
      </c>
      <c r="E464" s="99" t="s">
        <v>313</v>
      </c>
      <c r="F464" s="99" t="s">
        <v>314</v>
      </c>
      <c r="G464" s="99" t="s">
        <v>315</v>
      </c>
      <c r="H464" s="99" t="s">
        <v>296</v>
      </c>
      <c r="I464" s="99" t="s">
        <v>316</v>
      </c>
      <c r="J464" s="99" t="s">
        <v>298</v>
      </c>
      <c r="K464" s="99" t="s">
        <v>61</v>
      </c>
      <c r="L464" s="539"/>
      <c r="M464" s="545"/>
      <c r="N464" s="539"/>
      <c r="O464" s="539"/>
      <c r="P464" s="539"/>
      <c r="Q464" s="539"/>
      <c r="R464" s="539"/>
      <c r="S464" s="539"/>
      <c r="U464" s="539"/>
      <c r="V464" s="539"/>
      <c r="W464" s="539"/>
      <c r="X464" s="539"/>
      <c r="Y464" s="539"/>
      <c r="Z464" s="539"/>
      <c r="AA464" s="559"/>
      <c r="AC464" s="316" t="s">
        <v>292</v>
      </c>
      <c r="AD464" s="539"/>
      <c r="AE464" s="316" t="s">
        <v>293</v>
      </c>
      <c r="AF464" s="539"/>
      <c r="AG464" s="316" t="s">
        <v>294</v>
      </c>
      <c r="AH464" s="316" t="s">
        <v>295</v>
      </c>
    </row>
    <row r="465" spans="1:34" s="119" customFormat="1" ht="18.75" customHeight="1">
      <c r="A465" s="129" t="b">
        <f ca="1">AND(B446=TRUE,H435+6&gt;A446+2)</f>
        <v>0</v>
      </c>
      <c r="B465" s="130" t="str">
        <f t="shared" ref="B465:B478" ca="1" si="221">IF(TYPE(K446)=16,"",K446)</f>
        <v/>
      </c>
      <c r="C465" s="131" t="str">
        <f t="shared" ref="C465:C478" ca="1" si="222">S446</f>
        <v/>
      </c>
      <c r="D465" s="204" t="str">
        <f ca="1">IF(A465=FALSE,"",IF(B465=0,0,D437/B465*100))</f>
        <v/>
      </c>
      <c r="E465" s="204" t="str">
        <f ca="1">IF(A465=FALSE,"",IF(B465=0,0,D437/B465*100))</f>
        <v/>
      </c>
      <c r="F465" s="132" t="str">
        <f ca="1">IF(A465=FALSE,"",IF(B465=0,0,SQRT(SUMSQ(D465/2/SQRT(3),E465/2/SQRT(3)))))</f>
        <v/>
      </c>
      <c r="G465" s="132" t="str">
        <f t="shared" ref="G465:G478" ca="1" si="223">IF(A465=FALSE,"",SQRT(1/(3*(3-1))*SUMSQ(T446-P465,U446-P465,V446-P465)))</f>
        <v/>
      </c>
      <c r="H465" s="132" t="str">
        <f ca="1">IF(A465=FALSE,"",IF(B465=0,0,P435/2))</f>
        <v/>
      </c>
      <c r="I465" s="132" t="str">
        <f ca="1">IF(A465=FALSE,"",IF(B465=0,0,P437/SQRT(3)))</f>
        <v/>
      </c>
      <c r="J465" s="132" t="str">
        <f ca="1">IF(A465=FALSE,"",IF(B465=0,0,O435*B437/SQRT(3)))</f>
        <v/>
      </c>
      <c r="K465" s="205" t="str">
        <f t="shared" ref="K465:K478" ca="1" si="224">IF(A465=FALSE,"",IF(B465=0,0,SQRT(SUMSQ(F465:J465))))</f>
        <v/>
      </c>
      <c r="L465" s="133" t="str">
        <f ca="1">IF(A465=FALSE,"",IF(G465=0,"∞",IF(K465^4/(G465^4/2)&gt;100000,"∞",ROUNDDOWN(K465^4/(G465^4/2),0))))</f>
        <v/>
      </c>
      <c r="M465" s="134" t="str">
        <f t="shared" ref="M465:M478" ca="1" si="225">IF(A465=FALSE,"",IF(L465="∞",2,IF(L465&gt;=10,2,IF(L465&lt;10,ROUND(TINV((1-0.95),L465),2)))))</f>
        <v/>
      </c>
      <c r="N465" s="135" t="str">
        <f ca="1">IF(A465=FALSE,"",IF(B465=0,0,K465*MAX(M465:M478)))</f>
        <v/>
      </c>
      <c r="O465" s="207" t="str">
        <f ca="1">IF(A465=FALSE,"",D447)</f>
        <v/>
      </c>
      <c r="P465" s="208" t="str">
        <f t="shared" ref="P465:P478" ca="1" si="226">IF(A465=FALSE,"",AVERAGE(T446:V446))</f>
        <v/>
      </c>
      <c r="Q465" s="210" t="str">
        <f t="shared" ref="Q465:Q478" ca="1" si="227">IF(A465=FALSE,"",IF(B465=0,0,MAX(T446:V446)-MIN(T446:V446)))</f>
        <v/>
      </c>
      <c r="R465" s="208" t="str">
        <f ca="1">IF(A465=FALSE,"",OFFSET(O444,0,MATCH(MAX(P445:R445),P445:R445,0)))</f>
        <v/>
      </c>
      <c r="S465" s="209" t="str">
        <f ca="1">IF(A465=FALSE,"",IF(C465=0,0,D437/B465*100))</f>
        <v/>
      </c>
      <c r="U465" s="104">
        <f ca="1">IF(F435*Q$4&lt;=O465,0.5,IF(F435*Q$5&lt;=O465,1,IF(F435*Q$6&lt;=O465,2,IF(F435*Q$7&lt;=O465,3,))))</f>
        <v>0.5</v>
      </c>
      <c r="V465" s="104">
        <f t="shared" ref="V465:V478" ca="1" si="228">OFFSET($P$3,COUNTIF(R$4:R$7,"&lt;"&amp;ABS(P465))+1,0)</f>
        <v>0.5</v>
      </c>
      <c r="W465" s="104">
        <f t="shared" ref="W465:W478" ca="1" si="229">OFFSET($P$3,COUNTIF(S$4:S$7,"&lt;"&amp;ABS(Q465))+1,0)</f>
        <v>0.5</v>
      </c>
      <c r="X465" s="104">
        <f t="shared" ref="X465:X478" ca="1" si="230">OFFSET($P$3,COUNTIF(U$4:U$7,"&lt;"&amp;ABS(R465))+1,0)</f>
        <v>0.5</v>
      </c>
      <c r="Y465" s="104">
        <f t="shared" ref="Y465:Y478" ca="1" si="231">OFFSET($P$3,COUNTIF(V$4:V$7,"&lt;"&amp;ABS(S465))+1,0)</f>
        <v>0.5</v>
      </c>
      <c r="Z465" s="104">
        <f ca="1">IF(O437="등급외",4,O437)</f>
        <v>0</v>
      </c>
      <c r="AA465" s="136" t="s">
        <v>0</v>
      </c>
      <c r="AC465" s="137" t="str">
        <f t="shared" ref="AC465:AC478" ca="1" si="232">N465</f>
        <v/>
      </c>
      <c r="AD465" s="137" t="str">
        <f ca="1">IF(A465=FALSE,"",IF(B465=0,0,C437*100))</f>
        <v/>
      </c>
      <c r="AE465" s="137" t="str">
        <f t="shared" ref="AE465:AE478" ca="1" si="233">IF(A465=FALSE,"",IF(B465=0,0,MAX(AC465:AD465)))</f>
        <v/>
      </c>
      <c r="AF465" s="137" t="b">
        <f t="shared" ref="AF465:AF478" ca="1" si="234">AE465=AC465</f>
        <v>1</v>
      </c>
      <c r="AG465" s="125" t="str">
        <f t="shared" ref="AG465:AG478" ca="1" si="235">IF(A465=FALSE,"",IF(B465=0,"",IF(ABS(AE465)&lt;0.01,4,IF(ABS(AE465)&lt;0.1,3,IF(ABS(AE465)&lt;1,2,IF(ABS(AE465)&lt;10,1,0))))))</f>
        <v/>
      </c>
      <c r="AH465" s="125">
        <f ca="1">MIN(AG465:AG478)</f>
        <v>0</v>
      </c>
    </row>
    <row r="466" spans="1:34" s="119" customFormat="1" ht="18.75" customHeight="1">
      <c r="A466" s="129" t="b">
        <f ca="1">AND(B447=TRUE,H435+6&gt;A447+2)</f>
        <v>0</v>
      </c>
      <c r="B466" s="130" t="str">
        <f t="shared" ca="1" si="221"/>
        <v/>
      </c>
      <c r="C466" s="131" t="str">
        <f t="shared" ca="1" si="222"/>
        <v/>
      </c>
      <c r="D466" s="204" t="str">
        <f ca="1">IF(A466=FALSE,"",IF(B466=0,0,D437/B466*100))</f>
        <v/>
      </c>
      <c r="E466" s="204" t="str">
        <f ca="1">IF(A466=FALSE,"",IF(B466=0,0,D437/B466*100))</f>
        <v/>
      </c>
      <c r="F466" s="132" t="str">
        <f t="shared" ref="F466:F478" ca="1" si="236">IF(A466=FALSE,"",IF(B466=0,0,SQRT(SUMSQ(D466/2/SQRT(3),E466/2/SQRT(3)))))</f>
        <v/>
      </c>
      <c r="G466" s="132" t="str">
        <f t="shared" ca="1" si="223"/>
        <v/>
      </c>
      <c r="H466" s="132" t="str">
        <f ca="1">IF(A466=FALSE,"",IF(B466=0,0,P435/2))</f>
        <v/>
      </c>
      <c r="I466" s="132" t="str">
        <f ca="1">IF(A466=FALSE,"",IF(B466=0,0,P437/SQRT(3)))</f>
        <v/>
      </c>
      <c r="J466" s="132" t="str">
        <f ca="1">IF(A466=FALSE,"",IF(B466=0,0,O435*B437/SQRT(3)))</f>
        <v/>
      </c>
      <c r="K466" s="205" t="str">
        <f t="shared" ca="1" si="224"/>
        <v/>
      </c>
      <c r="L466" s="133" t="str">
        <f t="shared" ref="L466:L478" ca="1" si="237">IF(A466=FALSE,"",IF(G466=0,"∞",IF(K466^4/(G466^4/2)&gt;100000,"∞",ROUNDDOWN(K466^4/(G466^4/2),0))))</f>
        <v/>
      </c>
      <c r="M466" s="134" t="str">
        <f t="shared" ca="1" si="225"/>
        <v/>
      </c>
      <c r="N466" s="135" t="str">
        <f ca="1">IF(A466=FALSE,"",IF(B466=0,0,K466*MAX(M465:M478)))</f>
        <v/>
      </c>
      <c r="O466" s="207" t="str">
        <f ca="1">IF(A466=FALSE,"",D447)</f>
        <v/>
      </c>
      <c r="P466" s="208" t="str">
        <f t="shared" ca="1" si="226"/>
        <v/>
      </c>
      <c r="Q466" s="210" t="str">
        <f t="shared" ca="1" si="227"/>
        <v/>
      </c>
      <c r="R466" s="208" t="str">
        <f ca="1">IF(A466=FALSE,"",OFFSET(O444,0,MATCH(MAX(P445:R445),P445:R445,0)))</f>
        <v/>
      </c>
      <c r="S466" s="209" t="str">
        <f ca="1">IF(A466=FALSE,"",IF(C466=0,0,D437/B466*100))</f>
        <v/>
      </c>
      <c r="U466" s="104">
        <f ca="1">IF(F435*Q$4&lt;=O466,0.5,IF(F435*Q$5&lt;=O466,1,IF(F435*Q$6&lt;=O466,2,IF(F435*Q$7&lt;=O466,3,))))</f>
        <v>0.5</v>
      </c>
      <c r="V466" s="104">
        <f t="shared" ca="1" si="228"/>
        <v>0.5</v>
      </c>
      <c r="W466" s="104">
        <f t="shared" ca="1" si="229"/>
        <v>0.5</v>
      </c>
      <c r="X466" s="104">
        <f t="shared" ca="1" si="230"/>
        <v>0.5</v>
      </c>
      <c r="Y466" s="104">
        <f t="shared" ca="1" si="231"/>
        <v>0.5</v>
      </c>
      <c r="Z466" s="104">
        <f ca="1">Z465</f>
        <v>0</v>
      </c>
      <c r="AA466" s="136">
        <f t="shared" ref="AA466:AA478" ca="1" si="238">MAX(U466:Z466)</f>
        <v>0.5</v>
      </c>
      <c r="AC466" s="137" t="str">
        <f t="shared" ca="1" si="232"/>
        <v/>
      </c>
      <c r="AD466" s="137" t="str">
        <f ca="1">IF(A466=FALSE,"",IF(B466=0,0,C437*100))</f>
        <v/>
      </c>
      <c r="AE466" s="137" t="str">
        <f t="shared" ca="1" si="233"/>
        <v/>
      </c>
      <c r="AF466" s="137" t="b">
        <f t="shared" ca="1" si="234"/>
        <v>1</v>
      </c>
      <c r="AG466" s="125" t="str">
        <f t="shared" ca="1" si="235"/>
        <v/>
      </c>
      <c r="AH466" s="315" t="s">
        <v>51</v>
      </c>
    </row>
    <row r="467" spans="1:34" s="119" customFormat="1" ht="18.75" customHeight="1">
      <c r="A467" s="129" t="b">
        <f ca="1">AND(B448=TRUE,H435+6&gt;A448+2)</f>
        <v>0</v>
      </c>
      <c r="B467" s="130" t="str">
        <f t="shared" ca="1" si="221"/>
        <v/>
      </c>
      <c r="C467" s="131" t="str">
        <f t="shared" ca="1" si="222"/>
        <v/>
      </c>
      <c r="D467" s="204" t="str">
        <f ca="1">IF(A467=FALSE,"",IF(B467=0,0,D437/B467*100))</f>
        <v/>
      </c>
      <c r="E467" s="204" t="str">
        <f ca="1">IF(A467=FALSE,"",IF(B467=0,0,D437/B467*100))</f>
        <v/>
      </c>
      <c r="F467" s="132" t="str">
        <f t="shared" ca="1" si="236"/>
        <v/>
      </c>
      <c r="G467" s="132" t="str">
        <f t="shared" ca="1" si="223"/>
        <v/>
      </c>
      <c r="H467" s="132" t="str">
        <f ca="1">IF(A467=FALSE,"",IF(B467=0,0,P435/2))</f>
        <v/>
      </c>
      <c r="I467" s="132" t="str">
        <f ca="1">IF(A467=FALSE,"",IF(B467=0,0,P437/SQRT(3)))</f>
        <v/>
      </c>
      <c r="J467" s="132" t="str">
        <f ca="1">IF(A467=FALSE,"",IF(B467=0,0,O435*B437/SQRT(3)))</f>
        <v/>
      </c>
      <c r="K467" s="205" t="str">
        <f t="shared" ca="1" si="224"/>
        <v/>
      </c>
      <c r="L467" s="133" t="str">
        <f t="shared" ca="1" si="237"/>
        <v/>
      </c>
      <c r="M467" s="134" t="str">
        <f t="shared" ca="1" si="225"/>
        <v/>
      </c>
      <c r="N467" s="135" t="str">
        <f ca="1">IF(A467=FALSE,"",IF(B467=0,0,K467*MAX(M465:M478)))</f>
        <v/>
      </c>
      <c r="O467" s="207" t="str">
        <f ca="1">IF(A467=FALSE,"",D447)</f>
        <v/>
      </c>
      <c r="P467" s="208" t="str">
        <f t="shared" ca="1" si="226"/>
        <v/>
      </c>
      <c r="Q467" s="210" t="str">
        <f t="shared" ca="1" si="227"/>
        <v/>
      </c>
      <c r="R467" s="208" t="str">
        <f ca="1">IF(A467=FALSE,"",OFFSET(O444,0,MATCH(MAX(P445:R445),P445:R445,0)))</f>
        <v/>
      </c>
      <c r="S467" s="209" t="str">
        <f ca="1">IF(A467=FALSE,"",IF(C467=0,0,D437/B467*100))</f>
        <v/>
      </c>
      <c r="U467" s="104">
        <f ca="1">IF(F435*Q$4&lt;=O467,0.5,IF(F435*Q$5&lt;=O467,1,IF(F435*Q$6&lt;=O467,2,IF(F435*Q$7&lt;=O467,3,))))</f>
        <v>0.5</v>
      </c>
      <c r="V467" s="104">
        <f t="shared" ca="1" si="228"/>
        <v>0.5</v>
      </c>
      <c r="W467" s="104">
        <f t="shared" ca="1" si="229"/>
        <v>0.5</v>
      </c>
      <c r="X467" s="104">
        <f t="shared" ca="1" si="230"/>
        <v>0.5</v>
      </c>
      <c r="Y467" s="104">
        <f t="shared" ca="1" si="231"/>
        <v>0.5</v>
      </c>
      <c r="Z467" s="104">
        <f t="shared" ref="Z467:Z478" ca="1" si="239">Z466</f>
        <v>0</v>
      </c>
      <c r="AA467" s="136">
        <f t="shared" ca="1" si="238"/>
        <v>0.5</v>
      </c>
      <c r="AC467" s="137" t="str">
        <f t="shared" ca="1" si="232"/>
        <v/>
      </c>
      <c r="AD467" s="137" t="str">
        <f ca="1">IF(A467=FALSE,"",IF(B467=0,0,C437*100))</f>
        <v/>
      </c>
      <c r="AE467" s="137" t="str">
        <f t="shared" ca="1" si="233"/>
        <v/>
      </c>
      <c r="AF467" s="137" t="b">
        <f t="shared" ca="1" si="234"/>
        <v>1</v>
      </c>
      <c r="AG467" s="125" t="str">
        <f t="shared" ca="1" si="235"/>
        <v/>
      </c>
      <c r="AH467" s="125" t="str">
        <f ca="1">OFFSET($N$2,MATCH(AH465,$M$3:$M$8,0),0)</f>
        <v>0</v>
      </c>
    </row>
    <row r="468" spans="1:34" s="119" customFormat="1" ht="18.75" customHeight="1">
      <c r="A468" s="129" t="b">
        <f ca="1">AND(B449=TRUE,H435+6&gt;A449+2)</f>
        <v>0</v>
      </c>
      <c r="B468" s="130" t="str">
        <f t="shared" ca="1" si="221"/>
        <v/>
      </c>
      <c r="C468" s="131" t="str">
        <f t="shared" ca="1" si="222"/>
        <v/>
      </c>
      <c r="D468" s="204" t="str">
        <f ca="1">IF(A468=FALSE,"",IF(B468=0,0,D437/B468*100))</f>
        <v/>
      </c>
      <c r="E468" s="204" t="str">
        <f ca="1">IF(A468=FALSE,"",IF(B468=0,0,D437/B468*100))</f>
        <v/>
      </c>
      <c r="F468" s="132" t="str">
        <f t="shared" ca="1" si="236"/>
        <v/>
      </c>
      <c r="G468" s="132" t="str">
        <f t="shared" ca="1" si="223"/>
        <v/>
      </c>
      <c r="H468" s="132" t="str">
        <f ca="1">IF(A468=FALSE,"",IF(B468=0,0,P435/2))</f>
        <v/>
      </c>
      <c r="I468" s="132" t="str">
        <f ca="1">IF(A468=FALSE,"",IF(B468=0,0,P437/SQRT(3)))</f>
        <v/>
      </c>
      <c r="J468" s="132" t="str">
        <f ca="1">IF(A468=FALSE,"",IF(B468=0,0,O435*B437/SQRT(3)))</f>
        <v/>
      </c>
      <c r="K468" s="205" t="str">
        <f t="shared" ca="1" si="224"/>
        <v/>
      </c>
      <c r="L468" s="133" t="str">
        <f t="shared" ca="1" si="237"/>
        <v/>
      </c>
      <c r="M468" s="134" t="str">
        <f t="shared" ca="1" si="225"/>
        <v/>
      </c>
      <c r="N468" s="135" t="str">
        <f ca="1">IF(A468=FALSE,"",IF(B468=0,0,K468*MAX(M465:M478)))</f>
        <v/>
      </c>
      <c r="O468" s="207" t="str">
        <f ca="1">IF(A468=FALSE,"",D447)</f>
        <v/>
      </c>
      <c r="P468" s="208" t="str">
        <f t="shared" ca="1" si="226"/>
        <v/>
      </c>
      <c r="Q468" s="210" t="str">
        <f t="shared" ca="1" si="227"/>
        <v/>
      </c>
      <c r="R468" s="208" t="str">
        <f ca="1">IF(A468=FALSE,"",OFFSET(O444,0,MATCH(MAX(P445:R445),P445:R445,0)))</f>
        <v/>
      </c>
      <c r="S468" s="209" t="str">
        <f ca="1">IF(A468=FALSE,"",IF(C468=0,0,D437/B468*100))</f>
        <v/>
      </c>
      <c r="U468" s="104">
        <f ca="1">IF(F435*Q$4&lt;=O468,0.5,IF(F435*Q$5&lt;=O468,1,IF(F435*Q$6&lt;=O468,2,IF(F435*Q$7&lt;=O468,3,))))</f>
        <v>0.5</v>
      </c>
      <c r="V468" s="104">
        <f t="shared" ca="1" si="228"/>
        <v>0.5</v>
      </c>
      <c r="W468" s="104">
        <f t="shared" ca="1" si="229"/>
        <v>0.5</v>
      </c>
      <c r="X468" s="104">
        <f t="shared" ca="1" si="230"/>
        <v>0.5</v>
      </c>
      <c r="Y468" s="104">
        <f t="shared" ca="1" si="231"/>
        <v>0.5</v>
      </c>
      <c r="Z468" s="104">
        <f t="shared" ca="1" si="239"/>
        <v>0</v>
      </c>
      <c r="AA468" s="136">
        <f t="shared" ca="1" si="238"/>
        <v>0.5</v>
      </c>
      <c r="AC468" s="137" t="str">
        <f t="shared" ca="1" si="232"/>
        <v/>
      </c>
      <c r="AD468" s="137" t="str">
        <f ca="1">IF(A468=FALSE,"",IF(B468=0,0,C437*100))</f>
        <v/>
      </c>
      <c r="AE468" s="137" t="str">
        <f t="shared" ca="1" si="233"/>
        <v/>
      </c>
      <c r="AF468" s="137" t="b">
        <f t="shared" ca="1" si="234"/>
        <v>1</v>
      </c>
      <c r="AG468" s="125" t="str">
        <f t="shared" ca="1" si="235"/>
        <v/>
      </c>
      <c r="AH468" s="315" t="s">
        <v>3</v>
      </c>
    </row>
    <row r="469" spans="1:34" s="119" customFormat="1" ht="18.75" customHeight="1">
      <c r="A469" s="129" t="b">
        <f ca="1">AND(B450=TRUE,H435+6&gt;A450+2)</f>
        <v>0</v>
      </c>
      <c r="B469" s="130" t="str">
        <f t="shared" ca="1" si="221"/>
        <v/>
      </c>
      <c r="C469" s="131" t="str">
        <f t="shared" ca="1" si="222"/>
        <v/>
      </c>
      <c r="D469" s="204" t="str">
        <f ca="1">IF(A469=FALSE,"",IF(B469=0,0,D437/B469*100))</f>
        <v/>
      </c>
      <c r="E469" s="204" t="str">
        <f ca="1">IF(A469=FALSE,"",IF(B469=0,0,D437/B469*100))</f>
        <v/>
      </c>
      <c r="F469" s="132" t="str">
        <f t="shared" ca="1" si="236"/>
        <v/>
      </c>
      <c r="G469" s="132" t="str">
        <f t="shared" ca="1" si="223"/>
        <v/>
      </c>
      <c r="H469" s="132" t="str">
        <f ca="1">IF(A469=FALSE,"",IF(B469=0,0,P435/2))</f>
        <v/>
      </c>
      <c r="I469" s="132" t="str">
        <f ca="1">IF(A469=FALSE,"",IF(B469=0,0,P437/SQRT(3)))</f>
        <v/>
      </c>
      <c r="J469" s="132" t="str">
        <f ca="1">IF(A469=FALSE,"",IF(B469=0,0,O435*B437/SQRT(3)))</f>
        <v/>
      </c>
      <c r="K469" s="205" t="str">
        <f t="shared" ca="1" si="224"/>
        <v/>
      </c>
      <c r="L469" s="133" t="str">
        <f t="shared" ca="1" si="237"/>
        <v/>
      </c>
      <c r="M469" s="134" t="str">
        <f t="shared" ca="1" si="225"/>
        <v/>
      </c>
      <c r="N469" s="135" t="str">
        <f ca="1">IF(A469=FALSE,"",IF(B469=0,0,K469*MAX(M465:M478)))</f>
        <v/>
      </c>
      <c r="O469" s="207" t="str">
        <f ca="1">IF(A469=FALSE,"",D447)</f>
        <v/>
      </c>
      <c r="P469" s="208" t="str">
        <f t="shared" ca="1" si="226"/>
        <v/>
      </c>
      <c r="Q469" s="210" t="str">
        <f t="shared" ca="1" si="227"/>
        <v/>
      </c>
      <c r="R469" s="208" t="str">
        <f ca="1">IF(A469=FALSE,"",OFFSET(O444,0,MATCH(MAX(P445:R445),P445:R445,0)))</f>
        <v/>
      </c>
      <c r="S469" s="209" t="str">
        <f ca="1">IF(A469=FALSE,"",IF(C469=0,0,D437/B469*100))</f>
        <v/>
      </c>
      <c r="U469" s="104">
        <f ca="1">IF(F435*Q$4&lt;=O469,0.5,IF(F435*Q$5&lt;=O469,1,IF(F435*Q$6&lt;=O469,2,IF(F435*Q$7&lt;=O469,3,))))</f>
        <v>0.5</v>
      </c>
      <c r="V469" s="104">
        <f t="shared" ca="1" si="228"/>
        <v>0.5</v>
      </c>
      <c r="W469" s="104">
        <f t="shared" ca="1" si="229"/>
        <v>0.5</v>
      </c>
      <c r="X469" s="104">
        <f t="shared" ca="1" si="230"/>
        <v>0.5</v>
      </c>
      <c r="Y469" s="104">
        <f t="shared" ca="1" si="231"/>
        <v>0.5</v>
      </c>
      <c r="Z469" s="104">
        <f t="shared" ca="1" si="239"/>
        <v>0</v>
      </c>
      <c r="AA469" s="136">
        <f t="shared" ca="1" si="238"/>
        <v>0.5</v>
      </c>
      <c r="AC469" s="137" t="str">
        <f t="shared" ca="1" si="232"/>
        <v/>
      </c>
      <c r="AD469" s="137" t="str">
        <f ca="1">IF(A469=FALSE,"",IF(B469=0,0,C437*100))</f>
        <v/>
      </c>
      <c r="AE469" s="137" t="str">
        <f t="shared" ca="1" si="233"/>
        <v/>
      </c>
      <c r="AF469" s="137" t="b">
        <f t="shared" ca="1" si="234"/>
        <v>1</v>
      </c>
      <c r="AG469" s="125" t="str">
        <f t="shared" ca="1" si="235"/>
        <v/>
      </c>
      <c r="AH469" s="316" t="s">
        <v>233</v>
      </c>
    </row>
    <row r="470" spans="1:34" s="119" customFormat="1" ht="18.75" customHeight="1">
      <c r="A470" s="129" t="b">
        <f ca="1">AND(B451=TRUE,H435+6&gt;A451+2)</f>
        <v>0</v>
      </c>
      <c r="B470" s="130" t="str">
        <f t="shared" ca="1" si="221"/>
        <v/>
      </c>
      <c r="C470" s="131" t="str">
        <f t="shared" ca="1" si="222"/>
        <v/>
      </c>
      <c r="D470" s="204" t="str">
        <f ca="1">IF(A470=FALSE,"",IF(B470=0,0,D437/B470*100))</f>
        <v/>
      </c>
      <c r="E470" s="204" t="str">
        <f ca="1">IF(A470=FALSE,"",IF(B470=0,0,D437/B470*100))</f>
        <v/>
      </c>
      <c r="F470" s="132" t="str">
        <f t="shared" ca="1" si="236"/>
        <v/>
      </c>
      <c r="G470" s="132" t="str">
        <f t="shared" ca="1" si="223"/>
        <v/>
      </c>
      <c r="H470" s="132" t="str">
        <f ca="1">IF(A470=FALSE,"",IF(B470=0,0,P435/2))</f>
        <v/>
      </c>
      <c r="I470" s="132" t="str">
        <f ca="1">IF(A470=FALSE,"",IF(B470=0,0,P437/SQRT(3)))</f>
        <v/>
      </c>
      <c r="J470" s="132" t="str">
        <f ca="1">IF(A470=FALSE,"",IF(B470=0,0,O435*B437/SQRT(3)))</f>
        <v/>
      </c>
      <c r="K470" s="205" t="str">
        <f t="shared" ca="1" si="224"/>
        <v/>
      </c>
      <c r="L470" s="133" t="str">
        <f t="shared" ca="1" si="237"/>
        <v/>
      </c>
      <c r="M470" s="134" t="str">
        <f t="shared" ca="1" si="225"/>
        <v/>
      </c>
      <c r="N470" s="135" t="str">
        <f ca="1">IF(A470=FALSE,"",IF(B470=0,0,K470*MAX(M465:M478)))</f>
        <v/>
      </c>
      <c r="O470" s="207" t="str">
        <f ca="1">IF(A470=FALSE,"",D447)</f>
        <v/>
      </c>
      <c r="P470" s="208" t="str">
        <f t="shared" ca="1" si="226"/>
        <v/>
      </c>
      <c r="Q470" s="210" t="str">
        <f t="shared" ca="1" si="227"/>
        <v/>
      </c>
      <c r="R470" s="208" t="str">
        <f ca="1">IF(A470=FALSE,"",OFFSET(O444,0,MATCH(MAX(P445:R445),P445:R445,0)))</f>
        <v/>
      </c>
      <c r="S470" s="209" t="str">
        <f ca="1">IF(A470=FALSE,"",IF(C470=0,0,D437/B470*100))</f>
        <v/>
      </c>
      <c r="U470" s="104">
        <f ca="1">IF(F435*Q$4&lt;=O470,0.5,IF(F435*Q$5&lt;=O470,1,IF(F435*Q$6&lt;=O470,2,IF(F435*Q$7&lt;=O470,3,))))</f>
        <v>0.5</v>
      </c>
      <c r="V470" s="104">
        <f t="shared" ca="1" si="228"/>
        <v>0.5</v>
      </c>
      <c r="W470" s="104">
        <f t="shared" ca="1" si="229"/>
        <v>0.5</v>
      </c>
      <c r="X470" s="104">
        <f t="shared" ca="1" si="230"/>
        <v>0.5</v>
      </c>
      <c r="Y470" s="104">
        <f t="shared" ca="1" si="231"/>
        <v>0.5</v>
      </c>
      <c r="Z470" s="104">
        <f t="shared" ca="1" si="239"/>
        <v>0</v>
      </c>
      <c r="AA470" s="136">
        <f t="shared" ca="1" si="238"/>
        <v>0.5</v>
      </c>
      <c r="AC470" s="137" t="str">
        <f t="shared" ca="1" si="232"/>
        <v/>
      </c>
      <c r="AD470" s="137" t="str">
        <f ca="1">IF(A470=FALSE,"",IF(B470=0,0,C437*100))</f>
        <v/>
      </c>
      <c r="AE470" s="137" t="str">
        <f t="shared" ca="1" si="233"/>
        <v/>
      </c>
      <c r="AF470" s="137" t="b">
        <f t="shared" ca="1" si="234"/>
        <v>1</v>
      </c>
      <c r="AG470" s="125" t="str">
        <f t="shared" ca="1" si="235"/>
        <v/>
      </c>
      <c r="AH470" s="188" t="str">
        <f ca="1">IF(COUNTIF(AF465:AF478,FALSE)=0,"","초과")</f>
        <v/>
      </c>
    </row>
    <row r="471" spans="1:34" s="119" customFormat="1" ht="18.75" customHeight="1">
      <c r="A471" s="129" t="b">
        <f ca="1">AND(B452=TRUE,H435+6&gt;A452+2)</f>
        <v>0</v>
      </c>
      <c r="B471" s="130" t="str">
        <f t="shared" ca="1" si="221"/>
        <v/>
      </c>
      <c r="C471" s="131" t="str">
        <f t="shared" ca="1" si="222"/>
        <v/>
      </c>
      <c r="D471" s="204" t="str">
        <f ca="1">IF(A471=FALSE,"",IF(B471=0,0,D437/B471*100))</f>
        <v/>
      </c>
      <c r="E471" s="204" t="str">
        <f ca="1">IF(A471=FALSE,"",IF(B471=0,0,D437/B471*100))</f>
        <v/>
      </c>
      <c r="F471" s="132" t="str">
        <f t="shared" ca="1" si="236"/>
        <v/>
      </c>
      <c r="G471" s="132" t="str">
        <f t="shared" ca="1" si="223"/>
        <v/>
      </c>
      <c r="H471" s="132" t="str">
        <f ca="1">IF(A471=FALSE,"",IF(B471=0,0,P435/2))</f>
        <v/>
      </c>
      <c r="I471" s="132" t="str">
        <f ca="1">IF(A471=FALSE,"",IF(B471=0,0,P437/SQRT(3)))</f>
        <v/>
      </c>
      <c r="J471" s="132" t="str">
        <f ca="1">IF(A471=FALSE,"",IF(B471=0,0,O435*B437/SQRT(3)))</f>
        <v/>
      </c>
      <c r="K471" s="205" t="str">
        <f t="shared" ca="1" si="224"/>
        <v/>
      </c>
      <c r="L471" s="133" t="str">
        <f t="shared" ca="1" si="237"/>
        <v/>
      </c>
      <c r="M471" s="134" t="str">
        <f t="shared" ca="1" si="225"/>
        <v/>
      </c>
      <c r="N471" s="135" t="str">
        <f ca="1">IF(A471=FALSE,"",IF(B471=0,0,K471*MAX(M465:M478)))</f>
        <v/>
      </c>
      <c r="O471" s="207" t="str">
        <f ca="1">IF(A471=FALSE,"",D447)</f>
        <v/>
      </c>
      <c r="P471" s="208" t="str">
        <f t="shared" ca="1" si="226"/>
        <v/>
      </c>
      <c r="Q471" s="210" t="str">
        <f t="shared" ca="1" si="227"/>
        <v/>
      </c>
      <c r="R471" s="208" t="str">
        <f ca="1">IF(A471=FALSE,"",OFFSET(O444,0,MATCH(MAX(P445:R445),P445:R445,0)))</f>
        <v/>
      </c>
      <c r="S471" s="209" t="str">
        <f ca="1">IF(A471=FALSE,"",IF(C471=0,0,D437/B471*100))</f>
        <v/>
      </c>
      <c r="U471" s="104">
        <f ca="1">IF(F435*Q$4&lt;=O471,0.5,IF(F435*Q$5&lt;=O471,1,IF(F435*Q$6&lt;=O471,2,IF(F435*Q$7&lt;=O471,3,))))</f>
        <v>0.5</v>
      </c>
      <c r="V471" s="104">
        <f t="shared" ca="1" si="228"/>
        <v>0.5</v>
      </c>
      <c r="W471" s="104">
        <f t="shared" ca="1" si="229"/>
        <v>0.5</v>
      </c>
      <c r="X471" s="104">
        <f t="shared" ca="1" si="230"/>
        <v>0.5</v>
      </c>
      <c r="Y471" s="104">
        <f t="shared" ca="1" si="231"/>
        <v>0.5</v>
      </c>
      <c r="Z471" s="104">
        <f t="shared" ca="1" si="239"/>
        <v>0</v>
      </c>
      <c r="AA471" s="136">
        <f t="shared" ca="1" si="238"/>
        <v>0.5</v>
      </c>
      <c r="AC471" s="137" t="str">
        <f t="shared" ca="1" si="232"/>
        <v/>
      </c>
      <c r="AD471" s="137" t="str">
        <f ca="1">IF(A471=FALSE,"",IF(B471=0,0,C437*100))</f>
        <v/>
      </c>
      <c r="AE471" s="137" t="str">
        <f t="shared" ca="1" si="233"/>
        <v/>
      </c>
      <c r="AF471" s="137" t="b">
        <f t="shared" ca="1" si="234"/>
        <v>1</v>
      </c>
      <c r="AG471" s="186" t="str">
        <f t="shared" ca="1" si="235"/>
        <v/>
      </c>
      <c r="AH471" s="189"/>
    </row>
    <row r="472" spans="1:34" s="119" customFormat="1" ht="18.75" customHeight="1">
      <c r="A472" s="129" t="b">
        <f ca="1">AND(B453=TRUE,H435+6&gt;A453+2)</f>
        <v>0</v>
      </c>
      <c r="B472" s="130" t="str">
        <f t="shared" ca="1" si="221"/>
        <v/>
      </c>
      <c r="C472" s="131" t="str">
        <f t="shared" ca="1" si="222"/>
        <v/>
      </c>
      <c r="D472" s="204" t="str">
        <f ca="1">IF(A472=FALSE,"",IF(B472=0,0,D437/B472*100))</f>
        <v/>
      </c>
      <c r="E472" s="204" t="str">
        <f ca="1">IF(A472=FALSE,"",IF(B472=0,0,D437/B472*100))</f>
        <v/>
      </c>
      <c r="F472" s="132" t="str">
        <f t="shared" ca="1" si="236"/>
        <v/>
      </c>
      <c r="G472" s="132" t="str">
        <f t="shared" ca="1" si="223"/>
        <v/>
      </c>
      <c r="H472" s="132" t="str">
        <f ca="1">IF(A472=FALSE,"",IF(B472=0,0,P435/2))</f>
        <v/>
      </c>
      <c r="I472" s="132" t="str">
        <f ca="1">IF(A472=FALSE,"",IF(B472=0,0,P437/SQRT(3)))</f>
        <v/>
      </c>
      <c r="J472" s="132" t="str">
        <f ca="1">IF(A472=FALSE,"",IF(B472=0,0,O435*B437/SQRT(3)))</f>
        <v/>
      </c>
      <c r="K472" s="205" t="str">
        <f t="shared" ca="1" si="224"/>
        <v/>
      </c>
      <c r="L472" s="133" t="str">
        <f t="shared" ca="1" si="237"/>
        <v/>
      </c>
      <c r="M472" s="134" t="str">
        <f t="shared" ca="1" si="225"/>
        <v/>
      </c>
      <c r="N472" s="135" t="str">
        <f ca="1">IF(A472=FALSE,"",IF(B472=0,0,K472*MAX(M465:M478)))</f>
        <v/>
      </c>
      <c r="O472" s="207" t="str">
        <f ca="1">IF(A472=FALSE,"",D447)</f>
        <v/>
      </c>
      <c r="P472" s="208" t="str">
        <f t="shared" ca="1" si="226"/>
        <v/>
      </c>
      <c r="Q472" s="210" t="str">
        <f t="shared" ca="1" si="227"/>
        <v/>
      </c>
      <c r="R472" s="208" t="str">
        <f ca="1">IF(A472=FALSE,"",OFFSET(O444,0,MATCH(MAX(P445:R445),P445:R445,0)))</f>
        <v/>
      </c>
      <c r="S472" s="209" t="str">
        <f ca="1">IF(A472=FALSE,"",IF(C472=0,0,D437/B472*100))</f>
        <v/>
      </c>
      <c r="U472" s="104">
        <f ca="1">IF(F435*Q$4&lt;=O472,0.5,IF(F435*Q$5&lt;=O472,1,IF(F435*Q$6&lt;=O472,2,IF(F435*Q$7&lt;=O472,3,))))</f>
        <v>0.5</v>
      </c>
      <c r="V472" s="104">
        <f t="shared" ca="1" si="228"/>
        <v>0.5</v>
      </c>
      <c r="W472" s="104">
        <f t="shared" ca="1" si="229"/>
        <v>0.5</v>
      </c>
      <c r="X472" s="104">
        <f t="shared" ca="1" si="230"/>
        <v>0.5</v>
      </c>
      <c r="Y472" s="104">
        <f t="shared" ca="1" si="231"/>
        <v>0.5</v>
      </c>
      <c r="Z472" s="104">
        <f t="shared" ca="1" si="239"/>
        <v>0</v>
      </c>
      <c r="AA472" s="136">
        <f t="shared" ca="1" si="238"/>
        <v>0.5</v>
      </c>
      <c r="AC472" s="137" t="str">
        <f t="shared" ca="1" si="232"/>
        <v/>
      </c>
      <c r="AD472" s="137" t="str">
        <f ca="1">IF(A472=FALSE,"",IF(B472=0,0,C437*100))</f>
        <v/>
      </c>
      <c r="AE472" s="137" t="str">
        <f t="shared" ca="1" si="233"/>
        <v/>
      </c>
      <c r="AF472" s="137" t="b">
        <f t="shared" ca="1" si="234"/>
        <v>1</v>
      </c>
      <c r="AG472" s="125" t="str">
        <f t="shared" ca="1" si="235"/>
        <v/>
      </c>
    </row>
    <row r="473" spans="1:34" s="119" customFormat="1" ht="18.75" customHeight="1">
      <c r="A473" s="129" t="b">
        <f ca="1">AND(B454=TRUE,H435+6&gt;A454+2)</f>
        <v>0</v>
      </c>
      <c r="B473" s="130" t="str">
        <f t="shared" ca="1" si="221"/>
        <v/>
      </c>
      <c r="C473" s="131" t="str">
        <f t="shared" ca="1" si="222"/>
        <v/>
      </c>
      <c r="D473" s="204" t="str">
        <f ca="1">IF(A473=FALSE,"",IF(B473=0,0,D437/B473*100))</f>
        <v/>
      </c>
      <c r="E473" s="204" t="str">
        <f ca="1">IF(A473=FALSE,"",IF(B473=0,0,D437/B473*100))</f>
        <v/>
      </c>
      <c r="F473" s="132" t="str">
        <f t="shared" ca="1" si="236"/>
        <v/>
      </c>
      <c r="G473" s="132" t="str">
        <f t="shared" ca="1" si="223"/>
        <v/>
      </c>
      <c r="H473" s="132" t="str">
        <f ca="1">IF(A473=FALSE,"",IF(B473=0,0,P435/2))</f>
        <v/>
      </c>
      <c r="I473" s="132" t="str">
        <f ca="1">IF(A473=FALSE,"",IF(B473=0,0,P437/SQRT(3)))</f>
        <v/>
      </c>
      <c r="J473" s="132" t="str">
        <f ca="1">IF(A473=FALSE,"",IF(B473=0,0,O435*B437/SQRT(3)))</f>
        <v/>
      </c>
      <c r="K473" s="205" t="str">
        <f t="shared" ca="1" si="224"/>
        <v/>
      </c>
      <c r="L473" s="133" t="str">
        <f t="shared" ca="1" si="237"/>
        <v/>
      </c>
      <c r="M473" s="134" t="str">
        <f t="shared" ca="1" si="225"/>
        <v/>
      </c>
      <c r="N473" s="135" t="str">
        <f ca="1">IF(A473=FALSE,"",IF(B473=0,0,K473*MAX(M465:M478)))</f>
        <v/>
      </c>
      <c r="O473" s="207" t="str">
        <f ca="1">IF(A473=FALSE,"",D447)</f>
        <v/>
      </c>
      <c r="P473" s="208" t="str">
        <f t="shared" ca="1" si="226"/>
        <v/>
      </c>
      <c r="Q473" s="210" t="str">
        <f t="shared" ca="1" si="227"/>
        <v/>
      </c>
      <c r="R473" s="208" t="str">
        <f ca="1">IF(A473=FALSE,"",OFFSET(O444,0,MATCH(MAX(P445:R445),P445:R445,0)))</f>
        <v/>
      </c>
      <c r="S473" s="209" t="str">
        <f ca="1">IF(A473=FALSE,"",IF(C473=0,0,D437/B473*100))</f>
        <v/>
      </c>
      <c r="U473" s="104">
        <f ca="1">IF(F435*Q$4&lt;=O473,0.5,IF(F435*Q$5&lt;=O473,1,IF(F435*Q$6&lt;=O473,2,IF(F435*Q$7&lt;=O473,3,))))</f>
        <v>0.5</v>
      </c>
      <c r="V473" s="104">
        <f t="shared" ca="1" si="228"/>
        <v>0.5</v>
      </c>
      <c r="W473" s="104">
        <f t="shared" ca="1" si="229"/>
        <v>0.5</v>
      </c>
      <c r="X473" s="104">
        <f t="shared" ca="1" si="230"/>
        <v>0.5</v>
      </c>
      <c r="Y473" s="104">
        <f t="shared" ca="1" si="231"/>
        <v>0.5</v>
      </c>
      <c r="Z473" s="104">
        <f t="shared" ca="1" si="239"/>
        <v>0</v>
      </c>
      <c r="AA473" s="136">
        <f t="shared" ca="1" si="238"/>
        <v>0.5</v>
      </c>
      <c r="AC473" s="137" t="str">
        <f t="shared" ca="1" si="232"/>
        <v/>
      </c>
      <c r="AD473" s="137" t="str">
        <f ca="1">IF(A473=FALSE,"",IF(B473=0,0,C437*100))</f>
        <v/>
      </c>
      <c r="AE473" s="137" t="str">
        <f t="shared" ca="1" si="233"/>
        <v/>
      </c>
      <c r="AF473" s="137" t="b">
        <f t="shared" ca="1" si="234"/>
        <v>1</v>
      </c>
      <c r="AG473" s="125" t="str">
        <f t="shared" ca="1" si="235"/>
        <v/>
      </c>
    </row>
    <row r="474" spans="1:34" s="119" customFormat="1" ht="18.75" customHeight="1">
      <c r="A474" s="129" t="b">
        <f ca="1">AND(B455=TRUE,H435+6&gt;A455+2)</f>
        <v>0</v>
      </c>
      <c r="B474" s="130" t="str">
        <f t="shared" ca="1" si="221"/>
        <v/>
      </c>
      <c r="C474" s="131" t="str">
        <f t="shared" ca="1" si="222"/>
        <v/>
      </c>
      <c r="D474" s="204" t="str">
        <f ca="1">IF(A474=FALSE,"",IF(B474=0,0,D437/B474*100))</f>
        <v/>
      </c>
      <c r="E474" s="204" t="str">
        <f ca="1">IF(A474=FALSE,"",IF(B474=0,0,D437/B474*100))</f>
        <v/>
      </c>
      <c r="F474" s="132" t="str">
        <f t="shared" ca="1" si="236"/>
        <v/>
      </c>
      <c r="G474" s="132" t="str">
        <f t="shared" ca="1" si="223"/>
        <v/>
      </c>
      <c r="H474" s="132" t="str">
        <f ca="1">IF(A474=FALSE,"",IF(B474=0,0,P435/2))</f>
        <v/>
      </c>
      <c r="I474" s="132" t="str">
        <f ca="1">IF(A474=FALSE,"",IF(B474=0,0,P437/SQRT(3)))</f>
        <v/>
      </c>
      <c r="J474" s="132" t="str">
        <f ca="1">IF(A474=FALSE,"",IF(B474=0,0,O435*B437/SQRT(3)))</f>
        <v/>
      </c>
      <c r="K474" s="205" t="str">
        <f t="shared" ca="1" si="224"/>
        <v/>
      </c>
      <c r="L474" s="133" t="str">
        <f t="shared" ca="1" si="237"/>
        <v/>
      </c>
      <c r="M474" s="134" t="str">
        <f t="shared" ca="1" si="225"/>
        <v/>
      </c>
      <c r="N474" s="135" t="str">
        <f ca="1">IF(A474=FALSE,"",IF(B474=0,0,K474*MAX(M465:M478)))</f>
        <v/>
      </c>
      <c r="O474" s="207" t="str">
        <f ca="1">IF(A474=FALSE,"",D447)</f>
        <v/>
      </c>
      <c r="P474" s="208" t="str">
        <f t="shared" ca="1" si="226"/>
        <v/>
      </c>
      <c r="Q474" s="210" t="str">
        <f t="shared" ca="1" si="227"/>
        <v/>
      </c>
      <c r="R474" s="208" t="str">
        <f ca="1">IF(A474=FALSE,"",OFFSET(O444,0,MATCH(MAX(P445:R445),P445:R445,0)))</f>
        <v/>
      </c>
      <c r="S474" s="209" t="str">
        <f ca="1">IF(A474=FALSE,"",IF(C474=0,0,D437/B474*100))</f>
        <v/>
      </c>
      <c r="U474" s="104">
        <f ca="1">IF(F435*Q$4&lt;=O474,0.5,IF(F435*Q$5&lt;=O474,1,IF(F435*Q$6&lt;=O474,2,IF(F435*Q$7&lt;=O474,3,))))</f>
        <v>0.5</v>
      </c>
      <c r="V474" s="104">
        <f t="shared" ca="1" si="228"/>
        <v>0.5</v>
      </c>
      <c r="W474" s="104">
        <f t="shared" ca="1" si="229"/>
        <v>0.5</v>
      </c>
      <c r="X474" s="104">
        <f t="shared" ca="1" si="230"/>
        <v>0.5</v>
      </c>
      <c r="Y474" s="104">
        <f t="shared" ca="1" si="231"/>
        <v>0.5</v>
      </c>
      <c r="Z474" s="104">
        <f t="shared" ca="1" si="239"/>
        <v>0</v>
      </c>
      <c r="AA474" s="136">
        <f t="shared" ca="1" si="238"/>
        <v>0.5</v>
      </c>
      <c r="AC474" s="137" t="str">
        <f t="shared" ca="1" si="232"/>
        <v/>
      </c>
      <c r="AD474" s="137" t="str">
        <f ca="1">IF(A474=FALSE,"",IF(B474=0,0,C437*100))</f>
        <v/>
      </c>
      <c r="AE474" s="137" t="str">
        <f t="shared" ca="1" si="233"/>
        <v/>
      </c>
      <c r="AF474" s="137" t="b">
        <f t="shared" ca="1" si="234"/>
        <v>1</v>
      </c>
      <c r="AG474" s="125" t="str">
        <f t="shared" ca="1" si="235"/>
        <v/>
      </c>
    </row>
    <row r="475" spans="1:34" s="119" customFormat="1" ht="18.75" customHeight="1">
      <c r="A475" s="129" t="b">
        <f ca="1">AND(B456=TRUE,H435+6&gt;A456+2)</f>
        <v>0</v>
      </c>
      <c r="B475" s="130" t="str">
        <f t="shared" ca="1" si="221"/>
        <v/>
      </c>
      <c r="C475" s="131" t="str">
        <f t="shared" ca="1" si="222"/>
        <v/>
      </c>
      <c r="D475" s="204" t="str">
        <f ca="1">IF(A475=FALSE,"",IF(B475=0,0,D437/B475*100))</f>
        <v/>
      </c>
      <c r="E475" s="204" t="str">
        <f ca="1">IF(A475=FALSE,"",IF(B475=0,0,D437/B475*100))</f>
        <v/>
      </c>
      <c r="F475" s="132" t="str">
        <f t="shared" ca="1" si="236"/>
        <v/>
      </c>
      <c r="G475" s="132" t="str">
        <f t="shared" ca="1" si="223"/>
        <v/>
      </c>
      <c r="H475" s="132" t="str">
        <f ca="1">IF(A475=FALSE,"",IF(B475=0,0,P435/2))</f>
        <v/>
      </c>
      <c r="I475" s="132" t="str">
        <f ca="1">IF(A475=FALSE,"",IF(B475=0,0,P437/SQRT(3)))</f>
        <v/>
      </c>
      <c r="J475" s="132" t="str">
        <f ca="1">IF(A475=FALSE,"",IF(B475=0,0,O435*B437/SQRT(3)))</f>
        <v/>
      </c>
      <c r="K475" s="205" t="str">
        <f t="shared" ca="1" si="224"/>
        <v/>
      </c>
      <c r="L475" s="133" t="str">
        <f t="shared" ca="1" si="237"/>
        <v/>
      </c>
      <c r="M475" s="134" t="str">
        <f t="shared" ca="1" si="225"/>
        <v/>
      </c>
      <c r="N475" s="135" t="str">
        <f ca="1">IF(A475=FALSE,"",IF(B475=0,0,K475*MAX(M465:M478)))</f>
        <v/>
      </c>
      <c r="O475" s="207" t="str">
        <f ca="1">IF(A475=FALSE,"",D447)</f>
        <v/>
      </c>
      <c r="P475" s="208" t="str">
        <f t="shared" ca="1" si="226"/>
        <v/>
      </c>
      <c r="Q475" s="210" t="str">
        <f t="shared" ca="1" si="227"/>
        <v/>
      </c>
      <c r="R475" s="208" t="str">
        <f ca="1">IF(A475=FALSE,"",OFFSET(O444,0,MATCH(MAX(P445:R445),P445:R445,0)))</f>
        <v/>
      </c>
      <c r="S475" s="209" t="str">
        <f ca="1">IF(A475=FALSE,"",IF(C475=0,0,D437/B475*100))</f>
        <v/>
      </c>
      <c r="U475" s="104">
        <f ca="1">IF(F435*Q$4&lt;=O475,0.5,IF(F435*Q$5&lt;=O475,1,IF(F435*Q$6&lt;=O475,2,IF(F435*Q$7&lt;=O475,3,))))</f>
        <v>0.5</v>
      </c>
      <c r="V475" s="104">
        <f t="shared" ca="1" si="228"/>
        <v>0.5</v>
      </c>
      <c r="W475" s="104">
        <f t="shared" ca="1" si="229"/>
        <v>0.5</v>
      </c>
      <c r="X475" s="104">
        <f t="shared" ca="1" si="230"/>
        <v>0.5</v>
      </c>
      <c r="Y475" s="104">
        <f t="shared" ca="1" si="231"/>
        <v>0.5</v>
      </c>
      <c r="Z475" s="104">
        <f t="shared" ca="1" si="239"/>
        <v>0</v>
      </c>
      <c r="AA475" s="136">
        <f t="shared" ca="1" si="238"/>
        <v>0.5</v>
      </c>
      <c r="AC475" s="137" t="str">
        <f t="shared" ca="1" si="232"/>
        <v/>
      </c>
      <c r="AD475" s="137" t="str">
        <f ca="1">IF(A475=FALSE,"",IF(B475=0,0,C437*100))</f>
        <v/>
      </c>
      <c r="AE475" s="137" t="str">
        <f t="shared" ca="1" si="233"/>
        <v/>
      </c>
      <c r="AF475" s="137" t="b">
        <f t="shared" ca="1" si="234"/>
        <v>1</v>
      </c>
      <c r="AG475" s="125" t="str">
        <f t="shared" ca="1" si="235"/>
        <v/>
      </c>
    </row>
    <row r="476" spans="1:34" s="119" customFormat="1" ht="18.75" customHeight="1">
      <c r="A476" s="129" t="b">
        <f ca="1">AND(B457=TRUE,H435+6&gt;A457+2)</f>
        <v>0</v>
      </c>
      <c r="B476" s="130" t="str">
        <f t="shared" ca="1" si="221"/>
        <v/>
      </c>
      <c r="C476" s="131" t="str">
        <f t="shared" ca="1" si="222"/>
        <v/>
      </c>
      <c r="D476" s="204" t="str">
        <f ca="1">IF(A476=FALSE,"",IF(B476=0,0,D437/B476*100))</f>
        <v/>
      </c>
      <c r="E476" s="204" t="str">
        <f ca="1">IF(A476=FALSE,"",IF(B476=0,0,D437/B476*100))</f>
        <v/>
      </c>
      <c r="F476" s="132" t="str">
        <f t="shared" ca="1" si="236"/>
        <v/>
      </c>
      <c r="G476" s="132" t="str">
        <f t="shared" ca="1" si="223"/>
        <v/>
      </c>
      <c r="H476" s="132" t="str">
        <f ca="1">IF(A476=FALSE,"",IF(B476=0,0,P435/2))</f>
        <v/>
      </c>
      <c r="I476" s="132" t="str">
        <f ca="1">IF(A476=FALSE,"",IF(B476=0,0,P437/SQRT(3)))</f>
        <v/>
      </c>
      <c r="J476" s="132" t="str">
        <f ca="1">IF(A476=FALSE,"",IF(B476=0,0,O435*B437/SQRT(3)))</f>
        <v/>
      </c>
      <c r="K476" s="205" t="str">
        <f t="shared" ca="1" si="224"/>
        <v/>
      </c>
      <c r="L476" s="133" t="str">
        <f t="shared" ca="1" si="237"/>
        <v/>
      </c>
      <c r="M476" s="134" t="str">
        <f t="shared" ca="1" si="225"/>
        <v/>
      </c>
      <c r="N476" s="135" t="str">
        <f ca="1">IF(A476=FALSE,"",IF(B476=0,0,K476*MAX(M465:M478)))</f>
        <v/>
      </c>
      <c r="O476" s="207" t="str">
        <f ca="1">IF(A476=FALSE,"",D447)</f>
        <v/>
      </c>
      <c r="P476" s="208" t="str">
        <f t="shared" ca="1" si="226"/>
        <v/>
      </c>
      <c r="Q476" s="210" t="str">
        <f t="shared" ca="1" si="227"/>
        <v/>
      </c>
      <c r="R476" s="208" t="str">
        <f ca="1">IF(A476=FALSE,"",OFFSET(O444,0,MATCH(MAX(P445:R445),P445:R445,0)))</f>
        <v/>
      </c>
      <c r="S476" s="209" t="str">
        <f ca="1">IF(A476=FALSE,"",IF(C476=0,0,D437/B476*100))</f>
        <v/>
      </c>
      <c r="U476" s="104">
        <f ca="1">IF(F435*Q$4&lt;=O476,0.5,IF(F435*Q$5&lt;=O476,1,IF(F435*Q$6&lt;=O476,2,IF(F435*Q$7&lt;=O476,3,))))</f>
        <v>0.5</v>
      </c>
      <c r="V476" s="104">
        <f t="shared" ca="1" si="228"/>
        <v>0.5</v>
      </c>
      <c r="W476" s="104">
        <f t="shared" ca="1" si="229"/>
        <v>0.5</v>
      </c>
      <c r="X476" s="104">
        <f t="shared" ca="1" si="230"/>
        <v>0.5</v>
      </c>
      <c r="Y476" s="104">
        <f t="shared" ca="1" si="231"/>
        <v>0.5</v>
      </c>
      <c r="Z476" s="104">
        <f t="shared" ca="1" si="239"/>
        <v>0</v>
      </c>
      <c r="AA476" s="136">
        <f t="shared" ca="1" si="238"/>
        <v>0.5</v>
      </c>
      <c r="AC476" s="137" t="str">
        <f t="shared" ca="1" si="232"/>
        <v/>
      </c>
      <c r="AD476" s="137" t="str">
        <f ca="1">IF(A476=FALSE,"",IF(B476=0,0,C437*100))</f>
        <v/>
      </c>
      <c r="AE476" s="137" t="str">
        <f t="shared" ca="1" si="233"/>
        <v/>
      </c>
      <c r="AF476" s="137" t="b">
        <f t="shared" ca="1" si="234"/>
        <v>1</v>
      </c>
      <c r="AG476" s="125" t="str">
        <f t="shared" ca="1" si="235"/>
        <v/>
      </c>
    </row>
    <row r="477" spans="1:34" s="119" customFormat="1" ht="18.75" customHeight="1">
      <c r="A477" s="129" t="b">
        <f ca="1">AND(B458=TRUE,H435+6&gt;A458+2)</f>
        <v>0</v>
      </c>
      <c r="B477" s="130" t="str">
        <f t="shared" ca="1" si="221"/>
        <v/>
      </c>
      <c r="C477" s="131" t="str">
        <f t="shared" ca="1" si="222"/>
        <v/>
      </c>
      <c r="D477" s="204" t="str">
        <f ca="1">IF(A477=FALSE,"",IF(B477=0,0,D437/B477*100))</f>
        <v/>
      </c>
      <c r="E477" s="204" t="str">
        <f ca="1">IF(A477=FALSE,"",IF(B477=0,0,D437/B477*100))</f>
        <v/>
      </c>
      <c r="F477" s="132" t="str">
        <f t="shared" ca="1" si="236"/>
        <v/>
      </c>
      <c r="G477" s="132" t="str">
        <f t="shared" ca="1" si="223"/>
        <v/>
      </c>
      <c r="H477" s="132" t="str">
        <f ca="1">IF(A477=FALSE,"",IF(B477=0,0,P435/2))</f>
        <v/>
      </c>
      <c r="I477" s="132" t="str">
        <f ca="1">IF(A477=FALSE,"",IF(B477=0,0,P437/SQRT(3)))</f>
        <v/>
      </c>
      <c r="J477" s="132" t="str">
        <f ca="1">IF(A477=FALSE,"",IF(B477=0,0,O435*B437/SQRT(3)))</f>
        <v/>
      </c>
      <c r="K477" s="205" t="str">
        <f t="shared" ca="1" si="224"/>
        <v/>
      </c>
      <c r="L477" s="133" t="str">
        <f t="shared" ca="1" si="237"/>
        <v/>
      </c>
      <c r="M477" s="134" t="str">
        <f t="shared" ca="1" si="225"/>
        <v/>
      </c>
      <c r="N477" s="135" t="str">
        <f ca="1">IF(A477=FALSE,"",IF(B477=0,0,K477*MAX(M465:M478)))</f>
        <v/>
      </c>
      <c r="O477" s="207" t="str">
        <f ca="1">IF(A477=FALSE,"",D447)</f>
        <v/>
      </c>
      <c r="P477" s="208" t="str">
        <f t="shared" ca="1" si="226"/>
        <v/>
      </c>
      <c r="Q477" s="210" t="str">
        <f t="shared" ca="1" si="227"/>
        <v/>
      </c>
      <c r="R477" s="208" t="str">
        <f ca="1">IF(A477=FALSE,"",OFFSET(O444,0,MATCH(MAX(P445:R445),P445:R445,0)))</f>
        <v/>
      </c>
      <c r="S477" s="209" t="str">
        <f ca="1">IF(A477=FALSE,"",IF(C477=0,0,D437/B477*100))</f>
        <v/>
      </c>
      <c r="U477" s="104">
        <f ca="1">IF(F435*Q$4&lt;=O477,0.5,IF(F435*Q$5&lt;=O477,1,IF(F435*Q$6&lt;=O477,2,IF(F435*Q$7&lt;=O477,3,))))</f>
        <v>0.5</v>
      </c>
      <c r="V477" s="104">
        <f t="shared" ca="1" si="228"/>
        <v>0.5</v>
      </c>
      <c r="W477" s="104">
        <f t="shared" ca="1" si="229"/>
        <v>0.5</v>
      </c>
      <c r="X477" s="104">
        <f t="shared" ca="1" si="230"/>
        <v>0.5</v>
      </c>
      <c r="Y477" s="104">
        <f t="shared" ca="1" si="231"/>
        <v>0.5</v>
      </c>
      <c r="Z477" s="104">
        <f t="shared" ca="1" si="239"/>
        <v>0</v>
      </c>
      <c r="AA477" s="136">
        <f t="shared" ca="1" si="238"/>
        <v>0.5</v>
      </c>
      <c r="AC477" s="137" t="str">
        <f t="shared" ca="1" si="232"/>
        <v/>
      </c>
      <c r="AD477" s="137" t="str">
        <f ca="1">IF(A477=FALSE,"",IF(B477=0,0,C437*100))</f>
        <v/>
      </c>
      <c r="AE477" s="137" t="str">
        <f t="shared" ca="1" si="233"/>
        <v/>
      </c>
      <c r="AF477" s="137" t="b">
        <f t="shared" ca="1" si="234"/>
        <v>1</v>
      </c>
      <c r="AG477" s="125" t="str">
        <f t="shared" ca="1" si="235"/>
        <v/>
      </c>
    </row>
    <row r="478" spans="1:34" s="119" customFormat="1" ht="18.75" customHeight="1">
      <c r="A478" s="129" t="b">
        <f ca="1">AND(B459=TRUE,H435+6&gt;A459+2)</f>
        <v>0</v>
      </c>
      <c r="B478" s="130" t="str">
        <f t="shared" ca="1" si="221"/>
        <v/>
      </c>
      <c r="C478" s="131" t="str">
        <f t="shared" ca="1" si="222"/>
        <v/>
      </c>
      <c r="D478" s="204" t="str">
        <f ca="1">IF(A478=FALSE,"",IF(B478=0,0,D437/B478*100))</f>
        <v/>
      </c>
      <c r="E478" s="204" t="str">
        <f ca="1">IF(A478=FALSE,"",IF(B478=0,0,D437/B478*100))</f>
        <v/>
      </c>
      <c r="F478" s="132" t="str">
        <f t="shared" ca="1" si="236"/>
        <v/>
      </c>
      <c r="G478" s="132" t="str">
        <f t="shared" ca="1" si="223"/>
        <v/>
      </c>
      <c r="H478" s="132" t="str">
        <f ca="1">IF(A478=FALSE,"",IF(B478=0,0,P435/2))</f>
        <v/>
      </c>
      <c r="I478" s="132" t="str">
        <f ca="1">IF(A478=FALSE,"",IF(B478=0,0,P437/SQRT(3)))</f>
        <v/>
      </c>
      <c r="J478" s="132" t="str">
        <f ca="1">IF(A478=FALSE,"",IF(B478=0,0,O435*B437/SQRT(3)))</f>
        <v/>
      </c>
      <c r="K478" s="205" t="str">
        <f t="shared" ca="1" si="224"/>
        <v/>
      </c>
      <c r="L478" s="133" t="str">
        <f t="shared" ca="1" si="237"/>
        <v/>
      </c>
      <c r="M478" s="134" t="str">
        <f t="shared" ca="1" si="225"/>
        <v/>
      </c>
      <c r="N478" s="135" t="str">
        <f ca="1">IF(A478=FALSE,"",IF(B478=0,0,K478*MAX(M465:M478)))</f>
        <v/>
      </c>
      <c r="O478" s="207" t="str">
        <f ca="1">IF(A478=FALSE,"",D447)</f>
        <v/>
      </c>
      <c r="P478" s="208" t="str">
        <f t="shared" ca="1" si="226"/>
        <v/>
      </c>
      <c r="Q478" s="210" t="str">
        <f t="shared" ca="1" si="227"/>
        <v/>
      </c>
      <c r="R478" s="208" t="str">
        <f ca="1">IF(A478=FALSE,"",OFFSET(O444,0,MATCH(MAX(P445:R445),P445:R445,0)))</f>
        <v/>
      </c>
      <c r="S478" s="209" t="str">
        <f ca="1">IF(A478=FALSE,"",IF(C478=0,0,D437/B478*100))</f>
        <v/>
      </c>
      <c r="U478" s="104">
        <f ca="1">IF(F435*Q$4&lt;=O478,0.5,IF(F435*Q$5&lt;=O478,1,IF(F435*Q$6&lt;=O478,2,IF(F435*Q$7&lt;=O478,3,))))</f>
        <v>0.5</v>
      </c>
      <c r="V478" s="104">
        <f t="shared" ca="1" si="228"/>
        <v>0.5</v>
      </c>
      <c r="W478" s="104">
        <f t="shared" ca="1" si="229"/>
        <v>0.5</v>
      </c>
      <c r="X478" s="104">
        <f t="shared" ca="1" si="230"/>
        <v>0.5</v>
      </c>
      <c r="Y478" s="104">
        <f t="shared" ca="1" si="231"/>
        <v>0.5</v>
      </c>
      <c r="Z478" s="104">
        <f t="shared" ca="1" si="239"/>
        <v>0</v>
      </c>
      <c r="AA478" s="136">
        <f t="shared" ca="1" si="238"/>
        <v>0.5</v>
      </c>
      <c r="AC478" s="137" t="str">
        <f t="shared" ca="1" si="232"/>
        <v/>
      </c>
      <c r="AD478" s="137" t="str">
        <f ca="1">IF(A478=FALSE,"",IF(B478=0,0,C437*100))</f>
        <v/>
      </c>
      <c r="AE478" s="137" t="str">
        <f t="shared" ca="1" si="233"/>
        <v/>
      </c>
      <c r="AF478" s="137" t="b">
        <f t="shared" ca="1" si="234"/>
        <v>1</v>
      </c>
      <c r="AG478" s="125" t="str">
        <f t="shared" ca="1" si="235"/>
        <v/>
      </c>
    </row>
    <row r="480" spans="1:34" s="236" customFormat="1" ht="18" customHeight="1">
      <c r="A480" s="235" t="s">
        <v>511</v>
      </c>
      <c r="AD480" s="237"/>
    </row>
    <row r="481" spans="2:33" s="236" customFormat="1" ht="14.25">
      <c r="B481" s="527" t="s">
        <v>512</v>
      </c>
      <c r="C481" s="528"/>
      <c r="D481" s="110" t="s">
        <v>513</v>
      </c>
      <c r="E481" s="110" t="s">
        <v>514</v>
      </c>
      <c r="F481" s="110" t="s">
        <v>515</v>
      </c>
      <c r="G481" s="110" t="s">
        <v>516</v>
      </c>
      <c r="I481" s="238" t="s">
        <v>128</v>
      </c>
      <c r="J481" s="238" t="s">
        <v>517</v>
      </c>
      <c r="K481" s="238" t="s">
        <v>518</v>
      </c>
      <c r="L481" s="110" t="s">
        <v>515</v>
      </c>
      <c r="M481" s="238" t="s">
        <v>519</v>
      </c>
      <c r="N481" s="238" t="s">
        <v>520</v>
      </c>
      <c r="O481" s="110" t="s">
        <v>521</v>
      </c>
      <c r="P481" s="110" t="s">
        <v>522</v>
      </c>
      <c r="AD481" s="237"/>
    </row>
    <row r="482" spans="2:33" s="236" customFormat="1" ht="14.25" customHeight="1">
      <c r="B482" s="239">
        <v>100</v>
      </c>
      <c r="C482" s="240" t="s">
        <v>523</v>
      </c>
      <c r="D482" s="241" t="s">
        <v>524</v>
      </c>
      <c r="E482" s="241"/>
      <c r="F482" s="242">
        <v>62500</v>
      </c>
      <c r="G482" s="529"/>
      <c r="I482" s="238">
        <f>Force_2!A207</f>
        <v>0</v>
      </c>
      <c r="J482" s="110">
        <f>Force_2!F207</f>
        <v>0</v>
      </c>
      <c r="K482" s="243" t="str">
        <f ca="1">K21</f>
        <v/>
      </c>
      <c r="L482" s="242">
        <f ca="1">OFFSET(F$481,IF(K482&lt;=B$482,1,IF(K482&lt;=B$485,4,IF(K482&lt;=B$488,7,8)))+IF(I482="압축",1,2),0)</f>
        <v>0</v>
      </c>
      <c r="M482" s="244">
        <f>J482-IF(J482&lt;=5,J482,5)</f>
        <v>0</v>
      </c>
      <c r="N482" s="245">
        <f ca="1">IF(M482&lt;0,0,L482*20%*M482)</f>
        <v>0</v>
      </c>
      <c r="O482" s="245">
        <f>IF(I482=0,0,L482+N482)</f>
        <v>0</v>
      </c>
      <c r="P482" s="532">
        <f>SUM(O482:O491)</f>
        <v>0</v>
      </c>
      <c r="AD482" s="237"/>
    </row>
    <row r="483" spans="2:33" s="236" customFormat="1" ht="14.25">
      <c r="B483" s="239">
        <v>100</v>
      </c>
      <c r="C483" s="240" t="s">
        <v>525</v>
      </c>
      <c r="D483" s="241" t="s">
        <v>526</v>
      </c>
      <c r="E483" s="241"/>
      <c r="F483" s="242">
        <v>62500</v>
      </c>
      <c r="G483" s="530"/>
      <c r="I483" s="238">
        <f>Force_2!A208</f>
        <v>0</v>
      </c>
      <c r="J483" s="110">
        <f>Force_2!F208</f>
        <v>0</v>
      </c>
      <c r="K483" s="243" t="str">
        <f ca="1">K68</f>
        <v/>
      </c>
      <c r="L483" s="242">
        <f ca="1">OFFSET(F$481,IF(K483&lt;=B$482,1,IF(K483&lt;=B$485,4,IF(K483&lt;=B$488,7,8)))+IF(I483="압축",1,2),0)*0.8</f>
        <v>0</v>
      </c>
      <c r="M483" s="244">
        <f t="shared" ref="M483:M491" si="240">J483-IF(J483&lt;=5,J483,5)</f>
        <v>0</v>
      </c>
      <c r="N483" s="245">
        <f t="shared" ref="N483:N491" ca="1" si="241">IF(M483&lt;0,0,L483*20%*M483)</f>
        <v>0</v>
      </c>
      <c r="O483" s="245">
        <f t="shared" ref="O483:O491" si="242">IF(I483=0,0,L483+N483)</f>
        <v>0</v>
      </c>
      <c r="P483" s="533"/>
      <c r="AD483" s="237"/>
    </row>
    <row r="484" spans="2:33" s="236" customFormat="1" ht="14.25">
      <c r="B484" s="239">
        <v>100</v>
      </c>
      <c r="C484" s="240" t="s">
        <v>525</v>
      </c>
      <c r="D484" s="241" t="s">
        <v>527</v>
      </c>
      <c r="E484" s="241"/>
      <c r="F484" s="242">
        <v>98100</v>
      </c>
      <c r="G484" s="530"/>
      <c r="I484" s="238">
        <f>Force_2!A209</f>
        <v>0</v>
      </c>
      <c r="J484" s="110">
        <f>Force_2!F209</f>
        <v>0</v>
      </c>
      <c r="K484" s="243" t="str">
        <f ca="1">K115</f>
        <v/>
      </c>
      <c r="L484" s="242">
        <f ca="1">OFFSET(F$481,IF(K484&lt;=B$482,1,IF(K484&lt;=B$485,4,IF(K484&lt;=B$488,7,8)))+IF(I484="압축",1,2),0)*0.8</f>
        <v>0</v>
      </c>
      <c r="M484" s="244">
        <f t="shared" si="240"/>
        <v>0</v>
      </c>
      <c r="N484" s="245">
        <f t="shared" ca="1" si="241"/>
        <v>0</v>
      </c>
      <c r="O484" s="245">
        <f t="shared" si="242"/>
        <v>0</v>
      </c>
      <c r="P484" s="533"/>
      <c r="AD484" s="237"/>
    </row>
    <row r="485" spans="2:33" s="236" customFormat="1" ht="14.25">
      <c r="B485" s="246">
        <v>500</v>
      </c>
      <c r="C485" s="240" t="s">
        <v>525</v>
      </c>
      <c r="D485" s="241" t="s">
        <v>528</v>
      </c>
      <c r="E485" s="241"/>
      <c r="F485" s="242">
        <v>76100</v>
      </c>
      <c r="G485" s="530"/>
      <c r="I485" s="238">
        <f>Force_2!A210</f>
        <v>0</v>
      </c>
      <c r="J485" s="110">
        <f>Force_2!F210</f>
        <v>0</v>
      </c>
      <c r="K485" s="243" t="str">
        <f ca="1">K162</f>
        <v/>
      </c>
      <c r="L485" s="242">
        <f t="shared" ref="L485:L491" ca="1" si="243">OFFSET(F$481,IF(K485&lt;=B$482,1,IF(K485&lt;=B$485,4,IF(K485&lt;=B$488,7,8)))+IF(I485="압축",1,2),0)*0.8</f>
        <v>0</v>
      </c>
      <c r="M485" s="244">
        <f t="shared" si="240"/>
        <v>0</v>
      </c>
      <c r="N485" s="245">
        <f t="shared" ca="1" si="241"/>
        <v>0</v>
      </c>
      <c r="O485" s="245">
        <f t="shared" si="242"/>
        <v>0</v>
      </c>
      <c r="P485" s="533"/>
      <c r="AG485" s="237"/>
    </row>
    <row r="486" spans="2:33" s="236" customFormat="1" ht="14.25">
      <c r="B486" s="246">
        <v>500</v>
      </c>
      <c r="C486" s="240" t="s">
        <v>525</v>
      </c>
      <c r="D486" s="241" t="s">
        <v>526</v>
      </c>
      <c r="E486" s="241"/>
      <c r="F486" s="242">
        <v>98100</v>
      </c>
      <c r="G486" s="530"/>
      <c r="I486" s="238">
        <f>Force_2!A211</f>
        <v>0</v>
      </c>
      <c r="J486" s="110">
        <f>Force_2!F211</f>
        <v>0</v>
      </c>
      <c r="K486" s="243" t="str">
        <f ca="1">K209</f>
        <v/>
      </c>
      <c r="L486" s="242">
        <f t="shared" ca="1" si="243"/>
        <v>0</v>
      </c>
      <c r="M486" s="244">
        <f t="shared" si="240"/>
        <v>0</v>
      </c>
      <c r="N486" s="245">
        <f t="shared" ca="1" si="241"/>
        <v>0</v>
      </c>
      <c r="O486" s="245">
        <f t="shared" si="242"/>
        <v>0</v>
      </c>
      <c r="P486" s="533"/>
      <c r="AG486" s="237"/>
    </row>
    <row r="487" spans="2:33" s="236" customFormat="1" ht="14.25">
      <c r="B487" s="246">
        <v>500</v>
      </c>
      <c r="C487" s="240" t="s">
        <v>525</v>
      </c>
      <c r="D487" s="241" t="s">
        <v>527</v>
      </c>
      <c r="E487" s="241"/>
      <c r="F487" s="242">
        <v>146900</v>
      </c>
      <c r="G487" s="530"/>
      <c r="I487" s="238">
        <f>Force_2!A212</f>
        <v>0</v>
      </c>
      <c r="J487" s="110">
        <f>Force_2!F212</f>
        <v>0</v>
      </c>
      <c r="K487" s="243" t="str">
        <f ca="1">K256</f>
        <v/>
      </c>
      <c r="L487" s="242">
        <f t="shared" ca="1" si="243"/>
        <v>0</v>
      </c>
      <c r="M487" s="244">
        <f t="shared" si="240"/>
        <v>0</v>
      </c>
      <c r="N487" s="245">
        <f t="shared" ca="1" si="241"/>
        <v>0</v>
      </c>
      <c r="O487" s="245">
        <f t="shared" si="242"/>
        <v>0</v>
      </c>
      <c r="P487" s="533"/>
      <c r="AG487" s="237"/>
    </row>
    <row r="488" spans="2:33" s="236" customFormat="1" ht="14.25">
      <c r="B488" s="246">
        <v>1000</v>
      </c>
      <c r="C488" s="240" t="s">
        <v>525</v>
      </c>
      <c r="D488" s="241" t="s">
        <v>528</v>
      </c>
      <c r="E488" s="241"/>
      <c r="F488" s="242">
        <v>104800</v>
      </c>
      <c r="G488" s="530"/>
      <c r="I488" s="238">
        <f>Force_2!A213</f>
        <v>0</v>
      </c>
      <c r="J488" s="110">
        <f>Force_2!F213</f>
        <v>0</v>
      </c>
      <c r="K488" s="243" t="str">
        <f ca="1">K303</f>
        <v/>
      </c>
      <c r="L488" s="242">
        <f t="shared" ca="1" si="243"/>
        <v>0</v>
      </c>
      <c r="M488" s="244">
        <f t="shared" si="240"/>
        <v>0</v>
      </c>
      <c r="N488" s="245">
        <f t="shared" ca="1" si="241"/>
        <v>0</v>
      </c>
      <c r="O488" s="245">
        <f t="shared" si="242"/>
        <v>0</v>
      </c>
      <c r="P488" s="533"/>
      <c r="AG488" s="237"/>
    </row>
    <row r="489" spans="2:33" customFormat="1" ht="13.5">
      <c r="B489" s="246">
        <v>1000</v>
      </c>
      <c r="C489" s="240" t="s">
        <v>525</v>
      </c>
      <c r="D489" s="241" t="s">
        <v>526</v>
      </c>
      <c r="E489" s="241"/>
      <c r="F489" s="242">
        <v>111800</v>
      </c>
      <c r="G489" s="530"/>
      <c r="I489" s="238">
        <f>Force_2!A214</f>
        <v>0</v>
      </c>
      <c r="J489" s="110">
        <f>Force_2!F214</f>
        <v>0</v>
      </c>
      <c r="K489" s="243" t="str">
        <f ca="1">K350</f>
        <v/>
      </c>
      <c r="L489" s="242">
        <f t="shared" ca="1" si="243"/>
        <v>0</v>
      </c>
      <c r="M489" s="244">
        <f t="shared" si="240"/>
        <v>0</v>
      </c>
      <c r="N489" s="245">
        <f t="shared" ca="1" si="241"/>
        <v>0</v>
      </c>
      <c r="O489" s="245">
        <f t="shared" si="242"/>
        <v>0</v>
      </c>
      <c r="P489" s="533"/>
    </row>
    <row r="490" spans="2:33" customFormat="1" ht="13.5">
      <c r="B490" s="246">
        <v>1000</v>
      </c>
      <c r="C490" s="240" t="s">
        <v>525</v>
      </c>
      <c r="D490" s="241" t="s">
        <v>527</v>
      </c>
      <c r="E490" s="241"/>
      <c r="F490" s="242">
        <v>180900</v>
      </c>
      <c r="G490" s="530"/>
      <c r="I490" s="238">
        <f>Force_2!A215</f>
        <v>0</v>
      </c>
      <c r="J490" s="110">
        <f>Force_2!F215</f>
        <v>0</v>
      </c>
      <c r="K490" s="243" t="str">
        <f ca="1">K397</f>
        <v/>
      </c>
      <c r="L490" s="242">
        <f t="shared" ca="1" si="243"/>
        <v>0</v>
      </c>
      <c r="M490" s="244">
        <f t="shared" si="240"/>
        <v>0</v>
      </c>
      <c r="N490" s="245">
        <f t="shared" ca="1" si="241"/>
        <v>0</v>
      </c>
      <c r="O490" s="245">
        <f t="shared" si="242"/>
        <v>0</v>
      </c>
      <c r="P490" s="533"/>
    </row>
    <row r="491" spans="2:33" customFormat="1" ht="13.5">
      <c r="B491" s="246"/>
      <c r="C491" s="240"/>
      <c r="D491" s="241"/>
      <c r="E491" s="241"/>
      <c r="F491" s="242"/>
      <c r="G491" s="531"/>
      <c r="I491" s="238">
        <f>Force_2!A216</f>
        <v>0</v>
      </c>
      <c r="J491" s="110">
        <f>Force_2!F216</f>
        <v>0</v>
      </c>
      <c r="K491" s="243" t="str">
        <f ca="1">K444</f>
        <v/>
      </c>
      <c r="L491" s="242">
        <f t="shared" ca="1" si="243"/>
        <v>0</v>
      </c>
      <c r="M491" s="244">
        <f t="shared" si="240"/>
        <v>0</v>
      </c>
      <c r="N491" s="245">
        <f t="shared" ca="1" si="241"/>
        <v>0</v>
      </c>
      <c r="O491" s="245">
        <f t="shared" si="242"/>
        <v>0</v>
      </c>
      <c r="P491" s="534"/>
    </row>
    <row r="493" spans="2:33" ht="17.25" customHeight="1">
      <c r="I493" s="247" t="s">
        <v>529</v>
      </c>
    </row>
    <row r="494" spans="2:33" ht="17.25" customHeight="1">
      <c r="I494" s="248" t="s">
        <v>530</v>
      </c>
    </row>
    <row r="495" spans="2:33" ht="17.25" customHeight="1">
      <c r="I495" s="249" t="s">
        <v>531</v>
      </c>
    </row>
  </sheetData>
  <mergeCells count="354">
    <mergeCell ref="AJ444:AL444"/>
    <mergeCell ref="C446:C460"/>
    <mergeCell ref="AJ397:AL397"/>
    <mergeCell ref="C399:C413"/>
    <mergeCell ref="C440:C442"/>
    <mergeCell ref="D440:D441"/>
    <mergeCell ref="E440:F440"/>
    <mergeCell ref="G440:H440"/>
    <mergeCell ref="I440:J440"/>
    <mergeCell ref="K440:K441"/>
    <mergeCell ref="L440:O440"/>
    <mergeCell ref="P440:S440"/>
    <mergeCell ref="T440:V440"/>
    <mergeCell ref="C396:C398"/>
    <mergeCell ref="V416:V417"/>
    <mergeCell ref="D416:K416"/>
    <mergeCell ref="L416:L417"/>
    <mergeCell ref="M416:M417"/>
    <mergeCell ref="N416:N417"/>
    <mergeCell ref="O416:O417"/>
    <mergeCell ref="AF416:AF417"/>
    <mergeCell ref="Q433:T433"/>
    <mergeCell ref="Q434:Q435"/>
    <mergeCell ref="Q436:Q437"/>
    <mergeCell ref="AJ350:AL350"/>
    <mergeCell ref="C352:C366"/>
    <mergeCell ref="C393:C395"/>
    <mergeCell ref="D393:D394"/>
    <mergeCell ref="E393:F393"/>
    <mergeCell ref="G393:H393"/>
    <mergeCell ref="I393:J393"/>
    <mergeCell ref="K393:K394"/>
    <mergeCell ref="L393:O393"/>
    <mergeCell ref="P393:S393"/>
    <mergeCell ref="T393:V393"/>
    <mergeCell ref="D369:K369"/>
    <mergeCell ref="L369:L370"/>
    <mergeCell ref="M369:M370"/>
    <mergeCell ref="N369:N370"/>
    <mergeCell ref="O369:O370"/>
    <mergeCell ref="C349:C351"/>
    <mergeCell ref="AF369:AF370"/>
    <mergeCell ref="Q386:T386"/>
    <mergeCell ref="Q387:Q388"/>
    <mergeCell ref="Q389:Q390"/>
    <mergeCell ref="AJ303:AL303"/>
    <mergeCell ref="C305:C319"/>
    <mergeCell ref="C346:C348"/>
    <mergeCell ref="D346:D347"/>
    <mergeCell ref="E346:F346"/>
    <mergeCell ref="G346:H346"/>
    <mergeCell ref="I346:J346"/>
    <mergeCell ref="K346:K347"/>
    <mergeCell ref="L346:O346"/>
    <mergeCell ref="P346:S346"/>
    <mergeCell ref="T346:V346"/>
    <mergeCell ref="C302:C304"/>
    <mergeCell ref="V322:V323"/>
    <mergeCell ref="D322:K322"/>
    <mergeCell ref="L322:L323"/>
    <mergeCell ref="M322:M323"/>
    <mergeCell ref="N322:N323"/>
    <mergeCell ref="O322:O323"/>
    <mergeCell ref="AF322:AF323"/>
    <mergeCell ref="Q339:T339"/>
    <mergeCell ref="Q340:Q341"/>
    <mergeCell ref="Q342:Q343"/>
    <mergeCell ref="AJ256:AL256"/>
    <mergeCell ref="C258:C272"/>
    <mergeCell ref="C299:C301"/>
    <mergeCell ref="D299:D300"/>
    <mergeCell ref="E299:F299"/>
    <mergeCell ref="G299:H299"/>
    <mergeCell ref="I299:J299"/>
    <mergeCell ref="K299:K300"/>
    <mergeCell ref="L299:O299"/>
    <mergeCell ref="P299:S299"/>
    <mergeCell ref="T299:V299"/>
    <mergeCell ref="D275:K275"/>
    <mergeCell ref="L275:L276"/>
    <mergeCell ref="M275:M276"/>
    <mergeCell ref="N275:N276"/>
    <mergeCell ref="O275:O276"/>
    <mergeCell ref="C255:C257"/>
    <mergeCell ref="AF275:AF276"/>
    <mergeCell ref="Q292:T292"/>
    <mergeCell ref="Q293:Q294"/>
    <mergeCell ref="Q295:Q296"/>
    <mergeCell ref="AJ209:AL209"/>
    <mergeCell ref="C211:C225"/>
    <mergeCell ref="C252:C254"/>
    <mergeCell ref="D252:D253"/>
    <mergeCell ref="E252:F252"/>
    <mergeCell ref="G252:H252"/>
    <mergeCell ref="I252:J252"/>
    <mergeCell ref="K252:K253"/>
    <mergeCell ref="L252:O252"/>
    <mergeCell ref="P252:S252"/>
    <mergeCell ref="T252:V252"/>
    <mergeCell ref="C208:C210"/>
    <mergeCell ref="V228:V229"/>
    <mergeCell ref="D228:K228"/>
    <mergeCell ref="L228:L229"/>
    <mergeCell ref="M228:M229"/>
    <mergeCell ref="N228:N229"/>
    <mergeCell ref="O228:O229"/>
    <mergeCell ref="AF228:AF229"/>
    <mergeCell ref="Q245:T245"/>
    <mergeCell ref="Q246:Q247"/>
    <mergeCell ref="Q248:Q249"/>
    <mergeCell ref="AJ162:AL162"/>
    <mergeCell ref="C164:C178"/>
    <mergeCell ref="C205:C207"/>
    <mergeCell ref="D205:D206"/>
    <mergeCell ref="E205:F205"/>
    <mergeCell ref="G205:H205"/>
    <mergeCell ref="I205:J205"/>
    <mergeCell ref="K205:K206"/>
    <mergeCell ref="L205:O205"/>
    <mergeCell ref="P205:S205"/>
    <mergeCell ref="T205:V205"/>
    <mergeCell ref="D181:K181"/>
    <mergeCell ref="L181:L182"/>
    <mergeCell ref="M181:M182"/>
    <mergeCell ref="N181:N182"/>
    <mergeCell ref="O181:O182"/>
    <mergeCell ref="C161:C163"/>
    <mergeCell ref="AF181:AF182"/>
    <mergeCell ref="Q198:T198"/>
    <mergeCell ref="Q199:Q200"/>
    <mergeCell ref="Q201:Q202"/>
    <mergeCell ref="AJ115:AL115"/>
    <mergeCell ref="C117:C131"/>
    <mergeCell ref="C158:C160"/>
    <mergeCell ref="D158:D159"/>
    <mergeCell ref="E158:F158"/>
    <mergeCell ref="G158:H158"/>
    <mergeCell ref="I158:J158"/>
    <mergeCell ref="K158:K159"/>
    <mergeCell ref="L158:O158"/>
    <mergeCell ref="P158:S158"/>
    <mergeCell ref="T158:V158"/>
    <mergeCell ref="C114:C116"/>
    <mergeCell ref="V134:V135"/>
    <mergeCell ref="D134:K134"/>
    <mergeCell ref="L134:L135"/>
    <mergeCell ref="M134:M135"/>
    <mergeCell ref="N134:N135"/>
    <mergeCell ref="O134:O135"/>
    <mergeCell ref="AF134:AF135"/>
    <mergeCell ref="Q151:T151"/>
    <mergeCell ref="Q152:Q153"/>
    <mergeCell ref="Q154:Q155"/>
    <mergeCell ref="C67:C69"/>
    <mergeCell ref="AJ68:AL68"/>
    <mergeCell ref="C70:C84"/>
    <mergeCell ref="C111:C113"/>
    <mergeCell ref="D111:D112"/>
    <mergeCell ref="E111:F111"/>
    <mergeCell ref="G111:H111"/>
    <mergeCell ref="I111:J111"/>
    <mergeCell ref="K111:K112"/>
    <mergeCell ref="L111:O111"/>
    <mergeCell ref="P111:S111"/>
    <mergeCell ref="T111:V111"/>
    <mergeCell ref="D87:K87"/>
    <mergeCell ref="L87:L88"/>
    <mergeCell ref="M87:M88"/>
    <mergeCell ref="N87:N88"/>
    <mergeCell ref="O87:O88"/>
    <mergeCell ref="AF87:AF88"/>
    <mergeCell ref="Q104:T104"/>
    <mergeCell ref="Q105:Q106"/>
    <mergeCell ref="Q107:Q108"/>
    <mergeCell ref="P2:P3"/>
    <mergeCell ref="Q10:T10"/>
    <mergeCell ref="Q11:Q12"/>
    <mergeCell ref="Q13:Q14"/>
    <mergeCell ref="A17:A19"/>
    <mergeCell ref="B17:B19"/>
    <mergeCell ref="C17:C19"/>
    <mergeCell ref="D17:D18"/>
    <mergeCell ref="E17:F17"/>
    <mergeCell ref="G17:H17"/>
    <mergeCell ref="I17:J17"/>
    <mergeCell ref="K17:K18"/>
    <mergeCell ref="L17:O17"/>
    <mergeCell ref="P17:S17"/>
    <mergeCell ref="T17:V17"/>
    <mergeCell ref="C20:C22"/>
    <mergeCell ref="AJ21:AL21"/>
    <mergeCell ref="V40:V41"/>
    <mergeCell ref="D40:K40"/>
    <mergeCell ref="L40:L41"/>
    <mergeCell ref="M40:M41"/>
    <mergeCell ref="N40:N41"/>
    <mergeCell ref="O40:O41"/>
    <mergeCell ref="C23:C37"/>
    <mergeCell ref="AF40:AF41"/>
    <mergeCell ref="AA40:AA41"/>
    <mergeCell ref="AD40:AD41"/>
    <mergeCell ref="Q57:T57"/>
    <mergeCell ref="Q58:Q59"/>
    <mergeCell ref="Q60:Q61"/>
    <mergeCell ref="A64:A66"/>
    <mergeCell ref="B64:B66"/>
    <mergeCell ref="W40:W41"/>
    <mergeCell ref="X40:X41"/>
    <mergeCell ref="Y40:Y41"/>
    <mergeCell ref="Z40:Z41"/>
    <mergeCell ref="P40:P41"/>
    <mergeCell ref="Q40:Q41"/>
    <mergeCell ref="R40:R41"/>
    <mergeCell ref="S40:S41"/>
    <mergeCell ref="U40:U41"/>
    <mergeCell ref="C64:C66"/>
    <mergeCell ref="D64:D65"/>
    <mergeCell ref="E64:F64"/>
    <mergeCell ref="G64:H64"/>
    <mergeCell ref="I64:J64"/>
    <mergeCell ref="K64:K65"/>
    <mergeCell ref="L64:O64"/>
    <mergeCell ref="P64:S64"/>
    <mergeCell ref="T64:V64"/>
    <mergeCell ref="A111:A113"/>
    <mergeCell ref="B111:B113"/>
    <mergeCell ref="W87:W88"/>
    <mergeCell ref="X87:X88"/>
    <mergeCell ref="Y87:Y88"/>
    <mergeCell ref="Z87:Z88"/>
    <mergeCell ref="AA87:AA88"/>
    <mergeCell ref="AD87:AD88"/>
    <mergeCell ref="P87:P88"/>
    <mergeCell ref="Q87:Q88"/>
    <mergeCell ref="R87:R88"/>
    <mergeCell ref="S87:S88"/>
    <mergeCell ref="U87:U88"/>
    <mergeCell ref="V87:V88"/>
    <mergeCell ref="A158:A160"/>
    <mergeCell ref="B158:B160"/>
    <mergeCell ref="W134:W135"/>
    <mergeCell ref="X134:X135"/>
    <mergeCell ref="Y134:Y135"/>
    <mergeCell ref="Z134:Z135"/>
    <mergeCell ref="AA134:AA135"/>
    <mergeCell ref="AD134:AD135"/>
    <mergeCell ref="P134:P135"/>
    <mergeCell ref="Q134:Q135"/>
    <mergeCell ref="R134:R135"/>
    <mergeCell ref="S134:S135"/>
    <mergeCell ref="U134:U135"/>
    <mergeCell ref="A205:A207"/>
    <mergeCell ref="B205:B207"/>
    <mergeCell ref="W181:W182"/>
    <mergeCell ref="X181:X182"/>
    <mergeCell ref="Y181:Y182"/>
    <mergeCell ref="Z181:Z182"/>
    <mergeCell ref="AA181:AA182"/>
    <mergeCell ref="AD181:AD182"/>
    <mergeCell ref="P181:P182"/>
    <mergeCell ref="Q181:Q182"/>
    <mergeCell ref="R181:R182"/>
    <mergeCell ref="S181:S182"/>
    <mergeCell ref="U181:U182"/>
    <mergeCell ref="V181:V182"/>
    <mergeCell ref="A252:A254"/>
    <mergeCell ref="B252:B254"/>
    <mergeCell ref="W228:W229"/>
    <mergeCell ref="X228:X229"/>
    <mergeCell ref="Y228:Y229"/>
    <mergeCell ref="Z228:Z229"/>
    <mergeCell ref="AA228:AA229"/>
    <mergeCell ref="AD228:AD229"/>
    <mergeCell ref="P228:P229"/>
    <mergeCell ref="Q228:Q229"/>
    <mergeCell ref="R228:R229"/>
    <mergeCell ref="S228:S229"/>
    <mergeCell ref="U228:U229"/>
    <mergeCell ref="A299:A301"/>
    <mergeCell ref="B299:B301"/>
    <mergeCell ref="W275:W276"/>
    <mergeCell ref="X275:X276"/>
    <mergeCell ref="Y275:Y276"/>
    <mergeCell ref="Z275:Z276"/>
    <mergeCell ref="AA275:AA276"/>
    <mergeCell ref="AD275:AD276"/>
    <mergeCell ref="P275:P276"/>
    <mergeCell ref="Q275:Q276"/>
    <mergeCell ref="R275:R276"/>
    <mergeCell ref="S275:S276"/>
    <mergeCell ref="U275:U276"/>
    <mergeCell ref="V275:V276"/>
    <mergeCell ref="A346:A348"/>
    <mergeCell ref="B346:B348"/>
    <mergeCell ref="W322:W323"/>
    <mergeCell ref="X322:X323"/>
    <mergeCell ref="Y322:Y323"/>
    <mergeCell ref="Z322:Z323"/>
    <mergeCell ref="AA322:AA323"/>
    <mergeCell ref="AD322:AD323"/>
    <mergeCell ref="P322:P323"/>
    <mergeCell ref="Q322:Q323"/>
    <mergeCell ref="R322:R323"/>
    <mergeCell ref="S322:S323"/>
    <mergeCell ref="U322:U323"/>
    <mergeCell ref="A393:A395"/>
    <mergeCell ref="B393:B395"/>
    <mergeCell ref="W369:W370"/>
    <mergeCell ref="X369:X370"/>
    <mergeCell ref="Y369:Y370"/>
    <mergeCell ref="Z369:Z370"/>
    <mergeCell ref="AA369:AA370"/>
    <mergeCell ref="AD369:AD370"/>
    <mergeCell ref="P369:P370"/>
    <mergeCell ref="Q369:Q370"/>
    <mergeCell ref="R369:R370"/>
    <mergeCell ref="S369:S370"/>
    <mergeCell ref="U369:U370"/>
    <mergeCell ref="V369:V370"/>
    <mergeCell ref="A440:A442"/>
    <mergeCell ref="B440:B442"/>
    <mergeCell ref="W416:W417"/>
    <mergeCell ref="X416:X417"/>
    <mergeCell ref="Y416:Y417"/>
    <mergeCell ref="Z416:Z417"/>
    <mergeCell ref="AA416:AA417"/>
    <mergeCell ref="AD416:AD417"/>
    <mergeCell ref="P416:P417"/>
    <mergeCell ref="Q416:Q417"/>
    <mergeCell ref="R416:R417"/>
    <mergeCell ref="S416:S417"/>
    <mergeCell ref="U416:U417"/>
    <mergeCell ref="D463:K463"/>
    <mergeCell ref="L463:L464"/>
    <mergeCell ref="M463:M464"/>
    <mergeCell ref="N463:N464"/>
    <mergeCell ref="O463:O464"/>
    <mergeCell ref="C443:C445"/>
    <mergeCell ref="AF463:AF464"/>
    <mergeCell ref="B481:C481"/>
    <mergeCell ref="G482:G491"/>
    <mergeCell ref="P482:P491"/>
    <mergeCell ref="W463:W464"/>
    <mergeCell ref="X463:X464"/>
    <mergeCell ref="Y463:Y464"/>
    <mergeCell ref="Z463:Z464"/>
    <mergeCell ref="AA463:AA464"/>
    <mergeCell ref="AD463:AD464"/>
    <mergeCell ref="P463:P464"/>
    <mergeCell ref="Q463:Q464"/>
    <mergeCell ref="R463:R464"/>
    <mergeCell ref="S463:S464"/>
    <mergeCell ref="U463:U464"/>
    <mergeCell ref="V463:V464"/>
  </mergeCells>
  <phoneticPr fontId="3" type="noConversion"/>
  <printOptions horizontalCentered="1"/>
  <pageMargins left="0" right="0" top="0.39370078740157483" bottom="0.39370078740157483" header="0" footer="0"/>
  <pageSetup paperSize="9" scale="42" orientation="portrait" horizontalDpi="4294967292" r:id="rId1"/>
  <headerFooter alignWithMargins="0">
    <oddFooter>&amp;R&amp;"Arial,굵게"&amp;9&amp;P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/>
  </sheetViews>
  <sheetFormatPr defaultColWidth="8.88671875" defaultRowHeight="12"/>
  <cols>
    <col min="1" max="1" width="4.44140625" style="146" bestFit="1" customWidth="1"/>
    <col min="2" max="2" width="6.6640625" style="146" bestFit="1" customWidth="1"/>
    <col min="3" max="3" width="14" style="146" bestFit="1" customWidth="1"/>
    <col min="4" max="5" width="6.6640625" style="146" bestFit="1" customWidth="1"/>
    <col min="6" max="6" width="4" style="146" bestFit="1" customWidth="1"/>
    <col min="7" max="13" width="1.77734375" style="146" customWidth="1"/>
    <col min="14" max="16" width="5.33203125" style="146" bestFit="1" customWidth="1"/>
    <col min="17" max="17" width="4" style="146" bestFit="1" customWidth="1"/>
    <col min="18" max="18" width="5.33203125" style="146" bestFit="1" customWidth="1"/>
    <col min="19" max="19" width="4" style="146" bestFit="1" customWidth="1"/>
    <col min="20" max="20" width="6.5546875" style="146" bestFit="1" customWidth="1"/>
    <col min="21" max="21" width="1.77734375" style="146" customWidth="1"/>
    <col min="22" max="22" width="8.44140625" style="146" bestFit="1" customWidth="1"/>
    <col min="23" max="23" width="6.6640625" style="146" bestFit="1" customWidth="1"/>
    <col min="24" max="24" width="1.77734375" style="146" customWidth="1"/>
    <col min="25" max="25" width="8.44140625" style="146" bestFit="1" customWidth="1"/>
    <col min="26" max="31" width="8.88671875" style="146" customWidth="1"/>
    <col min="32" max="32" width="8.44140625" style="146" bestFit="1" customWidth="1"/>
    <col min="33" max="33" width="4" style="146" bestFit="1" customWidth="1"/>
    <col min="34" max="34" width="9.33203125" style="146" bestFit="1" customWidth="1"/>
    <col min="35" max="35" width="6.6640625" style="146" bestFit="1" customWidth="1"/>
    <col min="36" max="16384" width="8.88671875" style="146"/>
  </cols>
  <sheetData>
    <row r="1" spans="1:36">
      <c r="A1" s="185" t="s">
        <v>116</v>
      </c>
      <c r="B1" s="185" t="s">
        <v>117</v>
      </c>
      <c r="C1" s="185" t="s">
        <v>118</v>
      </c>
      <c r="D1" s="185" t="s">
        <v>162</v>
      </c>
      <c r="E1" s="185" t="s">
        <v>163</v>
      </c>
      <c r="F1" s="185" t="s">
        <v>164</v>
      </c>
      <c r="G1" s="185"/>
      <c r="H1" s="185"/>
      <c r="I1" s="185"/>
      <c r="J1" s="185"/>
      <c r="K1" s="185"/>
      <c r="L1" s="185"/>
      <c r="M1" s="185"/>
      <c r="N1" s="185" t="s">
        <v>120</v>
      </c>
      <c r="O1" s="185" t="s">
        <v>121</v>
      </c>
      <c r="P1" s="185" t="s">
        <v>122</v>
      </c>
      <c r="Q1" s="185" t="s">
        <v>119</v>
      </c>
      <c r="R1" s="185" t="s">
        <v>123</v>
      </c>
      <c r="S1" s="185" t="s">
        <v>119</v>
      </c>
      <c r="T1" s="185" t="s">
        <v>124</v>
      </c>
      <c r="U1" s="185"/>
      <c r="V1" s="185" t="s">
        <v>125</v>
      </c>
      <c r="W1" s="185" t="s">
        <v>126</v>
      </c>
      <c r="X1" s="185"/>
      <c r="Y1" s="185" t="s">
        <v>165</v>
      </c>
      <c r="Z1" s="185" t="s">
        <v>166</v>
      </c>
      <c r="AA1" s="185" t="s">
        <v>167</v>
      </c>
      <c r="AB1" s="185" t="s">
        <v>168</v>
      </c>
      <c r="AC1" s="185" t="s">
        <v>169</v>
      </c>
      <c r="AD1" s="185" t="s">
        <v>170</v>
      </c>
      <c r="AE1" s="185" t="s">
        <v>171</v>
      </c>
      <c r="AF1" s="185" t="s">
        <v>172</v>
      </c>
      <c r="AG1" s="185" t="s">
        <v>173</v>
      </c>
      <c r="AH1" s="185" t="s">
        <v>174</v>
      </c>
      <c r="AI1" s="185" t="s">
        <v>127</v>
      </c>
      <c r="AJ1" s="254" t="s">
        <v>536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232"/>
  <sheetViews>
    <sheetView zoomScaleNormal="100" workbookViewId="0"/>
  </sheetViews>
  <sheetFormatPr defaultColWidth="9" defaultRowHeight="17.100000000000001" customHeight="1"/>
  <cols>
    <col min="1" max="36" width="10.44140625" style="63" customWidth="1"/>
    <col min="37" max="16384" width="9" style="63"/>
  </cols>
  <sheetData>
    <row r="1" spans="1:27" s="51" customFormat="1" ht="33" customHeight="1">
      <c r="A1" s="50" t="s">
        <v>8</v>
      </c>
    </row>
    <row r="2" spans="1:27" s="51" customFormat="1" ht="17.100000000000001" customHeight="1">
      <c r="A2" s="52" t="s">
        <v>20</v>
      </c>
      <c r="E2" s="53" t="s">
        <v>3</v>
      </c>
      <c r="H2" s="52" t="s">
        <v>21</v>
      </c>
      <c r="L2" s="52" t="s">
        <v>112</v>
      </c>
      <c r="O2" s="52" t="s">
        <v>9</v>
      </c>
      <c r="V2" s="52" t="s">
        <v>559</v>
      </c>
    </row>
    <row r="3" spans="1:27" s="51" customFormat="1" ht="27">
      <c r="A3" s="182" t="s">
        <v>128</v>
      </c>
      <c r="B3" s="54" t="s">
        <v>23</v>
      </c>
      <c r="C3" s="54" t="s">
        <v>4</v>
      </c>
      <c r="D3" s="54" t="s">
        <v>22</v>
      </c>
      <c r="E3" s="55" t="s">
        <v>3</v>
      </c>
      <c r="F3" s="181"/>
      <c r="G3" s="181"/>
      <c r="H3" s="183" t="s">
        <v>108</v>
      </c>
      <c r="I3" s="184" t="s">
        <v>109</v>
      </c>
      <c r="J3" s="184" t="s">
        <v>110</v>
      </c>
      <c r="K3" s="184" t="s">
        <v>111</v>
      </c>
      <c r="L3" s="184" t="s">
        <v>113</v>
      </c>
      <c r="M3" s="182" t="s">
        <v>114</v>
      </c>
      <c r="N3" s="182" t="s">
        <v>115</v>
      </c>
      <c r="O3" s="54" t="s">
        <v>24</v>
      </c>
      <c r="P3" s="54" t="s">
        <v>25</v>
      </c>
      <c r="Q3" s="54" t="s">
        <v>26</v>
      </c>
      <c r="R3" s="54" t="s">
        <v>27</v>
      </c>
      <c r="S3" s="54" t="s">
        <v>28</v>
      </c>
      <c r="T3" s="54" t="s">
        <v>29</v>
      </c>
      <c r="V3" s="54" t="s">
        <v>24</v>
      </c>
      <c r="W3" s="54" t="s">
        <v>25</v>
      </c>
      <c r="X3" s="54" t="s">
        <v>26</v>
      </c>
      <c r="Y3" s="54" t="s">
        <v>27</v>
      </c>
      <c r="Z3" s="54" t="s">
        <v>28</v>
      </c>
      <c r="AA3" s="54" t="s">
        <v>29</v>
      </c>
    </row>
    <row r="4" spans="1:27" s="51" customFormat="1" ht="17.100000000000001" customHeight="1">
      <c r="A4" s="75"/>
      <c r="B4" s="75"/>
      <c r="C4" s="75"/>
      <c r="D4" s="7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V4" s="75"/>
      <c r="W4" s="75"/>
      <c r="X4" s="75"/>
      <c r="Y4" s="75"/>
      <c r="Z4" s="75"/>
      <c r="AA4" s="75"/>
    </row>
    <row r="5" spans="1:27" s="51" customFormat="1" ht="17.100000000000001" customHeight="1">
      <c r="A5" s="75"/>
      <c r="B5" s="75"/>
      <c r="C5" s="75"/>
      <c r="D5" s="74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6"/>
      <c r="R5" s="76"/>
      <c r="S5" s="76"/>
      <c r="T5" s="76"/>
      <c r="V5" s="75"/>
      <c r="W5" s="75"/>
      <c r="X5" s="76"/>
      <c r="Y5" s="76"/>
      <c r="Z5" s="76"/>
      <c r="AA5" s="76"/>
    </row>
    <row r="6" spans="1:27" s="51" customFormat="1" ht="17.100000000000001" customHeight="1">
      <c r="A6" s="75"/>
      <c r="B6" s="75"/>
      <c r="C6" s="75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6"/>
      <c r="R6" s="76"/>
      <c r="S6" s="76"/>
      <c r="T6" s="76"/>
      <c r="V6" s="75"/>
      <c r="W6" s="75"/>
      <c r="X6" s="76"/>
      <c r="Y6" s="76"/>
      <c r="Z6" s="76"/>
      <c r="AA6" s="76"/>
    </row>
    <row r="7" spans="1:27" s="51" customFormat="1" ht="17.100000000000001" customHeight="1">
      <c r="A7" s="75"/>
      <c r="B7" s="75"/>
      <c r="C7" s="75"/>
      <c r="D7" s="74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6"/>
      <c r="R7" s="76"/>
      <c r="S7" s="76"/>
      <c r="T7" s="76"/>
      <c r="V7" s="75"/>
      <c r="W7" s="75"/>
      <c r="X7" s="76"/>
      <c r="Y7" s="76"/>
      <c r="Z7" s="76"/>
      <c r="AA7" s="76"/>
    </row>
    <row r="8" spans="1:27" s="51" customFormat="1" ht="17.100000000000001" customHeight="1">
      <c r="A8" s="75"/>
      <c r="B8" s="75"/>
      <c r="C8" s="75"/>
      <c r="D8" s="74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6"/>
      <c r="R8" s="76"/>
      <c r="S8" s="76"/>
      <c r="T8" s="76"/>
      <c r="V8" s="75"/>
      <c r="W8" s="75"/>
      <c r="X8" s="76"/>
      <c r="Y8" s="76"/>
      <c r="Z8" s="76"/>
      <c r="AA8" s="76"/>
    </row>
    <row r="9" spans="1:27" s="51" customFormat="1" ht="17.100000000000001" customHeight="1">
      <c r="A9" s="75"/>
      <c r="B9" s="75"/>
      <c r="C9" s="75"/>
      <c r="D9" s="74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6"/>
      <c r="R9" s="76"/>
      <c r="S9" s="76"/>
      <c r="T9" s="76"/>
      <c r="V9" s="75"/>
      <c r="W9" s="75"/>
      <c r="X9" s="76"/>
      <c r="Y9" s="76"/>
      <c r="Z9" s="76"/>
      <c r="AA9" s="76"/>
    </row>
    <row r="10" spans="1:27" s="51" customFormat="1" ht="17.100000000000001" customHeight="1">
      <c r="A10" s="75"/>
      <c r="B10" s="75"/>
      <c r="C10" s="75"/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6"/>
      <c r="R10" s="76"/>
      <c r="S10" s="76"/>
      <c r="T10" s="76"/>
      <c r="V10" s="75"/>
      <c r="W10" s="75"/>
      <c r="X10" s="76"/>
      <c r="Y10" s="76"/>
      <c r="Z10" s="76"/>
      <c r="AA10" s="76"/>
    </row>
    <row r="11" spans="1:27" s="51" customFormat="1" ht="17.100000000000001" customHeight="1">
      <c r="A11" s="75"/>
      <c r="B11" s="75"/>
      <c r="C11" s="75"/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6"/>
      <c r="R11" s="76"/>
      <c r="S11" s="76"/>
      <c r="T11" s="76"/>
      <c r="V11" s="75"/>
      <c r="W11" s="75"/>
      <c r="X11" s="76"/>
      <c r="Y11" s="76"/>
      <c r="Z11" s="76"/>
      <c r="AA11" s="76"/>
    </row>
    <row r="12" spans="1:27" s="51" customFormat="1" ht="17.100000000000001" customHeight="1">
      <c r="A12" s="75"/>
      <c r="B12" s="75"/>
      <c r="C12" s="75"/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6"/>
      <c r="R12" s="76"/>
      <c r="S12" s="76"/>
      <c r="T12" s="76"/>
      <c r="V12" s="75"/>
      <c r="W12" s="75"/>
      <c r="X12" s="76"/>
      <c r="Y12" s="76"/>
      <c r="Z12" s="76"/>
      <c r="AA12" s="76"/>
    </row>
    <row r="13" spans="1:27" s="51" customFormat="1" ht="17.100000000000001" customHeight="1">
      <c r="A13" s="75"/>
      <c r="B13" s="75"/>
      <c r="C13" s="75"/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6"/>
      <c r="R13" s="76"/>
      <c r="S13" s="76"/>
      <c r="T13" s="76"/>
      <c r="V13" s="75"/>
      <c r="W13" s="75"/>
      <c r="X13" s="76"/>
      <c r="Y13" s="76"/>
      <c r="Z13" s="76"/>
      <c r="AA13" s="76"/>
    </row>
    <row r="14" spans="1:27" s="51" customFormat="1" ht="17.100000000000001" customHeight="1">
      <c r="A14" s="75"/>
      <c r="B14" s="75"/>
      <c r="C14" s="75"/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6"/>
      <c r="R14" s="76"/>
      <c r="S14" s="76"/>
      <c r="T14" s="76"/>
      <c r="V14" s="75"/>
      <c r="W14" s="75"/>
      <c r="X14" s="76"/>
      <c r="Y14" s="76"/>
      <c r="Z14" s="76"/>
      <c r="AA14" s="76"/>
    </row>
    <row r="15" spans="1:27" s="51" customFormat="1" ht="17.100000000000001" customHeight="1">
      <c r="A15" s="75"/>
      <c r="B15" s="75"/>
      <c r="C15" s="75"/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6"/>
      <c r="P15" s="76"/>
      <c r="Q15" s="76"/>
      <c r="R15" s="76"/>
      <c r="S15" s="76"/>
      <c r="T15" s="76"/>
      <c r="V15" s="76"/>
      <c r="W15" s="76"/>
      <c r="X15" s="76"/>
      <c r="Y15" s="76"/>
      <c r="Z15" s="76"/>
      <c r="AA15" s="76"/>
    </row>
    <row r="16" spans="1:27" s="51" customFormat="1" ht="17.100000000000001" customHeight="1">
      <c r="A16" s="75"/>
      <c r="B16" s="75"/>
      <c r="C16" s="75"/>
      <c r="D16" s="74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6"/>
      <c r="P16" s="76"/>
      <c r="Q16" s="76"/>
      <c r="R16" s="76"/>
      <c r="S16" s="76"/>
      <c r="T16" s="76"/>
      <c r="V16" s="76"/>
      <c r="W16" s="76"/>
      <c r="X16" s="76"/>
      <c r="Y16" s="76"/>
      <c r="Z16" s="76"/>
      <c r="AA16" s="76"/>
    </row>
    <row r="17" spans="1:27" s="51" customFormat="1" ht="17.100000000000001" customHeight="1">
      <c r="A17" s="75"/>
      <c r="B17" s="75"/>
      <c r="C17" s="75"/>
      <c r="D17" s="74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6"/>
      <c r="P17" s="76"/>
      <c r="Q17" s="76"/>
      <c r="R17" s="76"/>
      <c r="S17" s="76"/>
      <c r="T17" s="76"/>
      <c r="V17" s="76"/>
      <c r="W17" s="76"/>
      <c r="X17" s="76"/>
      <c r="Y17" s="76"/>
      <c r="Z17" s="76"/>
      <c r="AA17" s="76"/>
    </row>
    <row r="18" spans="1:27" s="51" customFormat="1" ht="17.100000000000001" customHeight="1">
      <c r="A18" s="75"/>
      <c r="B18" s="75"/>
      <c r="C18" s="75"/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6"/>
      <c r="P18" s="76"/>
      <c r="Q18" s="76"/>
      <c r="R18" s="76"/>
      <c r="S18" s="76"/>
      <c r="T18" s="76"/>
      <c r="V18" s="76"/>
      <c r="W18" s="76"/>
      <c r="X18" s="76"/>
      <c r="Y18" s="76"/>
      <c r="Z18" s="76"/>
      <c r="AA18" s="76"/>
    </row>
    <row r="19" spans="1:27" s="51" customFormat="1" ht="17.100000000000001" customHeight="1">
      <c r="A19" s="75"/>
      <c r="B19" s="75"/>
      <c r="C19" s="75"/>
      <c r="D19" s="74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76"/>
      <c r="Q19" s="76"/>
      <c r="R19" s="76"/>
      <c r="S19" s="76"/>
      <c r="T19" s="76"/>
      <c r="V19" s="76"/>
      <c r="W19" s="76"/>
      <c r="X19" s="76"/>
      <c r="Y19" s="76"/>
      <c r="Z19" s="76"/>
      <c r="AA19" s="76"/>
    </row>
    <row r="20" spans="1:27" s="51" customFormat="1" ht="17.100000000000001" customHeight="1">
      <c r="A20" s="75"/>
      <c r="B20" s="75"/>
      <c r="C20" s="75"/>
      <c r="D20" s="74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76"/>
      <c r="Q20" s="76"/>
      <c r="R20" s="76"/>
      <c r="S20" s="76"/>
      <c r="T20" s="76"/>
      <c r="V20" s="76"/>
      <c r="W20" s="76"/>
      <c r="X20" s="76"/>
      <c r="Y20" s="76"/>
      <c r="Z20" s="76"/>
      <c r="AA20" s="76"/>
    </row>
    <row r="21" spans="1:27" s="51" customFormat="1" ht="17.100000000000001" customHeight="1">
      <c r="A21" s="75"/>
      <c r="B21" s="75"/>
      <c r="C21" s="75"/>
      <c r="D21" s="74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  <c r="P21" s="76"/>
      <c r="Q21" s="76"/>
      <c r="R21" s="76"/>
      <c r="S21" s="76"/>
      <c r="T21" s="76"/>
      <c r="V21" s="76"/>
      <c r="W21" s="76"/>
      <c r="X21" s="76"/>
      <c r="Y21" s="76"/>
      <c r="Z21" s="76"/>
      <c r="AA21" s="76"/>
    </row>
    <row r="22" spans="1:27" s="51" customFormat="1" ht="17.100000000000001" customHeight="1">
      <c r="A22" s="75"/>
      <c r="B22" s="75"/>
      <c r="C22" s="75"/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6"/>
      <c r="P22" s="76"/>
      <c r="Q22" s="76"/>
      <c r="R22" s="76"/>
      <c r="S22" s="76"/>
      <c r="T22" s="76"/>
      <c r="V22" s="76"/>
      <c r="W22" s="76"/>
      <c r="X22" s="76"/>
      <c r="Y22" s="76"/>
      <c r="Z22" s="76"/>
      <c r="AA22" s="76"/>
    </row>
    <row r="23" spans="1:27" s="51" customFormat="1" ht="16.5" customHeight="1">
      <c r="A23" s="75"/>
      <c r="B23" s="75"/>
      <c r="C23" s="75"/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6"/>
      <c r="P23" s="76"/>
      <c r="Q23" s="76"/>
      <c r="R23" s="76"/>
      <c r="S23" s="76"/>
      <c r="T23" s="76"/>
      <c r="V23" s="76"/>
      <c r="W23" s="76"/>
      <c r="X23" s="76"/>
      <c r="Y23" s="76"/>
      <c r="Z23" s="76"/>
      <c r="AA23" s="76"/>
    </row>
    <row r="24" spans="1:27" s="51" customFormat="1" ht="17.100000000000001" customHeight="1">
      <c r="A24" s="75"/>
      <c r="B24" s="75"/>
      <c r="C24" s="75"/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V24" s="75"/>
      <c r="W24" s="75"/>
      <c r="X24" s="75"/>
      <c r="Y24" s="75"/>
      <c r="Z24" s="75"/>
      <c r="AA24" s="75"/>
    </row>
    <row r="25" spans="1:27" s="51" customFormat="1" ht="17.100000000000001" customHeight="1">
      <c r="A25" s="75"/>
      <c r="B25" s="75"/>
      <c r="C25" s="75"/>
      <c r="D25" s="7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6"/>
      <c r="R25" s="76"/>
      <c r="S25" s="76"/>
      <c r="T25" s="76"/>
      <c r="V25" s="75"/>
      <c r="W25" s="75"/>
      <c r="X25" s="76"/>
      <c r="Y25" s="76"/>
      <c r="Z25" s="76"/>
      <c r="AA25" s="76"/>
    </row>
    <row r="26" spans="1:27" s="51" customFormat="1" ht="17.100000000000001" customHeight="1">
      <c r="A26" s="75"/>
      <c r="B26" s="75"/>
      <c r="C26" s="75"/>
      <c r="D26" s="74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  <c r="R26" s="76"/>
      <c r="S26" s="76"/>
      <c r="T26" s="76"/>
      <c r="V26" s="75"/>
      <c r="W26" s="75"/>
      <c r="X26" s="76"/>
      <c r="Y26" s="76"/>
      <c r="Z26" s="76"/>
      <c r="AA26" s="76"/>
    </row>
    <row r="27" spans="1:27" s="51" customFormat="1" ht="17.100000000000001" customHeight="1">
      <c r="A27" s="75"/>
      <c r="B27" s="75"/>
      <c r="C27" s="75"/>
      <c r="D27" s="7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6"/>
      <c r="R27" s="76"/>
      <c r="S27" s="76"/>
      <c r="T27" s="76"/>
      <c r="V27" s="75"/>
      <c r="W27" s="75"/>
      <c r="X27" s="76"/>
      <c r="Y27" s="76"/>
      <c r="Z27" s="76"/>
      <c r="AA27" s="76"/>
    </row>
    <row r="28" spans="1:27" s="51" customFormat="1" ht="17.100000000000001" customHeight="1">
      <c r="A28" s="75"/>
      <c r="B28" s="75"/>
      <c r="C28" s="75"/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6"/>
      <c r="R28" s="76"/>
      <c r="S28" s="76"/>
      <c r="T28" s="76"/>
      <c r="V28" s="75"/>
      <c r="W28" s="75"/>
      <c r="X28" s="76"/>
      <c r="Y28" s="76"/>
      <c r="Z28" s="76"/>
      <c r="AA28" s="76"/>
    </row>
    <row r="29" spans="1:27" s="51" customFormat="1" ht="17.100000000000001" customHeight="1">
      <c r="A29" s="75"/>
      <c r="B29" s="75"/>
      <c r="C29" s="75"/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6"/>
      <c r="R29" s="76"/>
      <c r="S29" s="76"/>
      <c r="T29" s="76"/>
      <c r="V29" s="75"/>
      <c r="W29" s="75"/>
      <c r="X29" s="76"/>
      <c r="Y29" s="76"/>
      <c r="Z29" s="76"/>
      <c r="AA29" s="76"/>
    </row>
    <row r="30" spans="1:27" s="51" customFormat="1" ht="17.100000000000001" customHeight="1">
      <c r="A30" s="75"/>
      <c r="B30" s="75"/>
      <c r="C30" s="75"/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6"/>
      <c r="R30" s="76"/>
      <c r="S30" s="76"/>
      <c r="T30" s="76"/>
      <c r="V30" s="75"/>
      <c r="W30" s="75"/>
      <c r="X30" s="76"/>
      <c r="Y30" s="76"/>
      <c r="Z30" s="76"/>
      <c r="AA30" s="76"/>
    </row>
    <row r="31" spans="1:27" s="51" customFormat="1" ht="17.100000000000001" customHeight="1">
      <c r="A31" s="75"/>
      <c r="B31" s="75"/>
      <c r="C31" s="75"/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6"/>
      <c r="R31" s="76"/>
      <c r="S31" s="76"/>
      <c r="T31" s="76"/>
      <c r="V31" s="75"/>
      <c r="W31" s="75"/>
      <c r="X31" s="76"/>
      <c r="Y31" s="76"/>
      <c r="Z31" s="76"/>
      <c r="AA31" s="76"/>
    </row>
    <row r="32" spans="1:27" s="51" customFormat="1" ht="17.100000000000001" customHeight="1">
      <c r="A32" s="75"/>
      <c r="B32" s="75"/>
      <c r="C32" s="75"/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/>
      <c r="R32" s="76"/>
      <c r="S32" s="76"/>
      <c r="T32" s="76"/>
      <c r="V32" s="75"/>
      <c r="W32" s="75"/>
      <c r="X32" s="76"/>
      <c r="Y32" s="76"/>
      <c r="Z32" s="76"/>
      <c r="AA32" s="76"/>
    </row>
    <row r="33" spans="1:27" s="51" customFormat="1" ht="17.100000000000001" customHeight="1">
      <c r="A33" s="75"/>
      <c r="B33" s="75"/>
      <c r="C33" s="75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6"/>
      <c r="R33" s="76"/>
      <c r="S33" s="76"/>
      <c r="T33" s="76"/>
      <c r="V33" s="75"/>
      <c r="W33" s="75"/>
      <c r="X33" s="76"/>
      <c r="Y33" s="76"/>
      <c r="Z33" s="76"/>
      <c r="AA33" s="76"/>
    </row>
    <row r="34" spans="1:27" s="51" customFormat="1" ht="17.100000000000001" customHeight="1">
      <c r="A34" s="75"/>
      <c r="B34" s="75"/>
      <c r="C34" s="75"/>
      <c r="D34" s="74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6"/>
      <c r="R34" s="76"/>
      <c r="S34" s="76"/>
      <c r="T34" s="76"/>
      <c r="V34" s="75"/>
      <c r="W34" s="75"/>
      <c r="X34" s="76"/>
      <c r="Y34" s="76"/>
      <c r="Z34" s="76"/>
      <c r="AA34" s="76"/>
    </row>
    <row r="35" spans="1:27" s="51" customFormat="1" ht="17.100000000000001" customHeight="1">
      <c r="A35" s="75"/>
      <c r="B35" s="75"/>
      <c r="C35" s="75"/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6"/>
      <c r="P35" s="76"/>
      <c r="Q35" s="76"/>
      <c r="R35" s="76"/>
      <c r="S35" s="76"/>
      <c r="T35" s="76"/>
      <c r="V35" s="76"/>
      <c r="W35" s="76"/>
      <c r="X35" s="76"/>
      <c r="Y35" s="76"/>
      <c r="Z35" s="76"/>
      <c r="AA35" s="76"/>
    </row>
    <row r="36" spans="1:27" s="51" customFormat="1" ht="17.100000000000001" customHeight="1">
      <c r="A36" s="75"/>
      <c r="B36" s="75"/>
      <c r="C36" s="75"/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6"/>
      <c r="P36" s="76"/>
      <c r="Q36" s="76"/>
      <c r="R36" s="76"/>
      <c r="S36" s="76"/>
      <c r="T36" s="76"/>
      <c r="V36" s="76"/>
      <c r="W36" s="76"/>
      <c r="X36" s="76"/>
      <c r="Y36" s="76"/>
      <c r="Z36" s="76"/>
      <c r="AA36" s="76"/>
    </row>
    <row r="37" spans="1:27" s="51" customFormat="1" ht="17.100000000000001" customHeight="1">
      <c r="A37" s="75"/>
      <c r="B37" s="75"/>
      <c r="C37" s="75"/>
      <c r="D37" s="7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6"/>
      <c r="P37" s="76"/>
      <c r="Q37" s="76"/>
      <c r="R37" s="76"/>
      <c r="S37" s="76"/>
      <c r="T37" s="76"/>
      <c r="V37" s="76"/>
      <c r="W37" s="76"/>
      <c r="X37" s="76"/>
      <c r="Y37" s="76"/>
      <c r="Z37" s="76"/>
      <c r="AA37" s="76"/>
    </row>
    <row r="38" spans="1:27" s="51" customFormat="1" ht="17.100000000000001" customHeight="1">
      <c r="A38" s="75"/>
      <c r="B38" s="75"/>
      <c r="C38" s="75"/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6"/>
      <c r="P38" s="76"/>
      <c r="Q38" s="76"/>
      <c r="R38" s="76"/>
      <c r="S38" s="76"/>
      <c r="T38" s="76"/>
      <c r="V38" s="76"/>
      <c r="W38" s="76"/>
      <c r="X38" s="76"/>
      <c r="Y38" s="76"/>
      <c r="Z38" s="76"/>
      <c r="AA38" s="76"/>
    </row>
    <row r="39" spans="1:27" s="51" customFormat="1" ht="17.100000000000001" customHeight="1">
      <c r="A39" s="75"/>
      <c r="B39" s="75"/>
      <c r="C39" s="75"/>
      <c r="D39" s="74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6"/>
      <c r="P39" s="76"/>
      <c r="Q39" s="76"/>
      <c r="R39" s="76"/>
      <c r="S39" s="76"/>
      <c r="T39" s="76"/>
      <c r="V39" s="76"/>
      <c r="W39" s="76"/>
      <c r="X39" s="76"/>
      <c r="Y39" s="76"/>
      <c r="Z39" s="76"/>
      <c r="AA39" s="76"/>
    </row>
    <row r="40" spans="1:27" s="51" customFormat="1" ht="17.100000000000001" customHeight="1">
      <c r="A40" s="75"/>
      <c r="B40" s="75"/>
      <c r="C40" s="75"/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6"/>
      <c r="P40" s="76"/>
      <c r="Q40" s="76"/>
      <c r="R40" s="76"/>
      <c r="S40" s="76"/>
      <c r="T40" s="76"/>
      <c r="V40" s="76"/>
      <c r="W40" s="76"/>
      <c r="X40" s="76"/>
      <c r="Y40" s="76"/>
      <c r="Z40" s="76"/>
      <c r="AA40" s="76"/>
    </row>
    <row r="41" spans="1:27" s="51" customFormat="1" ht="17.100000000000001" customHeight="1">
      <c r="A41" s="75"/>
      <c r="B41" s="75"/>
      <c r="C41" s="75"/>
      <c r="D41" s="74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  <c r="P41" s="76"/>
      <c r="Q41" s="76"/>
      <c r="R41" s="76"/>
      <c r="S41" s="76"/>
      <c r="T41" s="76"/>
      <c r="V41" s="76"/>
      <c r="W41" s="76"/>
      <c r="X41" s="76"/>
      <c r="Y41" s="76"/>
      <c r="Z41" s="76"/>
      <c r="AA41" s="76"/>
    </row>
    <row r="42" spans="1:27" s="51" customFormat="1" ht="17.100000000000001" customHeight="1">
      <c r="A42" s="75"/>
      <c r="B42" s="75"/>
      <c r="C42" s="75"/>
      <c r="D42" s="7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6"/>
      <c r="P42" s="76"/>
      <c r="Q42" s="76"/>
      <c r="R42" s="76"/>
      <c r="S42" s="76"/>
      <c r="T42" s="76"/>
      <c r="V42" s="76"/>
      <c r="W42" s="76"/>
      <c r="X42" s="76"/>
      <c r="Y42" s="76"/>
      <c r="Z42" s="76"/>
      <c r="AA42" s="76"/>
    </row>
    <row r="43" spans="1:27" s="51" customFormat="1" ht="16.5" customHeight="1">
      <c r="A43" s="75"/>
      <c r="B43" s="75"/>
      <c r="C43" s="75"/>
      <c r="D43" s="74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6"/>
      <c r="P43" s="76"/>
      <c r="Q43" s="76"/>
      <c r="R43" s="76"/>
      <c r="S43" s="76"/>
      <c r="T43" s="76"/>
      <c r="V43" s="76"/>
      <c r="W43" s="76"/>
      <c r="X43" s="76"/>
      <c r="Y43" s="76"/>
      <c r="Z43" s="76"/>
      <c r="AA43" s="76"/>
    </row>
    <row r="44" spans="1:27" s="51" customFormat="1" ht="17.100000000000001" customHeight="1">
      <c r="A44" s="75"/>
      <c r="B44" s="75"/>
      <c r="C44" s="75"/>
      <c r="D44" s="74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V44" s="75"/>
      <c r="W44" s="75"/>
      <c r="X44" s="75"/>
      <c r="Y44" s="75"/>
      <c r="Z44" s="75"/>
      <c r="AA44" s="75"/>
    </row>
    <row r="45" spans="1:27" s="51" customFormat="1" ht="17.100000000000001" customHeight="1">
      <c r="A45" s="75"/>
      <c r="B45" s="75"/>
      <c r="C45" s="75"/>
      <c r="D45" s="74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6"/>
      <c r="R45" s="76"/>
      <c r="S45" s="76"/>
      <c r="T45" s="76"/>
      <c r="V45" s="75"/>
      <c r="W45" s="75"/>
      <c r="X45" s="76"/>
      <c r="Y45" s="76"/>
      <c r="Z45" s="76"/>
      <c r="AA45" s="76"/>
    </row>
    <row r="46" spans="1:27" s="51" customFormat="1" ht="17.100000000000001" customHeight="1">
      <c r="A46" s="75"/>
      <c r="B46" s="75"/>
      <c r="C46" s="75"/>
      <c r="D46" s="74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6"/>
      <c r="R46" s="76"/>
      <c r="S46" s="76"/>
      <c r="T46" s="76"/>
      <c r="V46" s="75"/>
      <c r="W46" s="75"/>
      <c r="X46" s="76"/>
      <c r="Y46" s="76"/>
      <c r="Z46" s="76"/>
      <c r="AA46" s="76"/>
    </row>
    <row r="47" spans="1:27" s="51" customFormat="1" ht="17.100000000000001" customHeight="1">
      <c r="A47" s="75"/>
      <c r="B47" s="75"/>
      <c r="C47" s="75"/>
      <c r="D47" s="74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6"/>
      <c r="R47" s="76"/>
      <c r="S47" s="76"/>
      <c r="T47" s="76"/>
      <c r="V47" s="75"/>
      <c r="W47" s="75"/>
      <c r="X47" s="76"/>
      <c r="Y47" s="76"/>
      <c r="Z47" s="76"/>
      <c r="AA47" s="76"/>
    </row>
    <row r="48" spans="1:27" s="51" customFormat="1" ht="17.100000000000001" customHeight="1">
      <c r="A48" s="75"/>
      <c r="B48" s="75"/>
      <c r="C48" s="75"/>
      <c r="D48" s="74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6"/>
      <c r="R48" s="76"/>
      <c r="S48" s="76"/>
      <c r="T48" s="76"/>
      <c r="V48" s="75"/>
      <c r="W48" s="75"/>
      <c r="X48" s="76"/>
      <c r="Y48" s="76"/>
      <c r="Z48" s="76"/>
      <c r="AA48" s="76"/>
    </row>
    <row r="49" spans="1:27" s="51" customFormat="1" ht="17.100000000000001" customHeight="1">
      <c r="A49" s="75"/>
      <c r="B49" s="75"/>
      <c r="C49" s="75"/>
      <c r="D49" s="74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6"/>
      <c r="R49" s="76"/>
      <c r="S49" s="76"/>
      <c r="T49" s="76"/>
      <c r="V49" s="75"/>
      <c r="W49" s="75"/>
      <c r="X49" s="76"/>
      <c r="Y49" s="76"/>
      <c r="Z49" s="76"/>
      <c r="AA49" s="76"/>
    </row>
    <row r="50" spans="1:27" s="51" customFormat="1" ht="17.100000000000001" customHeight="1">
      <c r="A50" s="75"/>
      <c r="B50" s="75"/>
      <c r="C50" s="75"/>
      <c r="D50" s="74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6"/>
      <c r="R50" s="76"/>
      <c r="S50" s="76"/>
      <c r="T50" s="76"/>
      <c r="V50" s="75"/>
      <c r="W50" s="75"/>
      <c r="X50" s="76"/>
      <c r="Y50" s="76"/>
      <c r="Z50" s="76"/>
      <c r="AA50" s="76"/>
    </row>
    <row r="51" spans="1:27" s="51" customFormat="1" ht="17.100000000000001" customHeight="1">
      <c r="A51" s="75"/>
      <c r="B51" s="75"/>
      <c r="C51" s="75"/>
      <c r="D51" s="74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6"/>
      <c r="R51" s="76"/>
      <c r="S51" s="76"/>
      <c r="T51" s="76"/>
      <c r="V51" s="75"/>
      <c r="W51" s="75"/>
      <c r="X51" s="76"/>
      <c r="Y51" s="76"/>
      <c r="Z51" s="76"/>
      <c r="AA51" s="76"/>
    </row>
    <row r="52" spans="1:27" s="51" customFormat="1" ht="17.100000000000001" customHeight="1">
      <c r="A52" s="75"/>
      <c r="B52" s="75"/>
      <c r="C52" s="75"/>
      <c r="D52" s="74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6"/>
      <c r="R52" s="76"/>
      <c r="S52" s="76"/>
      <c r="T52" s="76"/>
      <c r="V52" s="75"/>
      <c r="W52" s="75"/>
      <c r="X52" s="76"/>
      <c r="Y52" s="76"/>
      <c r="Z52" s="76"/>
      <c r="AA52" s="76"/>
    </row>
    <row r="53" spans="1:27" s="51" customFormat="1" ht="17.100000000000001" customHeight="1">
      <c r="A53" s="75"/>
      <c r="B53" s="75"/>
      <c r="C53" s="75"/>
      <c r="D53" s="74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6"/>
      <c r="R53" s="76"/>
      <c r="S53" s="76"/>
      <c r="T53" s="76"/>
      <c r="V53" s="75"/>
      <c r="W53" s="75"/>
      <c r="X53" s="76"/>
      <c r="Y53" s="76"/>
      <c r="Z53" s="76"/>
      <c r="AA53" s="76"/>
    </row>
    <row r="54" spans="1:27" s="51" customFormat="1" ht="17.100000000000001" customHeight="1">
      <c r="A54" s="75"/>
      <c r="B54" s="57"/>
      <c r="C54" s="57"/>
      <c r="D54" s="56"/>
      <c r="E54" s="57"/>
      <c r="F54" s="75"/>
      <c r="G54" s="75"/>
      <c r="H54" s="57"/>
      <c r="I54" s="57"/>
      <c r="J54" s="57"/>
      <c r="K54" s="57"/>
      <c r="L54" s="75"/>
      <c r="M54" s="75"/>
      <c r="N54" s="75"/>
      <c r="O54" s="57"/>
      <c r="P54" s="57"/>
      <c r="Q54" s="58"/>
      <c r="R54" s="58"/>
      <c r="S54" s="58"/>
      <c r="T54" s="58"/>
      <c r="V54" s="57"/>
      <c r="W54" s="57"/>
      <c r="X54" s="58"/>
      <c r="Y54" s="58"/>
      <c r="Z54" s="58"/>
      <c r="AA54" s="58"/>
    </row>
    <row r="55" spans="1:27" s="51" customFormat="1" ht="17.100000000000001" customHeight="1">
      <c r="A55" s="75"/>
      <c r="B55" s="57"/>
      <c r="C55" s="57"/>
      <c r="D55" s="56"/>
      <c r="E55" s="57"/>
      <c r="F55" s="75"/>
      <c r="G55" s="75"/>
      <c r="H55" s="57"/>
      <c r="I55" s="57"/>
      <c r="J55" s="57"/>
      <c r="K55" s="57"/>
      <c r="L55" s="75"/>
      <c r="M55" s="75"/>
      <c r="N55" s="75"/>
      <c r="O55" s="58"/>
      <c r="P55" s="58"/>
      <c r="Q55" s="58"/>
      <c r="R55" s="58"/>
      <c r="S55" s="58"/>
      <c r="T55" s="58"/>
      <c r="V55" s="58"/>
      <c r="W55" s="58"/>
      <c r="X55" s="58"/>
      <c r="Y55" s="58"/>
      <c r="Z55" s="58"/>
      <c r="AA55" s="58"/>
    </row>
    <row r="56" spans="1:27" s="51" customFormat="1" ht="17.100000000000001" customHeight="1">
      <c r="A56" s="75"/>
      <c r="B56" s="57"/>
      <c r="C56" s="57"/>
      <c r="D56" s="56"/>
      <c r="E56" s="57"/>
      <c r="F56" s="75"/>
      <c r="G56" s="75"/>
      <c r="H56" s="57"/>
      <c r="I56" s="57"/>
      <c r="J56" s="57"/>
      <c r="K56" s="57"/>
      <c r="L56" s="75"/>
      <c r="M56" s="75"/>
      <c r="N56" s="75"/>
      <c r="O56" s="58"/>
      <c r="P56" s="58"/>
      <c r="Q56" s="58"/>
      <c r="R56" s="58"/>
      <c r="S56" s="58"/>
      <c r="T56" s="58"/>
      <c r="V56" s="58"/>
      <c r="W56" s="58"/>
      <c r="X56" s="58"/>
      <c r="Y56" s="58"/>
      <c r="Z56" s="58"/>
      <c r="AA56" s="58"/>
    </row>
    <row r="57" spans="1:27" s="51" customFormat="1" ht="17.100000000000001" customHeight="1">
      <c r="A57" s="75"/>
      <c r="B57" s="57"/>
      <c r="C57" s="57"/>
      <c r="D57" s="56"/>
      <c r="E57" s="57"/>
      <c r="F57" s="75"/>
      <c r="G57" s="75"/>
      <c r="H57" s="57"/>
      <c r="I57" s="57"/>
      <c r="J57" s="57"/>
      <c r="K57" s="57"/>
      <c r="L57" s="75"/>
      <c r="M57" s="75"/>
      <c r="N57" s="75"/>
      <c r="O57" s="58"/>
      <c r="P57" s="58"/>
      <c r="Q57" s="58"/>
      <c r="R57" s="58"/>
      <c r="S57" s="58"/>
      <c r="T57" s="58"/>
      <c r="V57" s="58"/>
      <c r="W57" s="58"/>
      <c r="X57" s="58"/>
      <c r="Y57" s="58"/>
      <c r="Z57" s="58"/>
      <c r="AA57" s="58"/>
    </row>
    <row r="58" spans="1:27" s="51" customFormat="1" ht="17.100000000000001" customHeight="1">
      <c r="A58" s="75"/>
      <c r="B58" s="57"/>
      <c r="C58" s="57"/>
      <c r="D58" s="56"/>
      <c r="E58" s="57"/>
      <c r="F58" s="75"/>
      <c r="G58" s="75"/>
      <c r="H58" s="57"/>
      <c r="I58" s="57"/>
      <c r="J58" s="57"/>
      <c r="K58" s="57"/>
      <c r="L58" s="75"/>
      <c r="M58" s="75"/>
      <c r="N58" s="75"/>
      <c r="O58" s="58"/>
      <c r="P58" s="58"/>
      <c r="Q58" s="58"/>
      <c r="R58" s="58"/>
      <c r="S58" s="58"/>
      <c r="T58" s="58"/>
      <c r="V58" s="58"/>
      <c r="W58" s="58"/>
      <c r="X58" s="58"/>
      <c r="Y58" s="58"/>
      <c r="Z58" s="58"/>
      <c r="AA58" s="58"/>
    </row>
    <row r="59" spans="1:27" s="51" customFormat="1" ht="17.100000000000001" customHeight="1">
      <c r="A59" s="75"/>
      <c r="B59" s="57"/>
      <c r="C59" s="57"/>
      <c r="D59" s="56"/>
      <c r="E59" s="57"/>
      <c r="F59" s="75"/>
      <c r="G59" s="75"/>
      <c r="H59" s="57"/>
      <c r="I59" s="57"/>
      <c r="J59" s="57"/>
      <c r="K59" s="57"/>
      <c r="L59" s="75"/>
      <c r="M59" s="75"/>
      <c r="N59" s="75"/>
      <c r="O59" s="58"/>
      <c r="P59" s="58"/>
      <c r="Q59" s="58"/>
      <c r="R59" s="58"/>
      <c r="S59" s="58"/>
      <c r="T59" s="58"/>
      <c r="V59" s="58"/>
      <c r="W59" s="58"/>
      <c r="X59" s="58"/>
      <c r="Y59" s="58"/>
      <c r="Z59" s="58"/>
      <c r="AA59" s="58"/>
    </row>
    <row r="60" spans="1:27" s="51" customFormat="1" ht="17.100000000000001" customHeight="1">
      <c r="A60" s="75"/>
      <c r="B60" s="57"/>
      <c r="C60" s="57"/>
      <c r="D60" s="56"/>
      <c r="E60" s="57"/>
      <c r="F60" s="75"/>
      <c r="G60" s="75"/>
      <c r="H60" s="57"/>
      <c r="I60" s="57"/>
      <c r="J60" s="57"/>
      <c r="K60" s="57"/>
      <c r="L60" s="75"/>
      <c r="M60" s="75"/>
      <c r="N60" s="75"/>
      <c r="O60" s="58"/>
      <c r="P60" s="58"/>
      <c r="Q60" s="58"/>
      <c r="R60" s="58"/>
      <c r="S60" s="58"/>
      <c r="T60" s="58"/>
      <c r="V60" s="58"/>
      <c r="W60" s="58"/>
      <c r="X60" s="58"/>
      <c r="Y60" s="58"/>
      <c r="Z60" s="58"/>
      <c r="AA60" s="58"/>
    </row>
    <row r="61" spans="1:27" s="51" customFormat="1" ht="17.100000000000001" customHeight="1">
      <c r="A61" s="75"/>
      <c r="B61" s="57"/>
      <c r="C61" s="57"/>
      <c r="D61" s="56"/>
      <c r="E61" s="57"/>
      <c r="F61" s="75"/>
      <c r="G61" s="75"/>
      <c r="H61" s="57"/>
      <c r="I61" s="57"/>
      <c r="J61" s="57"/>
      <c r="K61" s="57"/>
      <c r="L61" s="75"/>
      <c r="M61" s="75"/>
      <c r="N61" s="75"/>
      <c r="O61" s="58"/>
      <c r="P61" s="58"/>
      <c r="Q61" s="58"/>
      <c r="R61" s="58"/>
      <c r="S61" s="58"/>
      <c r="T61" s="58"/>
      <c r="V61" s="58"/>
      <c r="W61" s="58"/>
      <c r="X61" s="58"/>
      <c r="Y61" s="58"/>
      <c r="Z61" s="58"/>
      <c r="AA61" s="58"/>
    </row>
    <row r="62" spans="1:27" s="51" customFormat="1" ht="17.100000000000001" customHeight="1">
      <c r="A62" s="75"/>
      <c r="B62" s="57"/>
      <c r="C62" s="57"/>
      <c r="D62" s="56"/>
      <c r="E62" s="57"/>
      <c r="F62" s="75"/>
      <c r="G62" s="75"/>
      <c r="H62" s="57"/>
      <c r="I62" s="57"/>
      <c r="J62" s="57"/>
      <c r="K62" s="57"/>
      <c r="L62" s="75"/>
      <c r="M62" s="75"/>
      <c r="N62" s="75"/>
      <c r="O62" s="58"/>
      <c r="P62" s="58"/>
      <c r="Q62" s="58"/>
      <c r="R62" s="58"/>
      <c r="S62" s="58"/>
      <c r="T62" s="58"/>
      <c r="V62" s="58"/>
      <c r="W62" s="58"/>
      <c r="X62" s="58"/>
      <c r="Y62" s="58"/>
      <c r="Z62" s="58"/>
      <c r="AA62" s="58"/>
    </row>
    <row r="63" spans="1:27" s="51" customFormat="1" ht="16.5" customHeight="1">
      <c r="A63" s="75"/>
      <c r="B63" s="57"/>
      <c r="C63" s="57"/>
      <c r="D63" s="56"/>
      <c r="E63" s="57"/>
      <c r="F63" s="75"/>
      <c r="G63" s="75"/>
      <c r="H63" s="57"/>
      <c r="I63" s="57"/>
      <c r="J63" s="57"/>
      <c r="K63" s="57"/>
      <c r="L63" s="75"/>
      <c r="M63" s="75"/>
      <c r="N63" s="75"/>
      <c r="O63" s="58"/>
      <c r="P63" s="58"/>
      <c r="Q63" s="58"/>
      <c r="R63" s="58"/>
      <c r="S63" s="58"/>
      <c r="T63" s="58"/>
      <c r="V63" s="58"/>
      <c r="W63" s="58"/>
      <c r="X63" s="58"/>
      <c r="Y63" s="58"/>
      <c r="Z63" s="58"/>
      <c r="AA63" s="58"/>
    </row>
    <row r="64" spans="1:27" s="51" customFormat="1" ht="17.100000000000001" customHeight="1">
      <c r="A64" s="75"/>
      <c r="B64" s="57"/>
      <c r="C64" s="57"/>
      <c r="D64" s="56"/>
      <c r="E64" s="57"/>
      <c r="F64" s="75"/>
      <c r="G64" s="75"/>
      <c r="H64" s="57"/>
      <c r="I64" s="57"/>
      <c r="J64" s="57"/>
      <c r="K64" s="57"/>
      <c r="L64" s="75"/>
      <c r="M64" s="75"/>
      <c r="N64" s="75"/>
      <c r="O64" s="57"/>
      <c r="P64" s="57"/>
      <c r="Q64" s="57"/>
      <c r="R64" s="57"/>
      <c r="S64" s="57"/>
      <c r="T64" s="57"/>
      <c r="V64" s="57"/>
      <c r="W64" s="57"/>
      <c r="X64" s="57"/>
      <c r="Y64" s="57"/>
      <c r="Z64" s="57"/>
      <c r="AA64" s="57"/>
    </row>
    <row r="65" spans="1:27" s="51" customFormat="1" ht="17.100000000000001" customHeight="1">
      <c r="A65" s="75"/>
      <c r="B65" s="57"/>
      <c r="C65" s="57"/>
      <c r="D65" s="56"/>
      <c r="E65" s="57"/>
      <c r="F65" s="75"/>
      <c r="G65" s="75"/>
      <c r="H65" s="57"/>
      <c r="I65" s="57"/>
      <c r="J65" s="57"/>
      <c r="K65" s="57"/>
      <c r="L65" s="75"/>
      <c r="M65" s="75"/>
      <c r="N65" s="75"/>
      <c r="O65" s="57"/>
      <c r="P65" s="57"/>
      <c r="Q65" s="58"/>
      <c r="R65" s="58"/>
      <c r="S65" s="58"/>
      <c r="T65" s="58"/>
      <c r="V65" s="57"/>
      <c r="W65" s="57"/>
      <c r="X65" s="58"/>
      <c r="Y65" s="58"/>
      <c r="Z65" s="58"/>
      <c r="AA65" s="58"/>
    </row>
    <row r="66" spans="1:27" s="51" customFormat="1" ht="17.100000000000001" customHeight="1">
      <c r="A66" s="75"/>
      <c r="B66" s="57"/>
      <c r="C66" s="57"/>
      <c r="D66" s="56"/>
      <c r="E66" s="57"/>
      <c r="F66" s="75"/>
      <c r="G66" s="75"/>
      <c r="H66" s="57"/>
      <c r="I66" s="57"/>
      <c r="J66" s="57"/>
      <c r="K66" s="57"/>
      <c r="L66" s="75"/>
      <c r="M66" s="75"/>
      <c r="N66" s="75"/>
      <c r="O66" s="57"/>
      <c r="P66" s="57"/>
      <c r="Q66" s="58"/>
      <c r="R66" s="58"/>
      <c r="S66" s="58"/>
      <c r="T66" s="58"/>
      <c r="V66" s="57"/>
      <c r="W66" s="57"/>
      <c r="X66" s="58"/>
      <c r="Y66" s="58"/>
      <c r="Z66" s="58"/>
      <c r="AA66" s="58"/>
    </row>
    <row r="67" spans="1:27" s="51" customFormat="1" ht="17.100000000000001" customHeight="1">
      <c r="A67" s="75"/>
      <c r="B67" s="57"/>
      <c r="C67" s="57"/>
      <c r="D67" s="56"/>
      <c r="E67" s="57"/>
      <c r="F67" s="75"/>
      <c r="G67" s="75"/>
      <c r="H67" s="57"/>
      <c r="I67" s="57"/>
      <c r="J67" s="57"/>
      <c r="K67" s="57"/>
      <c r="L67" s="75"/>
      <c r="M67" s="75"/>
      <c r="N67" s="75"/>
      <c r="O67" s="57"/>
      <c r="P67" s="57"/>
      <c r="Q67" s="58"/>
      <c r="R67" s="58"/>
      <c r="S67" s="58"/>
      <c r="T67" s="58"/>
      <c r="V67" s="57"/>
      <c r="W67" s="57"/>
      <c r="X67" s="58"/>
      <c r="Y67" s="58"/>
      <c r="Z67" s="58"/>
      <c r="AA67" s="58"/>
    </row>
    <row r="68" spans="1:27" s="51" customFormat="1" ht="17.100000000000001" customHeight="1">
      <c r="A68" s="75"/>
      <c r="B68" s="57"/>
      <c r="C68" s="57"/>
      <c r="D68" s="56"/>
      <c r="E68" s="57"/>
      <c r="F68" s="75"/>
      <c r="G68" s="75"/>
      <c r="H68" s="57"/>
      <c r="I68" s="57"/>
      <c r="J68" s="57"/>
      <c r="K68" s="57"/>
      <c r="L68" s="75"/>
      <c r="M68" s="75"/>
      <c r="N68" s="75"/>
      <c r="O68" s="57"/>
      <c r="P68" s="57"/>
      <c r="Q68" s="58"/>
      <c r="R68" s="58"/>
      <c r="S68" s="58"/>
      <c r="T68" s="58"/>
      <c r="V68" s="57"/>
      <c r="W68" s="57"/>
      <c r="X68" s="58"/>
      <c r="Y68" s="58"/>
      <c r="Z68" s="58"/>
      <c r="AA68" s="58"/>
    </row>
    <row r="69" spans="1:27" s="51" customFormat="1" ht="17.100000000000001" customHeight="1">
      <c r="A69" s="75"/>
      <c r="B69" s="57"/>
      <c r="C69" s="57"/>
      <c r="D69" s="56"/>
      <c r="E69" s="57"/>
      <c r="F69" s="75"/>
      <c r="G69" s="75"/>
      <c r="H69" s="57"/>
      <c r="I69" s="57"/>
      <c r="J69" s="57"/>
      <c r="K69" s="57"/>
      <c r="L69" s="75"/>
      <c r="M69" s="75"/>
      <c r="N69" s="75"/>
      <c r="O69" s="57"/>
      <c r="P69" s="57"/>
      <c r="Q69" s="58"/>
      <c r="R69" s="58"/>
      <c r="S69" s="58"/>
      <c r="T69" s="58"/>
      <c r="V69" s="57"/>
      <c r="W69" s="57"/>
      <c r="X69" s="58"/>
      <c r="Y69" s="58"/>
      <c r="Z69" s="58"/>
      <c r="AA69" s="58"/>
    </row>
    <row r="70" spans="1:27" s="51" customFormat="1" ht="17.100000000000001" customHeight="1">
      <c r="A70" s="75"/>
      <c r="B70" s="57"/>
      <c r="C70" s="57"/>
      <c r="D70" s="56"/>
      <c r="E70" s="57"/>
      <c r="F70" s="75"/>
      <c r="G70" s="75"/>
      <c r="H70" s="57"/>
      <c r="I70" s="57"/>
      <c r="J70" s="57"/>
      <c r="K70" s="57"/>
      <c r="L70" s="75"/>
      <c r="M70" s="75"/>
      <c r="N70" s="75"/>
      <c r="O70" s="57"/>
      <c r="P70" s="57"/>
      <c r="Q70" s="58"/>
      <c r="R70" s="58"/>
      <c r="S70" s="58"/>
      <c r="T70" s="58"/>
      <c r="V70" s="57"/>
      <c r="W70" s="57"/>
      <c r="X70" s="58"/>
      <c r="Y70" s="58"/>
      <c r="Z70" s="58"/>
      <c r="AA70" s="58"/>
    </row>
    <row r="71" spans="1:27" s="51" customFormat="1" ht="17.100000000000001" customHeight="1">
      <c r="A71" s="75"/>
      <c r="B71" s="57"/>
      <c r="C71" s="57"/>
      <c r="D71" s="56"/>
      <c r="E71" s="57"/>
      <c r="F71" s="75"/>
      <c r="G71" s="75"/>
      <c r="H71" s="57"/>
      <c r="I71" s="57"/>
      <c r="J71" s="57"/>
      <c r="K71" s="57"/>
      <c r="L71" s="75"/>
      <c r="M71" s="75"/>
      <c r="N71" s="75"/>
      <c r="O71" s="57"/>
      <c r="P71" s="57"/>
      <c r="Q71" s="58"/>
      <c r="R71" s="58"/>
      <c r="S71" s="58"/>
      <c r="T71" s="58"/>
      <c r="V71" s="57"/>
      <c r="W71" s="57"/>
      <c r="X71" s="58"/>
      <c r="Y71" s="58"/>
      <c r="Z71" s="58"/>
      <c r="AA71" s="58"/>
    </row>
    <row r="72" spans="1:27" s="51" customFormat="1" ht="17.100000000000001" customHeight="1">
      <c r="A72" s="75"/>
      <c r="B72" s="57"/>
      <c r="C72" s="57"/>
      <c r="D72" s="56"/>
      <c r="E72" s="57"/>
      <c r="F72" s="75"/>
      <c r="G72" s="75"/>
      <c r="H72" s="57"/>
      <c r="I72" s="57"/>
      <c r="J72" s="57"/>
      <c r="K72" s="57"/>
      <c r="L72" s="75"/>
      <c r="M72" s="75"/>
      <c r="N72" s="75"/>
      <c r="O72" s="57"/>
      <c r="P72" s="57"/>
      <c r="Q72" s="58"/>
      <c r="R72" s="58"/>
      <c r="S72" s="58"/>
      <c r="T72" s="58"/>
      <c r="V72" s="57"/>
      <c r="W72" s="57"/>
      <c r="X72" s="58"/>
      <c r="Y72" s="58"/>
      <c r="Z72" s="58"/>
      <c r="AA72" s="58"/>
    </row>
    <row r="73" spans="1:27" s="51" customFormat="1" ht="17.100000000000001" customHeight="1">
      <c r="A73" s="75"/>
      <c r="B73" s="57"/>
      <c r="C73" s="57"/>
      <c r="D73" s="56"/>
      <c r="E73" s="57"/>
      <c r="F73" s="75"/>
      <c r="G73" s="75"/>
      <c r="H73" s="57"/>
      <c r="I73" s="57"/>
      <c r="J73" s="57"/>
      <c r="K73" s="57"/>
      <c r="L73" s="75"/>
      <c r="M73" s="75"/>
      <c r="N73" s="75"/>
      <c r="O73" s="57"/>
      <c r="P73" s="57"/>
      <c r="Q73" s="58"/>
      <c r="R73" s="58"/>
      <c r="S73" s="58"/>
      <c r="T73" s="58"/>
      <c r="V73" s="57"/>
      <c r="W73" s="57"/>
      <c r="X73" s="58"/>
      <c r="Y73" s="58"/>
      <c r="Z73" s="58"/>
      <c r="AA73" s="58"/>
    </row>
    <row r="74" spans="1:27" s="51" customFormat="1" ht="17.100000000000001" customHeight="1">
      <c r="A74" s="75"/>
      <c r="B74" s="57"/>
      <c r="C74" s="57"/>
      <c r="D74" s="56"/>
      <c r="E74" s="57"/>
      <c r="F74" s="75"/>
      <c r="G74" s="75"/>
      <c r="H74" s="57"/>
      <c r="I74" s="57"/>
      <c r="J74" s="57"/>
      <c r="K74" s="57"/>
      <c r="L74" s="75"/>
      <c r="M74" s="75"/>
      <c r="N74" s="75"/>
      <c r="O74" s="57"/>
      <c r="P74" s="57"/>
      <c r="Q74" s="58"/>
      <c r="R74" s="58"/>
      <c r="S74" s="58"/>
      <c r="T74" s="58"/>
      <c r="V74" s="57"/>
      <c r="W74" s="57"/>
      <c r="X74" s="58"/>
      <c r="Y74" s="58"/>
      <c r="Z74" s="58"/>
      <c r="AA74" s="58"/>
    </row>
    <row r="75" spans="1:27" s="51" customFormat="1" ht="17.100000000000001" customHeight="1">
      <c r="A75" s="75"/>
      <c r="B75" s="57"/>
      <c r="C75" s="57"/>
      <c r="D75" s="56"/>
      <c r="E75" s="57"/>
      <c r="F75" s="75"/>
      <c r="G75" s="75"/>
      <c r="H75" s="57"/>
      <c r="I75" s="57"/>
      <c r="J75" s="57"/>
      <c r="K75" s="57"/>
      <c r="L75" s="75"/>
      <c r="M75" s="75"/>
      <c r="N75" s="75"/>
      <c r="O75" s="58"/>
      <c r="P75" s="58"/>
      <c r="Q75" s="58"/>
      <c r="R75" s="58"/>
      <c r="S75" s="58"/>
      <c r="T75" s="58"/>
      <c r="V75" s="58"/>
      <c r="W75" s="58"/>
      <c r="X75" s="58"/>
      <c r="Y75" s="58"/>
      <c r="Z75" s="58"/>
      <c r="AA75" s="58"/>
    </row>
    <row r="76" spans="1:27" s="51" customFormat="1" ht="17.100000000000001" customHeight="1">
      <c r="A76" s="75"/>
      <c r="B76" s="57"/>
      <c r="C76" s="57"/>
      <c r="D76" s="56"/>
      <c r="E76" s="57"/>
      <c r="F76" s="75"/>
      <c r="G76" s="75"/>
      <c r="H76" s="57"/>
      <c r="I76" s="57"/>
      <c r="J76" s="57"/>
      <c r="K76" s="57"/>
      <c r="L76" s="75"/>
      <c r="M76" s="75"/>
      <c r="N76" s="75"/>
      <c r="O76" s="58"/>
      <c r="P76" s="58"/>
      <c r="Q76" s="58"/>
      <c r="R76" s="58"/>
      <c r="S76" s="58"/>
      <c r="T76" s="58"/>
      <c r="V76" s="58"/>
      <c r="W76" s="58"/>
      <c r="X76" s="58"/>
      <c r="Y76" s="58"/>
      <c r="Z76" s="58"/>
      <c r="AA76" s="58"/>
    </row>
    <row r="77" spans="1:27" s="51" customFormat="1" ht="17.100000000000001" customHeight="1">
      <c r="A77" s="75"/>
      <c r="B77" s="57"/>
      <c r="C77" s="57"/>
      <c r="D77" s="56"/>
      <c r="E77" s="57"/>
      <c r="F77" s="75"/>
      <c r="G77" s="75"/>
      <c r="H77" s="57"/>
      <c r="I77" s="57"/>
      <c r="J77" s="57"/>
      <c r="K77" s="57"/>
      <c r="L77" s="75"/>
      <c r="M77" s="75"/>
      <c r="N77" s="75"/>
      <c r="O77" s="58"/>
      <c r="P77" s="58"/>
      <c r="Q77" s="58"/>
      <c r="R77" s="58"/>
      <c r="S77" s="58"/>
      <c r="T77" s="58"/>
      <c r="V77" s="58"/>
      <c r="W77" s="58"/>
      <c r="X77" s="58"/>
      <c r="Y77" s="58"/>
      <c r="Z77" s="58"/>
      <c r="AA77" s="58"/>
    </row>
    <row r="78" spans="1:27" s="51" customFormat="1" ht="17.100000000000001" customHeight="1">
      <c r="A78" s="75"/>
      <c r="B78" s="57"/>
      <c r="C78" s="57"/>
      <c r="D78" s="56"/>
      <c r="E78" s="57"/>
      <c r="F78" s="75"/>
      <c r="G78" s="75"/>
      <c r="H78" s="57"/>
      <c r="I78" s="57"/>
      <c r="J78" s="57"/>
      <c r="K78" s="57"/>
      <c r="L78" s="75"/>
      <c r="M78" s="75"/>
      <c r="N78" s="75"/>
      <c r="O78" s="58"/>
      <c r="P78" s="58"/>
      <c r="Q78" s="58"/>
      <c r="R78" s="58"/>
      <c r="S78" s="58"/>
      <c r="T78" s="58"/>
      <c r="V78" s="58"/>
      <c r="W78" s="58"/>
      <c r="X78" s="58"/>
      <c r="Y78" s="58"/>
      <c r="Z78" s="58"/>
      <c r="AA78" s="58"/>
    </row>
    <row r="79" spans="1:27" s="51" customFormat="1" ht="17.100000000000001" customHeight="1">
      <c r="A79" s="75"/>
      <c r="B79" s="57"/>
      <c r="C79" s="57"/>
      <c r="D79" s="56"/>
      <c r="E79" s="57"/>
      <c r="F79" s="75"/>
      <c r="G79" s="75"/>
      <c r="H79" s="57"/>
      <c r="I79" s="57"/>
      <c r="J79" s="57"/>
      <c r="K79" s="57"/>
      <c r="L79" s="75"/>
      <c r="M79" s="75"/>
      <c r="N79" s="75"/>
      <c r="O79" s="58"/>
      <c r="P79" s="58"/>
      <c r="Q79" s="58"/>
      <c r="R79" s="58"/>
      <c r="S79" s="58"/>
      <c r="T79" s="58"/>
      <c r="V79" s="58"/>
      <c r="W79" s="58"/>
      <c r="X79" s="58"/>
      <c r="Y79" s="58"/>
      <c r="Z79" s="58"/>
      <c r="AA79" s="58"/>
    </row>
    <row r="80" spans="1:27" s="51" customFormat="1" ht="17.100000000000001" customHeight="1">
      <c r="A80" s="75"/>
      <c r="B80" s="57"/>
      <c r="C80" s="57"/>
      <c r="D80" s="56"/>
      <c r="E80" s="57"/>
      <c r="F80" s="75"/>
      <c r="G80" s="75"/>
      <c r="H80" s="57"/>
      <c r="I80" s="57"/>
      <c r="J80" s="57"/>
      <c r="K80" s="57"/>
      <c r="L80" s="75"/>
      <c r="M80" s="75"/>
      <c r="N80" s="75"/>
      <c r="O80" s="58"/>
      <c r="P80" s="58"/>
      <c r="Q80" s="58"/>
      <c r="R80" s="58"/>
      <c r="S80" s="58"/>
      <c r="T80" s="58"/>
      <c r="V80" s="58"/>
      <c r="W80" s="58"/>
      <c r="X80" s="58"/>
      <c r="Y80" s="58"/>
      <c r="Z80" s="58"/>
      <c r="AA80" s="58"/>
    </row>
    <row r="81" spans="1:27" s="51" customFormat="1" ht="17.100000000000001" customHeight="1">
      <c r="A81" s="75"/>
      <c r="B81" s="57"/>
      <c r="C81" s="57"/>
      <c r="D81" s="56"/>
      <c r="E81" s="57"/>
      <c r="F81" s="75"/>
      <c r="G81" s="75"/>
      <c r="H81" s="57"/>
      <c r="I81" s="57"/>
      <c r="J81" s="57"/>
      <c r="K81" s="57"/>
      <c r="L81" s="75"/>
      <c r="M81" s="75"/>
      <c r="N81" s="75"/>
      <c r="O81" s="58"/>
      <c r="P81" s="58"/>
      <c r="Q81" s="58"/>
      <c r="R81" s="58"/>
      <c r="S81" s="58"/>
      <c r="T81" s="58"/>
      <c r="V81" s="58"/>
      <c r="W81" s="58"/>
      <c r="X81" s="58"/>
      <c r="Y81" s="58"/>
      <c r="Z81" s="58"/>
      <c r="AA81" s="58"/>
    </row>
    <row r="82" spans="1:27" s="51" customFormat="1" ht="17.100000000000001" customHeight="1">
      <c r="A82" s="75"/>
      <c r="B82" s="57"/>
      <c r="C82" s="57"/>
      <c r="D82" s="56"/>
      <c r="E82" s="57"/>
      <c r="F82" s="75"/>
      <c r="G82" s="75"/>
      <c r="H82" s="57"/>
      <c r="I82" s="57"/>
      <c r="J82" s="57"/>
      <c r="K82" s="57"/>
      <c r="L82" s="75"/>
      <c r="M82" s="75"/>
      <c r="N82" s="75"/>
      <c r="O82" s="58"/>
      <c r="P82" s="58"/>
      <c r="Q82" s="58"/>
      <c r="R82" s="58"/>
      <c r="S82" s="58"/>
      <c r="T82" s="58"/>
      <c r="V82" s="58"/>
      <c r="W82" s="58"/>
      <c r="X82" s="58"/>
      <c r="Y82" s="58"/>
      <c r="Z82" s="58"/>
      <c r="AA82" s="58"/>
    </row>
    <row r="83" spans="1:27" s="51" customFormat="1" ht="16.5" customHeight="1">
      <c r="A83" s="75"/>
      <c r="B83" s="57"/>
      <c r="C83" s="57"/>
      <c r="D83" s="56"/>
      <c r="E83" s="57"/>
      <c r="F83" s="75"/>
      <c r="G83" s="75"/>
      <c r="H83" s="57"/>
      <c r="I83" s="57"/>
      <c r="J83" s="57"/>
      <c r="K83" s="57"/>
      <c r="L83" s="75"/>
      <c r="M83" s="75"/>
      <c r="N83" s="75"/>
      <c r="O83" s="58"/>
      <c r="P83" s="58"/>
      <c r="Q83" s="58"/>
      <c r="R83" s="58"/>
      <c r="S83" s="58"/>
      <c r="T83" s="58"/>
      <c r="V83" s="58"/>
      <c r="W83" s="58"/>
      <c r="X83" s="58"/>
      <c r="Y83" s="58"/>
      <c r="Z83" s="58"/>
      <c r="AA83" s="58"/>
    </row>
    <row r="84" spans="1:27" s="51" customFormat="1" ht="17.100000000000001" customHeight="1">
      <c r="A84" s="75"/>
      <c r="B84" s="57"/>
      <c r="C84" s="57"/>
      <c r="D84" s="56"/>
      <c r="E84" s="57"/>
      <c r="F84" s="75"/>
      <c r="G84" s="75"/>
      <c r="H84" s="57"/>
      <c r="I84" s="57"/>
      <c r="J84" s="57"/>
      <c r="K84" s="57"/>
      <c r="L84" s="75"/>
      <c r="M84" s="75"/>
      <c r="N84" s="75"/>
      <c r="O84" s="57"/>
      <c r="P84" s="57"/>
      <c r="Q84" s="57"/>
      <c r="R84" s="57"/>
      <c r="S84" s="57"/>
      <c r="T84" s="57"/>
      <c r="V84" s="57"/>
      <c r="W84" s="57"/>
      <c r="X84" s="57"/>
      <c r="Y84" s="57"/>
      <c r="Z84" s="57"/>
      <c r="AA84" s="57"/>
    </row>
    <row r="85" spans="1:27" s="51" customFormat="1" ht="17.100000000000001" customHeight="1">
      <c r="A85" s="75"/>
      <c r="B85" s="57"/>
      <c r="C85" s="57"/>
      <c r="D85" s="56"/>
      <c r="E85" s="57"/>
      <c r="F85" s="75"/>
      <c r="G85" s="75"/>
      <c r="H85" s="57"/>
      <c r="I85" s="57"/>
      <c r="J85" s="57"/>
      <c r="K85" s="57"/>
      <c r="L85" s="75"/>
      <c r="M85" s="75"/>
      <c r="N85" s="75"/>
      <c r="O85" s="57"/>
      <c r="P85" s="57"/>
      <c r="Q85" s="58"/>
      <c r="R85" s="58"/>
      <c r="S85" s="58"/>
      <c r="T85" s="58"/>
      <c r="V85" s="57"/>
      <c r="W85" s="57"/>
      <c r="X85" s="58"/>
      <c r="Y85" s="58"/>
      <c r="Z85" s="58"/>
      <c r="AA85" s="58"/>
    </row>
    <row r="86" spans="1:27" s="51" customFormat="1" ht="17.100000000000001" customHeight="1">
      <c r="A86" s="75"/>
      <c r="B86" s="57"/>
      <c r="C86" s="57"/>
      <c r="D86" s="56"/>
      <c r="E86" s="57"/>
      <c r="F86" s="75"/>
      <c r="G86" s="75"/>
      <c r="H86" s="57"/>
      <c r="I86" s="57"/>
      <c r="J86" s="57"/>
      <c r="K86" s="57"/>
      <c r="L86" s="75"/>
      <c r="M86" s="75"/>
      <c r="N86" s="75"/>
      <c r="O86" s="57"/>
      <c r="P86" s="57"/>
      <c r="Q86" s="58"/>
      <c r="R86" s="58"/>
      <c r="S86" s="58"/>
      <c r="T86" s="58"/>
      <c r="V86" s="57"/>
      <c r="W86" s="57"/>
      <c r="X86" s="58"/>
      <c r="Y86" s="58"/>
      <c r="Z86" s="58"/>
      <c r="AA86" s="58"/>
    </row>
    <row r="87" spans="1:27" s="51" customFormat="1" ht="17.100000000000001" customHeight="1">
      <c r="A87" s="75"/>
      <c r="B87" s="57"/>
      <c r="C87" s="57"/>
      <c r="D87" s="56"/>
      <c r="E87" s="57"/>
      <c r="F87" s="75"/>
      <c r="G87" s="75"/>
      <c r="H87" s="57"/>
      <c r="I87" s="57"/>
      <c r="J87" s="57"/>
      <c r="K87" s="57"/>
      <c r="L87" s="75"/>
      <c r="M87" s="75"/>
      <c r="N87" s="75"/>
      <c r="O87" s="57"/>
      <c r="P87" s="57"/>
      <c r="Q87" s="58"/>
      <c r="R87" s="58"/>
      <c r="S87" s="58"/>
      <c r="T87" s="58"/>
      <c r="V87" s="57"/>
      <c r="W87" s="57"/>
      <c r="X87" s="58"/>
      <c r="Y87" s="58"/>
      <c r="Z87" s="58"/>
      <c r="AA87" s="58"/>
    </row>
    <row r="88" spans="1:27" s="51" customFormat="1" ht="17.100000000000001" customHeight="1">
      <c r="A88" s="75"/>
      <c r="B88" s="57"/>
      <c r="C88" s="57"/>
      <c r="D88" s="56"/>
      <c r="E88" s="57"/>
      <c r="F88" s="75"/>
      <c r="G88" s="75"/>
      <c r="H88" s="57"/>
      <c r="I88" s="57"/>
      <c r="J88" s="57"/>
      <c r="K88" s="57"/>
      <c r="L88" s="75"/>
      <c r="M88" s="75"/>
      <c r="N88" s="75"/>
      <c r="O88" s="57"/>
      <c r="P88" s="57"/>
      <c r="Q88" s="58"/>
      <c r="R88" s="58"/>
      <c r="S88" s="58"/>
      <c r="T88" s="58"/>
      <c r="V88" s="57"/>
      <c r="W88" s="57"/>
      <c r="X88" s="58"/>
      <c r="Y88" s="58"/>
      <c r="Z88" s="58"/>
      <c r="AA88" s="58"/>
    </row>
    <row r="89" spans="1:27" s="51" customFormat="1" ht="17.100000000000001" customHeight="1">
      <c r="A89" s="75"/>
      <c r="B89" s="57"/>
      <c r="C89" s="57"/>
      <c r="D89" s="56"/>
      <c r="E89" s="57"/>
      <c r="F89" s="75"/>
      <c r="G89" s="75"/>
      <c r="H89" s="57"/>
      <c r="I89" s="57"/>
      <c r="J89" s="57"/>
      <c r="K89" s="57"/>
      <c r="L89" s="75"/>
      <c r="M89" s="75"/>
      <c r="N89" s="75"/>
      <c r="O89" s="57"/>
      <c r="P89" s="57"/>
      <c r="Q89" s="58"/>
      <c r="R89" s="58"/>
      <c r="S89" s="58"/>
      <c r="T89" s="58"/>
      <c r="V89" s="57"/>
      <c r="W89" s="57"/>
      <c r="X89" s="58"/>
      <c r="Y89" s="58"/>
      <c r="Z89" s="58"/>
      <c r="AA89" s="58"/>
    </row>
    <row r="90" spans="1:27" s="51" customFormat="1" ht="17.100000000000001" customHeight="1">
      <c r="A90" s="75"/>
      <c r="B90" s="57"/>
      <c r="C90" s="57"/>
      <c r="D90" s="56"/>
      <c r="E90" s="57"/>
      <c r="F90" s="75"/>
      <c r="G90" s="75"/>
      <c r="H90" s="57"/>
      <c r="I90" s="57"/>
      <c r="J90" s="57"/>
      <c r="K90" s="57"/>
      <c r="L90" s="75"/>
      <c r="M90" s="75"/>
      <c r="N90" s="75"/>
      <c r="O90" s="57"/>
      <c r="P90" s="57"/>
      <c r="Q90" s="58"/>
      <c r="R90" s="58"/>
      <c r="S90" s="58"/>
      <c r="T90" s="58"/>
      <c r="V90" s="57"/>
      <c r="W90" s="57"/>
      <c r="X90" s="58"/>
      <c r="Y90" s="58"/>
      <c r="Z90" s="58"/>
      <c r="AA90" s="58"/>
    </row>
    <row r="91" spans="1:27" s="51" customFormat="1" ht="17.100000000000001" customHeight="1">
      <c r="A91" s="75"/>
      <c r="B91" s="57"/>
      <c r="C91" s="57"/>
      <c r="D91" s="56"/>
      <c r="E91" s="57"/>
      <c r="F91" s="75"/>
      <c r="G91" s="75"/>
      <c r="H91" s="57"/>
      <c r="I91" s="57"/>
      <c r="J91" s="57"/>
      <c r="K91" s="57"/>
      <c r="L91" s="75"/>
      <c r="M91" s="75"/>
      <c r="N91" s="75"/>
      <c r="O91" s="57"/>
      <c r="P91" s="57"/>
      <c r="Q91" s="58"/>
      <c r="R91" s="58"/>
      <c r="S91" s="58"/>
      <c r="T91" s="58"/>
      <c r="V91" s="57"/>
      <c r="W91" s="57"/>
      <c r="X91" s="58"/>
      <c r="Y91" s="58"/>
      <c r="Z91" s="58"/>
      <c r="AA91" s="58"/>
    </row>
    <row r="92" spans="1:27" s="51" customFormat="1" ht="17.100000000000001" customHeight="1">
      <c r="A92" s="75"/>
      <c r="B92" s="57"/>
      <c r="C92" s="57"/>
      <c r="D92" s="56"/>
      <c r="E92" s="57"/>
      <c r="F92" s="75"/>
      <c r="G92" s="75"/>
      <c r="H92" s="57"/>
      <c r="I92" s="57"/>
      <c r="J92" s="57"/>
      <c r="K92" s="57"/>
      <c r="L92" s="75"/>
      <c r="M92" s="75"/>
      <c r="N92" s="75"/>
      <c r="O92" s="57"/>
      <c r="P92" s="57"/>
      <c r="Q92" s="58"/>
      <c r="R92" s="58"/>
      <c r="S92" s="58"/>
      <c r="T92" s="58"/>
      <c r="V92" s="57"/>
      <c r="W92" s="57"/>
      <c r="X92" s="58"/>
      <c r="Y92" s="58"/>
      <c r="Z92" s="58"/>
      <c r="AA92" s="58"/>
    </row>
    <row r="93" spans="1:27" s="51" customFormat="1" ht="17.100000000000001" customHeight="1">
      <c r="A93" s="75"/>
      <c r="B93" s="57"/>
      <c r="C93" s="57"/>
      <c r="D93" s="56"/>
      <c r="E93" s="57"/>
      <c r="F93" s="75"/>
      <c r="G93" s="75"/>
      <c r="H93" s="57"/>
      <c r="I93" s="57"/>
      <c r="J93" s="57"/>
      <c r="K93" s="57"/>
      <c r="L93" s="75"/>
      <c r="M93" s="75"/>
      <c r="N93" s="75"/>
      <c r="O93" s="57"/>
      <c r="P93" s="57"/>
      <c r="Q93" s="58"/>
      <c r="R93" s="58"/>
      <c r="S93" s="58"/>
      <c r="T93" s="58"/>
      <c r="V93" s="57"/>
      <c r="W93" s="57"/>
      <c r="X93" s="58"/>
      <c r="Y93" s="58"/>
      <c r="Z93" s="58"/>
      <c r="AA93" s="58"/>
    </row>
    <row r="94" spans="1:27" s="51" customFormat="1" ht="17.100000000000001" customHeight="1">
      <c r="A94" s="75"/>
      <c r="B94" s="57"/>
      <c r="C94" s="57"/>
      <c r="D94" s="56"/>
      <c r="E94" s="57"/>
      <c r="F94" s="75"/>
      <c r="G94" s="75"/>
      <c r="H94" s="57"/>
      <c r="I94" s="57"/>
      <c r="J94" s="57"/>
      <c r="K94" s="57"/>
      <c r="L94" s="75"/>
      <c r="M94" s="75"/>
      <c r="N94" s="75"/>
      <c r="O94" s="57"/>
      <c r="P94" s="57"/>
      <c r="Q94" s="58"/>
      <c r="R94" s="58"/>
      <c r="S94" s="58"/>
      <c r="T94" s="58"/>
      <c r="V94" s="57"/>
      <c r="W94" s="57"/>
      <c r="X94" s="58"/>
      <c r="Y94" s="58"/>
      <c r="Z94" s="58"/>
      <c r="AA94" s="58"/>
    </row>
    <row r="95" spans="1:27" s="51" customFormat="1" ht="17.100000000000001" customHeight="1">
      <c r="A95" s="75"/>
      <c r="B95" s="57"/>
      <c r="C95" s="57"/>
      <c r="D95" s="56"/>
      <c r="E95" s="57"/>
      <c r="F95" s="75"/>
      <c r="G95" s="75"/>
      <c r="H95" s="57"/>
      <c r="I95" s="57"/>
      <c r="J95" s="57"/>
      <c r="K95" s="57"/>
      <c r="L95" s="75"/>
      <c r="M95" s="75"/>
      <c r="N95" s="75"/>
      <c r="O95" s="58"/>
      <c r="P95" s="58"/>
      <c r="Q95" s="58"/>
      <c r="R95" s="58"/>
      <c r="S95" s="58"/>
      <c r="T95" s="58"/>
      <c r="V95" s="58"/>
      <c r="W95" s="58"/>
      <c r="X95" s="58"/>
      <c r="Y95" s="58"/>
      <c r="Z95" s="58"/>
      <c r="AA95" s="58"/>
    </row>
    <row r="96" spans="1:27" s="51" customFormat="1" ht="17.100000000000001" customHeight="1">
      <c r="A96" s="75"/>
      <c r="B96" s="57"/>
      <c r="C96" s="57"/>
      <c r="D96" s="56"/>
      <c r="E96" s="57"/>
      <c r="F96" s="75"/>
      <c r="G96" s="75"/>
      <c r="H96" s="57"/>
      <c r="I96" s="57"/>
      <c r="J96" s="57"/>
      <c r="K96" s="57"/>
      <c r="L96" s="75"/>
      <c r="M96" s="75"/>
      <c r="N96" s="75"/>
      <c r="O96" s="58"/>
      <c r="P96" s="58"/>
      <c r="Q96" s="58"/>
      <c r="R96" s="58"/>
      <c r="S96" s="58"/>
      <c r="T96" s="58"/>
      <c r="V96" s="58"/>
      <c r="W96" s="58"/>
      <c r="X96" s="58"/>
      <c r="Y96" s="58"/>
      <c r="Z96" s="58"/>
      <c r="AA96" s="58"/>
    </row>
    <row r="97" spans="1:27" s="51" customFormat="1" ht="17.100000000000001" customHeight="1">
      <c r="A97" s="75"/>
      <c r="B97" s="57"/>
      <c r="C97" s="57"/>
      <c r="D97" s="56"/>
      <c r="E97" s="57"/>
      <c r="F97" s="75"/>
      <c r="G97" s="75"/>
      <c r="H97" s="57"/>
      <c r="I97" s="57"/>
      <c r="J97" s="57"/>
      <c r="K97" s="57"/>
      <c r="L97" s="75"/>
      <c r="M97" s="75"/>
      <c r="N97" s="75"/>
      <c r="O97" s="58"/>
      <c r="P97" s="58"/>
      <c r="Q97" s="58"/>
      <c r="R97" s="58"/>
      <c r="S97" s="58"/>
      <c r="T97" s="58"/>
      <c r="V97" s="58"/>
      <c r="W97" s="58"/>
      <c r="X97" s="58"/>
      <c r="Y97" s="58"/>
      <c r="Z97" s="58"/>
      <c r="AA97" s="58"/>
    </row>
    <row r="98" spans="1:27" s="51" customFormat="1" ht="17.100000000000001" customHeight="1">
      <c r="A98" s="75"/>
      <c r="B98" s="57"/>
      <c r="C98" s="57"/>
      <c r="D98" s="56"/>
      <c r="E98" s="57"/>
      <c r="F98" s="75"/>
      <c r="G98" s="75"/>
      <c r="H98" s="57"/>
      <c r="I98" s="57"/>
      <c r="J98" s="57"/>
      <c r="K98" s="57"/>
      <c r="L98" s="75"/>
      <c r="M98" s="75"/>
      <c r="N98" s="75"/>
      <c r="O98" s="58"/>
      <c r="P98" s="58"/>
      <c r="Q98" s="58"/>
      <c r="R98" s="58"/>
      <c r="S98" s="58"/>
      <c r="T98" s="58"/>
      <c r="V98" s="58"/>
      <c r="W98" s="58"/>
      <c r="X98" s="58"/>
      <c r="Y98" s="58"/>
      <c r="Z98" s="58"/>
      <c r="AA98" s="58"/>
    </row>
    <row r="99" spans="1:27" s="51" customFormat="1" ht="17.100000000000001" customHeight="1">
      <c r="A99" s="75"/>
      <c r="B99" s="57"/>
      <c r="C99" s="57"/>
      <c r="D99" s="56"/>
      <c r="E99" s="57"/>
      <c r="F99" s="75"/>
      <c r="G99" s="75"/>
      <c r="H99" s="57"/>
      <c r="I99" s="57"/>
      <c r="J99" s="57"/>
      <c r="K99" s="57"/>
      <c r="L99" s="75"/>
      <c r="M99" s="75"/>
      <c r="N99" s="75"/>
      <c r="O99" s="58"/>
      <c r="P99" s="58"/>
      <c r="Q99" s="58"/>
      <c r="R99" s="58"/>
      <c r="S99" s="58"/>
      <c r="T99" s="58"/>
      <c r="V99" s="58"/>
      <c r="W99" s="58"/>
      <c r="X99" s="58"/>
      <c r="Y99" s="58"/>
      <c r="Z99" s="58"/>
      <c r="AA99" s="58"/>
    </row>
    <row r="100" spans="1:27" s="51" customFormat="1" ht="17.100000000000001" customHeight="1">
      <c r="A100" s="75"/>
      <c r="B100" s="57"/>
      <c r="C100" s="57"/>
      <c r="D100" s="56"/>
      <c r="E100" s="57"/>
      <c r="F100" s="75"/>
      <c r="G100" s="75"/>
      <c r="H100" s="57"/>
      <c r="I100" s="57"/>
      <c r="J100" s="57"/>
      <c r="K100" s="57"/>
      <c r="L100" s="75"/>
      <c r="M100" s="75"/>
      <c r="N100" s="75"/>
      <c r="O100" s="58"/>
      <c r="P100" s="58"/>
      <c r="Q100" s="58"/>
      <c r="R100" s="58"/>
      <c r="S100" s="58"/>
      <c r="T100" s="58"/>
      <c r="V100" s="58"/>
      <c r="W100" s="58"/>
      <c r="X100" s="58"/>
      <c r="Y100" s="58"/>
      <c r="Z100" s="58"/>
      <c r="AA100" s="58"/>
    </row>
    <row r="101" spans="1:27" s="51" customFormat="1" ht="17.100000000000001" customHeight="1">
      <c r="A101" s="75"/>
      <c r="B101" s="57"/>
      <c r="C101" s="57"/>
      <c r="D101" s="56"/>
      <c r="E101" s="57"/>
      <c r="F101" s="75"/>
      <c r="G101" s="75"/>
      <c r="H101" s="57"/>
      <c r="I101" s="57"/>
      <c r="J101" s="57"/>
      <c r="K101" s="57"/>
      <c r="L101" s="75"/>
      <c r="M101" s="75"/>
      <c r="N101" s="75"/>
      <c r="O101" s="58"/>
      <c r="P101" s="58"/>
      <c r="Q101" s="58"/>
      <c r="R101" s="58"/>
      <c r="S101" s="58"/>
      <c r="T101" s="58"/>
      <c r="V101" s="58"/>
      <c r="W101" s="58"/>
      <c r="X101" s="58"/>
      <c r="Y101" s="58"/>
      <c r="Z101" s="58"/>
      <c r="AA101" s="58"/>
    </row>
    <row r="102" spans="1:27" s="51" customFormat="1" ht="17.100000000000001" customHeight="1">
      <c r="A102" s="75"/>
      <c r="B102" s="57"/>
      <c r="C102" s="57"/>
      <c r="D102" s="56"/>
      <c r="E102" s="57"/>
      <c r="F102" s="75"/>
      <c r="G102" s="75"/>
      <c r="H102" s="57"/>
      <c r="I102" s="57"/>
      <c r="J102" s="57"/>
      <c r="K102" s="57"/>
      <c r="L102" s="75"/>
      <c r="M102" s="75"/>
      <c r="N102" s="75"/>
      <c r="O102" s="58"/>
      <c r="P102" s="58"/>
      <c r="Q102" s="58"/>
      <c r="R102" s="58"/>
      <c r="S102" s="58"/>
      <c r="T102" s="58"/>
      <c r="V102" s="58"/>
      <c r="W102" s="58"/>
      <c r="X102" s="58"/>
      <c r="Y102" s="58"/>
      <c r="Z102" s="58"/>
      <c r="AA102" s="58"/>
    </row>
    <row r="103" spans="1:27" s="51" customFormat="1" ht="16.5" customHeight="1">
      <c r="A103" s="75"/>
      <c r="B103" s="57"/>
      <c r="C103" s="57"/>
      <c r="D103" s="56"/>
      <c r="E103" s="57"/>
      <c r="F103" s="75"/>
      <c r="G103" s="75"/>
      <c r="H103" s="57"/>
      <c r="I103" s="57"/>
      <c r="J103" s="57"/>
      <c r="K103" s="57"/>
      <c r="L103" s="75"/>
      <c r="M103" s="75"/>
      <c r="N103" s="75"/>
      <c r="O103" s="58"/>
      <c r="P103" s="58"/>
      <c r="Q103" s="58"/>
      <c r="R103" s="58"/>
      <c r="S103" s="58"/>
      <c r="T103" s="58"/>
      <c r="V103" s="58"/>
      <c r="W103" s="58"/>
      <c r="X103" s="58"/>
      <c r="Y103" s="58"/>
      <c r="Z103" s="58"/>
      <c r="AA103" s="58"/>
    </row>
    <row r="104" spans="1:27" s="51" customFormat="1" ht="17.100000000000001" customHeight="1">
      <c r="A104" s="75"/>
      <c r="B104" s="57"/>
      <c r="C104" s="57"/>
      <c r="D104" s="56"/>
      <c r="E104" s="57"/>
      <c r="F104" s="75"/>
      <c r="G104" s="75"/>
      <c r="H104" s="57"/>
      <c r="I104" s="57"/>
      <c r="J104" s="57"/>
      <c r="K104" s="57"/>
      <c r="L104" s="75"/>
      <c r="M104" s="75"/>
      <c r="N104" s="75"/>
      <c r="O104" s="57"/>
      <c r="P104" s="57"/>
      <c r="Q104" s="57"/>
      <c r="R104" s="57"/>
      <c r="S104" s="57"/>
      <c r="T104" s="57"/>
      <c r="V104" s="57"/>
      <c r="W104" s="57"/>
      <c r="X104" s="57"/>
      <c r="Y104" s="57"/>
      <c r="Z104" s="57"/>
      <c r="AA104" s="57"/>
    </row>
    <row r="105" spans="1:27" s="51" customFormat="1" ht="17.100000000000001" customHeight="1">
      <c r="A105" s="75"/>
      <c r="B105" s="57"/>
      <c r="C105" s="57"/>
      <c r="D105" s="56"/>
      <c r="E105" s="57"/>
      <c r="F105" s="75"/>
      <c r="G105" s="75"/>
      <c r="H105" s="57"/>
      <c r="I105" s="57"/>
      <c r="J105" s="57"/>
      <c r="K105" s="57"/>
      <c r="L105" s="75"/>
      <c r="M105" s="75"/>
      <c r="N105" s="75"/>
      <c r="O105" s="57"/>
      <c r="P105" s="57"/>
      <c r="Q105" s="58"/>
      <c r="R105" s="58"/>
      <c r="S105" s="58"/>
      <c r="T105" s="58"/>
      <c r="V105" s="57"/>
      <c r="W105" s="57"/>
      <c r="X105" s="58"/>
      <c r="Y105" s="58"/>
      <c r="Z105" s="58"/>
      <c r="AA105" s="58"/>
    </row>
    <row r="106" spans="1:27" s="51" customFormat="1" ht="17.100000000000001" customHeight="1">
      <c r="A106" s="75"/>
      <c r="B106" s="57"/>
      <c r="C106" s="57"/>
      <c r="D106" s="56"/>
      <c r="E106" s="57"/>
      <c r="F106" s="75"/>
      <c r="G106" s="75"/>
      <c r="H106" s="57"/>
      <c r="I106" s="57"/>
      <c r="J106" s="57"/>
      <c r="K106" s="57"/>
      <c r="L106" s="75"/>
      <c r="M106" s="75"/>
      <c r="N106" s="75"/>
      <c r="O106" s="57"/>
      <c r="P106" s="57"/>
      <c r="Q106" s="58"/>
      <c r="R106" s="58"/>
      <c r="S106" s="58"/>
      <c r="T106" s="58"/>
      <c r="V106" s="57"/>
      <c r="W106" s="57"/>
      <c r="X106" s="58"/>
      <c r="Y106" s="58"/>
      <c r="Z106" s="58"/>
      <c r="AA106" s="58"/>
    </row>
    <row r="107" spans="1:27" s="51" customFormat="1" ht="17.100000000000001" customHeight="1">
      <c r="A107" s="75"/>
      <c r="B107" s="57"/>
      <c r="C107" s="57"/>
      <c r="D107" s="56"/>
      <c r="E107" s="57"/>
      <c r="F107" s="75"/>
      <c r="G107" s="75"/>
      <c r="H107" s="57"/>
      <c r="I107" s="57"/>
      <c r="J107" s="57"/>
      <c r="K107" s="57"/>
      <c r="L107" s="75"/>
      <c r="M107" s="75"/>
      <c r="N107" s="75"/>
      <c r="O107" s="57"/>
      <c r="P107" s="57"/>
      <c r="Q107" s="58"/>
      <c r="R107" s="58"/>
      <c r="S107" s="58"/>
      <c r="T107" s="58"/>
      <c r="V107" s="57"/>
      <c r="W107" s="57"/>
      <c r="X107" s="58"/>
      <c r="Y107" s="58"/>
      <c r="Z107" s="58"/>
      <c r="AA107" s="58"/>
    </row>
    <row r="108" spans="1:27" s="51" customFormat="1" ht="17.100000000000001" customHeight="1">
      <c r="A108" s="75"/>
      <c r="B108" s="57"/>
      <c r="C108" s="57"/>
      <c r="D108" s="56"/>
      <c r="E108" s="57"/>
      <c r="F108" s="75"/>
      <c r="G108" s="75"/>
      <c r="H108" s="57"/>
      <c r="I108" s="57"/>
      <c r="J108" s="57"/>
      <c r="K108" s="57"/>
      <c r="L108" s="75"/>
      <c r="M108" s="75"/>
      <c r="N108" s="75"/>
      <c r="O108" s="57"/>
      <c r="P108" s="57"/>
      <c r="Q108" s="58"/>
      <c r="R108" s="58"/>
      <c r="S108" s="58"/>
      <c r="T108" s="58"/>
      <c r="V108" s="57"/>
      <c r="W108" s="57"/>
      <c r="X108" s="58"/>
      <c r="Y108" s="58"/>
      <c r="Z108" s="58"/>
      <c r="AA108" s="58"/>
    </row>
    <row r="109" spans="1:27" s="51" customFormat="1" ht="17.100000000000001" customHeight="1">
      <c r="A109" s="75"/>
      <c r="B109" s="57"/>
      <c r="C109" s="57"/>
      <c r="D109" s="56"/>
      <c r="E109" s="57"/>
      <c r="F109" s="75"/>
      <c r="G109" s="75"/>
      <c r="H109" s="57"/>
      <c r="I109" s="57"/>
      <c r="J109" s="57"/>
      <c r="K109" s="57"/>
      <c r="L109" s="75"/>
      <c r="M109" s="75"/>
      <c r="N109" s="75"/>
      <c r="O109" s="57"/>
      <c r="P109" s="57"/>
      <c r="Q109" s="58"/>
      <c r="R109" s="58"/>
      <c r="S109" s="58"/>
      <c r="T109" s="58"/>
      <c r="V109" s="57"/>
      <c r="W109" s="57"/>
      <c r="X109" s="58"/>
      <c r="Y109" s="58"/>
      <c r="Z109" s="58"/>
      <c r="AA109" s="58"/>
    </row>
    <row r="110" spans="1:27" s="51" customFormat="1" ht="17.100000000000001" customHeight="1">
      <c r="A110" s="75"/>
      <c r="B110" s="57"/>
      <c r="C110" s="57"/>
      <c r="D110" s="56"/>
      <c r="E110" s="57"/>
      <c r="F110" s="75"/>
      <c r="G110" s="75"/>
      <c r="H110" s="57"/>
      <c r="I110" s="57"/>
      <c r="J110" s="57"/>
      <c r="K110" s="57"/>
      <c r="L110" s="75"/>
      <c r="M110" s="75"/>
      <c r="N110" s="75"/>
      <c r="O110" s="57"/>
      <c r="P110" s="57"/>
      <c r="Q110" s="58"/>
      <c r="R110" s="58"/>
      <c r="S110" s="58"/>
      <c r="T110" s="58"/>
      <c r="V110" s="57"/>
      <c r="W110" s="57"/>
      <c r="X110" s="58"/>
      <c r="Y110" s="58"/>
      <c r="Z110" s="58"/>
      <c r="AA110" s="58"/>
    </row>
    <row r="111" spans="1:27" s="51" customFormat="1" ht="17.100000000000001" customHeight="1">
      <c r="A111" s="75"/>
      <c r="B111" s="57"/>
      <c r="C111" s="57"/>
      <c r="D111" s="56"/>
      <c r="E111" s="57"/>
      <c r="F111" s="75"/>
      <c r="G111" s="75"/>
      <c r="H111" s="57"/>
      <c r="I111" s="57"/>
      <c r="J111" s="57"/>
      <c r="K111" s="57"/>
      <c r="L111" s="75"/>
      <c r="M111" s="75"/>
      <c r="N111" s="75"/>
      <c r="O111" s="57"/>
      <c r="P111" s="57"/>
      <c r="Q111" s="58"/>
      <c r="R111" s="58"/>
      <c r="S111" s="58"/>
      <c r="T111" s="58"/>
      <c r="V111" s="57"/>
      <c r="W111" s="57"/>
      <c r="X111" s="58"/>
      <c r="Y111" s="58"/>
      <c r="Z111" s="58"/>
      <c r="AA111" s="58"/>
    </row>
    <row r="112" spans="1:27" s="51" customFormat="1" ht="17.100000000000001" customHeight="1">
      <c r="A112" s="75"/>
      <c r="B112" s="57"/>
      <c r="C112" s="57"/>
      <c r="D112" s="56"/>
      <c r="E112" s="57"/>
      <c r="F112" s="75"/>
      <c r="G112" s="75"/>
      <c r="H112" s="57"/>
      <c r="I112" s="57"/>
      <c r="J112" s="57"/>
      <c r="K112" s="57"/>
      <c r="L112" s="75"/>
      <c r="M112" s="75"/>
      <c r="N112" s="75"/>
      <c r="O112" s="57"/>
      <c r="P112" s="57"/>
      <c r="Q112" s="58"/>
      <c r="R112" s="58"/>
      <c r="S112" s="58"/>
      <c r="T112" s="58"/>
      <c r="V112" s="57"/>
      <c r="W112" s="57"/>
      <c r="X112" s="58"/>
      <c r="Y112" s="58"/>
      <c r="Z112" s="58"/>
      <c r="AA112" s="58"/>
    </row>
    <row r="113" spans="1:27" s="51" customFormat="1" ht="17.100000000000001" customHeight="1">
      <c r="A113" s="75"/>
      <c r="B113" s="57"/>
      <c r="C113" s="57"/>
      <c r="D113" s="56"/>
      <c r="E113" s="57"/>
      <c r="F113" s="75"/>
      <c r="G113" s="75"/>
      <c r="H113" s="57"/>
      <c r="I113" s="57"/>
      <c r="J113" s="57"/>
      <c r="K113" s="57"/>
      <c r="L113" s="75"/>
      <c r="M113" s="75"/>
      <c r="N113" s="75"/>
      <c r="O113" s="57"/>
      <c r="P113" s="57"/>
      <c r="Q113" s="58"/>
      <c r="R113" s="58"/>
      <c r="S113" s="58"/>
      <c r="T113" s="58"/>
      <c r="V113" s="57"/>
      <c r="W113" s="57"/>
      <c r="X113" s="58"/>
      <c r="Y113" s="58"/>
      <c r="Z113" s="58"/>
      <c r="AA113" s="58"/>
    </row>
    <row r="114" spans="1:27" s="51" customFormat="1" ht="17.100000000000001" customHeight="1">
      <c r="A114" s="75"/>
      <c r="B114" s="57"/>
      <c r="C114" s="57"/>
      <c r="D114" s="56"/>
      <c r="E114" s="57"/>
      <c r="F114" s="75"/>
      <c r="G114" s="75"/>
      <c r="H114" s="57"/>
      <c r="I114" s="57"/>
      <c r="J114" s="57"/>
      <c r="K114" s="57"/>
      <c r="L114" s="75"/>
      <c r="M114" s="75"/>
      <c r="N114" s="75"/>
      <c r="O114" s="57"/>
      <c r="P114" s="57"/>
      <c r="Q114" s="58"/>
      <c r="R114" s="58"/>
      <c r="S114" s="58"/>
      <c r="T114" s="58"/>
      <c r="V114" s="57"/>
      <c r="W114" s="57"/>
      <c r="X114" s="58"/>
      <c r="Y114" s="58"/>
      <c r="Z114" s="58"/>
      <c r="AA114" s="58"/>
    </row>
    <row r="115" spans="1:27" s="51" customFormat="1" ht="17.100000000000001" customHeight="1">
      <c r="A115" s="75"/>
      <c r="B115" s="57"/>
      <c r="C115" s="57"/>
      <c r="D115" s="56"/>
      <c r="E115" s="57"/>
      <c r="F115" s="75"/>
      <c r="G115" s="75"/>
      <c r="H115" s="57"/>
      <c r="I115" s="57"/>
      <c r="J115" s="57"/>
      <c r="K115" s="57"/>
      <c r="L115" s="75"/>
      <c r="M115" s="75"/>
      <c r="N115" s="75"/>
      <c r="O115" s="58"/>
      <c r="P115" s="58"/>
      <c r="Q115" s="58"/>
      <c r="R115" s="58"/>
      <c r="S115" s="58"/>
      <c r="T115" s="58"/>
      <c r="V115" s="58"/>
      <c r="W115" s="58"/>
      <c r="X115" s="58"/>
      <c r="Y115" s="58"/>
      <c r="Z115" s="58"/>
      <c r="AA115" s="58"/>
    </row>
    <row r="116" spans="1:27" s="51" customFormat="1" ht="17.100000000000001" customHeight="1">
      <c r="A116" s="75"/>
      <c r="B116" s="57"/>
      <c r="C116" s="57"/>
      <c r="D116" s="56"/>
      <c r="E116" s="57"/>
      <c r="F116" s="75"/>
      <c r="G116" s="75"/>
      <c r="H116" s="57"/>
      <c r="I116" s="57"/>
      <c r="J116" s="57"/>
      <c r="K116" s="57"/>
      <c r="L116" s="75"/>
      <c r="M116" s="75"/>
      <c r="N116" s="75"/>
      <c r="O116" s="58"/>
      <c r="P116" s="58"/>
      <c r="Q116" s="58"/>
      <c r="R116" s="58"/>
      <c r="S116" s="58"/>
      <c r="T116" s="58"/>
      <c r="V116" s="58"/>
      <c r="W116" s="58"/>
      <c r="X116" s="58"/>
      <c r="Y116" s="58"/>
      <c r="Z116" s="58"/>
      <c r="AA116" s="58"/>
    </row>
    <row r="117" spans="1:27" s="51" customFormat="1" ht="17.100000000000001" customHeight="1">
      <c r="A117" s="75"/>
      <c r="B117" s="57"/>
      <c r="C117" s="57"/>
      <c r="D117" s="56"/>
      <c r="E117" s="57"/>
      <c r="F117" s="75"/>
      <c r="G117" s="75"/>
      <c r="H117" s="57"/>
      <c r="I117" s="57"/>
      <c r="J117" s="57"/>
      <c r="K117" s="57"/>
      <c r="L117" s="75"/>
      <c r="M117" s="75"/>
      <c r="N117" s="75"/>
      <c r="O117" s="58"/>
      <c r="P117" s="58"/>
      <c r="Q117" s="58"/>
      <c r="R117" s="58"/>
      <c r="S117" s="58"/>
      <c r="T117" s="58"/>
      <c r="V117" s="58"/>
      <c r="W117" s="58"/>
      <c r="X117" s="58"/>
      <c r="Y117" s="58"/>
      <c r="Z117" s="58"/>
      <c r="AA117" s="58"/>
    </row>
    <row r="118" spans="1:27" s="51" customFormat="1" ht="17.100000000000001" customHeight="1">
      <c r="A118" s="75"/>
      <c r="B118" s="57"/>
      <c r="C118" s="57"/>
      <c r="D118" s="56"/>
      <c r="E118" s="57"/>
      <c r="F118" s="75"/>
      <c r="G118" s="75"/>
      <c r="H118" s="57"/>
      <c r="I118" s="57"/>
      <c r="J118" s="57"/>
      <c r="K118" s="57"/>
      <c r="L118" s="75"/>
      <c r="M118" s="75"/>
      <c r="N118" s="75"/>
      <c r="O118" s="58"/>
      <c r="P118" s="58"/>
      <c r="Q118" s="58"/>
      <c r="R118" s="58"/>
      <c r="S118" s="58"/>
      <c r="T118" s="58"/>
      <c r="V118" s="58"/>
      <c r="W118" s="58"/>
      <c r="X118" s="58"/>
      <c r="Y118" s="58"/>
      <c r="Z118" s="58"/>
      <c r="AA118" s="58"/>
    </row>
    <row r="119" spans="1:27" s="51" customFormat="1" ht="17.100000000000001" customHeight="1">
      <c r="A119" s="75"/>
      <c r="B119" s="57"/>
      <c r="C119" s="57"/>
      <c r="D119" s="56"/>
      <c r="E119" s="57"/>
      <c r="F119" s="75"/>
      <c r="G119" s="75"/>
      <c r="H119" s="57"/>
      <c r="I119" s="57"/>
      <c r="J119" s="57"/>
      <c r="K119" s="57"/>
      <c r="L119" s="75"/>
      <c r="M119" s="75"/>
      <c r="N119" s="75"/>
      <c r="O119" s="58"/>
      <c r="P119" s="58"/>
      <c r="Q119" s="58"/>
      <c r="R119" s="58"/>
      <c r="S119" s="58"/>
      <c r="T119" s="58"/>
      <c r="V119" s="58"/>
      <c r="W119" s="58"/>
      <c r="X119" s="58"/>
      <c r="Y119" s="58"/>
      <c r="Z119" s="58"/>
      <c r="AA119" s="58"/>
    </row>
    <row r="120" spans="1:27" s="51" customFormat="1" ht="17.100000000000001" customHeight="1">
      <c r="A120" s="75"/>
      <c r="B120" s="57"/>
      <c r="C120" s="57"/>
      <c r="D120" s="56"/>
      <c r="E120" s="57"/>
      <c r="F120" s="75"/>
      <c r="G120" s="75"/>
      <c r="H120" s="57"/>
      <c r="I120" s="57"/>
      <c r="J120" s="57"/>
      <c r="K120" s="57"/>
      <c r="L120" s="75"/>
      <c r="M120" s="75"/>
      <c r="N120" s="75"/>
      <c r="O120" s="58"/>
      <c r="P120" s="58"/>
      <c r="Q120" s="58"/>
      <c r="R120" s="58"/>
      <c r="S120" s="58"/>
      <c r="T120" s="58"/>
      <c r="V120" s="58"/>
      <c r="W120" s="58"/>
      <c r="X120" s="58"/>
      <c r="Y120" s="58"/>
      <c r="Z120" s="58"/>
      <c r="AA120" s="58"/>
    </row>
    <row r="121" spans="1:27" s="51" customFormat="1" ht="17.100000000000001" customHeight="1">
      <c r="A121" s="75"/>
      <c r="B121" s="57"/>
      <c r="C121" s="57"/>
      <c r="D121" s="56"/>
      <c r="E121" s="57"/>
      <c r="F121" s="75"/>
      <c r="G121" s="75"/>
      <c r="H121" s="57"/>
      <c r="I121" s="57"/>
      <c r="J121" s="57"/>
      <c r="K121" s="57"/>
      <c r="L121" s="75"/>
      <c r="M121" s="75"/>
      <c r="N121" s="75"/>
      <c r="O121" s="58"/>
      <c r="P121" s="58"/>
      <c r="Q121" s="58"/>
      <c r="R121" s="58"/>
      <c r="S121" s="58"/>
      <c r="T121" s="58"/>
      <c r="V121" s="58"/>
      <c r="W121" s="58"/>
      <c r="X121" s="58"/>
      <c r="Y121" s="58"/>
      <c r="Z121" s="58"/>
      <c r="AA121" s="58"/>
    </row>
    <row r="122" spans="1:27" s="51" customFormat="1" ht="17.100000000000001" customHeight="1">
      <c r="A122" s="75"/>
      <c r="B122" s="57"/>
      <c r="C122" s="57"/>
      <c r="D122" s="56"/>
      <c r="E122" s="57"/>
      <c r="F122" s="75"/>
      <c r="G122" s="75"/>
      <c r="H122" s="57"/>
      <c r="I122" s="57"/>
      <c r="J122" s="57"/>
      <c r="K122" s="57"/>
      <c r="L122" s="75"/>
      <c r="M122" s="75"/>
      <c r="N122" s="75"/>
      <c r="O122" s="58"/>
      <c r="P122" s="58"/>
      <c r="Q122" s="58"/>
      <c r="R122" s="58"/>
      <c r="S122" s="58"/>
      <c r="T122" s="58"/>
      <c r="V122" s="58"/>
      <c r="W122" s="58"/>
      <c r="X122" s="58"/>
      <c r="Y122" s="58"/>
      <c r="Z122" s="58"/>
      <c r="AA122" s="58"/>
    </row>
    <row r="123" spans="1:27" s="51" customFormat="1" ht="16.5" customHeight="1">
      <c r="A123" s="75"/>
      <c r="B123" s="57"/>
      <c r="C123" s="57"/>
      <c r="D123" s="56"/>
      <c r="E123" s="57"/>
      <c r="F123" s="75"/>
      <c r="G123" s="75"/>
      <c r="H123" s="57"/>
      <c r="I123" s="57"/>
      <c r="J123" s="57"/>
      <c r="K123" s="57"/>
      <c r="L123" s="75"/>
      <c r="M123" s="75"/>
      <c r="N123" s="75"/>
      <c r="O123" s="58"/>
      <c r="P123" s="58"/>
      <c r="Q123" s="58"/>
      <c r="R123" s="58"/>
      <c r="S123" s="58"/>
      <c r="T123" s="58"/>
      <c r="V123" s="58"/>
      <c r="W123" s="58"/>
      <c r="X123" s="58"/>
      <c r="Y123" s="58"/>
      <c r="Z123" s="58"/>
      <c r="AA123" s="58"/>
    </row>
    <row r="124" spans="1:27" s="51" customFormat="1" ht="17.100000000000001" customHeight="1">
      <c r="A124" s="75"/>
      <c r="B124" s="57"/>
      <c r="C124" s="57"/>
      <c r="D124" s="56"/>
      <c r="E124" s="57"/>
      <c r="F124" s="75"/>
      <c r="G124" s="75"/>
      <c r="H124" s="57"/>
      <c r="I124" s="57"/>
      <c r="J124" s="57"/>
      <c r="K124" s="57"/>
      <c r="L124" s="75"/>
      <c r="M124" s="75"/>
      <c r="N124" s="75"/>
      <c r="O124" s="57"/>
      <c r="P124" s="57"/>
      <c r="Q124" s="57"/>
      <c r="R124" s="57"/>
      <c r="S124" s="57"/>
      <c r="T124" s="57"/>
      <c r="V124" s="57"/>
      <c r="W124" s="57"/>
      <c r="X124" s="57"/>
      <c r="Y124" s="57"/>
      <c r="Z124" s="57"/>
      <c r="AA124" s="57"/>
    </row>
    <row r="125" spans="1:27" s="51" customFormat="1" ht="17.100000000000001" customHeight="1">
      <c r="A125" s="75"/>
      <c r="B125" s="57"/>
      <c r="C125" s="57"/>
      <c r="D125" s="56"/>
      <c r="E125" s="57"/>
      <c r="F125" s="75"/>
      <c r="G125" s="75"/>
      <c r="H125" s="57"/>
      <c r="I125" s="57"/>
      <c r="J125" s="57"/>
      <c r="K125" s="57"/>
      <c r="L125" s="75"/>
      <c r="M125" s="75"/>
      <c r="N125" s="75"/>
      <c r="O125" s="57"/>
      <c r="P125" s="57"/>
      <c r="Q125" s="58"/>
      <c r="R125" s="58"/>
      <c r="S125" s="58"/>
      <c r="T125" s="58"/>
      <c r="V125" s="57"/>
      <c r="W125" s="57"/>
      <c r="X125" s="58"/>
      <c r="Y125" s="58"/>
      <c r="Z125" s="58"/>
      <c r="AA125" s="58"/>
    </row>
    <row r="126" spans="1:27" s="51" customFormat="1" ht="17.100000000000001" customHeight="1">
      <c r="A126" s="75"/>
      <c r="B126" s="57"/>
      <c r="C126" s="57"/>
      <c r="D126" s="56"/>
      <c r="E126" s="57"/>
      <c r="F126" s="75"/>
      <c r="G126" s="75"/>
      <c r="H126" s="57"/>
      <c r="I126" s="57"/>
      <c r="J126" s="57"/>
      <c r="K126" s="57"/>
      <c r="L126" s="75"/>
      <c r="M126" s="75"/>
      <c r="N126" s="75"/>
      <c r="O126" s="57"/>
      <c r="P126" s="57"/>
      <c r="Q126" s="58"/>
      <c r="R126" s="58"/>
      <c r="S126" s="58"/>
      <c r="T126" s="58"/>
      <c r="V126" s="57"/>
      <c r="W126" s="57"/>
      <c r="X126" s="58"/>
      <c r="Y126" s="58"/>
      <c r="Z126" s="58"/>
      <c r="AA126" s="58"/>
    </row>
    <row r="127" spans="1:27" s="51" customFormat="1" ht="17.100000000000001" customHeight="1">
      <c r="A127" s="75"/>
      <c r="B127" s="57"/>
      <c r="C127" s="57"/>
      <c r="D127" s="56"/>
      <c r="E127" s="57"/>
      <c r="F127" s="75"/>
      <c r="G127" s="75"/>
      <c r="H127" s="57"/>
      <c r="I127" s="57"/>
      <c r="J127" s="57"/>
      <c r="K127" s="57"/>
      <c r="L127" s="75"/>
      <c r="M127" s="75"/>
      <c r="N127" s="75"/>
      <c r="O127" s="57"/>
      <c r="P127" s="57"/>
      <c r="Q127" s="58"/>
      <c r="R127" s="58"/>
      <c r="S127" s="58"/>
      <c r="T127" s="58"/>
      <c r="V127" s="57"/>
      <c r="W127" s="57"/>
      <c r="X127" s="58"/>
      <c r="Y127" s="58"/>
      <c r="Z127" s="58"/>
      <c r="AA127" s="58"/>
    </row>
    <row r="128" spans="1:27" s="51" customFormat="1" ht="17.100000000000001" customHeight="1">
      <c r="A128" s="75"/>
      <c r="B128" s="57"/>
      <c r="C128" s="57"/>
      <c r="D128" s="56"/>
      <c r="E128" s="57"/>
      <c r="F128" s="75"/>
      <c r="G128" s="75"/>
      <c r="H128" s="57"/>
      <c r="I128" s="57"/>
      <c r="J128" s="57"/>
      <c r="K128" s="57"/>
      <c r="L128" s="75"/>
      <c r="M128" s="75"/>
      <c r="N128" s="75"/>
      <c r="O128" s="57"/>
      <c r="P128" s="57"/>
      <c r="Q128" s="58"/>
      <c r="R128" s="58"/>
      <c r="S128" s="58"/>
      <c r="T128" s="58"/>
      <c r="V128" s="57"/>
      <c r="W128" s="57"/>
      <c r="X128" s="58"/>
      <c r="Y128" s="58"/>
      <c r="Z128" s="58"/>
      <c r="AA128" s="58"/>
    </row>
    <row r="129" spans="1:27" s="51" customFormat="1" ht="17.100000000000001" customHeight="1">
      <c r="A129" s="75"/>
      <c r="B129" s="57"/>
      <c r="C129" s="57"/>
      <c r="D129" s="56"/>
      <c r="E129" s="57"/>
      <c r="F129" s="75"/>
      <c r="G129" s="75"/>
      <c r="H129" s="57"/>
      <c r="I129" s="57"/>
      <c r="J129" s="57"/>
      <c r="K129" s="57"/>
      <c r="L129" s="75"/>
      <c r="M129" s="75"/>
      <c r="N129" s="75"/>
      <c r="O129" s="57"/>
      <c r="P129" s="57"/>
      <c r="Q129" s="58"/>
      <c r="R129" s="58"/>
      <c r="S129" s="58"/>
      <c r="T129" s="58"/>
      <c r="V129" s="57"/>
      <c r="W129" s="57"/>
      <c r="X129" s="58"/>
      <c r="Y129" s="58"/>
      <c r="Z129" s="58"/>
      <c r="AA129" s="58"/>
    </row>
    <row r="130" spans="1:27" s="51" customFormat="1" ht="17.100000000000001" customHeight="1">
      <c r="A130" s="75"/>
      <c r="B130" s="57"/>
      <c r="C130" s="57"/>
      <c r="D130" s="56"/>
      <c r="E130" s="57"/>
      <c r="F130" s="75"/>
      <c r="G130" s="75"/>
      <c r="H130" s="57"/>
      <c r="I130" s="57"/>
      <c r="J130" s="57"/>
      <c r="K130" s="57"/>
      <c r="L130" s="75"/>
      <c r="M130" s="75"/>
      <c r="N130" s="75"/>
      <c r="O130" s="57"/>
      <c r="P130" s="57"/>
      <c r="Q130" s="58"/>
      <c r="R130" s="58"/>
      <c r="S130" s="58"/>
      <c r="T130" s="58"/>
      <c r="V130" s="57"/>
      <c r="W130" s="57"/>
      <c r="X130" s="58"/>
      <c r="Y130" s="58"/>
      <c r="Z130" s="58"/>
      <c r="AA130" s="58"/>
    </row>
    <row r="131" spans="1:27" s="51" customFormat="1" ht="17.100000000000001" customHeight="1">
      <c r="A131" s="75"/>
      <c r="B131" s="57"/>
      <c r="C131" s="57"/>
      <c r="D131" s="56"/>
      <c r="E131" s="57"/>
      <c r="F131" s="75"/>
      <c r="G131" s="75"/>
      <c r="H131" s="57"/>
      <c r="I131" s="57"/>
      <c r="J131" s="57"/>
      <c r="K131" s="57"/>
      <c r="L131" s="75"/>
      <c r="M131" s="75"/>
      <c r="N131" s="75"/>
      <c r="O131" s="57"/>
      <c r="P131" s="57"/>
      <c r="Q131" s="58"/>
      <c r="R131" s="58"/>
      <c r="S131" s="58"/>
      <c r="T131" s="58"/>
      <c r="V131" s="57"/>
      <c r="W131" s="57"/>
      <c r="X131" s="58"/>
      <c r="Y131" s="58"/>
      <c r="Z131" s="58"/>
      <c r="AA131" s="58"/>
    </row>
    <row r="132" spans="1:27" s="51" customFormat="1" ht="17.100000000000001" customHeight="1">
      <c r="A132" s="75"/>
      <c r="B132" s="57"/>
      <c r="C132" s="57"/>
      <c r="D132" s="56"/>
      <c r="E132" s="57"/>
      <c r="F132" s="75"/>
      <c r="G132" s="75"/>
      <c r="H132" s="57"/>
      <c r="I132" s="57"/>
      <c r="J132" s="57"/>
      <c r="K132" s="57"/>
      <c r="L132" s="75"/>
      <c r="M132" s="75"/>
      <c r="N132" s="75"/>
      <c r="O132" s="57"/>
      <c r="P132" s="57"/>
      <c r="Q132" s="58"/>
      <c r="R132" s="58"/>
      <c r="S132" s="58"/>
      <c r="T132" s="58"/>
      <c r="V132" s="57"/>
      <c r="W132" s="57"/>
      <c r="X132" s="58"/>
      <c r="Y132" s="58"/>
      <c r="Z132" s="58"/>
      <c r="AA132" s="58"/>
    </row>
    <row r="133" spans="1:27" s="51" customFormat="1" ht="17.100000000000001" customHeight="1">
      <c r="A133" s="75"/>
      <c r="B133" s="57"/>
      <c r="C133" s="57"/>
      <c r="D133" s="56"/>
      <c r="E133" s="57"/>
      <c r="F133" s="75"/>
      <c r="G133" s="75"/>
      <c r="H133" s="57"/>
      <c r="I133" s="57"/>
      <c r="J133" s="57"/>
      <c r="K133" s="57"/>
      <c r="L133" s="75"/>
      <c r="M133" s="75"/>
      <c r="N133" s="75"/>
      <c r="O133" s="57"/>
      <c r="P133" s="57"/>
      <c r="Q133" s="58"/>
      <c r="R133" s="58"/>
      <c r="S133" s="58"/>
      <c r="T133" s="58"/>
      <c r="V133" s="57"/>
      <c r="W133" s="57"/>
      <c r="X133" s="58"/>
      <c r="Y133" s="58"/>
      <c r="Z133" s="58"/>
      <c r="AA133" s="58"/>
    </row>
    <row r="134" spans="1:27" s="51" customFormat="1" ht="17.100000000000001" customHeight="1">
      <c r="A134" s="75"/>
      <c r="B134" s="57"/>
      <c r="C134" s="57"/>
      <c r="D134" s="56"/>
      <c r="E134" s="57"/>
      <c r="F134" s="75"/>
      <c r="G134" s="75"/>
      <c r="H134" s="57"/>
      <c r="I134" s="57"/>
      <c r="J134" s="57"/>
      <c r="K134" s="57"/>
      <c r="L134" s="75"/>
      <c r="M134" s="75"/>
      <c r="N134" s="75"/>
      <c r="O134" s="57"/>
      <c r="P134" s="57"/>
      <c r="Q134" s="58"/>
      <c r="R134" s="58"/>
      <c r="S134" s="58"/>
      <c r="T134" s="58"/>
      <c r="V134" s="57"/>
      <c r="W134" s="57"/>
      <c r="X134" s="58"/>
      <c r="Y134" s="58"/>
      <c r="Z134" s="58"/>
      <c r="AA134" s="58"/>
    </row>
    <row r="135" spans="1:27" s="51" customFormat="1" ht="17.100000000000001" customHeight="1">
      <c r="A135" s="75"/>
      <c r="B135" s="57"/>
      <c r="C135" s="57"/>
      <c r="D135" s="56"/>
      <c r="E135" s="57"/>
      <c r="F135" s="75"/>
      <c r="G135" s="75"/>
      <c r="H135" s="57"/>
      <c r="I135" s="57"/>
      <c r="J135" s="57"/>
      <c r="K135" s="57"/>
      <c r="L135" s="75"/>
      <c r="M135" s="75"/>
      <c r="N135" s="75"/>
      <c r="O135" s="58"/>
      <c r="P135" s="58"/>
      <c r="Q135" s="58"/>
      <c r="R135" s="58"/>
      <c r="S135" s="58"/>
      <c r="T135" s="58"/>
      <c r="V135" s="58"/>
      <c r="W135" s="58"/>
      <c r="X135" s="58"/>
      <c r="Y135" s="58"/>
      <c r="Z135" s="58"/>
      <c r="AA135" s="58"/>
    </row>
    <row r="136" spans="1:27" s="51" customFormat="1" ht="17.100000000000001" customHeight="1">
      <c r="A136" s="75"/>
      <c r="B136" s="57"/>
      <c r="C136" s="57"/>
      <c r="D136" s="56"/>
      <c r="E136" s="57"/>
      <c r="F136" s="75"/>
      <c r="G136" s="75"/>
      <c r="H136" s="57"/>
      <c r="I136" s="57"/>
      <c r="J136" s="57"/>
      <c r="K136" s="57"/>
      <c r="L136" s="75"/>
      <c r="M136" s="75"/>
      <c r="N136" s="75"/>
      <c r="O136" s="58"/>
      <c r="P136" s="58"/>
      <c r="Q136" s="58"/>
      <c r="R136" s="58"/>
      <c r="S136" s="58"/>
      <c r="T136" s="58"/>
      <c r="V136" s="58"/>
      <c r="W136" s="58"/>
      <c r="X136" s="58"/>
      <c r="Y136" s="58"/>
      <c r="Z136" s="58"/>
      <c r="AA136" s="58"/>
    </row>
    <row r="137" spans="1:27" s="51" customFormat="1" ht="17.100000000000001" customHeight="1">
      <c r="A137" s="75"/>
      <c r="B137" s="57"/>
      <c r="C137" s="57"/>
      <c r="D137" s="56"/>
      <c r="E137" s="57"/>
      <c r="F137" s="75"/>
      <c r="G137" s="75"/>
      <c r="H137" s="57"/>
      <c r="I137" s="57"/>
      <c r="J137" s="57"/>
      <c r="K137" s="57"/>
      <c r="L137" s="75"/>
      <c r="M137" s="75"/>
      <c r="N137" s="75"/>
      <c r="O137" s="58"/>
      <c r="P137" s="58"/>
      <c r="Q137" s="58"/>
      <c r="R137" s="58"/>
      <c r="S137" s="58"/>
      <c r="T137" s="58"/>
      <c r="V137" s="58"/>
      <c r="W137" s="58"/>
      <c r="X137" s="58"/>
      <c r="Y137" s="58"/>
      <c r="Z137" s="58"/>
      <c r="AA137" s="58"/>
    </row>
    <row r="138" spans="1:27" s="51" customFormat="1" ht="17.100000000000001" customHeight="1">
      <c r="A138" s="75"/>
      <c r="B138" s="57"/>
      <c r="C138" s="57"/>
      <c r="D138" s="56"/>
      <c r="E138" s="57"/>
      <c r="F138" s="75"/>
      <c r="G138" s="75"/>
      <c r="H138" s="57"/>
      <c r="I138" s="57"/>
      <c r="J138" s="57"/>
      <c r="K138" s="57"/>
      <c r="L138" s="75"/>
      <c r="M138" s="75"/>
      <c r="N138" s="75"/>
      <c r="O138" s="58"/>
      <c r="P138" s="58"/>
      <c r="Q138" s="58"/>
      <c r="R138" s="58"/>
      <c r="S138" s="58"/>
      <c r="T138" s="58"/>
      <c r="V138" s="58"/>
      <c r="W138" s="58"/>
      <c r="X138" s="58"/>
      <c r="Y138" s="58"/>
      <c r="Z138" s="58"/>
      <c r="AA138" s="58"/>
    </row>
    <row r="139" spans="1:27" s="51" customFormat="1" ht="17.100000000000001" customHeight="1">
      <c r="A139" s="75"/>
      <c r="B139" s="57"/>
      <c r="C139" s="57"/>
      <c r="D139" s="56"/>
      <c r="E139" s="57"/>
      <c r="F139" s="75"/>
      <c r="G139" s="75"/>
      <c r="H139" s="57"/>
      <c r="I139" s="57"/>
      <c r="J139" s="57"/>
      <c r="K139" s="57"/>
      <c r="L139" s="75"/>
      <c r="M139" s="75"/>
      <c r="N139" s="75"/>
      <c r="O139" s="58"/>
      <c r="P139" s="58"/>
      <c r="Q139" s="58"/>
      <c r="R139" s="58"/>
      <c r="S139" s="58"/>
      <c r="T139" s="58"/>
      <c r="V139" s="58"/>
      <c r="W139" s="58"/>
      <c r="X139" s="58"/>
      <c r="Y139" s="58"/>
      <c r="Z139" s="58"/>
      <c r="AA139" s="58"/>
    </row>
    <row r="140" spans="1:27" s="51" customFormat="1" ht="17.100000000000001" customHeight="1">
      <c r="A140" s="75"/>
      <c r="B140" s="57"/>
      <c r="C140" s="57"/>
      <c r="D140" s="56"/>
      <c r="E140" s="57"/>
      <c r="F140" s="75"/>
      <c r="G140" s="75"/>
      <c r="H140" s="57"/>
      <c r="I140" s="57"/>
      <c r="J140" s="57"/>
      <c r="K140" s="57"/>
      <c r="L140" s="75"/>
      <c r="M140" s="75"/>
      <c r="N140" s="75"/>
      <c r="O140" s="58"/>
      <c r="P140" s="58"/>
      <c r="Q140" s="58"/>
      <c r="R140" s="58"/>
      <c r="S140" s="58"/>
      <c r="T140" s="58"/>
      <c r="V140" s="58"/>
      <c r="W140" s="58"/>
      <c r="X140" s="58"/>
      <c r="Y140" s="58"/>
      <c r="Z140" s="58"/>
      <c r="AA140" s="58"/>
    </row>
    <row r="141" spans="1:27" s="51" customFormat="1" ht="17.100000000000001" customHeight="1">
      <c r="A141" s="75"/>
      <c r="B141" s="57"/>
      <c r="C141" s="57"/>
      <c r="D141" s="56"/>
      <c r="E141" s="57"/>
      <c r="F141" s="75"/>
      <c r="G141" s="75"/>
      <c r="H141" s="57"/>
      <c r="I141" s="57"/>
      <c r="J141" s="57"/>
      <c r="K141" s="57"/>
      <c r="L141" s="75"/>
      <c r="M141" s="75"/>
      <c r="N141" s="75"/>
      <c r="O141" s="58"/>
      <c r="P141" s="58"/>
      <c r="Q141" s="58"/>
      <c r="R141" s="58"/>
      <c r="S141" s="58"/>
      <c r="T141" s="58"/>
      <c r="V141" s="58"/>
      <c r="W141" s="58"/>
      <c r="X141" s="58"/>
      <c r="Y141" s="58"/>
      <c r="Z141" s="58"/>
      <c r="AA141" s="58"/>
    </row>
    <row r="142" spans="1:27" s="51" customFormat="1" ht="17.100000000000001" customHeight="1">
      <c r="A142" s="75"/>
      <c r="B142" s="57"/>
      <c r="C142" s="57"/>
      <c r="D142" s="56"/>
      <c r="E142" s="57"/>
      <c r="F142" s="75"/>
      <c r="G142" s="75"/>
      <c r="H142" s="57"/>
      <c r="I142" s="57"/>
      <c r="J142" s="57"/>
      <c r="K142" s="57"/>
      <c r="L142" s="75"/>
      <c r="M142" s="75"/>
      <c r="N142" s="75"/>
      <c r="O142" s="58"/>
      <c r="P142" s="58"/>
      <c r="Q142" s="58"/>
      <c r="R142" s="58"/>
      <c r="S142" s="58"/>
      <c r="T142" s="58"/>
      <c r="V142" s="58"/>
      <c r="W142" s="58"/>
      <c r="X142" s="58"/>
      <c r="Y142" s="58"/>
      <c r="Z142" s="58"/>
      <c r="AA142" s="58"/>
    </row>
    <row r="143" spans="1:27" s="51" customFormat="1" ht="16.5" customHeight="1">
      <c r="A143" s="75"/>
      <c r="B143" s="57"/>
      <c r="C143" s="57"/>
      <c r="D143" s="56"/>
      <c r="E143" s="57"/>
      <c r="F143" s="75"/>
      <c r="G143" s="75"/>
      <c r="H143" s="57"/>
      <c r="I143" s="57"/>
      <c r="J143" s="57"/>
      <c r="K143" s="57"/>
      <c r="L143" s="75"/>
      <c r="M143" s="75"/>
      <c r="N143" s="75"/>
      <c r="O143" s="58"/>
      <c r="P143" s="58"/>
      <c r="Q143" s="58"/>
      <c r="R143" s="58"/>
      <c r="S143" s="58"/>
      <c r="T143" s="58"/>
      <c r="V143" s="58"/>
      <c r="W143" s="58"/>
      <c r="X143" s="58"/>
      <c r="Y143" s="58"/>
      <c r="Z143" s="58"/>
      <c r="AA143" s="58"/>
    </row>
    <row r="144" spans="1:27" s="51" customFormat="1" ht="17.100000000000001" customHeight="1">
      <c r="A144" s="75"/>
      <c r="B144" s="57"/>
      <c r="C144" s="57"/>
      <c r="D144" s="56"/>
      <c r="E144" s="57"/>
      <c r="F144" s="75"/>
      <c r="G144" s="75"/>
      <c r="H144" s="57"/>
      <c r="I144" s="57"/>
      <c r="J144" s="57"/>
      <c r="K144" s="57"/>
      <c r="L144" s="75"/>
      <c r="M144" s="75"/>
      <c r="N144" s="75"/>
      <c r="O144" s="57"/>
      <c r="P144" s="57"/>
      <c r="Q144" s="57"/>
      <c r="R144" s="57"/>
      <c r="S144" s="57"/>
      <c r="T144" s="57"/>
      <c r="V144" s="57"/>
      <c r="W144" s="57"/>
      <c r="X144" s="57"/>
      <c r="Y144" s="57"/>
      <c r="Z144" s="57"/>
      <c r="AA144" s="57"/>
    </row>
    <row r="145" spans="1:27" s="51" customFormat="1" ht="17.100000000000001" customHeight="1">
      <c r="A145" s="75"/>
      <c r="B145" s="57"/>
      <c r="C145" s="57"/>
      <c r="D145" s="56"/>
      <c r="E145" s="57"/>
      <c r="F145" s="75"/>
      <c r="G145" s="75"/>
      <c r="H145" s="57"/>
      <c r="I145" s="57"/>
      <c r="J145" s="57"/>
      <c r="K145" s="57"/>
      <c r="L145" s="75"/>
      <c r="M145" s="75"/>
      <c r="N145" s="75"/>
      <c r="O145" s="57"/>
      <c r="P145" s="57"/>
      <c r="Q145" s="58"/>
      <c r="R145" s="58"/>
      <c r="S145" s="58"/>
      <c r="T145" s="58"/>
      <c r="V145" s="57"/>
      <c r="W145" s="57"/>
      <c r="X145" s="58"/>
      <c r="Y145" s="58"/>
      <c r="Z145" s="58"/>
      <c r="AA145" s="58"/>
    </row>
    <row r="146" spans="1:27" s="51" customFormat="1" ht="17.100000000000001" customHeight="1">
      <c r="A146" s="75"/>
      <c r="B146" s="57"/>
      <c r="C146" s="57"/>
      <c r="D146" s="56"/>
      <c r="E146" s="57"/>
      <c r="F146" s="75"/>
      <c r="G146" s="75"/>
      <c r="H146" s="57"/>
      <c r="I146" s="57"/>
      <c r="J146" s="57"/>
      <c r="K146" s="57"/>
      <c r="L146" s="75"/>
      <c r="M146" s="75"/>
      <c r="N146" s="75"/>
      <c r="O146" s="57"/>
      <c r="P146" s="57"/>
      <c r="Q146" s="58"/>
      <c r="R146" s="58"/>
      <c r="S146" s="58"/>
      <c r="T146" s="58"/>
      <c r="V146" s="57"/>
      <c r="W146" s="57"/>
      <c r="X146" s="58"/>
      <c r="Y146" s="58"/>
      <c r="Z146" s="58"/>
      <c r="AA146" s="58"/>
    </row>
    <row r="147" spans="1:27" s="51" customFormat="1" ht="17.100000000000001" customHeight="1">
      <c r="A147" s="75"/>
      <c r="B147" s="57"/>
      <c r="C147" s="57"/>
      <c r="D147" s="56"/>
      <c r="E147" s="57"/>
      <c r="F147" s="75"/>
      <c r="G147" s="75"/>
      <c r="H147" s="57"/>
      <c r="I147" s="57"/>
      <c r="J147" s="57"/>
      <c r="K147" s="57"/>
      <c r="L147" s="75"/>
      <c r="M147" s="75"/>
      <c r="N147" s="75"/>
      <c r="O147" s="57"/>
      <c r="P147" s="57"/>
      <c r="Q147" s="58"/>
      <c r="R147" s="58"/>
      <c r="S147" s="58"/>
      <c r="T147" s="58"/>
      <c r="V147" s="57"/>
      <c r="W147" s="57"/>
      <c r="X147" s="58"/>
      <c r="Y147" s="58"/>
      <c r="Z147" s="58"/>
      <c r="AA147" s="58"/>
    </row>
    <row r="148" spans="1:27" s="51" customFormat="1" ht="17.100000000000001" customHeight="1">
      <c r="A148" s="75"/>
      <c r="B148" s="57"/>
      <c r="C148" s="57"/>
      <c r="D148" s="56"/>
      <c r="E148" s="57"/>
      <c r="F148" s="75"/>
      <c r="G148" s="75"/>
      <c r="H148" s="57"/>
      <c r="I148" s="57"/>
      <c r="J148" s="57"/>
      <c r="K148" s="57"/>
      <c r="L148" s="75"/>
      <c r="M148" s="75"/>
      <c r="N148" s="75"/>
      <c r="O148" s="57"/>
      <c r="P148" s="57"/>
      <c r="Q148" s="58"/>
      <c r="R148" s="58"/>
      <c r="S148" s="58"/>
      <c r="T148" s="58"/>
      <c r="V148" s="57"/>
      <c r="W148" s="57"/>
      <c r="X148" s="58"/>
      <c r="Y148" s="58"/>
      <c r="Z148" s="58"/>
      <c r="AA148" s="58"/>
    </row>
    <row r="149" spans="1:27" s="51" customFormat="1" ht="17.100000000000001" customHeight="1">
      <c r="A149" s="75"/>
      <c r="B149" s="57"/>
      <c r="C149" s="57"/>
      <c r="D149" s="56"/>
      <c r="E149" s="57"/>
      <c r="F149" s="75"/>
      <c r="G149" s="75"/>
      <c r="H149" s="57"/>
      <c r="I149" s="57"/>
      <c r="J149" s="57"/>
      <c r="K149" s="57"/>
      <c r="L149" s="75"/>
      <c r="M149" s="75"/>
      <c r="N149" s="75"/>
      <c r="O149" s="57"/>
      <c r="P149" s="57"/>
      <c r="Q149" s="58"/>
      <c r="R149" s="58"/>
      <c r="S149" s="58"/>
      <c r="T149" s="58"/>
      <c r="V149" s="57"/>
      <c r="W149" s="57"/>
      <c r="X149" s="58"/>
      <c r="Y149" s="58"/>
      <c r="Z149" s="58"/>
      <c r="AA149" s="58"/>
    </row>
    <row r="150" spans="1:27" s="51" customFormat="1" ht="17.100000000000001" customHeight="1">
      <c r="A150" s="75"/>
      <c r="B150" s="57"/>
      <c r="C150" s="57"/>
      <c r="D150" s="56"/>
      <c r="E150" s="57"/>
      <c r="F150" s="75"/>
      <c r="G150" s="75"/>
      <c r="H150" s="57"/>
      <c r="I150" s="57"/>
      <c r="J150" s="57"/>
      <c r="K150" s="57"/>
      <c r="L150" s="75"/>
      <c r="M150" s="75"/>
      <c r="N150" s="75"/>
      <c r="O150" s="57"/>
      <c r="P150" s="57"/>
      <c r="Q150" s="58"/>
      <c r="R150" s="58"/>
      <c r="S150" s="58"/>
      <c r="T150" s="58"/>
      <c r="V150" s="57"/>
      <c r="W150" s="57"/>
      <c r="X150" s="58"/>
      <c r="Y150" s="58"/>
      <c r="Z150" s="58"/>
      <c r="AA150" s="58"/>
    </row>
    <row r="151" spans="1:27" s="51" customFormat="1" ht="17.100000000000001" customHeight="1">
      <c r="A151" s="75"/>
      <c r="B151" s="57"/>
      <c r="C151" s="57"/>
      <c r="D151" s="56"/>
      <c r="E151" s="57"/>
      <c r="F151" s="75"/>
      <c r="G151" s="75"/>
      <c r="H151" s="57"/>
      <c r="I151" s="57"/>
      <c r="J151" s="57"/>
      <c r="K151" s="57"/>
      <c r="L151" s="75"/>
      <c r="M151" s="75"/>
      <c r="N151" s="75"/>
      <c r="O151" s="57"/>
      <c r="P151" s="57"/>
      <c r="Q151" s="58"/>
      <c r="R151" s="58"/>
      <c r="S151" s="58"/>
      <c r="T151" s="58"/>
      <c r="V151" s="57"/>
      <c r="W151" s="57"/>
      <c r="X151" s="58"/>
      <c r="Y151" s="58"/>
      <c r="Z151" s="58"/>
      <c r="AA151" s="58"/>
    </row>
    <row r="152" spans="1:27" s="51" customFormat="1" ht="17.100000000000001" customHeight="1">
      <c r="A152" s="75"/>
      <c r="B152" s="57"/>
      <c r="C152" s="57"/>
      <c r="D152" s="56"/>
      <c r="E152" s="57"/>
      <c r="F152" s="75"/>
      <c r="G152" s="75"/>
      <c r="H152" s="57"/>
      <c r="I152" s="57"/>
      <c r="J152" s="57"/>
      <c r="K152" s="57"/>
      <c r="L152" s="75"/>
      <c r="M152" s="75"/>
      <c r="N152" s="75"/>
      <c r="O152" s="57"/>
      <c r="P152" s="57"/>
      <c r="Q152" s="58"/>
      <c r="R152" s="58"/>
      <c r="S152" s="58"/>
      <c r="T152" s="58"/>
      <c r="V152" s="57"/>
      <c r="W152" s="57"/>
      <c r="X152" s="58"/>
      <c r="Y152" s="58"/>
      <c r="Z152" s="58"/>
      <c r="AA152" s="58"/>
    </row>
    <row r="153" spans="1:27" s="51" customFormat="1" ht="17.100000000000001" customHeight="1">
      <c r="A153" s="75"/>
      <c r="B153" s="57"/>
      <c r="C153" s="57"/>
      <c r="D153" s="56"/>
      <c r="E153" s="57"/>
      <c r="F153" s="75"/>
      <c r="G153" s="75"/>
      <c r="H153" s="57"/>
      <c r="I153" s="57"/>
      <c r="J153" s="57"/>
      <c r="K153" s="57"/>
      <c r="L153" s="75"/>
      <c r="M153" s="75"/>
      <c r="N153" s="75"/>
      <c r="O153" s="57"/>
      <c r="P153" s="57"/>
      <c r="Q153" s="58"/>
      <c r="R153" s="58"/>
      <c r="S153" s="58"/>
      <c r="T153" s="58"/>
      <c r="V153" s="57"/>
      <c r="W153" s="57"/>
      <c r="X153" s="58"/>
      <c r="Y153" s="58"/>
      <c r="Z153" s="58"/>
      <c r="AA153" s="58"/>
    </row>
    <row r="154" spans="1:27" s="51" customFormat="1" ht="17.100000000000001" customHeight="1">
      <c r="A154" s="75"/>
      <c r="B154" s="57"/>
      <c r="C154" s="57"/>
      <c r="D154" s="56"/>
      <c r="E154" s="57"/>
      <c r="F154" s="75"/>
      <c r="G154" s="75"/>
      <c r="H154" s="57"/>
      <c r="I154" s="57"/>
      <c r="J154" s="57"/>
      <c r="K154" s="57"/>
      <c r="L154" s="75"/>
      <c r="M154" s="75"/>
      <c r="N154" s="75"/>
      <c r="O154" s="57"/>
      <c r="P154" s="57"/>
      <c r="Q154" s="58"/>
      <c r="R154" s="58"/>
      <c r="S154" s="58"/>
      <c r="T154" s="58"/>
      <c r="V154" s="57"/>
      <c r="W154" s="57"/>
      <c r="X154" s="58"/>
      <c r="Y154" s="58"/>
      <c r="Z154" s="58"/>
      <c r="AA154" s="58"/>
    </row>
    <row r="155" spans="1:27" s="51" customFormat="1" ht="17.100000000000001" customHeight="1">
      <c r="A155" s="75"/>
      <c r="B155" s="57"/>
      <c r="C155" s="57"/>
      <c r="D155" s="56"/>
      <c r="E155" s="57"/>
      <c r="F155" s="75"/>
      <c r="G155" s="75"/>
      <c r="H155" s="57"/>
      <c r="I155" s="57"/>
      <c r="J155" s="57"/>
      <c r="K155" s="57"/>
      <c r="L155" s="75"/>
      <c r="M155" s="75"/>
      <c r="N155" s="75"/>
      <c r="O155" s="58"/>
      <c r="P155" s="58"/>
      <c r="Q155" s="58"/>
      <c r="R155" s="58"/>
      <c r="S155" s="58"/>
      <c r="T155" s="58"/>
      <c r="V155" s="58"/>
      <c r="W155" s="58"/>
      <c r="X155" s="58"/>
      <c r="Y155" s="58"/>
      <c r="Z155" s="58"/>
      <c r="AA155" s="58"/>
    </row>
    <row r="156" spans="1:27" s="51" customFormat="1" ht="17.100000000000001" customHeight="1">
      <c r="A156" s="75"/>
      <c r="B156" s="57"/>
      <c r="C156" s="57"/>
      <c r="D156" s="56"/>
      <c r="E156" s="57"/>
      <c r="F156" s="75"/>
      <c r="G156" s="75"/>
      <c r="H156" s="57"/>
      <c r="I156" s="57"/>
      <c r="J156" s="57"/>
      <c r="K156" s="57"/>
      <c r="L156" s="75"/>
      <c r="M156" s="75"/>
      <c r="N156" s="75"/>
      <c r="O156" s="58"/>
      <c r="P156" s="58"/>
      <c r="Q156" s="58"/>
      <c r="R156" s="58"/>
      <c r="S156" s="58"/>
      <c r="T156" s="58"/>
      <c r="V156" s="58"/>
      <c r="W156" s="58"/>
      <c r="X156" s="58"/>
      <c r="Y156" s="58"/>
      <c r="Z156" s="58"/>
      <c r="AA156" s="58"/>
    </row>
    <row r="157" spans="1:27" s="51" customFormat="1" ht="17.100000000000001" customHeight="1">
      <c r="A157" s="75"/>
      <c r="B157" s="57"/>
      <c r="C157" s="57"/>
      <c r="D157" s="56"/>
      <c r="E157" s="57"/>
      <c r="F157" s="75"/>
      <c r="G157" s="75"/>
      <c r="H157" s="57"/>
      <c r="I157" s="57"/>
      <c r="J157" s="57"/>
      <c r="K157" s="57"/>
      <c r="L157" s="75"/>
      <c r="M157" s="75"/>
      <c r="N157" s="75"/>
      <c r="O157" s="58"/>
      <c r="P157" s="58"/>
      <c r="Q157" s="58"/>
      <c r="R157" s="58"/>
      <c r="S157" s="58"/>
      <c r="T157" s="58"/>
      <c r="V157" s="58"/>
      <c r="W157" s="58"/>
      <c r="X157" s="58"/>
      <c r="Y157" s="58"/>
      <c r="Z157" s="58"/>
      <c r="AA157" s="58"/>
    </row>
    <row r="158" spans="1:27" s="51" customFormat="1" ht="17.100000000000001" customHeight="1">
      <c r="A158" s="75"/>
      <c r="B158" s="57"/>
      <c r="C158" s="57"/>
      <c r="D158" s="56"/>
      <c r="E158" s="57"/>
      <c r="F158" s="75"/>
      <c r="G158" s="75"/>
      <c r="H158" s="57"/>
      <c r="I158" s="57"/>
      <c r="J158" s="57"/>
      <c r="K158" s="57"/>
      <c r="L158" s="75"/>
      <c r="M158" s="75"/>
      <c r="N158" s="75"/>
      <c r="O158" s="58"/>
      <c r="P158" s="58"/>
      <c r="Q158" s="58"/>
      <c r="R158" s="58"/>
      <c r="S158" s="58"/>
      <c r="T158" s="58"/>
      <c r="V158" s="58"/>
      <c r="W158" s="58"/>
      <c r="X158" s="58"/>
      <c r="Y158" s="58"/>
      <c r="Z158" s="58"/>
      <c r="AA158" s="58"/>
    </row>
    <row r="159" spans="1:27" s="51" customFormat="1" ht="17.100000000000001" customHeight="1">
      <c r="A159" s="75"/>
      <c r="B159" s="57"/>
      <c r="C159" s="57"/>
      <c r="D159" s="56"/>
      <c r="E159" s="57"/>
      <c r="F159" s="75"/>
      <c r="G159" s="75"/>
      <c r="H159" s="57"/>
      <c r="I159" s="57"/>
      <c r="J159" s="57"/>
      <c r="K159" s="57"/>
      <c r="L159" s="75"/>
      <c r="M159" s="75"/>
      <c r="N159" s="75"/>
      <c r="O159" s="58"/>
      <c r="P159" s="58"/>
      <c r="Q159" s="58"/>
      <c r="R159" s="58"/>
      <c r="S159" s="58"/>
      <c r="T159" s="58"/>
      <c r="V159" s="58"/>
      <c r="W159" s="58"/>
      <c r="X159" s="58"/>
      <c r="Y159" s="58"/>
      <c r="Z159" s="58"/>
      <c r="AA159" s="58"/>
    </row>
    <row r="160" spans="1:27" s="51" customFormat="1" ht="17.100000000000001" customHeight="1">
      <c r="A160" s="75"/>
      <c r="B160" s="57"/>
      <c r="C160" s="57"/>
      <c r="D160" s="56"/>
      <c r="E160" s="57"/>
      <c r="F160" s="75"/>
      <c r="G160" s="75"/>
      <c r="H160" s="57"/>
      <c r="I160" s="57"/>
      <c r="J160" s="57"/>
      <c r="K160" s="57"/>
      <c r="L160" s="75"/>
      <c r="M160" s="75"/>
      <c r="N160" s="75"/>
      <c r="O160" s="58"/>
      <c r="P160" s="58"/>
      <c r="Q160" s="58"/>
      <c r="R160" s="58"/>
      <c r="S160" s="58"/>
      <c r="T160" s="58"/>
      <c r="V160" s="58"/>
      <c r="W160" s="58"/>
      <c r="X160" s="58"/>
      <c r="Y160" s="58"/>
      <c r="Z160" s="58"/>
      <c r="AA160" s="58"/>
    </row>
    <row r="161" spans="1:27" s="51" customFormat="1" ht="17.100000000000001" customHeight="1">
      <c r="A161" s="75"/>
      <c r="B161" s="57"/>
      <c r="C161" s="57"/>
      <c r="D161" s="56"/>
      <c r="E161" s="57"/>
      <c r="F161" s="75"/>
      <c r="G161" s="75"/>
      <c r="H161" s="57"/>
      <c r="I161" s="57"/>
      <c r="J161" s="57"/>
      <c r="K161" s="57"/>
      <c r="L161" s="75"/>
      <c r="M161" s="75"/>
      <c r="N161" s="75"/>
      <c r="O161" s="58"/>
      <c r="P161" s="58"/>
      <c r="Q161" s="58"/>
      <c r="R161" s="58"/>
      <c r="S161" s="58"/>
      <c r="T161" s="58"/>
      <c r="V161" s="58"/>
      <c r="W161" s="58"/>
      <c r="X161" s="58"/>
      <c r="Y161" s="58"/>
      <c r="Z161" s="58"/>
      <c r="AA161" s="58"/>
    </row>
    <row r="162" spans="1:27" s="51" customFormat="1" ht="17.100000000000001" customHeight="1">
      <c r="A162" s="75"/>
      <c r="B162" s="57"/>
      <c r="C162" s="57"/>
      <c r="D162" s="56"/>
      <c r="E162" s="57"/>
      <c r="F162" s="75"/>
      <c r="G162" s="75"/>
      <c r="H162" s="57"/>
      <c r="I162" s="57"/>
      <c r="J162" s="57"/>
      <c r="K162" s="57"/>
      <c r="L162" s="75"/>
      <c r="M162" s="75"/>
      <c r="N162" s="75"/>
      <c r="O162" s="58"/>
      <c r="P162" s="58"/>
      <c r="Q162" s="58"/>
      <c r="R162" s="58"/>
      <c r="S162" s="58"/>
      <c r="T162" s="58"/>
      <c r="V162" s="58"/>
      <c r="W162" s="58"/>
      <c r="X162" s="58"/>
      <c r="Y162" s="58"/>
      <c r="Z162" s="58"/>
      <c r="AA162" s="58"/>
    </row>
    <row r="163" spans="1:27" s="51" customFormat="1" ht="16.5" customHeight="1">
      <c r="A163" s="75"/>
      <c r="B163" s="57"/>
      <c r="C163" s="57"/>
      <c r="D163" s="56"/>
      <c r="E163" s="57"/>
      <c r="F163" s="75"/>
      <c r="G163" s="75"/>
      <c r="H163" s="57"/>
      <c r="I163" s="57"/>
      <c r="J163" s="57"/>
      <c r="K163" s="57"/>
      <c r="L163" s="75"/>
      <c r="M163" s="75"/>
      <c r="N163" s="75"/>
      <c r="O163" s="58"/>
      <c r="P163" s="58"/>
      <c r="Q163" s="58"/>
      <c r="R163" s="58"/>
      <c r="S163" s="58"/>
      <c r="T163" s="58"/>
      <c r="V163" s="58"/>
      <c r="W163" s="58"/>
      <c r="X163" s="58"/>
      <c r="Y163" s="58"/>
      <c r="Z163" s="58"/>
      <c r="AA163" s="58"/>
    </row>
    <row r="164" spans="1:27" s="51" customFormat="1" ht="17.100000000000001" customHeight="1">
      <c r="A164" s="75"/>
      <c r="B164" s="57"/>
      <c r="C164" s="57"/>
      <c r="D164" s="56"/>
      <c r="E164" s="57"/>
      <c r="F164" s="75"/>
      <c r="G164" s="75"/>
      <c r="H164" s="57"/>
      <c r="I164" s="57"/>
      <c r="J164" s="57"/>
      <c r="K164" s="57"/>
      <c r="L164" s="75"/>
      <c r="M164" s="75"/>
      <c r="N164" s="75"/>
      <c r="O164" s="57"/>
      <c r="P164" s="57"/>
      <c r="Q164" s="57"/>
      <c r="R164" s="57"/>
      <c r="S164" s="57"/>
      <c r="T164" s="57"/>
      <c r="V164" s="57"/>
      <c r="W164" s="57"/>
      <c r="X164" s="57"/>
      <c r="Y164" s="57"/>
      <c r="Z164" s="57"/>
      <c r="AA164" s="57"/>
    </row>
    <row r="165" spans="1:27" s="51" customFormat="1" ht="17.100000000000001" customHeight="1">
      <c r="A165" s="75"/>
      <c r="B165" s="57"/>
      <c r="C165" s="57"/>
      <c r="D165" s="56"/>
      <c r="E165" s="57"/>
      <c r="F165" s="75"/>
      <c r="G165" s="75"/>
      <c r="H165" s="57"/>
      <c r="I165" s="57"/>
      <c r="J165" s="57"/>
      <c r="K165" s="57"/>
      <c r="L165" s="75"/>
      <c r="M165" s="75"/>
      <c r="N165" s="75"/>
      <c r="O165" s="57"/>
      <c r="P165" s="57"/>
      <c r="Q165" s="58"/>
      <c r="R165" s="58"/>
      <c r="S165" s="58"/>
      <c r="T165" s="58"/>
      <c r="V165" s="57"/>
      <c r="W165" s="57"/>
      <c r="X165" s="58"/>
      <c r="Y165" s="58"/>
      <c r="Z165" s="58"/>
      <c r="AA165" s="58"/>
    </row>
    <row r="166" spans="1:27" s="51" customFormat="1" ht="17.100000000000001" customHeight="1">
      <c r="A166" s="75"/>
      <c r="B166" s="57"/>
      <c r="C166" s="57"/>
      <c r="D166" s="56"/>
      <c r="E166" s="57"/>
      <c r="F166" s="75"/>
      <c r="G166" s="75"/>
      <c r="H166" s="57"/>
      <c r="I166" s="57"/>
      <c r="J166" s="57"/>
      <c r="K166" s="57"/>
      <c r="L166" s="75"/>
      <c r="M166" s="75"/>
      <c r="N166" s="75"/>
      <c r="O166" s="57"/>
      <c r="P166" s="57"/>
      <c r="Q166" s="58"/>
      <c r="R166" s="58"/>
      <c r="S166" s="58"/>
      <c r="T166" s="58"/>
      <c r="V166" s="57"/>
      <c r="W166" s="57"/>
      <c r="X166" s="58"/>
      <c r="Y166" s="58"/>
      <c r="Z166" s="58"/>
      <c r="AA166" s="58"/>
    </row>
    <row r="167" spans="1:27" s="51" customFormat="1" ht="17.100000000000001" customHeight="1">
      <c r="A167" s="75"/>
      <c r="B167" s="57"/>
      <c r="C167" s="57"/>
      <c r="D167" s="56"/>
      <c r="E167" s="57"/>
      <c r="F167" s="75"/>
      <c r="G167" s="75"/>
      <c r="H167" s="57"/>
      <c r="I167" s="57"/>
      <c r="J167" s="57"/>
      <c r="K167" s="57"/>
      <c r="L167" s="75"/>
      <c r="M167" s="75"/>
      <c r="N167" s="75"/>
      <c r="O167" s="57"/>
      <c r="P167" s="57"/>
      <c r="Q167" s="58"/>
      <c r="R167" s="58"/>
      <c r="S167" s="58"/>
      <c r="T167" s="58"/>
      <c r="V167" s="57"/>
      <c r="W167" s="57"/>
      <c r="X167" s="58"/>
      <c r="Y167" s="58"/>
      <c r="Z167" s="58"/>
      <c r="AA167" s="58"/>
    </row>
    <row r="168" spans="1:27" s="51" customFormat="1" ht="17.100000000000001" customHeight="1">
      <c r="A168" s="75"/>
      <c r="B168" s="57"/>
      <c r="C168" s="57"/>
      <c r="D168" s="56"/>
      <c r="E168" s="57"/>
      <c r="F168" s="75"/>
      <c r="G168" s="75"/>
      <c r="H168" s="57"/>
      <c r="I168" s="57"/>
      <c r="J168" s="57"/>
      <c r="K168" s="57"/>
      <c r="L168" s="75"/>
      <c r="M168" s="75"/>
      <c r="N168" s="75"/>
      <c r="O168" s="57"/>
      <c r="P168" s="57"/>
      <c r="Q168" s="58"/>
      <c r="R168" s="58"/>
      <c r="S168" s="58"/>
      <c r="T168" s="58"/>
      <c r="V168" s="57"/>
      <c r="W168" s="57"/>
      <c r="X168" s="58"/>
      <c r="Y168" s="58"/>
      <c r="Z168" s="58"/>
      <c r="AA168" s="58"/>
    </row>
    <row r="169" spans="1:27" s="51" customFormat="1" ht="17.100000000000001" customHeight="1">
      <c r="A169" s="75"/>
      <c r="B169" s="57"/>
      <c r="C169" s="57"/>
      <c r="D169" s="56"/>
      <c r="E169" s="57"/>
      <c r="F169" s="75"/>
      <c r="G169" s="75"/>
      <c r="H169" s="57"/>
      <c r="I169" s="57"/>
      <c r="J169" s="57"/>
      <c r="K169" s="57"/>
      <c r="L169" s="75"/>
      <c r="M169" s="75"/>
      <c r="N169" s="75"/>
      <c r="O169" s="57"/>
      <c r="P169" s="57"/>
      <c r="Q169" s="58"/>
      <c r="R169" s="58"/>
      <c r="S169" s="58"/>
      <c r="T169" s="58"/>
      <c r="V169" s="57"/>
      <c r="W169" s="57"/>
      <c r="X169" s="58"/>
      <c r="Y169" s="58"/>
      <c r="Z169" s="58"/>
      <c r="AA169" s="58"/>
    </row>
    <row r="170" spans="1:27" s="51" customFormat="1" ht="17.100000000000001" customHeight="1">
      <c r="A170" s="75"/>
      <c r="B170" s="57"/>
      <c r="C170" s="57"/>
      <c r="D170" s="56"/>
      <c r="E170" s="57"/>
      <c r="F170" s="75"/>
      <c r="G170" s="75"/>
      <c r="H170" s="57"/>
      <c r="I170" s="57"/>
      <c r="J170" s="57"/>
      <c r="K170" s="57"/>
      <c r="L170" s="75"/>
      <c r="M170" s="75"/>
      <c r="N170" s="75"/>
      <c r="O170" s="57"/>
      <c r="P170" s="57"/>
      <c r="Q170" s="58"/>
      <c r="R170" s="58"/>
      <c r="S170" s="58"/>
      <c r="T170" s="58"/>
      <c r="V170" s="57"/>
      <c r="W170" s="57"/>
      <c r="X170" s="58"/>
      <c r="Y170" s="58"/>
      <c r="Z170" s="58"/>
      <c r="AA170" s="58"/>
    </row>
    <row r="171" spans="1:27" s="51" customFormat="1" ht="17.100000000000001" customHeight="1">
      <c r="A171" s="75"/>
      <c r="B171" s="57"/>
      <c r="C171" s="57"/>
      <c r="D171" s="56"/>
      <c r="E171" s="57"/>
      <c r="F171" s="75"/>
      <c r="G171" s="75"/>
      <c r="H171" s="57"/>
      <c r="I171" s="57"/>
      <c r="J171" s="57"/>
      <c r="K171" s="57"/>
      <c r="L171" s="75"/>
      <c r="M171" s="75"/>
      <c r="N171" s="75"/>
      <c r="O171" s="57"/>
      <c r="P171" s="57"/>
      <c r="Q171" s="58"/>
      <c r="R171" s="58"/>
      <c r="S171" s="58"/>
      <c r="T171" s="58"/>
      <c r="V171" s="57"/>
      <c r="W171" s="57"/>
      <c r="X171" s="58"/>
      <c r="Y171" s="58"/>
      <c r="Z171" s="58"/>
      <c r="AA171" s="58"/>
    </row>
    <row r="172" spans="1:27" s="51" customFormat="1" ht="17.100000000000001" customHeight="1">
      <c r="A172" s="75"/>
      <c r="B172" s="57"/>
      <c r="C172" s="57"/>
      <c r="D172" s="56"/>
      <c r="E172" s="57"/>
      <c r="F172" s="75"/>
      <c r="G172" s="75"/>
      <c r="H172" s="57"/>
      <c r="I172" s="57"/>
      <c r="J172" s="57"/>
      <c r="K172" s="57"/>
      <c r="L172" s="75"/>
      <c r="M172" s="75"/>
      <c r="N172" s="75"/>
      <c r="O172" s="57"/>
      <c r="P172" s="57"/>
      <c r="Q172" s="58"/>
      <c r="R172" s="58"/>
      <c r="S172" s="58"/>
      <c r="T172" s="58"/>
      <c r="V172" s="57"/>
      <c r="W172" s="57"/>
      <c r="X172" s="58"/>
      <c r="Y172" s="58"/>
      <c r="Z172" s="58"/>
      <c r="AA172" s="58"/>
    </row>
    <row r="173" spans="1:27" s="51" customFormat="1" ht="17.100000000000001" customHeight="1">
      <c r="A173" s="75"/>
      <c r="B173" s="57"/>
      <c r="C173" s="57"/>
      <c r="D173" s="56"/>
      <c r="E173" s="57"/>
      <c r="F173" s="75"/>
      <c r="G173" s="75"/>
      <c r="H173" s="57"/>
      <c r="I173" s="57"/>
      <c r="J173" s="57"/>
      <c r="K173" s="57"/>
      <c r="L173" s="75"/>
      <c r="M173" s="75"/>
      <c r="N173" s="75"/>
      <c r="O173" s="57"/>
      <c r="P173" s="57"/>
      <c r="Q173" s="58"/>
      <c r="R173" s="58"/>
      <c r="S173" s="58"/>
      <c r="T173" s="58"/>
      <c r="V173" s="57"/>
      <c r="W173" s="57"/>
      <c r="X173" s="58"/>
      <c r="Y173" s="58"/>
      <c r="Z173" s="58"/>
      <c r="AA173" s="58"/>
    </row>
    <row r="174" spans="1:27" s="51" customFormat="1" ht="17.100000000000001" customHeight="1">
      <c r="A174" s="75"/>
      <c r="B174" s="57"/>
      <c r="C174" s="57"/>
      <c r="D174" s="56"/>
      <c r="E174" s="57"/>
      <c r="F174" s="75"/>
      <c r="G174" s="75"/>
      <c r="H174" s="57"/>
      <c r="I174" s="57"/>
      <c r="J174" s="57"/>
      <c r="K174" s="57"/>
      <c r="L174" s="75"/>
      <c r="M174" s="75"/>
      <c r="N174" s="75"/>
      <c r="O174" s="57"/>
      <c r="P174" s="57"/>
      <c r="Q174" s="58"/>
      <c r="R174" s="58"/>
      <c r="S174" s="58"/>
      <c r="T174" s="58"/>
      <c r="V174" s="57"/>
      <c r="W174" s="57"/>
      <c r="X174" s="58"/>
      <c r="Y174" s="58"/>
      <c r="Z174" s="58"/>
      <c r="AA174" s="58"/>
    </row>
    <row r="175" spans="1:27" s="51" customFormat="1" ht="17.100000000000001" customHeight="1">
      <c r="A175" s="75"/>
      <c r="B175" s="57"/>
      <c r="C175" s="57"/>
      <c r="D175" s="56"/>
      <c r="E175" s="57"/>
      <c r="F175" s="75"/>
      <c r="G175" s="75"/>
      <c r="H175" s="57"/>
      <c r="I175" s="57"/>
      <c r="J175" s="57"/>
      <c r="K175" s="57"/>
      <c r="L175" s="75"/>
      <c r="M175" s="75"/>
      <c r="N175" s="75"/>
      <c r="O175" s="58"/>
      <c r="P175" s="58"/>
      <c r="Q175" s="58"/>
      <c r="R175" s="58"/>
      <c r="S175" s="58"/>
      <c r="T175" s="58"/>
      <c r="V175" s="58"/>
      <c r="W175" s="58"/>
      <c r="X175" s="58"/>
      <c r="Y175" s="58"/>
      <c r="Z175" s="58"/>
      <c r="AA175" s="58"/>
    </row>
    <row r="176" spans="1:27" s="51" customFormat="1" ht="17.100000000000001" customHeight="1">
      <c r="A176" s="75"/>
      <c r="B176" s="57"/>
      <c r="C176" s="57"/>
      <c r="D176" s="56"/>
      <c r="E176" s="57"/>
      <c r="F176" s="75"/>
      <c r="G176" s="75"/>
      <c r="H176" s="57"/>
      <c r="I176" s="57"/>
      <c r="J176" s="57"/>
      <c r="K176" s="57"/>
      <c r="L176" s="75"/>
      <c r="M176" s="75"/>
      <c r="N176" s="75"/>
      <c r="O176" s="58"/>
      <c r="P176" s="58"/>
      <c r="Q176" s="58"/>
      <c r="R176" s="58"/>
      <c r="S176" s="58"/>
      <c r="T176" s="58"/>
      <c r="V176" s="58"/>
      <c r="W176" s="58"/>
      <c r="X176" s="58"/>
      <c r="Y176" s="58"/>
      <c r="Z176" s="58"/>
      <c r="AA176" s="58"/>
    </row>
    <row r="177" spans="1:27" s="51" customFormat="1" ht="17.100000000000001" customHeight="1">
      <c r="A177" s="75"/>
      <c r="B177" s="57"/>
      <c r="C177" s="57"/>
      <c r="D177" s="56"/>
      <c r="E177" s="57"/>
      <c r="F177" s="75"/>
      <c r="G177" s="75"/>
      <c r="H177" s="57"/>
      <c r="I177" s="57"/>
      <c r="J177" s="57"/>
      <c r="K177" s="57"/>
      <c r="L177" s="75"/>
      <c r="M177" s="75"/>
      <c r="N177" s="75"/>
      <c r="O177" s="58"/>
      <c r="P177" s="58"/>
      <c r="Q177" s="58"/>
      <c r="R177" s="58"/>
      <c r="S177" s="58"/>
      <c r="T177" s="58"/>
      <c r="V177" s="58"/>
      <c r="W177" s="58"/>
      <c r="X177" s="58"/>
      <c r="Y177" s="58"/>
      <c r="Z177" s="58"/>
      <c r="AA177" s="58"/>
    </row>
    <row r="178" spans="1:27" s="51" customFormat="1" ht="17.100000000000001" customHeight="1">
      <c r="A178" s="75"/>
      <c r="B178" s="57"/>
      <c r="C178" s="57"/>
      <c r="D178" s="56"/>
      <c r="E178" s="57"/>
      <c r="F178" s="75"/>
      <c r="G178" s="75"/>
      <c r="H178" s="57"/>
      <c r="I178" s="57"/>
      <c r="J178" s="57"/>
      <c r="K178" s="57"/>
      <c r="L178" s="75"/>
      <c r="M178" s="75"/>
      <c r="N178" s="75"/>
      <c r="O178" s="58"/>
      <c r="P178" s="58"/>
      <c r="Q178" s="58"/>
      <c r="R178" s="58"/>
      <c r="S178" s="58"/>
      <c r="T178" s="58"/>
      <c r="V178" s="58"/>
      <c r="W178" s="58"/>
      <c r="X178" s="58"/>
      <c r="Y178" s="58"/>
      <c r="Z178" s="58"/>
      <c r="AA178" s="58"/>
    </row>
    <row r="179" spans="1:27" s="51" customFormat="1" ht="17.100000000000001" customHeight="1">
      <c r="A179" s="75"/>
      <c r="B179" s="57"/>
      <c r="C179" s="57"/>
      <c r="D179" s="56"/>
      <c r="E179" s="57"/>
      <c r="F179" s="75"/>
      <c r="G179" s="75"/>
      <c r="H179" s="57"/>
      <c r="I179" s="57"/>
      <c r="J179" s="57"/>
      <c r="K179" s="57"/>
      <c r="L179" s="75"/>
      <c r="M179" s="75"/>
      <c r="N179" s="75"/>
      <c r="O179" s="58"/>
      <c r="P179" s="58"/>
      <c r="Q179" s="58"/>
      <c r="R179" s="58"/>
      <c r="S179" s="58"/>
      <c r="T179" s="58"/>
      <c r="V179" s="58"/>
      <c r="W179" s="58"/>
      <c r="X179" s="58"/>
      <c r="Y179" s="58"/>
      <c r="Z179" s="58"/>
      <c r="AA179" s="58"/>
    </row>
    <row r="180" spans="1:27" s="51" customFormat="1" ht="17.100000000000001" customHeight="1">
      <c r="A180" s="75"/>
      <c r="B180" s="57"/>
      <c r="C180" s="57"/>
      <c r="D180" s="56"/>
      <c r="E180" s="57"/>
      <c r="F180" s="75"/>
      <c r="G180" s="75"/>
      <c r="H180" s="57"/>
      <c r="I180" s="57"/>
      <c r="J180" s="57"/>
      <c r="K180" s="57"/>
      <c r="L180" s="75"/>
      <c r="M180" s="75"/>
      <c r="N180" s="75"/>
      <c r="O180" s="58"/>
      <c r="P180" s="58"/>
      <c r="Q180" s="58"/>
      <c r="R180" s="58"/>
      <c r="S180" s="58"/>
      <c r="T180" s="58"/>
      <c r="V180" s="58"/>
      <c r="W180" s="58"/>
      <c r="X180" s="58"/>
      <c r="Y180" s="58"/>
      <c r="Z180" s="58"/>
      <c r="AA180" s="58"/>
    </row>
    <row r="181" spans="1:27" s="51" customFormat="1" ht="17.100000000000001" customHeight="1">
      <c r="A181" s="75"/>
      <c r="B181" s="57"/>
      <c r="C181" s="57"/>
      <c r="D181" s="56"/>
      <c r="E181" s="57"/>
      <c r="F181" s="75"/>
      <c r="G181" s="75"/>
      <c r="H181" s="57"/>
      <c r="I181" s="57"/>
      <c r="J181" s="57"/>
      <c r="K181" s="57"/>
      <c r="L181" s="75"/>
      <c r="M181" s="75"/>
      <c r="N181" s="75"/>
      <c r="O181" s="58"/>
      <c r="P181" s="58"/>
      <c r="Q181" s="58"/>
      <c r="R181" s="58"/>
      <c r="S181" s="58"/>
      <c r="T181" s="58"/>
      <c r="V181" s="58"/>
      <c r="W181" s="58"/>
      <c r="X181" s="58"/>
      <c r="Y181" s="58"/>
      <c r="Z181" s="58"/>
      <c r="AA181" s="58"/>
    </row>
    <row r="182" spans="1:27" s="51" customFormat="1" ht="17.100000000000001" customHeight="1">
      <c r="A182" s="75"/>
      <c r="B182" s="57"/>
      <c r="C182" s="57"/>
      <c r="D182" s="56"/>
      <c r="E182" s="57"/>
      <c r="F182" s="75"/>
      <c r="G182" s="75"/>
      <c r="H182" s="57"/>
      <c r="I182" s="57"/>
      <c r="J182" s="57"/>
      <c r="K182" s="57"/>
      <c r="L182" s="75"/>
      <c r="M182" s="75"/>
      <c r="N182" s="75"/>
      <c r="O182" s="58"/>
      <c r="P182" s="58"/>
      <c r="Q182" s="58"/>
      <c r="R182" s="58"/>
      <c r="S182" s="58"/>
      <c r="T182" s="58"/>
      <c r="V182" s="58"/>
      <c r="W182" s="58"/>
      <c r="X182" s="58"/>
      <c r="Y182" s="58"/>
      <c r="Z182" s="58"/>
      <c r="AA182" s="58"/>
    </row>
    <row r="183" spans="1:27" s="51" customFormat="1" ht="16.5" customHeight="1">
      <c r="A183" s="75"/>
      <c r="B183" s="57"/>
      <c r="C183" s="57"/>
      <c r="D183" s="56"/>
      <c r="E183" s="57"/>
      <c r="F183" s="75"/>
      <c r="G183" s="75"/>
      <c r="H183" s="57"/>
      <c r="I183" s="57"/>
      <c r="J183" s="57"/>
      <c r="K183" s="57"/>
      <c r="L183" s="75"/>
      <c r="M183" s="75"/>
      <c r="N183" s="75"/>
      <c r="O183" s="58"/>
      <c r="P183" s="58"/>
      <c r="Q183" s="58"/>
      <c r="R183" s="58"/>
      <c r="S183" s="58"/>
      <c r="T183" s="58"/>
      <c r="V183" s="58"/>
      <c r="W183" s="58"/>
      <c r="X183" s="58"/>
      <c r="Y183" s="58"/>
      <c r="Z183" s="58"/>
      <c r="AA183" s="58"/>
    </row>
    <row r="184" spans="1:27" s="51" customFormat="1" ht="17.100000000000001" customHeight="1">
      <c r="A184" s="75"/>
      <c r="B184" s="57"/>
      <c r="C184" s="57"/>
      <c r="D184" s="56"/>
      <c r="E184" s="57"/>
      <c r="F184" s="75"/>
      <c r="G184" s="75"/>
      <c r="H184" s="57"/>
      <c r="I184" s="57"/>
      <c r="J184" s="57"/>
      <c r="K184" s="57"/>
      <c r="L184" s="75"/>
      <c r="M184" s="75"/>
      <c r="N184" s="75"/>
      <c r="O184" s="57"/>
      <c r="P184" s="57"/>
      <c r="Q184" s="57"/>
      <c r="R184" s="57"/>
      <c r="S184" s="57"/>
      <c r="T184" s="57"/>
      <c r="V184" s="57"/>
      <c r="W184" s="57"/>
      <c r="X184" s="57"/>
      <c r="Y184" s="57"/>
      <c r="Z184" s="57"/>
      <c r="AA184" s="57"/>
    </row>
    <row r="185" spans="1:27" s="51" customFormat="1" ht="17.100000000000001" customHeight="1">
      <c r="A185" s="75"/>
      <c r="B185" s="57"/>
      <c r="C185" s="57"/>
      <c r="D185" s="56"/>
      <c r="E185" s="57"/>
      <c r="F185" s="75"/>
      <c r="G185" s="75"/>
      <c r="H185" s="57"/>
      <c r="I185" s="57"/>
      <c r="J185" s="57"/>
      <c r="K185" s="57"/>
      <c r="L185" s="75"/>
      <c r="M185" s="75"/>
      <c r="N185" s="75"/>
      <c r="O185" s="57"/>
      <c r="P185" s="57"/>
      <c r="Q185" s="58"/>
      <c r="R185" s="58"/>
      <c r="S185" s="58"/>
      <c r="T185" s="58"/>
      <c r="V185" s="57"/>
      <c r="W185" s="57"/>
      <c r="X185" s="58"/>
      <c r="Y185" s="58"/>
      <c r="Z185" s="58"/>
      <c r="AA185" s="58"/>
    </row>
    <row r="186" spans="1:27" s="51" customFormat="1" ht="17.100000000000001" customHeight="1">
      <c r="A186" s="75"/>
      <c r="B186" s="57"/>
      <c r="C186" s="57"/>
      <c r="D186" s="56"/>
      <c r="E186" s="57"/>
      <c r="F186" s="75"/>
      <c r="G186" s="75"/>
      <c r="H186" s="57"/>
      <c r="I186" s="57"/>
      <c r="J186" s="57"/>
      <c r="K186" s="57"/>
      <c r="L186" s="75"/>
      <c r="M186" s="75"/>
      <c r="N186" s="75"/>
      <c r="O186" s="57"/>
      <c r="P186" s="57"/>
      <c r="Q186" s="58"/>
      <c r="R186" s="58"/>
      <c r="S186" s="58"/>
      <c r="T186" s="58"/>
      <c r="V186" s="57"/>
      <c r="W186" s="57"/>
      <c r="X186" s="58"/>
      <c r="Y186" s="58"/>
      <c r="Z186" s="58"/>
      <c r="AA186" s="58"/>
    </row>
    <row r="187" spans="1:27" s="51" customFormat="1" ht="17.100000000000001" customHeight="1">
      <c r="A187" s="75"/>
      <c r="B187" s="57"/>
      <c r="C187" s="57"/>
      <c r="D187" s="56"/>
      <c r="E187" s="57"/>
      <c r="F187" s="75"/>
      <c r="G187" s="75"/>
      <c r="H187" s="57"/>
      <c r="I187" s="57"/>
      <c r="J187" s="57"/>
      <c r="K187" s="57"/>
      <c r="L187" s="75"/>
      <c r="M187" s="75"/>
      <c r="N187" s="75"/>
      <c r="O187" s="57"/>
      <c r="P187" s="57"/>
      <c r="Q187" s="58"/>
      <c r="R187" s="58"/>
      <c r="S187" s="58"/>
      <c r="T187" s="58"/>
      <c r="V187" s="57"/>
      <c r="W187" s="57"/>
      <c r="X187" s="58"/>
      <c r="Y187" s="58"/>
      <c r="Z187" s="58"/>
      <c r="AA187" s="58"/>
    </row>
    <row r="188" spans="1:27" s="51" customFormat="1" ht="17.100000000000001" customHeight="1">
      <c r="A188" s="75"/>
      <c r="B188" s="57"/>
      <c r="C188" s="57"/>
      <c r="D188" s="56"/>
      <c r="E188" s="57"/>
      <c r="F188" s="75"/>
      <c r="G188" s="75"/>
      <c r="H188" s="57"/>
      <c r="I188" s="57"/>
      <c r="J188" s="57"/>
      <c r="K188" s="57"/>
      <c r="L188" s="75"/>
      <c r="M188" s="75"/>
      <c r="N188" s="75"/>
      <c r="O188" s="57"/>
      <c r="P188" s="57"/>
      <c r="Q188" s="58"/>
      <c r="R188" s="58"/>
      <c r="S188" s="58"/>
      <c r="T188" s="58"/>
      <c r="V188" s="57"/>
      <c r="W188" s="57"/>
      <c r="X188" s="58"/>
      <c r="Y188" s="58"/>
      <c r="Z188" s="58"/>
      <c r="AA188" s="58"/>
    </row>
    <row r="189" spans="1:27" s="51" customFormat="1" ht="17.100000000000001" customHeight="1">
      <c r="A189" s="75"/>
      <c r="B189" s="57"/>
      <c r="C189" s="57"/>
      <c r="D189" s="56"/>
      <c r="E189" s="57"/>
      <c r="F189" s="75"/>
      <c r="G189" s="75"/>
      <c r="H189" s="57"/>
      <c r="I189" s="57"/>
      <c r="J189" s="57"/>
      <c r="K189" s="57"/>
      <c r="L189" s="75"/>
      <c r="M189" s="75"/>
      <c r="N189" s="75"/>
      <c r="O189" s="57"/>
      <c r="P189" s="57"/>
      <c r="Q189" s="58"/>
      <c r="R189" s="58"/>
      <c r="S189" s="58"/>
      <c r="T189" s="58"/>
      <c r="V189" s="57"/>
      <c r="W189" s="57"/>
      <c r="X189" s="58"/>
      <c r="Y189" s="58"/>
      <c r="Z189" s="58"/>
      <c r="AA189" s="58"/>
    </row>
    <row r="190" spans="1:27" s="51" customFormat="1" ht="17.100000000000001" customHeight="1">
      <c r="A190" s="75"/>
      <c r="B190" s="57"/>
      <c r="C190" s="57"/>
      <c r="D190" s="56"/>
      <c r="E190" s="57"/>
      <c r="F190" s="75"/>
      <c r="G190" s="75"/>
      <c r="H190" s="57"/>
      <c r="I190" s="57"/>
      <c r="J190" s="57"/>
      <c r="K190" s="57"/>
      <c r="L190" s="75"/>
      <c r="M190" s="75"/>
      <c r="N190" s="75"/>
      <c r="O190" s="57"/>
      <c r="P190" s="57"/>
      <c r="Q190" s="58"/>
      <c r="R190" s="58"/>
      <c r="S190" s="58"/>
      <c r="T190" s="58"/>
      <c r="V190" s="57"/>
      <c r="W190" s="57"/>
      <c r="X190" s="58"/>
      <c r="Y190" s="58"/>
      <c r="Z190" s="58"/>
      <c r="AA190" s="58"/>
    </row>
    <row r="191" spans="1:27" s="51" customFormat="1" ht="17.100000000000001" customHeight="1">
      <c r="A191" s="75"/>
      <c r="B191" s="57"/>
      <c r="C191" s="57"/>
      <c r="D191" s="56"/>
      <c r="E191" s="57"/>
      <c r="F191" s="75"/>
      <c r="G191" s="75"/>
      <c r="H191" s="57"/>
      <c r="I191" s="57"/>
      <c r="J191" s="57"/>
      <c r="K191" s="57"/>
      <c r="L191" s="75"/>
      <c r="M191" s="75"/>
      <c r="N191" s="75"/>
      <c r="O191" s="57"/>
      <c r="P191" s="57"/>
      <c r="Q191" s="58"/>
      <c r="R191" s="58"/>
      <c r="S191" s="58"/>
      <c r="T191" s="58"/>
      <c r="V191" s="57"/>
      <c r="W191" s="57"/>
      <c r="X191" s="58"/>
      <c r="Y191" s="58"/>
      <c r="Z191" s="58"/>
      <c r="AA191" s="58"/>
    </row>
    <row r="192" spans="1:27" s="51" customFormat="1" ht="17.100000000000001" customHeight="1">
      <c r="A192" s="75"/>
      <c r="B192" s="57"/>
      <c r="C192" s="57"/>
      <c r="D192" s="56"/>
      <c r="E192" s="57"/>
      <c r="F192" s="75"/>
      <c r="G192" s="75"/>
      <c r="H192" s="57"/>
      <c r="I192" s="57"/>
      <c r="J192" s="57"/>
      <c r="K192" s="57"/>
      <c r="L192" s="75"/>
      <c r="M192" s="75"/>
      <c r="N192" s="75"/>
      <c r="O192" s="57"/>
      <c r="P192" s="57"/>
      <c r="Q192" s="58"/>
      <c r="R192" s="58"/>
      <c r="S192" s="58"/>
      <c r="T192" s="58"/>
      <c r="V192" s="57"/>
      <c r="W192" s="57"/>
      <c r="X192" s="58"/>
      <c r="Y192" s="58"/>
      <c r="Z192" s="58"/>
      <c r="AA192" s="58"/>
    </row>
    <row r="193" spans="1:27" s="51" customFormat="1" ht="17.100000000000001" customHeight="1">
      <c r="A193" s="75"/>
      <c r="B193" s="57"/>
      <c r="C193" s="57"/>
      <c r="D193" s="56"/>
      <c r="E193" s="57"/>
      <c r="F193" s="75"/>
      <c r="G193" s="75"/>
      <c r="H193" s="57"/>
      <c r="I193" s="57"/>
      <c r="J193" s="57"/>
      <c r="K193" s="57"/>
      <c r="L193" s="75"/>
      <c r="M193" s="75"/>
      <c r="N193" s="75"/>
      <c r="O193" s="57"/>
      <c r="P193" s="57"/>
      <c r="Q193" s="58"/>
      <c r="R193" s="58"/>
      <c r="S193" s="58"/>
      <c r="T193" s="58"/>
      <c r="V193" s="57"/>
      <c r="W193" s="57"/>
      <c r="X193" s="58"/>
      <c r="Y193" s="58"/>
      <c r="Z193" s="58"/>
      <c r="AA193" s="58"/>
    </row>
    <row r="194" spans="1:27" s="51" customFormat="1" ht="17.100000000000001" customHeight="1">
      <c r="A194" s="75"/>
      <c r="B194" s="57"/>
      <c r="C194" s="57"/>
      <c r="D194" s="56"/>
      <c r="E194" s="57"/>
      <c r="F194" s="75"/>
      <c r="G194" s="75"/>
      <c r="H194" s="57"/>
      <c r="I194" s="57"/>
      <c r="J194" s="57"/>
      <c r="K194" s="57"/>
      <c r="L194" s="75"/>
      <c r="M194" s="75"/>
      <c r="N194" s="75"/>
      <c r="O194" s="57"/>
      <c r="P194" s="57"/>
      <c r="Q194" s="58"/>
      <c r="R194" s="58"/>
      <c r="S194" s="58"/>
      <c r="T194" s="58"/>
      <c r="V194" s="57"/>
      <c r="W194" s="57"/>
      <c r="X194" s="58"/>
      <c r="Y194" s="58"/>
      <c r="Z194" s="58"/>
      <c r="AA194" s="58"/>
    </row>
    <row r="195" spans="1:27" s="51" customFormat="1" ht="17.100000000000001" customHeight="1">
      <c r="A195" s="75"/>
      <c r="B195" s="57"/>
      <c r="C195" s="57"/>
      <c r="D195" s="56"/>
      <c r="E195" s="57"/>
      <c r="F195" s="75"/>
      <c r="G195" s="75"/>
      <c r="H195" s="57"/>
      <c r="I195" s="57"/>
      <c r="J195" s="57"/>
      <c r="K195" s="57"/>
      <c r="L195" s="75"/>
      <c r="M195" s="75"/>
      <c r="N195" s="75"/>
      <c r="O195" s="58"/>
      <c r="P195" s="58"/>
      <c r="Q195" s="58"/>
      <c r="R195" s="58"/>
      <c r="S195" s="58"/>
      <c r="T195" s="58"/>
      <c r="V195" s="58"/>
      <c r="W195" s="58"/>
      <c r="X195" s="58"/>
      <c r="Y195" s="58"/>
      <c r="Z195" s="58"/>
      <c r="AA195" s="58"/>
    </row>
    <row r="196" spans="1:27" s="51" customFormat="1" ht="17.100000000000001" customHeight="1">
      <c r="A196" s="75"/>
      <c r="B196" s="57"/>
      <c r="C196" s="57"/>
      <c r="D196" s="56"/>
      <c r="E196" s="57"/>
      <c r="F196" s="75"/>
      <c r="G196" s="75"/>
      <c r="H196" s="57"/>
      <c r="I196" s="57"/>
      <c r="J196" s="57"/>
      <c r="K196" s="57"/>
      <c r="L196" s="75"/>
      <c r="M196" s="75"/>
      <c r="N196" s="75"/>
      <c r="O196" s="58"/>
      <c r="P196" s="58"/>
      <c r="Q196" s="58"/>
      <c r="R196" s="58"/>
      <c r="S196" s="58"/>
      <c r="T196" s="58"/>
      <c r="V196" s="58"/>
      <c r="W196" s="58"/>
      <c r="X196" s="58"/>
      <c r="Y196" s="58"/>
      <c r="Z196" s="58"/>
      <c r="AA196" s="58"/>
    </row>
    <row r="197" spans="1:27" s="51" customFormat="1" ht="17.100000000000001" customHeight="1">
      <c r="A197" s="75"/>
      <c r="B197" s="57"/>
      <c r="C197" s="57"/>
      <c r="D197" s="56"/>
      <c r="E197" s="57"/>
      <c r="F197" s="75"/>
      <c r="G197" s="75"/>
      <c r="H197" s="57"/>
      <c r="I197" s="57"/>
      <c r="J197" s="57"/>
      <c r="K197" s="57"/>
      <c r="L197" s="75"/>
      <c r="M197" s="75"/>
      <c r="N197" s="75"/>
      <c r="O197" s="58"/>
      <c r="P197" s="58"/>
      <c r="Q197" s="58"/>
      <c r="R197" s="58"/>
      <c r="S197" s="58"/>
      <c r="T197" s="58"/>
      <c r="V197" s="58"/>
      <c r="W197" s="58"/>
      <c r="X197" s="58"/>
      <c r="Y197" s="58"/>
      <c r="Z197" s="58"/>
      <c r="AA197" s="58"/>
    </row>
    <row r="198" spans="1:27" s="51" customFormat="1" ht="17.100000000000001" customHeight="1">
      <c r="A198" s="75"/>
      <c r="B198" s="57"/>
      <c r="C198" s="57"/>
      <c r="D198" s="56"/>
      <c r="E198" s="57"/>
      <c r="F198" s="75"/>
      <c r="G198" s="75"/>
      <c r="H198" s="57"/>
      <c r="I198" s="57"/>
      <c r="J198" s="57"/>
      <c r="K198" s="57"/>
      <c r="L198" s="75"/>
      <c r="M198" s="75"/>
      <c r="N198" s="75"/>
      <c r="O198" s="58"/>
      <c r="P198" s="58"/>
      <c r="Q198" s="58"/>
      <c r="R198" s="58"/>
      <c r="S198" s="58"/>
      <c r="T198" s="58"/>
      <c r="V198" s="58"/>
      <c r="W198" s="58"/>
      <c r="X198" s="58"/>
      <c r="Y198" s="58"/>
      <c r="Z198" s="58"/>
      <c r="AA198" s="58"/>
    </row>
    <row r="199" spans="1:27" s="51" customFormat="1" ht="17.100000000000001" customHeight="1">
      <c r="A199" s="75"/>
      <c r="B199" s="57"/>
      <c r="C199" s="57"/>
      <c r="D199" s="56"/>
      <c r="E199" s="57"/>
      <c r="F199" s="75"/>
      <c r="G199" s="75"/>
      <c r="H199" s="57"/>
      <c r="I199" s="57"/>
      <c r="J199" s="57"/>
      <c r="K199" s="57"/>
      <c r="L199" s="75"/>
      <c r="M199" s="75"/>
      <c r="N199" s="75"/>
      <c r="O199" s="58"/>
      <c r="P199" s="58"/>
      <c r="Q199" s="58"/>
      <c r="R199" s="58"/>
      <c r="S199" s="58"/>
      <c r="T199" s="58"/>
      <c r="V199" s="58"/>
      <c r="W199" s="58"/>
      <c r="X199" s="58"/>
      <c r="Y199" s="58"/>
      <c r="Z199" s="58"/>
      <c r="AA199" s="58"/>
    </row>
    <row r="200" spans="1:27" s="51" customFormat="1" ht="17.100000000000001" customHeight="1">
      <c r="A200" s="75"/>
      <c r="B200" s="57"/>
      <c r="C200" s="57"/>
      <c r="D200" s="56"/>
      <c r="E200" s="57"/>
      <c r="F200" s="75"/>
      <c r="G200" s="75"/>
      <c r="H200" s="57"/>
      <c r="I200" s="57"/>
      <c r="J200" s="57"/>
      <c r="K200" s="57"/>
      <c r="L200" s="75"/>
      <c r="M200" s="75"/>
      <c r="N200" s="75"/>
      <c r="O200" s="58"/>
      <c r="P200" s="58"/>
      <c r="Q200" s="58"/>
      <c r="R200" s="58"/>
      <c r="S200" s="58"/>
      <c r="T200" s="58"/>
      <c r="V200" s="58"/>
      <c r="W200" s="58"/>
      <c r="X200" s="58"/>
      <c r="Y200" s="58"/>
      <c r="Z200" s="58"/>
      <c r="AA200" s="58"/>
    </row>
    <row r="201" spans="1:27" s="51" customFormat="1" ht="17.100000000000001" customHeight="1">
      <c r="A201" s="75"/>
      <c r="B201" s="57"/>
      <c r="C201" s="57"/>
      <c r="D201" s="56"/>
      <c r="E201" s="57"/>
      <c r="F201" s="75"/>
      <c r="G201" s="75"/>
      <c r="H201" s="57"/>
      <c r="I201" s="57"/>
      <c r="J201" s="57"/>
      <c r="K201" s="57"/>
      <c r="L201" s="75"/>
      <c r="M201" s="75"/>
      <c r="N201" s="75"/>
      <c r="O201" s="58"/>
      <c r="P201" s="58"/>
      <c r="Q201" s="58"/>
      <c r="R201" s="58"/>
      <c r="S201" s="58"/>
      <c r="T201" s="58"/>
      <c r="V201" s="58"/>
      <c r="W201" s="58"/>
      <c r="X201" s="58"/>
      <c r="Y201" s="58"/>
      <c r="Z201" s="58"/>
      <c r="AA201" s="58"/>
    </row>
    <row r="202" spans="1:27" s="51" customFormat="1" ht="17.100000000000001" customHeight="1">
      <c r="A202" s="75"/>
      <c r="B202" s="57"/>
      <c r="C202" s="57"/>
      <c r="D202" s="56"/>
      <c r="E202" s="57"/>
      <c r="F202" s="75"/>
      <c r="G202" s="75"/>
      <c r="H202" s="57"/>
      <c r="I202" s="57"/>
      <c r="J202" s="57"/>
      <c r="K202" s="57"/>
      <c r="L202" s="75"/>
      <c r="M202" s="75"/>
      <c r="N202" s="75"/>
      <c r="O202" s="58"/>
      <c r="P202" s="58"/>
      <c r="Q202" s="58"/>
      <c r="R202" s="58"/>
      <c r="S202" s="58"/>
      <c r="T202" s="58"/>
      <c r="V202" s="58"/>
      <c r="W202" s="58"/>
      <c r="X202" s="58"/>
      <c r="Y202" s="58"/>
      <c r="Z202" s="58"/>
      <c r="AA202" s="58"/>
    </row>
    <row r="203" spans="1:27" s="51" customFormat="1" ht="16.5" customHeight="1">
      <c r="A203" s="75"/>
      <c r="B203" s="57"/>
      <c r="C203" s="57"/>
      <c r="D203" s="56"/>
      <c r="E203" s="57"/>
      <c r="F203" s="75"/>
      <c r="G203" s="75"/>
      <c r="H203" s="57"/>
      <c r="I203" s="57"/>
      <c r="J203" s="57"/>
      <c r="K203" s="57"/>
      <c r="L203" s="75"/>
      <c r="M203" s="75"/>
      <c r="N203" s="75"/>
      <c r="O203" s="58"/>
      <c r="P203" s="58"/>
      <c r="Q203" s="58"/>
      <c r="R203" s="58"/>
      <c r="S203" s="58"/>
      <c r="T203" s="58"/>
      <c r="V203" s="58"/>
      <c r="W203" s="58"/>
      <c r="X203" s="58"/>
      <c r="Y203" s="58"/>
      <c r="Z203" s="58"/>
      <c r="AA203" s="58"/>
    </row>
    <row r="204" spans="1:27" s="51" customFormat="1" ht="17.100000000000001" customHeight="1"/>
    <row r="205" spans="1:27" s="51" customFormat="1" ht="17.100000000000001" customHeight="1">
      <c r="A205" s="52" t="s">
        <v>138</v>
      </c>
    </row>
    <row r="206" spans="1:27" s="51" customFormat="1" ht="17.100000000000001" customHeight="1">
      <c r="A206" s="59" t="s">
        <v>129</v>
      </c>
      <c r="B206" s="59" t="s">
        <v>130</v>
      </c>
      <c r="C206" s="59" t="s">
        <v>131</v>
      </c>
      <c r="D206" s="59" t="s">
        <v>132</v>
      </c>
      <c r="E206" s="59" t="s">
        <v>133</v>
      </c>
      <c r="F206" s="59" t="s">
        <v>134</v>
      </c>
      <c r="G206" s="59" t="s">
        <v>135</v>
      </c>
      <c r="H206" s="59" t="s">
        <v>136</v>
      </c>
      <c r="I206" s="59" t="s">
        <v>137</v>
      </c>
      <c r="J206" s="59" t="s">
        <v>196</v>
      </c>
    </row>
    <row r="207" spans="1:27" s="51" customFormat="1" ht="17.100000000000001" customHeight="1"/>
    <row r="208" spans="1:27" s="51" customFormat="1" ht="17.100000000000001" customHeight="1"/>
    <row r="209" spans="1:35" s="51" customFormat="1" ht="17.100000000000001" customHeight="1"/>
    <row r="210" spans="1:35" s="51" customFormat="1" ht="17.100000000000001" customHeight="1"/>
    <row r="211" spans="1:35" s="51" customFormat="1" ht="17.100000000000001" customHeight="1"/>
    <row r="212" spans="1:35" s="51" customFormat="1" ht="17.100000000000001" customHeight="1"/>
    <row r="213" spans="1:35" s="51" customFormat="1" ht="17.100000000000001" customHeight="1"/>
    <row r="214" spans="1:35" s="51" customFormat="1" ht="17.100000000000001" customHeight="1"/>
    <row r="215" spans="1:35" s="51" customFormat="1" ht="17.100000000000001" customHeight="1"/>
    <row r="216" spans="1:35" s="51" customFormat="1" ht="17.100000000000001" customHeight="1"/>
    <row r="217" spans="1:35" s="51" customFormat="1" ht="17.100000000000001" customHeight="1"/>
    <row r="218" spans="1:35" s="51" customFormat="1" ht="17.100000000000001" customHeight="1">
      <c r="A218" s="52" t="s">
        <v>10</v>
      </c>
    </row>
    <row r="219" spans="1:35" s="62" customFormat="1" ht="18" customHeight="1">
      <c r="A219" s="59" t="s">
        <v>30</v>
      </c>
      <c r="B219" s="60" t="s">
        <v>141</v>
      </c>
      <c r="C219" s="60" t="s">
        <v>142</v>
      </c>
      <c r="D219" s="60" t="s">
        <v>143</v>
      </c>
      <c r="E219" s="60" t="s">
        <v>11</v>
      </c>
      <c r="F219" s="60" t="s">
        <v>12</v>
      </c>
      <c r="G219" s="60" t="s">
        <v>13</v>
      </c>
      <c r="H219" s="60" t="s">
        <v>14</v>
      </c>
      <c r="I219" s="60" t="s">
        <v>15</v>
      </c>
      <c r="J219" s="60" t="s">
        <v>16</v>
      </c>
      <c r="K219" s="60" t="s">
        <v>17</v>
      </c>
      <c r="L219" s="60" t="s">
        <v>18</v>
      </c>
      <c r="M219" s="60" t="s">
        <v>19</v>
      </c>
      <c r="N219" s="60" t="s">
        <v>144</v>
      </c>
      <c r="O219" s="60" t="s">
        <v>31</v>
      </c>
      <c r="P219" s="60" t="s">
        <v>145</v>
      </c>
      <c r="Q219" s="60" t="s">
        <v>146</v>
      </c>
      <c r="R219" s="60" t="s">
        <v>147</v>
      </c>
      <c r="S219" s="60" t="s">
        <v>32</v>
      </c>
      <c r="T219" s="60" t="s">
        <v>148</v>
      </c>
      <c r="U219" s="60" t="s">
        <v>149</v>
      </c>
      <c r="V219" s="60" t="s">
        <v>139</v>
      </c>
      <c r="W219" s="61" t="s">
        <v>150</v>
      </c>
      <c r="X219" s="60" t="s">
        <v>140</v>
      </c>
      <c r="Y219" s="60" t="s">
        <v>151</v>
      </c>
      <c r="Z219" s="60" t="s">
        <v>152</v>
      </c>
      <c r="AA219" s="60" t="s">
        <v>153</v>
      </c>
      <c r="AB219" s="60" t="s">
        <v>154</v>
      </c>
      <c r="AC219" s="60" t="s">
        <v>155</v>
      </c>
      <c r="AD219" s="60" t="s">
        <v>156</v>
      </c>
      <c r="AE219" s="60" t="s">
        <v>157</v>
      </c>
      <c r="AF219" s="60" t="s">
        <v>158</v>
      </c>
      <c r="AG219" s="60" t="s">
        <v>159</v>
      </c>
      <c r="AH219" s="60" t="s">
        <v>160</v>
      </c>
      <c r="AI219" s="60" t="s">
        <v>161</v>
      </c>
    </row>
    <row r="231" spans="1:20" ht="17.100000000000001" customHeight="1">
      <c r="A231" s="52" t="s">
        <v>510</v>
      </c>
    </row>
    <row r="232" spans="1:20" ht="17.100000000000001" customHeight="1">
      <c r="A232" s="59" t="s">
        <v>509</v>
      </c>
      <c r="B232" s="59">
        <v>1</v>
      </c>
      <c r="C232" s="59">
        <v>2</v>
      </c>
      <c r="D232" s="59">
        <v>3</v>
      </c>
      <c r="E232" s="59">
        <v>4</v>
      </c>
      <c r="F232" s="59">
        <v>5</v>
      </c>
      <c r="G232" s="59">
        <v>6</v>
      </c>
      <c r="H232" s="59">
        <v>7</v>
      </c>
      <c r="I232" s="59">
        <v>8</v>
      </c>
      <c r="J232" s="59">
        <v>9</v>
      </c>
      <c r="K232" s="59">
        <v>10</v>
      </c>
      <c r="L232" s="59">
        <v>11</v>
      </c>
      <c r="M232" s="59">
        <v>12</v>
      </c>
      <c r="N232" s="59">
        <v>13</v>
      </c>
      <c r="O232" s="59">
        <v>14</v>
      </c>
      <c r="P232" s="59">
        <v>15</v>
      </c>
      <c r="Q232" s="59">
        <v>16</v>
      </c>
      <c r="R232" s="59">
        <v>17</v>
      </c>
      <c r="S232" s="59">
        <v>18</v>
      </c>
      <c r="T232" s="59">
        <v>19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2.77734375" style="168" customWidth="1"/>
    <col min="3" max="5" width="9.77734375" style="168" customWidth="1"/>
    <col min="6" max="6" width="9.77734375" style="169" customWidth="1"/>
    <col min="7" max="9" width="9.77734375" style="168" customWidth="1"/>
    <col min="10" max="11" width="2.77734375" style="168" customWidth="1"/>
    <col min="12" max="16384" width="10.77734375" style="168"/>
  </cols>
  <sheetData>
    <row r="1" spans="1:11" s="64" customFormat="1" ht="33" customHeight="1">
      <c r="A1" s="370" t="s">
        <v>197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</row>
    <row r="2" spans="1:11" s="64" customFormat="1" ht="33" customHeight="1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</row>
    <row r="3" spans="1:11" s="64" customFormat="1" ht="12.75" customHeight="1">
      <c r="A3" s="65" t="s">
        <v>198</v>
      </c>
      <c r="B3" s="65"/>
      <c r="C3" s="65"/>
      <c r="D3" s="66"/>
      <c r="E3" s="66"/>
      <c r="F3" s="67"/>
      <c r="G3" s="66"/>
      <c r="H3" s="66"/>
      <c r="I3" s="66"/>
      <c r="J3" s="66"/>
      <c r="K3" s="66"/>
    </row>
    <row r="4" spans="1:11" s="73" customFormat="1" ht="13.5" customHeight="1">
      <c r="A4" s="68" t="str">
        <f>" 교   정   번   호(Calibration No) : "&amp;기본정보!H3</f>
        <v xml:space="preserve"> 교   정   번   호(Calibration No) : </v>
      </c>
      <c r="B4" s="68"/>
      <c r="C4" s="68"/>
      <c r="D4" s="69"/>
      <c r="E4" s="69"/>
      <c r="F4" s="70"/>
      <c r="G4" s="71"/>
      <c r="H4" s="69"/>
      <c r="I4" s="69"/>
      <c r="J4" s="72"/>
      <c r="K4" s="71"/>
    </row>
    <row r="5" spans="1:11" s="166" customFormat="1" ht="15" customHeight="1">
      <c r="F5" s="167"/>
    </row>
    <row r="6" spans="1:11" s="79" customFormat="1" ht="15" customHeight="1">
      <c r="A6" s="156" t="str">
        <f ca="1">IF(Calcu!A42=FALSE,"삭제","")</f>
        <v>삭제</v>
      </c>
      <c r="B6" s="143"/>
      <c r="C6" s="371" t="str">
        <f ca="1">"※ "&amp;Calcu!C12&amp;"교정"</f>
        <v>※ 0교정</v>
      </c>
      <c r="D6" s="371"/>
      <c r="E6" s="371"/>
      <c r="F6" s="371"/>
      <c r="G6" s="371"/>
      <c r="H6" s="371"/>
      <c r="I6" s="371"/>
      <c r="J6" s="77"/>
      <c r="K6" s="141"/>
    </row>
    <row r="7" spans="1:11" s="80" customFormat="1" ht="15" customHeight="1">
      <c r="A7" s="142" t="str">
        <f t="shared" ref="A7:A15" ca="1" si="0">A6</f>
        <v>삭제</v>
      </c>
      <c r="B7" s="143"/>
      <c r="C7" s="371"/>
      <c r="D7" s="371"/>
      <c r="E7" s="371"/>
      <c r="F7" s="371"/>
      <c r="G7" s="371"/>
      <c r="H7" s="371"/>
      <c r="I7" s="371"/>
      <c r="J7" s="77"/>
      <c r="K7" s="144"/>
    </row>
    <row r="8" spans="1:11" s="80" customFormat="1" ht="15" customHeight="1">
      <c r="A8" s="142" t="str">
        <f t="shared" ca="1" si="0"/>
        <v>삭제</v>
      </c>
      <c r="B8" s="143"/>
      <c r="C8" s="143"/>
      <c r="D8" s="143"/>
      <c r="E8" s="143"/>
      <c r="F8" s="145"/>
      <c r="G8" s="143"/>
      <c r="H8" s="143"/>
      <c r="I8" s="143"/>
      <c r="J8" s="146"/>
      <c r="K8" s="144"/>
    </row>
    <row r="9" spans="1:11" s="80" customFormat="1" ht="15" customHeight="1">
      <c r="A9" s="142" t="str">
        <f t="shared" ca="1" si="0"/>
        <v>삭제</v>
      </c>
      <c r="B9" s="143"/>
      <c r="C9" s="147" t="str">
        <f>"○ 기기명 : "&amp;기본정보!C$5</f>
        <v xml:space="preserve">○ 기기명 : </v>
      </c>
      <c r="D9" s="143"/>
      <c r="E9" s="143"/>
      <c r="F9" s="148"/>
      <c r="G9" s="143"/>
      <c r="H9" s="143"/>
      <c r="I9" s="143"/>
      <c r="J9" s="146"/>
      <c r="K9" s="144"/>
    </row>
    <row r="10" spans="1:11" s="80" customFormat="1" ht="15" customHeight="1">
      <c r="A10" s="142" t="str">
        <f t="shared" ca="1" si="0"/>
        <v>삭제</v>
      </c>
      <c r="B10" s="143"/>
      <c r="C10" s="147" t="str">
        <f>"○ 제작회사 및 형식 : "&amp;기본정보!C$6&amp;  "  /   "&amp;기본정보!C$7</f>
        <v xml:space="preserve">○ 제작회사 및 형식 :   /   </v>
      </c>
      <c r="D10" s="143"/>
      <c r="E10" s="143"/>
      <c r="F10" s="145"/>
      <c r="G10" s="143"/>
      <c r="H10" s="143"/>
      <c r="I10" s="143"/>
      <c r="J10" s="146"/>
      <c r="K10" s="144"/>
    </row>
    <row r="11" spans="1:11" s="80" customFormat="1" ht="15" customHeight="1">
      <c r="A11" s="142" t="str">
        <f t="shared" ca="1" si="0"/>
        <v>삭제</v>
      </c>
      <c r="B11" s="143"/>
      <c r="C11" s="147" t="str">
        <f>"○ 기기번호 : "&amp;기본정보!C$8</f>
        <v xml:space="preserve">○ 기기번호 : </v>
      </c>
      <c r="D11" s="143"/>
      <c r="E11" s="143"/>
      <c r="F11" s="145"/>
      <c r="G11" s="143"/>
      <c r="H11" s="143"/>
      <c r="I11" s="143"/>
      <c r="J11" s="149"/>
      <c r="K11" s="144"/>
    </row>
    <row r="12" spans="1:11" s="80" customFormat="1" ht="15" customHeight="1">
      <c r="A12" s="142" t="str">
        <f t="shared" ca="1" si="0"/>
        <v>삭제</v>
      </c>
      <c r="B12" s="143"/>
      <c r="C12" s="143"/>
      <c r="D12" s="143"/>
      <c r="E12" s="143"/>
      <c r="F12" s="140"/>
      <c r="G12" s="143"/>
      <c r="H12" s="143"/>
      <c r="I12" s="143"/>
      <c r="J12" s="146"/>
      <c r="K12" s="144"/>
    </row>
    <row r="13" spans="1:11" s="80" customFormat="1" ht="15" customHeight="1">
      <c r="A13" s="142" t="str">
        <f t="shared" ca="1" si="0"/>
        <v>삭제</v>
      </c>
      <c r="B13" s="143"/>
      <c r="C13" s="150" t="s">
        <v>45</v>
      </c>
      <c r="D13" s="145"/>
      <c r="E13" s="145"/>
      <c r="F13" s="140"/>
      <c r="G13" s="145"/>
      <c r="H13" s="143"/>
      <c r="I13" s="143"/>
      <c r="J13" s="146"/>
      <c r="K13" s="144"/>
    </row>
    <row r="14" spans="1:11" s="80" customFormat="1" ht="15" customHeight="1">
      <c r="A14" s="142" t="str">
        <f t="shared" ca="1" si="0"/>
        <v>삭제</v>
      </c>
      <c r="B14" s="143"/>
      <c r="C14" s="151" t="s">
        <v>46</v>
      </c>
      <c r="D14" s="151" t="s">
        <v>478</v>
      </c>
      <c r="E14" s="151" t="s">
        <v>479</v>
      </c>
      <c r="F14" s="151" t="s">
        <v>480</v>
      </c>
      <c r="G14" s="151" t="s">
        <v>482</v>
      </c>
      <c r="H14" s="151" t="s">
        <v>483</v>
      </c>
      <c r="I14" s="372" t="s">
        <v>486</v>
      </c>
      <c r="J14" s="77"/>
      <c r="K14" s="144"/>
    </row>
    <row r="15" spans="1:11" s="80" customFormat="1" ht="15" customHeight="1">
      <c r="A15" s="142" t="str">
        <f t="shared" ca="1" si="0"/>
        <v>삭제</v>
      </c>
      <c r="B15" s="143"/>
      <c r="C15" s="152" t="str">
        <f ca="1">"("&amp;Calcu!E14&amp;")"</f>
        <v>(kN)</v>
      </c>
      <c r="D15" s="152" t="str">
        <f ca="1">"("&amp;Calcu!E14&amp;")"</f>
        <v>(kN)</v>
      </c>
      <c r="E15" s="152" t="s">
        <v>35</v>
      </c>
      <c r="F15" s="152" t="s">
        <v>481</v>
      </c>
      <c r="G15" s="152" t="s">
        <v>35</v>
      </c>
      <c r="H15" s="152" t="s">
        <v>484</v>
      </c>
      <c r="I15" s="373"/>
      <c r="J15" s="77"/>
      <c r="K15" s="144"/>
    </row>
    <row r="16" spans="1:11" s="80" customFormat="1" ht="15" customHeight="1">
      <c r="A16" s="142" t="str">
        <f ca="1">IF(Calcu!A42=FALSE,"삭제","")</f>
        <v>삭제</v>
      </c>
      <c r="B16" s="143"/>
      <c r="C16" s="153" t="str">
        <f ca="1">Calcu!Y23</f>
        <v/>
      </c>
      <c r="D16" s="153" t="str">
        <f ca="1">Calcu!Z23</f>
        <v>-</v>
      </c>
      <c r="E16" s="153" t="str">
        <f ca="1">Calcu!AB23</f>
        <v/>
      </c>
      <c r="F16" s="153" t="str">
        <f ca="1">Calcu!AC23</f>
        <v>-</v>
      </c>
      <c r="G16" s="153" t="str">
        <f ca="1">Calcu!AE23</f>
        <v>-</v>
      </c>
      <c r="H16" s="153" t="str">
        <f ca="1">Calcu!AF23</f>
        <v>-</v>
      </c>
      <c r="I16" s="153" t="str">
        <f ca="1">Calcu!AG23</f>
        <v>-</v>
      </c>
      <c r="J16" s="78"/>
      <c r="K16" s="144"/>
    </row>
    <row r="17" spans="1:11" s="80" customFormat="1" ht="15" customHeight="1">
      <c r="A17" s="142" t="str">
        <f ca="1">IF(Calcu!A43=FALSE,"삭제","")</f>
        <v>삭제</v>
      </c>
      <c r="B17" s="143"/>
      <c r="C17" s="153" t="str">
        <f ca="1">Calcu!Y24</f>
        <v/>
      </c>
      <c r="D17" s="153" t="str">
        <f ca="1">Calcu!Z24</f>
        <v>-</v>
      </c>
      <c r="E17" s="153" t="str">
        <f ca="1">Calcu!AB24</f>
        <v/>
      </c>
      <c r="F17" s="153" t="str">
        <f ca="1">Calcu!AC24</f>
        <v>-</v>
      </c>
      <c r="G17" s="153" t="str">
        <f ca="1">Calcu!AE24</f>
        <v>-</v>
      </c>
      <c r="H17" s="153" t="str">
        <f>Calcu!AF24</f>
        <v>-</v>
      </c>
      <c r="I17" s="153" t="str">
        <f ca="1">Calcu!AG24</f>
        <v>-</v>
      </c>
      <c r="J17" s="78"/>
      <c r="K17" s="144"/>
    </row>
    <row r="18" spans="1:11" s="80" customFormat="1" ht="15" customHeight="1">
      <c r="A18" s="142" t="str">
        <f ca="1">IF(Calcu!A44=FALSE,"삭제","")</f>
        <v>삭제</v>
      </c>
      <c r="B18" s="143"/>
      <c r="C18" s="153" t="str">
        <f ca="1">Calcu!Y25</f>
        <v/>
      </c>
      <c r="D18" s="153" t="str">
        <f ca="1">Calcu!Z25</f>
        <v>-</v>
      </c>
      <c r="E18" s="153" t="str">
        <f ca="1">Calcu!AB25</f>
        <v/>
      </c>
      <c r="F18" s="153" t="str">
        <f ca="1">Calcu!AC25</f>
        <v>-</v>
      </c>
      <c r="G18" s="153" t="str">
        <f ca="1">Calcu!AE25</f>
        <v>-</v>
      </c>
      <c r="H18" s="153" t="str">
        <f>Calcu!AF25</f>
        <v>-</v>
      </c>
      <c r="I18" s="153" t="str">
        <f ca="1">Calcu!AG25</f>
        <v>-</v>
      </c>
      <c r="J18" s="78"/>
      <c r="K18" s="144"/>
    </row>
    <row r="19" spans="1:11" s="80" customFormat="1" ht="15" customHeight="1">
      <c r="A19" s="142" t="str">
        <f ca="1">IF(Calcu!A45=FALSE,"삭제","")</f>
        <v>삭제</v>
      </c>
      <c r="B19" s="143"/>
      <c r="C19" s="153" t="str">
        <f ca="1">Calcu!Y26</f>
        <v/>
      </c>
      <c r="D19" s="153" t="str">
        <f ca="1">Calcu!Z26</f>
        <v>-</v>
      </c>
      <c r="E19" s="153" t="str">
        <f ca="1">Calcu!AB26</f>
        <v/>
      </c>
      <c r="F19" s="153" t="str">
        <f ca="1">Calcu!AC26</f>
        <v>-</v>
      </c>
      <c r="G19" s="153" t="str">
        <f ca="1">Calcu!AE26</f>
        <v>-</v>
      </c>
      <c r="H19" s="153" t="str">
        <f>Calcu!AF26</f>
        <v>-</v>
      </c>
      <c r="I19" s="153" t="str">
        <f ca="1">Calcu!AG26</f>
        <v>-</v>
      </c>
      <c r="J19" s="78"/>
      <c r="K19" s="144"/>
    </row>
    <row r="20" spans="1:11" s="80" customFormat="1" ht="15" customHeight="1">
      <c r="A20" s="142" t="str">
        <f ca="1">IF(Calcu!A46=FALSE,"삭제","")</f>
        <v>삭제</v>
      </c>
      <c r="B20" s="143"/>
      <c r="C20" s="153" t="str">
        <f ca="1">Calcu!Y27</f>
        <v/>
      </c>
      <c r="D20" s="153" t="str">
        <f ca="1">Calcu!Z27</f>
        <v>-</v>
      </c>
      <c r="E20" s="153" t="str">
        <f ca="1">Calcu!AB27</f>
        <v/>
      </c>
      <c r="F20" s="153" t="str">
        <f ca="1">Calcu!AC27</f>
        <v>-</v>
      </c>
      <c r="G20" s="153" t="str">
        <f ca="1">Calcu!AE27</f>
        <v>-</v>
      </c>
      <c r="H20" s="153" t="str">
        <f>Calcu!AF27</f>
        <v>-</v>
      </c>
      <c r="I20" s="153" t="str">
        <f ca="1">Calcu!AG27</f>
        <v>-</v>
      </c>
      <c r="J20" s="78"/>
      <c r="K20" s="144"/>
    </row>
    <row r="21" spans="1:11" s="80" customFormat="1" ht="15" customHeight="1">
      <c r="A21" s="142" t="str">
        <f ca="1">IF(Calcu!A47=FALSE,"삭제","")</f>
        <v>삭제</v>
      </c>
      <c r="B21" s="143"/>
      <c r="C21" s="153" t="str">
        <f ca="1">Calcu!Y28</f>
        <v/>
      </c>
      <c r="D21" s="153" t="str">
        <f ca="1">Calcu!Z28</f>
        <v>-</v>
      </c>
      <c r="E21" s="153" t="str">
        <f ca="1">Calcu!AB28</f>
        <v/>
      </c>
      <c r="F21" s="153" t="str">
        <f ca="1">Calcu!AC28</f>
        <v>-</v>
      </c>
      <c r="G21" s="153" t="str">
        <f ca="1">Calcu!AE28</f>
        <v>-</v>
      </c>
      <c r="H21" s="153" t="str">
        <f>Calcu!AF28</f>
        <v>-</v>
      </c>
      <c r="I21" s="153" t="str">
        <f ca="1">Calcu!AG28</f>
        <v>-</v>
      </c>
      <c r="J21" s="78"/>
      <c r="K21" s="144"/>
    </row>
    <row r="22" spans="1:11" s="80" customFormat="1" ht="15" customHeight="1">
      <c r="A22" s="142" t="str">
        <f ca="1">IF(Calcu!A48=FALSE,"삭제","")</f>
        <v>삭제</v>
      </c>
      <c r="B22" s="143"/>
      <c r="C22" s="153" t="str">
        <f ca="1">Calcu!Y29</f>
        <v/>
      </c>
      <c r="D22" s="153" t="str">
        <f ca="1">Calcu!Z29</f>
        <v>-</v>
      </c>
      <c r="E22" s="153" t="str">
        <f ca="1">Calcu!AB29</f>
        <v/>
      </c>
      <c r="F22" s="153" t="str">
        <f ca="1">Calcu!AC29</f>
        <v>-</v>
      </c>
      <c r="G22" s="153" t="str">
        <f ca="1">Calcu!AE29</f>
        <v>-</v>
      </c>
      <c r="H22" s="153" t="str">
        <f>Calcu!AF29</f>
        <v>-</v>
      </c>
      <c r="I22" s="153" t="str">
        <f ca="1">Calcu!AG29</f>
        <v>-</v>
      </c>
      <c r="J22" s="78"/>
      <c r="K22" s="144"/>
    </row>
    <row r="23" spans="1:11" s="80" customFormat="1" ht="15" customHeight="1">
      <c r="A23" s="142" t="str">
        <f ca="1">IF(Calcu!A49=FALSE,"삭제","")</f>
        <v>삭제</v>
      </c>
      <c r="B23" s="143"/>
      <c r="C23" s="153" t="str">
        <f ca="1">Calcu!Y30</f>
        <v/>
      </c>
      <c r="D23" s="153" t="str">
        <f ca="1">Calcu!Z30</f>
        <v>-</v>
      </c>
      <c r="E23" s="153" t="str">
        <f ca="1">Calcu!AB30</f>
        <v/>
      </c>
      <c r="F23" s="153" t="str">
        <f ca="1">Calcu!AC30</f>
        <v>-</v>
      </c>
      <c r="G23" s="153" t="str">
        <f ca="1">Calcu!AE30</f>
        <v>-</v>
      </c>
      <c r="H23" s="153" t="str">
        <f>Calcu!AF30</f>
        <v>-</v>
      </c>
      <c r="I23" s="153" t="str">
        <f ca="1">Calcu!AG30</f>
        <v>-</v>
      </c>
      <c r="J23" s="78"/>
      <c r="K23" s="144"/>
    </row>
    <row r="24" spans="1:11" s="80" customFormat="1" ht="15" customHeight="1">
      <c r="A24" s="142" t="str">
        <f ca="1">IF(Calcu!A50=FALSE,"삭제","")</f>
        <v>삭제</v>
      </c>
      <c r="B24" s="143"/>
      <c r="C24" s="153" t="str">
        <f ca="1">Calcu!Y31</f>
        <v/>
      </c>
      <c r="D24" s="153" t="str">
        <f ca="1">Calcu!Z31</f>
        <v>-</v>
      </c>
      <c r="E24" s="153" t="str">
        <f ca="1">Calcu!AB31</f>
        <v/>
      </c>
      <c r="F24" s="153" t="str">
        <f ca="1">Calcu!AC31</f>
        <v>-</v>
      </c>
      <c r="G24" s="153" t="str">
        <f ca="1">Calcu!AE31</f>
        <v>-</v>
      </c>
      <c r="H24" s="153" t="str">
        <f>Calcu!AF31</f>
        <v>-</v>
      </c>
      <c r="I24" s="153" t="str">
        <f ca="1">Calcu!AG31</f>
        <v>-</v>
      </c>
      <c r="J24" s="78"/>
      <c r="K24" s="144"/>
    </row>
    <row r="25" spans="1:11" s="80" customFormat="1" ht="15" customHeight="1">
      <c r="A25" s="142" t="str">
        <f ca="1">IF(Calcu!A51=FALSE,"삭제","")</f>
        <v>삭제</v>
      </c>
      <c r="B25" s="143"/>
      <c r="C25" s="153" t="str">
        <f ca="1">Calcu!Y32</f>
        <v/>
      </c>
      <c r="D25" s="153" t="str">
        <f ca="1">Calcu!Z32</f>
        <v>-</v>
      </c>
      <c r="E25" s="153" t="str">
        <f ca="1">Calcu!AB32</f>
        <v/>
      </c>
      <c r="F25" s="153" t="str">
        <f ca="1">Calcu!AC32</f>
        <v>-</v>
      </c>
      <c r="G25" s="153" t="str">
        <f ca="1">Calcu!AE32</f>
        <v>-</v>
      </c>
      <c r="H25" s="153" t="str">
        <f>Calcu!AF32</f>
        <v>-</v>
      </c>
      <c r="I25" s="153" t="str">
        <f ca="1">Calcu!AG32</f>
        <v>-</v>
      </c>
      <c r="J25" s="78"/>
      <c r="K25" s="144"/>
    </row>
    <row r="26" spans="1:11" s="80" customFormat="1" ht="15" customHeight="1">
      <c r="A26" s="142" t="str">
        <f ca="1">IF(Calcu!A52=FALSE,"삭제","")</f>
        <v>삭제</v>
      </c>
      <c r="B26" s="143"/>
      <c r="C26" s="153" t="str">
        <f ca="1">Calcu!Y33</f>
        <v/>
      </c>
      <c r="D26" s="153" t="str">
        <f ca="1">Calcu!Z33</f>
        <v>-</v>
      </c>
      <c r="E26" s="153" t="str">
        <f ca="1">Calcu!AB33</f>
        <v/>
      </c>
      <c r="F26" s="153" t="str">
        <f ca="1">Calcu!AC33</f>
        <v>-</v>
      </c>
      <c r="G26" s="153" t="str">
        <f ca="1">Calcu!AE33</f>
        <v>-</v>
      </c>
      <c r="H26" s="153" t="str">
        <f>Calcu!AF33</f>
        <v>-</v>
      </c>
      <c r="I26" s="153" t="str">
        <f ca="1">Calcu!AG33</f>
        <v>-</v>
      </c>
      <c r="J26" s="78"/>
      <c r="K26" s="144"/>
    </row>
    <row r="27" spans="1:11" s="80" customFormat="1" ht="15" customHeight="1">
      <c r="A27" s="142" t="str">
        <f ca="1">IF(Calcu!A53=FALSE,"삭제","")</f>
        <v>삭제</v>
      </c>
      <c r="B27" s="143"/>
      <c r="C27" s="153" t="str">
        <f ca="1">Calcu!Y34</f>
        <v/>
      </c>
      <c r="D27" s="153" t="str">
        <f ca="1">Calcu!Z34</f>
        <v>-</v>
      </c>
      <c r="E27" s="153" t="str">
        <f ca="1">Calcu!AB34</f>
        <v/>
      </c>
      <c r="F27" s="153" t="str">
        <f ca="1">Calcu!AC34</f>
        <v>-</v>
      </c>
      <c r="G27" s="153" t="str">
        <f ca="1">Calcu!AE34</f>
        <v>-</v>
      </c>
      <c r="H27" s="153" t="str">
        <f>Calcu!AF34</f>
        <v>-</v>
      </c>
      <c r="I27" s="153" t="str">
        <f ca="1">Calcu!AG34</f>
        <v>-</v>
      </c>
      <c r="J27" s="78"/>
      <c r="K27" s="144"/>
    </row>
    <row r="28" spans="1:11" s="80" customFormat="1" ht="15" customHeight="1">
      <c r="A28" s="142" t="str">
        <f ca="1">IF(Calcu!A54=FALSE,"삭제","")</f>
        <v>삭제</v>
      </c>
      <c r="B28" s="143"/>
      <c r="C28" s="153" t="str">
        <f ca="1">Calcu!Y35</f>
        <v/>
      </c>
      <c r="D28" s="153" t="str">
        <f ca="1">Calcu!Z35</f>
        <v>-</v>
      </c>
      <c r="E28" s="153" t="str">
        <f ca="1">Calcu!AB35</f>
        <v/>
      </c>
      <c r="F28" s="153" t="str">
        <f ca="1">Calcu!AC35</f>
        <v>-</v>
      </c>
      <c r="G28" s="153" t="str">
        <f ca="1">Calcu!AE35</f>
        <v>-</v>
      </c>
      <c r="H28" s="153" t="str">
        <f>Calcu!AF35</f>
        <v>-</v>
      </c>
      <c r="I28" s="153" t="str">
        <f ca="1">Calcu!AG35</f>
        <v>-</v>
      </c>
      <c r="J28" s="78"/>
      <c r="K28" s="144"/>
    </row>
    <row r="29" spans="1:11" s="80" customFormat="1" ht="15" customHeight="1">
      <c r="A29" s="142" t="str">
        <f ca="1">IF(Calcu!A55=FALSE,"삭제","")</f>
        <v>삭제</v>
      </c>
      <c r="B29" s="143"/>
      <c r="C29" s="153" t="str">
        <f ca="1">Calcu!Y36</f>
        <v/>
      </c>
      <c r="D29" s="153" t="str">
        <f ca="1">Calcu!Z36</f>
        <v>-</v>
      </c>
      <c r="E29" s="153" t="str">
        <f ca="1">Calcu!AB36</f>
        <v/>
      </c>
      <c r="F29" s="153" t="str">
        <f ca="1">Calcu!AC36</f>
        <v>-</v>
      </c>
      <c r="G29" s="153" t="str">
        <f ca="1">Calcu!AE36</f>
        <v>-</v>
      </c>
      <c r="H29" s="153" t="str">
        <f>Calcu!AF36</f>
        <v>-</v>
      </c>
      <c r="I29" s="153" t="str">
        <f ca="1">Calcu!AG36</f>
        <v>-</v>
      </c>
      <c r="J29" s="78"/>
      <c r="K29" s="144"/>
    </row>
    <row r="30" spans="1:11" s="80" customFormat="1" ht="15" customHeight="1">
      <c r="A30" s="142" t="str">
        <f ca="1">A6</f>
        <v>삭제</v>
      </c>
      <c r="B30" s="143"/>
      <c r="C30" s="78"/>
      <c r="D30" s="78"/>
      <c r="E30" s="78"/>
      <c r="F30" s="78"/>
      <c r="G30" s="78"/>
      <c r="H30" s="78"/>
      <c r="I30" s="78"/>
      <c r="J30" s="78"/>
      <c r="K30" s="144"/>
    </row>
    <row r="31" spans="1:11" s="80" customFormat="1" ht="15" customHeight="1">
      <c r="A31" s="142" t="str">
        <f ca="1">A30</f>
        <v>삭제</v>
      </c>
      <c r="B31" s="143"/>
      <c r="C31" s="154" t="s">
        <v>487</v>
      </c>
      <c r="D31" s="143"/>
      <c r="E31" s="143"/>
      <c r="F31" s="143"/>
      <c r="G31" s="143"/>
      <c r="H31" s="143"/>
      <c r="I31" s="144"/>
      <c r="J31" s="144"/>
      <c r="K31" s="144"/>
    </row>
    <row r="32" spans="1:11" s="80" customFormat="1" ht="15" customHeight="1">
      <c r="A32" s="142" t="str">
        <f ca="1">A31</f>
        <v>삭제</v>
      </c>
      <c r="B32" s="143"/>
      <c r="C32" s="154" t="s">
        <v>48</v>
      </c>
      <c r="D32" s="143"/>
      <c r="E32" s="143"/>
      <c r="F32" s="143"/>
      <c r="G32" s="321" t="s">
        <v>580</v>
      </c>
      <c r="H32" s="320" t="str">
        <f ca="1">MAX(Calcu!M42:M55)&amp;")"</f>
        <v>0)</v>
      </c>
      <c r="J32" s="78"/>
      <c r="K32" s="144"/>
    </row>
    <row r="33" spans="1:11" s="80" customFormat="1" ht="15" customHeight="1">
      <c r="A33" s="142" t="str">
        <f ca="1">A32</f>
        <v>삭제</v>
      </c>
      <c r="B33" s="143"/>
      <c r="C33" s="144"/>
      <c r="D33" s="144"/>
      <c r="E33" s="144"/>
      <c r="F33" s="143"/>
      <c r="G33" s="144"/>
      <c r="H33" s="144"/>
      <c r="I33" s="143"/>
      <c r="J33" s="78"/>
      <c r="K33" s="144"/>
    </row>
    <row r="34" spans="1:11" s="80" customFormat="1" ht="15" customHeight="1">
      <c r="A34" s="142" t="str">
        <f ca="1">A33</f>
        <v>삭제</v>
      </c>
      <c r="B34" s="143"/>
      <c r="C34" s="155" t="e">
        <f ca="1">"2) 분해능 : "&amp;Calcu!H14</f>
        <v>#N/A</v>
      </c>
      <c r="D34" s="143"/>
      <c r="E34" s="143"/>
      <c r="F34" s="143"/>
      <c r="G34" s="143"/>
      <c r="H34" s="144"/>
      <c r="I34" s="144"/>
      <c r="J34" s="144"/>
      <c r="K34" s="144"/>
    </row>
    <row r="35" spans="1:11" s="80" customFormat="1" ht="15" customHeight="1">
      <c r="A35" s="142"/>
      <c r="B35" s="143"/>
      <c r="C35" s="157"/>
      <c r="D35" s="157"/>
      <c r="E35" s="157"/>
      <c r="F35" s="157"/>
      <c r="G35" s="157"/>
      <c r="H35" s="157"/>
      <c r="I35" s="157"/>
      <c r="J35" s="139"/>
    </row>
    <row r="36" spans="1:11" ht="15" customHeight="1">
      <c r="A36" s="142"/>
    </row>
    <row r="37" spans="1:11" ht="15" customHeight="1">
      <c r="A37" s="142"/>
    </row>
    <row r="38" spans="1:11" ht="15" customHeight="1">
      <c r="A38" s="142"/>
    </row>
    <row r="39" spans="1:11" ht="15" customHeight="1">
      <c r="A39" s="142"/>
    </row>
    <row r="40" spans="1:11" ht="15" customHeight="1">
      <c r="A40" s="142"/>
    </row>
    <row r="41" spans="1:11" ht="15" customHeight="1">
      <c r="A41" s="142"/>
    </row>
    <row r="42" spans="1:11" ht="15" customHeight="1">
      <c r="A42" s="142"/>
    </row>
    <row r="43" spans="1:11" ht="15" customHeight="1">
      <c r="A43" s="142"/>
    </row>
    <row r="44" spans="1:11" ht="15" customHeight="1">
      <c r="A44" s="142"/>
    </row>
    <row r="45" spans="1:11" ht="15" customHeight="1">
      <c r="A45" s="142"/>
    </row>
    <row r="46" spans="1:11" ht="15" customHeight="1">
      <c r="A46" s="142"/>
    </row>
    <row r="47" spans="1:11" ht="15" customHeight="1">
      <c r="A47" s="142"/>
    </row>
    <row r="48" spans="1:11" ht="15" customHeight="1">
      <c r="A48" s="142"/>
    </row>
    <row r="49" spans="1:1" ht="15" customHeight="1">
      <c r="A49" s="142"/>
    </row>
  </sheetData>
  <mergeCells count="3">
    <mergeCell ref="A1:K2"/>
    <mergeCell ref="C6:I7"/>
    <mergeCell ref="I14:I15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2.77734375" style="168" customWidth="1"/>
    <col min="3" max="5" width="9.77734375" style="168" customWidth="1"/>
    <col min="6" max="6" width="11.77734375" style="169" customWidth="1"/>
    <col min="7" max="8" width="9.77734375" style="168" customWidth="1"/>
    <col min="9" max="9" width="5.77734375" style="168" customWidth="1"/>
    <col min="10" max="11" width="2.77734375" style="168" customWidth="1"/>
    <col min="12" max="16384" width="10.77734375" style="168"/>
  </cols>
  <sheetData>
    <row r="1" spans="1:11" s="64" customFormat="1" ht="33" customHeight="1">
      <c r="A1" s="376" t="s">
        <v>488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</row>
    <row r="2" spans="1:11" s="64" customFormat="1" ht="33" customHeight="1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</row>
    <row r="3" spans="1:11" s="64" customFormat="1" ht="12.75" customHeight="1">
      <c r="A3" s="65" t="s">
        <v>198</v>
      </c>
      <c r="B3" s="65"/>
      <c r="C3" s="65"/>
      <c r="D3" s="66"/>
      <c r="E3" s="66"/>
      <c r="F3" s="67"/>
      <c r="G3" s="66"/>
      <c r="H3" s="66"/>
      <c r="I3" s="66"/>
      <c r="J3" s="66"/>
      <c r="K3" s="66"/>
    </row>
    <row r="4" spans="1:11" s="73" customFormat="1" ht="13.5" customHeight="1">
      <c r="A4" s="68" t="str">
        <f>" 교   정   번   호(Calibration No) : "&amp;기본정보!H3</f>
        <v xml:space="preserve"> 교   정   번   호(Calibration No) : </v>
      </c>
      <c r="B4" s="68"/>
      <c r="C4" s="68"/>
      <c r="D4" s="69"/>
      <c r="E4" s="69"/>
      <c r="F4" s="70"/>
      <c r="G4" s="71"/>
      <c r="H4" s="69"/>
      <c r="I4" s="69"/>
      <c r="J4" s="72"/>
      <c r="K4" s="71"/>
    </row>
    <row r="5" spans="1:11" s="166" customFormat="1" ht="15" customHeight="1">
      <c r="F5" s="167"/>
    </row>
    <row r="6" spans="1:11" s="79" customFormat="1" ht="15" customHeight="1">
      <c r="A6" s="156" t="str">
        <f ca="1">IF(Calcu!A42=FALSE,"삭제","")</f>
        <v>삭제</v>
      </c>
      <c r="B6" s="143"/>
      <c r="C6" s="371" t="str">
        <f ca="1">"※ "&amp;IF(Calcu!C12="인장","Tension","Compression")&amp;" Calibration"</f>
        <v>※ Compression Calibration</v>
      </c>
      <c r="D6" s="371"/>
      <c r="E6" s="371"/>
      <c r="F6" s="371"/>
      <c r="G6" s="371"/>
      <c r="H6" s="371"/>
      <c r="I6" s="371"/>
      <c r="J6" s="77"/>
      <c r="K6" s="141"/>
    </row>
    <row r="7" spans="1:11" s="80" customFormat="1" ht="15" customHeight="1">
      <c r="A7" s="142" t="str">
        <f t="shared" ref="A7:A16" ca="1" si="0">A6</f>
        <v>삭제</v>
      </c>
      <c r="B7" s="143"/>
      <c r="C7" s="371"/>
      <c r="D7" s="371"/>
      <c r="E7" s="371"/>
      <c r="F7" s="371"/>
      <c r="G7" s="371"/>
      <c r="H7" s="371"/>
      <c r="I7" s="371"/>
      <c r="J7" s="77"/>
      <c r="K7" s="144"/>
    </row>
    <row r="8" spans="1:11" s="80" customFormat="1" ht="15" customHeight="1">
      <c r="A8" s="142" t="str">
        <f t="shared" ca="1" si="0"/>
        <v>삭제</v>
      </c>
      <c r="B8" s="143"/>
      <c r="C8" s="143"/>
      <c r="D8" s="143"/>
      <c r="E8" s="143"/>
      <c r="F8" s="145"/>
      <c r="G8" s="143"/>
      <c r="H8" s="143"/>
      <c r="I8" s="143"/>
      <c r="J8" s="146"/>
      <c r="K8" s="144"/>
    </row>
    <row r="9" spans="1:11" s="80" customFormat="1" ht="15" customHeight="1">
      <c r="A9" s="142" t="str">
        <f t="shared" ca="1" si="0"/>
        <v>삭제</v>
      </c>
      <c r="B9" s="143"/>
      <c r="C9" s="147" t="str">
        <f>"○ Description : "&amp;기본정보!C$5</f>
        <v xml:space="preserve">○ Description : </v>
      </c>
      <c r="D9" s="143"/>
      <c r="E9" s="143"/>
      <c r="F9" s="148"/>
      <c r="G9" s="143"/>
      <c r="H9" s="143"/>
      <c r="I9" s="143"/>
      <c r="J9" s="146"/>
      <c r="K9" s="144"/>
    </row>
    <row r="10" spans="1:11" s="80" customFormat="1" ht="15" customHeight="1">
      <c r="A10" s="142" t="str">
        <f t="shared" ca="1" si="0"/>
        <v>삭제</v>
      </c>
      <c r="B10" s="143"/>
      <c r="C10" s="147" t="str">
        <f>"○ Manufacturer &amp; Model : "&amp;기본정보!C$6&amp;  "  /   "&amp;기본정보!C$7</f>
        <v xml:space="preserve">○ Manufacturer &amp; Model :   /   </v>
      </c>
      <c r="D10" s="143"/>
      <c r="E10" s="143"/>
      <c r="F10" s="145"/>
      <c r="G10" s="143"/>
      <c r="H10" s="143"/>
      <c r="I10" s="143"/>
      <c r="J10" s="146"/>
      <c r="K10" s="144"/>
    </row>
    <row r="11" spans="1:11" s="80" customFormat="1" ht="15" customHeight="1">
      <c r="A11" s="142" t="str">
        <f t="shared" ca="1" si="0"/>
        <v>삭제</v>
      </c>
      <c r="B11" s="143"/>
      <c r="C11" s="147" t="str">
        <f>"○ Serial Number : "&amp;기본정보!C$8</f>
        <v xml:space="preserve">○ Serial Number : </v>
      </c>
      <c r="D11" s="143"/>
      <c r="E11" s="143"/>
      <c r="F11" s="145"/>
      <c r="G11" s="143"/>
      <c r="H11" s="143"/>
      <c r="I11" s="143"/>
      <c r="J11" s="149"/>
      <c r="K11" s="144"/>
    </row>
    <row r="12" spans="1:11" s="80" customFormat="1" ht="15" customHeight="1">
      <c r="A12" s="142" t="str">
        <f t="shared" ca="1" si="0"/>
        <v>삭제</v>
      </c>
      <c r="B12" s="143"/>
      <c r="C12" s="143"/>
      <c r="D12" s="143"/>
      <c r="E12" s="143"/>
      <c r="F12" s="140"/>
      <c r="G12" s="143"/>
      <c r="H12" s="143"/>
      <c r="I12" s="143"/>
      <c r="J12" s="146"/>
      <c r="K12" s="144"/>
    </row>
    <row r="13" spans="1:11" s="80" customFormat="1" ht="15" customHeight="1">
      <c r="A13" s="142" t="str">
        <f t="shared" ca="1" si="0"/>
        <v>삭제</v>
      </c>
      <c r="B13" s="143"/>
      <c r="C13" s="150" t="s">
        <v>489</v>
      </c>
      <c r="D13" s="145"/>
      <c r="E13" s="145"/>
      <c r="F13" s="140"/>
      <c r="G13" s="145"/>
      <c r="H13" s="143"/>
      <c r="I13" s="143"/>
      <c r="J13" s="146"/>
      <c r="K13" s="144"/>
    </row>
    <row r="14" spans="1:11" s="80" customFormat="1" ht="15" customHeight="1">
      <c r="A14" s="142" t="str">
        <f t="shared" ca="1" si="0"/>
        <v>삭제</v>
      </c>
      <c r="B14" s="143"/>
      <c r="C14" s="374" t="s">
        <v>490</v>
      </c>
      <c r="D14" s="374" t="s">
        <v>491</v>
      </c>
      <c r="E14" s="374" t="s">
        <v>493</v>
      </c>
      <c r="F14" s="374" t="s">
        <v>492</v>
      </c>
      <c r="G14" s="374" t="s">
        <v>494</v>
      </c>
      <c r="H14" s="374" t="s">
        <v>495</v>
      </c>
      <c r="I14" s="372" t="s">
        <v>496</v>
      </c>
      <c r="J14" s="77"/>
      <c r="K14" s="144"/>
    </row>
    <row r="15" spans="1:11" s="80" customFormat="1" ht="15" customHeight="1">
      <c r="A15" s="142" t="str">
        <f t="shared" ca="1" si="0"/>
        <v>삭제</v>
      </c>
      <c r="B15" s="143"/>
      <c r="C15" s="375"/>
      <c r="D15" s="375"/>
      <c r="E15" s="375"/>
      <c r="F15" s="375"/>
      <c r="G15" s="375"/>
      <c r="H15" s="375"/>
      <c r="I15" s="377"/>
      <c r="J15" s="77"/>
      <c r="K15" s="144"/>
    </row>
    <row r="16" spans="1:11" s="80" customFormat="1" ht="15" customHeight="1">
      <c r="A16" s="142" t="str">
        <f t="shared" ca="1" si="0"/>
        <v>삭제</v>
      </c>
      <c r="B16" s="143"/>
      <c r="C16" s="231" t="str">
        <f ca="1">"("&amp;Calcu!E14&amp;")"</f>
        <v>(kN)</v>
      </c>
      <c r="D16" s="231" t="str">
        <f ca="1">"("&amp;Calcu!E14&amp;")"</f>
        <v>(kN)</v>
      </c>
      <c r="E16" s="375"/>
      <c r="F16" s="375"/>
      <c r="G16" s="375"/>
      <c r="H16" s="375"/>
      <c r="I16" s="373"/>
      <c r="J16" s="77"/>
      <c r="K16" s="144"/>
    </row>
    <row r="17" spans="1:11" s="80" customFormat="1" ht="15" customHeight="1">
      <c r="A17" s="142" t="str">
        <f ca="1">IF(Calcu!A42=FALSE,"삭제","")</f>
        <v>삭제</v>
      </c>
      <c r="B17" s="143"/>
      <c r="C17" s="153" t="str">
        <f ca="1">Calcu!Y23</f>
        <v/>
      </c>
      <c r="D17" s="153" t="str">
        <f ca="1">Calcu!Z23</f>
        <v>-</v>
      </c>
      <c r="E17" s="153" t="str">
        <f ca="1">Calcu!AB23</f>
        <v/>
      </c>
      <c r="F17" s="153" t="str">
        <f ca="1">Calcu!AC23</f>
        <v>-</v>
      </c>
      <c r="G17" s="153" t="str">
        <f ca="1">Calcu!AE23</f>
        <v>-</v>
      </c>
      <c r="H17" s="153" t="str">
        <f ca="1">Calcu!AF23</f>
        <v>-</v>
      </c>
      <c r="I17" s="153" t="str">
        <f ca="1">Calcu!AG23</f>
        <v>-</v>
      </c>
      <c r="J17" s="78"/>
      <c r="K17" s="144"/>
    </row>
    <row r="18" spans="1:11" s="80" customFormat="1" ht="15" customHeight="1">
      <c r="A18" s="142" t="str">
        <f ca="1">IF(Calcu!A43=FALSE,"삭제","")</f>
        <v>삭제</v>
      </c>
      <c r="B18" s="143"/>
      <c r="C18" s="153" t="str">
        <f ca="1">Calcu!Y24</f>
        <v/>
      </c>
      <c r="D18" s="153" t="str">
        <f ca="1">Calcu!Z24</f>
        <v>-</v>
      </c>
      <c r="E18" s="153" t="str">
        <f ca="1">Calcu!AB24</f>
        <v/>
      </c>
      <c r="F18" s="153" t="str">
        <f ca="1">Calcu!AC24</f>
        <v>-</v>
      </c>
      <c r="G18" s="153" t="str">
        <f ca="1">Calcu!AE24</f>
        <v>-</v>
      </c>
      <c r="H18" s="153" t="str">
        <f>Calcu!AF24</f>
        <v>-</v>
      </c>
      <c r="I18" s="153" t="str">
        <f ca="1">Calcu!AG24</f>
        <v>-</v>
      </c>
      <c r="J18" s="78"/>
      <c r="K18" s="144"/>
    </row>
    <row r="19" spans="1:11" s="80" customFormat="1" ht="15" customHeight="1">
      <c r="A19" s="142" t="str">
        <f ca="1">IF(Calcu!A44=FALSE,"삭제","")</f>
        <v>삭제</v>
      </c>
      <c r="B19" s="143"/>
      <c r="C19" s="153" t="str">
        <f ca="1">Calcu!Y25</f>
        <v/>
      </c>
      <c r="D19" s="153" t="str">
        <f ca="1">Calcu!Z25</f>
        <v>-</v>
      </c>
      <c r="E19" s="153" t="str">
        <f ca="1">Calcu!AB25</f>
        <v/>
      </c>
      <c r="F19" s="153" t="str">
        <f ca="1">Calcu!AC25</f>
        <v>-</v>
      </c>
      <c r="G19" s="153" t="str">
        <f ca="1">Calcu!AE25</f>
        <v>-</v>
      </c>
      <c r="H19" s="153" t="str">
        <f>Calcu!AF25</f>
        <v>-</v>
      </c>
      <c r="I19" s="153" t="str">
        <f ca="1">Calcu!AG25</f>
        <v>-</v>
      </c>
      <c r="J19" s="78"/>
      <c r="K19" s="144"/>
    </row>
    <row r="20" spans="1:11" s="80" customFormat="1" ht="15" customHeight="1">
      <c r="A20" s="142" t="str">
        <f ca="1">IF(Calcu!A45=FALSE,"삭제","")</f>
        <v>삭제</v>
      </c>
      <c r="B20" s="143"/>
      <c r="C20" s="153" t="str">
        <f ca="1">Calcu!Y26</f>
        <v/>
      </c>
      <c r="D20" s="153" t="str">
        <f ca="1">Calcu!Z26</f>
        <v>-</v>
      </c>
      <c r="E20" s="153" t="str">
        <f ca="1">Calcu!AB26</f>
        <v/>
      </c>
      <c r="F20" s="153" t="str">
        <f ca="1">Calcu!AC26</f>
        <v>-</v>
      </c>
      <c r="G20" s="153" t="str">
        <f ca="1">Calcu!AE26</f>
        <v>-</v>
      </c>
      <c r="H20" s="153" t="str">
        <f>Calcu!AF26</f>
        <v>-</v>
      </c>
      <c r="I20" s="153" t="str">
        <f ca="1">Calcu!AG26</f>
        <v>-</v>
      </c>
      <c r="J20" s="78"/>
      <c r="K20" s="144"/>
    </row>
    <row r="21" spans="1:11" s="80" customFormat="1" ht="15" customHeight="1">
      <c r="A21" s="142" t="str">
        <f ca="1">IF(Calcu!A46=FALSE,"삭제","")</f>
        <v>삭제</v>
      </c>
      <c r="B21" s="143"/>
      <c r="C21" s="153" t="str">
        <f ca="1">Calcu!Y27</f>
        <v/>
      </c>
      <c r="D21" s="153" t="str">
        <f ca="1">Calcu!Z27</f>
        <v>-</v>
      </c>
      <c r="E21" s="153" t="str">
        <f ca="1">Calcu!AB27</f>
        <v/>
      </c>
      <c r="F21" s="153" t="str">
        <f ca="1">Calcu!AC27</f>
        <v>-</v>
      </c>
      <c r="G21" s="153" t="str">
        <f ca="1">Calcu!AE27</f>
        <v>-</v>
      </c>
      <c r="H21" s="153" t="str">
        <f>Calcu!AF27</f>
        <v>-</v>
      </c>
      <c r="I21" s="153" t="str">
        <f ca="1">Calcu!AG27</f>
        <v>-</v>
      </c>
      <c r="J21" s="78"/>
      <c r="K21" s="144"/>
    </row>
    <row r="22" spans="1:11" s="80" customFormat="1" ht="15" customHeight="1">
      <c r="A22" s="142" t="str">
        <f ca="1">IF(Calcu!A47=FALSE,"삭제","")</f>
        <v>삭제</v>
      </c>
      <c r="B22" s="143"/>
      <c r="C22" s="153" t="str">
        <f ca="1">Calcu!Y28</f>
        <v/>
      </c>
      <c r="D22" s="153" t="str">
        <f ca="1">Calcu!Z28</f>
        <v>-</v>
      </c>
      <c r="E22" s="153" t="str">
        <f ca="1">Calcu!AB28</f>
        <v/>
      </c>
      <c r="F22" s="153" t="str">
        <f ca="1">Calcu!AC28</f>
        <v>-</v>
      </c>
      <c r="G22" s="153" t="str">
        <f ca="1">Calcu!AE28</f>
        <v>-</v>
      </c>
      <c r="H22" s="153" t="str">
        <f>Calcu!AF28</f>
        <v>-</v>
      </c>
      <c r="I22" s="153" t="str">
        <f ca="1">Calcu!AG28</f>
        <v>-</v>
      </c>
      <c r="J22" s="78"/>
      <c r="K22" s="144"/>
    </row>
    <row r="23" spans="1:11" s="80" customFormat="1" ht="15" customHeight="1">
      <c r="A23" s="142" t="str">
        <f ca="1">IF(Calcu!A48=FALSE,"삭제","")</f>
        <v>삭제</v>
      </c>
      <c r="B23" s="143"/>
      <c r="C23" s="153" t="str">
        <f ca="1">Calcu!Y29</f>
        <v/>
      </c>
      <c r="D23" s="153" t="str">
        <f ca="1">Calcu!Z29</f>
        <v>-</v>
      </c>
      <c r="E23" s="153" t="str">
        <f ca="1">Calcu!AB29</f>
        <v/>
      </c>
      <c r="F23" s="153" t="str">
        <f ca="1">Calcu!AC29</f>
        <v>-</v>
      </c>
      <c r="G23" s="153" t="str">
        <f ca="1">Calcu!AE29</f>
        <v>-</v>
      </c>
      <c r="H23" s="153" t="str">
        <f>Calcu!AF29</f>
        <v>-</v>
      </c>
      <c r="I23" s="153" t="str">
        <f ca="1">Calcu!AG29</f>
        <v>-</v>
      </c>
      <c r="J23" s="78"/>
      <c r="K23" s="144"/>
    </row>
    <row r="24" spans="1:11" s="80" customFormat="1" ht="15" customHeight="1">
      <c r="A24" s="142" t="str">
        <f ca="1">IF(Calcu!A49=FALSE,"삭제","")</f>
        <v>삭제</v>
      </c>
      <c r="B24" s="143"/>
      <c r="C24" s="153" t="str">
        <f ca="1">Calcu!Y30</f>
        <v/>
      </c>
      <c r="D24" s="153" t="str">
        <f ca="1">Calcu!Z30</f>
        <v>-</v>
      </c>
      <c r="E24" s="153" t="str">
        <f ca="1">Calcu!AB30</f>
        <v/>
      </c>
      <c r="F24" s="153" t="str">
        <f ca="1">Calcu!AC30</f>
        <v>-</v>
      </c>
      <c r="G24" s="153" t="str">
        <f ca="1">Calcu!AE30</f>
        <v>-</v>
      </c>
      <c r="H24" s="153" t="str">
        <f>Calcu!AF30</f>
        <v>-</v>
      </c>
      <c r="I24" s="153" t="str">
        <f ca="1">Calcu!AG30</f>
        <v>-</v>
      </c>
      <c r="J24" s="78"/>
      <c r="K24" s="144"/>
    </row>
    <row r="25" spans="1:11" s="80" customFormat="1" ht="15" customHeight="1">
      <c r="A25" s="142" t="str">
        <f ca="1">IF(Calcu!A50=FALSE,"삭제","")</f>
        <v>삭제</v>
      </c>
      <c r="B25" s="143"/>
      <c r="C25" s="153" t="str">
        <f ca="1">Calcu!Y31</f>
        <v/>
      </c>
      <c r="D25" s="153" t="str">
        <f ca="1">Calcu!Z31</f>
        <v>-</v>
      </c>
      <c r="E25" s="153" t="str">
        <f ca="1">Calcu!AB31</f>
        <v/>
      </c>
      <c r="F25" s="153" t="str">
        <f ca="1">Calcu!AC31</f>
        <v>-</v>
      </c>
      <c r="G25" s="153" t="str">
        <f ca="1">Calcu!AE31</f>
        <v>-</v>
      </c>
      <c r="H25" s="153" t="str">
        <f>Calcu!AF31</f>
        <v>-</v>
      </c>
      <c r="I25" s="153" t="str">
        <f ca="1">Calcu!AG31</f>
        <v>-</v>
      </c>
      <c r="J25" s="78"/>
      <c r="K25" s="144"/>
    </row>
    <row r="26" spans="1:11" s="80" customFormat="1" ht="15" customHeight="1">
      <c r="A26" s="142" t="str">
        <f ca="1">IF(Calcu!A51=FALSE,"삭제","")</f>
        <v>삭제</v>
      </c>
      <c r="B26" s="143"/>
      <c r="C26" s="153" t="str">
        <f ca="1">Calcu!Y32</f>
        <v/>
      </c>
      <c r="D26" s="153" t="str">
        <f ca="1">Calcu!Z32</f>
        <v>-</v>
      </c>
      <c r="E26" s="153" t="str">
        <f ca="1">Calcu!AB32</f>
        <v/>
      </c>
      <c r="F26" s="153" t="str">
        <f ca="1">Calcu!AC32</f>
        <v>-</v>
      </c>
      <c r="G26" s="153" t="str">
        <f ca="1">Calcu!AE32</f>
        <v>-</v>
      </c>
      <c r="H26" s="153" t="str">
        <f>Calcu!AF32</f>
        <v>-</v>
      </c>
      <c r="I26" s="153" t="str">
        <f ca="1">Calcu!AG32</f>
        <v>-</v>
      </c>
      <c r="J26" s="78"/>
      <c r="K26" s="144"/>
    </row>
    <row r="27" spans="1:11" s="80" customFormat="1" ht="15" customHeight="1">
      <c r="A27" s="142" t="str">
        <f ca="1">IF(Calcu!A52=FALSE,"삭제","")</f>
        <v>삭제</v>
      </c>
      <c r="B27" s="143"/>
      <c r="C27" s="153" t="str">
        <f ca="1">Calcu!Y33</f>
        <v/>
      </c>
      <c r="D27" s="153" t="str">
        <f ca="1">Calcu!Z33</f>
        <v>-</v>
      </c>
      <c r="E27" s="153" t="str">
        <f ca="1">Calcu!AB33</f>
        <v/>
      </c>
      <c r="F27" s="153" t="str">
        <f ca="1">Calcu!AC33</f>
        <v>-</v>
      </c>
      <c r="G27" s="153" t="str">
        <f ca="1">Calcu!AE33</f>
        <v>-</v>
      </c>
      <c r="H27" s="153" t="str">
        <f>Calcu!AF33</f>
        <v>-</v>
      </c>
      <c r="I27" s="153" t="str">
        <f ca="1">Calcu!AG33</f>
        <v>-</v>
      </c>
      <c r="J27" s="78"/>
      <c r="K27" s="144"/>
    </row>
    <row r="28" spans="1:11" s="80" customFormat="1" ht="15" customHeight="1">
      <c r="A28" s="142" t="str">
        <f ca="1">IF(Calcu!A53=FALSE,"삭제","")</f>
        <v>삭제</v>
      </c>
      <c r="B28" s="143"/>
      <c r="C28" s="153" t="str">
        <f ca="1">Calcu!Y34</f>
        <v/>
      </c>
      <c r="D28" s="153" t="str">
        <f ca="1">Calcu!Z34</f>
        <v>-</v>
      </c>
      <c r="E28" s="153" t="str">
        <f ca="1">Calcu!AB34</f>
        <v/>
      </c>
      <c r="F28" s="153" t="str">
        <f ca="1">Calcu!AC34</f>
        <v>-</v>
      </c>
      <c r="G28" s="153" t="str">
        <f ca="1">Calcu!AE34</f>
        <v>-</v>
      </c>
      <c r="H28" s="153" t="str">
        <f>Calcu!AF34</f>
        <v>-</v>
      </c>
      <c r="I28" s="153" t="str">
        <f ca="1">Calcu!AG34</f>
        <v>-</v>
      </c>
      <c r="J28" s="78"/>
      <c r="K28" s="144"/>
    </row>
    <row r="29" spans="1:11" s="80" customFormat="1" ht="15" customHeight="1">
      <c r="A29" s="142" t="str">
        <f ca="1">IF(Calcu!A54=FALSE,"삭제","")</f>
        <v>삭제</v>
      </c>
      <c r="B29" s="143"/>
      <c r="C29" s="153" t="str">
        <f ca="1">Calcu!Y35</f>
        <v/>
      </c>
      <c r="D29" s="153" t="str">
        <f ca="1">Calcu!Z35</f>
        <v>-</v>
      </c>
      <c r="E29" s="153" t="str">
        <f ca="1">Calcu!AB35</f>
        <v/>
      </c>
      <c r="F29" s="153" t="str">
        <f ca="1">Calcu!AC35</f>
        <v>-</v>
      </c>
      <c r="G29" s="153" t="str">
        <f ca="1">Calcu!AE35</f>
        <v>-</v>
      </c>
      <c r="H29" s="153" t="str">
        <f>Calcu!AF35</f>
        <v>-</v>
      </c>
      <c r="I29" s="153" t="str">
        <f ca="1">Calcu!AG35</f>
        <v>-</v>
      </c>
      <c r="J29" s="78"/>
      <c r="K29" s="144"/>
    </row>
    <row r="30" spans="1:11" s="80" customFormat="1" ht="15" customHeight="1">
      <c r="A30" s="142" t="str">
        <f ca="1">IF(Calcu!A55=FALSE,"삭제","")</f>
        <v>삭제</v>
      </c>
      <c r="B30" s="143"/>
      <c r="C30" s="153" t="str">
        <f ca="1">Calcu!Y36</f>
        <v/>
      </c>
      <c r="D30" s="153" t="str">
        <f ca="1">Calcu!Z36</f>
        <v>-</v>
      </c>
      <c r="E30" s="153" t="str">
        <f ca="1">Calcu!AB36</f>
        <v/>
      </c>
      <c r="F30" s="153" t="str">
        <f ca="1">Calcu!AC36</f>
        <v>-</v>
      </c>
      <c r="G30" s="153" t="str">
        <f ca="1">Calcu!AE36</f>
        <v>-</v>
      </c>
      <c r="H30" s="153" t="str">
        <f>Calcu!AF36</f>
        <v>-</v>
      </c>
      <c r="I30" s="153" t="str">
        <f ca="1">Calcu!AG36</f>
        <v>-</v>
      </c>
      <c r="J30" s="78"/>
      <c r="K30" s="144"/>
    </row>
    <row r="31" spans="1:11" s="80" customFormat="1" ht="15" customHeight="1">
      <c r="A31" s="142" t="str">
        <f ca="1">A6</f>
        <v>삭제</v>
      </c>
      <c r="B31" s="143"/>
      <c r="C31" s="78"/>
      <c r="D31" s="78"/>
      <c r="E31" s="78"/>
      <c r="F31" s="78"/>
      <c r="G31" s="78"/>
      <c r="H31" s="78"/>
      <c r="I31" s="78"/>
      <c r="J31" s="78"/>
      <c r="K31" s="144"/>
    </row>
    <row r="32" spans="1:11" s="80" customFormat="1" ht="15" customHeight="1">
      <c r="A32" s="142" t="str">
        <f t="shared" ref="A32:A36" ca="1" si="1">A31</f>
        <v>삭제</v>
      </c>
      <c r="B32" s="143"/>
      <c r="C32" s="154" t="s">
        <v>497</v>
      </c>
      <c r="D32" s="143"/>
      <c r="E32" s="143"/>
      <c r="F32" s="143"/>
      <c r="G32" s="143"/>
      <c r="H32" s="143"/>
      <c r="I32" s="144"/>
      <c r="J32" s="144"/>
      <c r="K32" s="144"/>
    </row>
    <row r="33" spans="1:11" s="80" customFormat="1" ht="15" customHeight="1">
      <c r="A33" s="142" t="str">
        <f t="shared" ca="1" si="1"/>
        <v>삭제</v>
      </c>
      <c r="B33" s="143"/>
      <c r="C33" s="154" t="s">
        <v>499</v>
      </c>
      <c r="D33" s="143"/>
      <c r="E33" s="143"/>
      <c r="F33" s="143"/>
      <c r="G33" s="143"/>
      <c r="J33" s="78"/>
      <c r="K33" s="144"/>
    </row>
    <row r="34" spans="1:11" s="80" customFormat="1" ht="15" customHeight="1">
      <c r="A34" s="142" t="str">
        <f t="shared" ca="1" si="1"/>
        <v>삭제</v>
      </c>
      <c r="B34" s="143"/>
      <c r="C34" s="154" t="s">
        <v>498</v>
      </c>
      <c r="D34" s="143"/>
      <c r="E34" s="143"/>
      <c r="F34" s="143"/>
      <c r="G34" s="143"/>
      <c r="H34" s="319" t="s">
        <v>581</v>
      </c>
      <c r="I34" s="143" t="str">
        <f ca="1">MAX(Calcu!M42:M55)&amp;")"</f>
        <v>0)</v>
      </c>
      <c r="J34" s="78"/>
      <c r="K34" s="144"/>
    </row>
    <row r="35" spans="1:11" s="80" customFormat="1" ht="15" customHeight="1">
      <c r="A35" s="142" t="str">
        <f t="shared" ca="1" si="1"/>
        <v>삭제</v>
      </c>
      <c r="B35" s="143"/>
      <c r="C35" s="144"/>
      <c r="D35" s="144"/>
      <c r="E35" s="144"/>
      <c r="F35" s="143"/>
      <c r="G35" s="144"/>
      <c r="H35" s="144"/>
      <c r="I35" s="143"/>
      <c r="J35" s="78"/>
      <c r="K35" s="144"/>
    </row>
    <row r="36" spans="1:11" s="80" customFormat="1" ht="15" customHeight="1">
      <c r="A36" s="142" t="str">
        <f t="shared" ca="1" si="1"/>
        <v>삭제</v>
      </c>
      <c r="B36" s="143"/>
      <c r="C36" s="155" t="e">
        <f ca="1">"2) Resolution : "&amp;SUBSTITUTE(Calcu!H14,"약","about")</f>
        <v>#N/A</v>
      </c>
      <c r="D36" s="143"/>
      <c r="E36" s="143"/>
      <c r="F36" s="143"/>
      <c r="G36" s="143"/>
      <c r="H36" s="144"/>
      <c r="I36" s="144"/>
      <c r="J36" s="144"/>
      <c r="K36" s="144"/>
    </row>
    <row r="37" spans="1:11" s="80" customFormat="1" ht="15" customHeight="1">
      <c r="A37" s="142"/>
      <c r="B37" s="143"/>
      <c r="C37" s="157"/>
      <c r="D37" s="157"/>
      <c r="E37" s="157"/>
      <c r="F37" s="157"/>
      <c r="G37" s="157"/>
      <c r="H37" s="157"/>
      <c r="I37" s="157"/>
      <c r="J37" s="139"/>
    </row>
    <row r="38" spans="1:11" ht="15" customHeight="1">
      <c r="A38" s="142"/>
    </row>
    <row r="39" spans="1:11" ht="15" customHeight="1">
      <c r="A39" s="142"/>
    </row>
    <row r="40" spans="1:11" ht="15" customHeight="1">
      <c r="A40" s="142"/>
    </row>
    <row r="41" spans="1:11" ht="15" customHeight="1">
      <c r="A41" s="142"/>
    </row>
    <row r="42" spans="1:11" ht="15" customHeight="1">
      <c r="A42" s="142"/>
    </row>
    <row r="43" spans="1:11" ht="15" customHeight="1">
      <c r="A43" s="142"/>
    </row>
    <row r="44" spans="1:11" ht="15" customHeight="1">
      <c r="A44" s="142"/>
    </row>
    <row r="45" spans="1:11" ht="15" customHeight="1">
      <c r="A45" s="142"/>
    </row>
    <row r="46" spans="1:11" ht="15" customHeight="1">
      <c r="A46" s="142"/>
    </row>
    <row r="47" spans="1:11" ht="15" customHeight="1">
      <c r="A47" s="142"/>
    </row>
    <row r="48" spans="1:11" ht="15" customHeight="1">
      <c r="A48" s="142"/>
    </row>
    <row r="49" spans="1:1" ht="15" customHeight="1">
      <c r="A49" s="142"/>
    </row>
    <row r="50" spans="1:1" ht="15" customHeight="1">
      <c r="A50" s="142"/>
    </row>
    <row r="51" spans="1:1" ht="15" customHeight="1">
      <c r="A51" s="142"/>
    </row>
  </sheetData>
  <mergeCells count="9">
    <mergeCell ref="E14:E16"/>
    <mergeCell ref="F14:F16"/>
    <mergeCell ref="G14:G16"/>
    <mergeCell ref="H14:H16"/>
    <mergeCell ref="A1:K2"/>
    <mergeCell ref="C6:I7"/>
    <mergeCell ref="I14:I16"/>
    <mergeCell ref="C14:C15"/>
    <mergeCell ref="D14:D15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169" customWidth="1"/>
    <col min="2" max="4" width="1.77734375" style="169" hidden="1" customWidth="1"/>
    <col min="5" max="5" width="4.21875" style="169" hidden="1" customWidth="1"/>
    <col min="6" max="6" width="9.21875" style="169" customWidth="1"/>
    <col min="7" max="7" width="4.44140625" style="169" customWidth="1"/>
    <col min="8" max="8" width="8.77734375" style="169"/>
    <col min="9" max="9" width="1.77734375" style="169" customWidth="1"/>
    <col min="10" max="10" width="7.5546875" style="169" bestFit="1" customWidth="1"/>
    <col min="11" max="11" width="9.109375" style="169" bestFit="1" customWidth="1"/>
    <col min="12" max="12" width="5.21875" style="169" bestFit="1" customWidth="1"/>
    <col min="13" max="13" width="7.5546875" style="169" bestFit="1" customWidth="1"/>
    <col min="14" max="14" width="9.109375" style="169" bestFit="1" customWidth="1"/>
    <col min="15" max="15" width="5.21875" style="169" bestFit="1" customWidth="1"/>
    <col min="16" max="16" width="1.77734375" style="169" customWidth="1"/>
    <col min="17" max="17" width="10.33203125" style="169" customWidth="1"/>
    <col min="18" max="16384" width="8.77734375" style="169"/>
  </cols>
  <sheetData>
    <row r="1" spans="1:17" s="256" customFormat="1" ht="33" customHeight="1">
      <c r="A1" s="383" t="s">
        <v>541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17" s="256" customFormat="1" ht="33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17" s="256" customFormat="1" ht="12.75" customHeight="1">
      <c r="A3" s="257" t="s">
        <v>542</v>
      </c>
      <c r="B3" s="257"/>
      <c r="C3" s="257"/>
      <c r="D3" s="257"/>
      <c r="E3" s="257"/>
      <c r="F3" s="67"/>
      <c r="G3" s="67"/>
      <c r="H3" s="67"/>
      <c r="I3" s="67"/>
      <c r="J3" s="67"/>
      <c r="K3" s="67"/>
      <c r="L3" s="67"/>
      <c r="M3" s="67"/>
    </row>
    <row r="4" spans="1:17" s="260" customFormat="1" ht="13.5" customHeight="1">
      <c r="A4" s="68" t="str">
        <f>" 교   정   번   호(Calibration No) : "&amp;기본정보!H3</f>
        <v xml:space="preserve"> 교   정   번   호(Calibration No) : </v>
      </c>
      <c r="B4" s="68"/>
      <c r="C4" s="68"/>
      <c r="D4" s="68"/>
      <c r="E4" s="68"/>
      <c r="F4" s="70"/>
      <c r="G4" s="70"/>
      <c r="H4" s="70"/>
      <c r="I4" s="70"/>
      <c r="J4" s="70"/>
      <c r="K4" s="258"/>
      <c r="L4" s="72"/>
      <c r="M4" s="259"/>
      <c r="N4" s="259"/>
      <c r="O4" s="259"/>
      <c r="P4" s="259"/>
      <c r="Q4" s="259"/>
    </row>
    <row r="5" spans="1:17" s="167" customFormat="1" ht="15" customHeight="1"/>
    <row r="6" spans="1:17" ht="15" customHeight="1">
      <c r="F6" s="261" t="str">
        <f>"○ 품명 : "&amp;기본정보!C$5</f>
        <v xml:space="preserve">○ 품명 : </v>
      </c>
      <c r="G6" s="261"/>
    </row>
    <row r="7" spans="1:17" ht="15" customHeight="1">
      <c r="F7" s="261" t="str">
        <f>"○ 제작회사 : "&amp;기본정보!C$6</f>
        <v xml:space="preserve">○ 제작회사 : </v>
      </c>
      <c r="G7" s="261"/>
    </row>
    <row r="8" spans="1:17" ht="15" customHeight="1">
      <c r="F8" s="261" t="str">
        <f>"○ 형식 : "&amp;기본정보!C$7</f>
        <v xml:space="preserve">○ 형식 : </v>
      </c>
      <c r="G8" s="261"/>
    </row>
    <row r="9" spans="1:17" ht="15" customHeight="1">
      <c r="F9" s="261" t="str">
        <f>"○ 기기번호 : "&amp;기본정보!C$8</f>
        <v xml:space="preserve">○ 기기번호 : </v>
      </c>
      <c r="G9" s="261"/>
    </row>
    <row r="11" spans="1:17" ht="15" customHeight="1">
      <c r="F11" s="262" t="s">
        <v>543</v>
      </c>
      <c r="G11" s="262"/>
    </row>
    <row r="12" spans="1:17" ht="15" customHeight="1">
      <c r="A12" s="263"/>
      <c r="B12" s="263"/>
      <c r="C12" s="263"/>
      <c r="D12" s="263"/>
      <c r="E12" s="263"/>
    </row>
    <row r="13" spans="1:17" s="264" customFormat="1" ht="15" customHeight="1">
      <c r="B13" s="384"/>
      <c r="C13" s="386"/>
      <c r="D13" s="386"/>
      <c r="E13" s="263"/>
      <c r="F13" s="388" t="s">
        <v>544</v>
      </c>
      <c r="G13" s="390" t="s">
        <v>545</v>
      </c>
      <c r="H13" s="392" t="s">
        <v>546</v>
      </c>
      <c r="I13" s="394"/>
      <c r="J13" s="395" t="s">
        <v>547</v>
      </c>
      <c r="K13" s="395"/>
      <c r="L13" s="395"/>
      <c r="M13" s="378" t="s">
        <v>548</v>
      </c>
      <c r="N13" s="378"/>
      <c r="O13" s="378"/>
      <c r="P13" s="379"/>
      <c r="Q13" s="381" t="s">
        <v>549</v>
      </c>
    </row>
    <row r="14" spans="1:17" s="265" customFormat="1" ht="22.5">
      <c r="B14" s="385"/>
      <c r="C14" s="387"/>
      <c r="D14" s="387"/>
      <c r="E14" s="263"/>
      <c r="F14" s="389"/>
      <c r="G14" s="391"/>
      <c r="H14" s="393"/>
      <c r="I14" s="387"/>
      <c r="J14" s="274" t="s">
        <v>553</v>
      </c>
      <c r="K14" s="276" t="s">
        <v>554</v>
      </c>
      <c r="L14" s="276" t="s">
        <v>555</v>
      </c>
      <c r="M14" s="274" t="s">
        <v>556</v>
      </c>
      <c r="N14" s="276" t="s">
        <v>554</v>
      </c>
      <c r="O14" s="276" t="s">
        <v>557</v>
      </c>
      <c r="P14" s="380"/>
      <c r="Q14" s="382"/>
    </row>
    <row r="15" spans="1:17" ht="15" customHeight="1">
      <c r="A15" s="263" t="str">
        <f ca="1">IF(Calcu!A42=FALSE,"삭제","")</f>
        <v>삭제</v>
      </c>
      <c r="B15" s="266"/>
      <c r="C15" s="266"/>
      <c r="D15" s="266"/>
      <c r="E15" s="263"/>
      <c r="F15" s="267" t="str">
        <f ca="1">IF(Calcu_ADJ!A42=FALSE,Calcu!Y23,Calcu_ADJ!Y23)</f>
        <v/>
      </c>
      <c r="G15" s="267" t="str">
        <f ca="1">Calcu!E$14</f>
        <v>kN</v>
      </c>
      <c r="H15" s="267" t="str">
        <f ca="1">IF(Calcu_ADJ!A42=FALSE,Calcu!AL23,Calcu_ADJ!AL23)</f>
        <v/>
      </c>
      <c r="J15" s="169" t="str">
        <f ca="1">Calcu!Z23</f>
        <v>-</v>
      </c>
      <c r="K15" s="169" t="str">
        <f ca="1">Calcu!AA23</f>
        <v>-</v>
      </c>
      <c r="L15" s="169" t="str">
        <f ca="1">LEFT(Calcu!AM23)</f>
        <v>-</v>
      </c>
      <c r="M15" s="169" t="str">
        <f ca="1">Calcu_ADJ!Z23</f>
        <v>-</v>
      </c>
      <c r="N15" s="169" t="str">
        <f ca="1">Calcu_ADJ!AA23</f>
        <v>-</v>
      </c>
      <c r="O15" s="169" t="str">
        <f ca="1">LEFT(Calcu_ADJ!AM23)</f>
        <v>-</v>
      </c>
      <c r="Q15" s="169" t="str">
        <f ca="1">IF(Calcu_ADJ!A42=FALSE,Calcu!AD23,Calcu_ADJ!AD23)</f>
        <v>-</v>
      </c>
    </row>
    <row r="16" spans="1:17" ht="15" customHeight="1">
      <c r="A16" s="263" t="str">
        <f ca="1">IF(Calcu!A43=FALSE,"삭제","")</f>
        <v>삭제</v>
      </c>
      <c r="B16" s="266"/>
      <c r="C16" s="266"/>
      <c r="D16" s="266"/>
      <c r="E16" s="263"/>
      <c r="F16" s="267" t="str">
        <f ca="1">IF(Calcu_ADJ!A43=FALSE,Calcu!Y24,Calcu_ADJ!Y24)</f>
        <v/>
      </c>
      <c r="G16" s="267" t="str">
        <f ca="1">Calcu!E$14</f>
        <v>kN</v>
      </c>
      <c r="H16" s="267" t="str">
        <f ca="1">IF(Calcu_ADJ!A43=FALSE,Calcu!AL24,Calcu_ADJ!AL24)</f>
        <v/>
      </c>
      <c r="J16" s="169" t="str">
        <f ca="1">Calcu!Z24</f>
        <v>-</v>
      </c>
      <c r="K16" s="169" t="str">
        <f ca="1">Calcu!AA24</f>
        <v>-</v>
      </c>
      <c r="L16" s="169" t="str">
        <f ca="1">LEFT(Calcu!AM24)</f>
        <v>-</v>
      </c>
      <c r="M16" s="169" t="str">
        <f ca="1">Calcu_ADJ!Z24</f>
        <v>-</v>
      </c>
      <c r="N16" s="169" t="str">
        <f ca="1">Calcu_ADJ!AA24</f>
        <v>-</v>
      </c>
      <c r="O16" s="169" t="str">
        <f ca="1">LEFT(Calcu_ADJ!AM24)</f>
        <v>-</v>
      </c>
      <c r="Q16" s="169" t="str">
        <f ca="1">IF(Calcu_ADJ!A43=FALSE,Calcu!AD24,Calcu_ADJ!AD24)</f>
        <v>-</v>
      </c>
    </row>
    <row r="17" spans="1:17" ht="15" customHeight="1">
      <c r="A17" s="263" t="str">
        <f ca="1">IF(Calcu!A44=FALSE,"삭제","")</f>
        <v>삭제</v>
      </c>
      <c r="B17" s="266"/>
      <c r="C17" s="266"/>
      <c r="D17" s="266"/>
      <c r="E17" s="263"/>
      <c r="F17" s="267" t="str">
        <f ca="1">IF(Calcu_ADJ!A44=FALSE,Calcu!Y25,Calcu_ADJ!Y25)</f>
        <v/>
      </c>
      <c r="G17" s="267" t="str">
        <f ca="1">Calcu!E$14</f>
        <v>kN</v>
      </c>
      <c r="H17" s="267" t="str">
        <f ca="1">IF(Calcu_ADJ!A44=FALSE,Calcu!AL25,Calcu_ADJ!AL25)</f>
        <v/>
      </c>
      <c r="J17" s="169" t="str">
        <f ca="1">Calcu!Z25</f>
        <v>-</v>
      </c>
      <c r="K17" s="169" t="str">
        <f ca="1">Calcu!AA25</f>
        <v>-</v>
      </c>
      <c r="L17" s="169" t="str">
        <f ca="1">LEFT(Calcu!AM25)</f>
        <v>-</v>
      </c>
      <c r="M17" s="169" t="str">
        <f ca="1">Calcu_ADJ!Z25</f>
        <v>-</v>
      </c>
      <c r="N17" s="169" t="str">
        <f ca="1">Calcu_ADJ!AA25</f>
        <v>-</v>
      </c>
      <c r="O17" s="169" t="str">
        <f ca="1">LEFT(Calcu_ADJ!AM25)</f>
        <v>-</v>
      </c>
      <c r="Q17" s="169" t="str">
        <f ca="1">IF(Calcu_ADJ!A44=FALSE,Calcu!AD25,Calcu_ADJ!AD25)</f>
        <v>-</v>
      </c>
    </row>
    <row r="18" spans="1:17" ht="15" customHeight="1">
      <c r="A18" s="263" t="str">
        <f ca="1">IF(Calcu!A45=FALSE,"삭제","")</f>
        <v>삭제</v>
      </c>
      <c r="B18" s="266"/>
      <c r="C18" s="266"/>
      <c r="D18" s="266"/>
      <c r="E18" s="263"/>
      <c r="F18" s="267" t="str">
        <f ca="1">IF(Calcu_ADJ!A45=FALSE,Calcu!Y26,Calcu_ADJ!Y26)</f>
        <v/>
      </c>
      <c r="G18" s="267" t="str">
        <f ca="1">Calcu!E$14</f>
        <v>kN</v>
      </c>
      <c r="H18" s="267" t="str">
        <f ca="1">IF(Calcu_ADJ!A45=FALSE,Calcu!AL26,Calcu_ADJ!AL26)</f>
        <v/>
      </c>
      <c r="J18" s="169" t="str">
        <f ca="1">Calcu!Z26</f>
        <v>-</v>
      </c>
      <c r="K18" s="169" t="str">
        <f ca="1">Calcu!AA26</f>
        <v>-</v>
      </c>
      <c r="L18" s="169" t="str">
        <f ca="1">LEFT(Calcu!AM26)</f>
        <v>-</v>
      </c>
      <c r="M18" s="169" t="str">
        <f ca="1">Calcu_ADJ!Z26</f>
        <v>-</v>
      </c>
      <c r="N18" s="169" t="str">
        <f ca="1">Calcu_ADJ!AA26</f>
        <v>-</v>
      </c>
      <c r="O18" s="169" t="str">
        <f ca="1">LEFT(Calcu_ADJ!AM26)</f>
        <v>-</v>
      </c>
      <c r="Q18" s="169" t="str">
        <f ca="1">IF(Calcu_ADJ!A45=FALSE,Calcu!AD26,Calcu_ADJ!AD26)</f>
        <v>-</v>
      </c>
    </row>
    <row r="19" spans="1:17" ht="15" customHeight="1">
      <c r="A19" s="263" t="str">
        <f ca="1">IF(Calcu!A46=FALSE,"삭제","")</f>
        <v>삭제</v>
      </c>
      <c r="B19" s="266"/>
      <c r="C19" s="266"/>
      <c r="D19" s="266"/>
      <c r="E19" s="263"/>
      <c r="F19" s="267" t="str">
        <f ca="1">IF(Calcu_ADJ!A46=FALSE,Calcu!Y27,Calcu_ADJ!Y27)</f>
        <v/>
      </c>
      <c r="G19" s="267" t="str">
        <f ca="1">Calcu!E$14</f>
        <v>kN</v>
      </c>
      <c r="H19" s="267" t="str">
        <f ca="1">IF(Calcu_ADJ!A46=FALSE,Calcu!AL27,Calcu_ADJ!AL27)</f>
        <v/>
      </c>
      <c r="J19" s="169" t="str">
        <f ca="1">Calcu!Z27</f>
        <v>-</v>
      </c>
      <c r="K19" s="169" t="str">
        <f ca="1">Calcu!AA27</f>
        <v>-</v>
      </c>
      <c r="L19" s="169" t="str">
        <f ca="1">LEFT(Calcu!AM27)</f>
        <v>-</v>
      </c>
      <c r="M19" s="169" t="str">
        <f ca="1">Calcu_ADJ!Z27</f>
        <v>-</v>
      </c>
      <c r="N19" s="169" t="str">
        <f ca="1">Calcu_ADJ!AA27</f>
        <v>-</v>
      </c>
      <c r="O19" s="169" t="str">
        <f ca="1">LEFT(Calcu_ADJ!AM27)</f>
        <v>-</v>
      </c>
      <c r="Q19" s="169" t="str">
        <f ca="1">IF(Calcu_ADJ!A46=FALSE,Calcu!AD27,Calcu_ADJ!AD27)</f>
        <v>-</v>
      </c>
    </row>
    <row r="20" spans="1:17" ht="15" customHeight="1">
      <c r="A20" s="263" t="str">
        <f ca="1">IF(Calcu!A47=FALSE,"삭제","")</f>
        <v>삭제</v>
      </c>
      <c r="B20" s="266"/>
      <c r="C20" s="266"/>
      <c r="D20" s="266"/>
      <c r="E20" s="263"/>
      <c r="F20" s="267" t="str">
        <f ca="1">IF(Calcu_ADJ!A47=FALSE,Calcu!Y28,Calcu_ADJ!Y28)</f>
        <v/>
      </c>
      <c r="G20" s="267" t="str">
        <f ca="1">Calcu!E$14</f>
        <v>kN</v>
      </c>
      <c r="H20" s="267" t="str">
        <f ca="1">IF(Calcu_ADJ!A47=FALSE,Calcu!AL28,Calcu_ADJ!AL28)</f>
        <v/>
      </c>
      <c r="J20" s="169" t="str">
        <f ca="1">Calcu!Z28</f>
        <v>-</v>
      </c>
      <c r="K20" s="169" t="str">
        <f ca="1">Calcu!AA28</f>
        <v>-</v>
      </c>
      <c r="L20" s="169" t="str">
        <f ca="1">LEFT(Calcu!AM28)</f>
        <v>-</v>
      </c>
      <c r="M20" s="169" t="str">
        <f ca="1">Calcu_ADJ!Z28</f>
        <v>-</v>
      </c>
      <c r="N20" s="169" t="str">
        <f ca="1">Calcu_ADJ!AA28</f>
        <v>-</v>
      </c>
      <c r="O20" s="169" t="str">
        <f ca="1">LEFT(Calcu_ADJ!AM28)</f>
        <v>-</v>
      </c>
      <c r="Q20" s="169" t="str">
        <f ca="1">IF(Calcu_ADJ!A47=FALSE,Calcu!AD28,Calcu_ADJ!AD28)</f>
        <v>-</v>
      </c>
    </row>
    <row r="21" spans="1:17" ht="15" customHeight="1">
      <c r="A21" s="263" t="str">
        <f ca="1">IF(Calcu!A48=FALSE,"삭제","")</f>
        <v>삭제</v>
      </c>
      <c r="B21" s="266"/>
      <c r="C21" s="266"/>
      <c r="D21" s="266"/>
      <c r="E21" s="263"/>
      <c r="F21" s="267" t="str">
        <f ca="1">IF(Calcu_ADJ!A48=FALSE,Calcu!Y29,Calcu_ADJ!Y29)</f>
        <v/>
      </c>
      <c r="G21" s="267" t="str">
        <f ca="1">Calcu!E$14</f>
        <v>kN</v>
      </c>
      <c r="H21" s="267" t="str">
        <f ca="1">IF(Calcu_ADJ!A48=FALSE,Calcu!AL29,Calcu_ADJ!AL29)</f>
        <v/>
      </c>
      <c r="J21" s="169" t="str">
        <f ca="1">Calcu!Z29</f>
        <v>-</v>
      </c>
      <c r="K21" s="169" t="str">
        <f ca="1">Calcu!AA29</f>
        <v>-</v>
      </c>
      <c r="L21" s="169" t="str">
        <f ca="1">LEFT(Calcu!AM29)</f>
        <v>-</v>
      </c>
      <c r="M21" s="169" t="str">
        <f ca="1">Calcu_ADJ!Z29</f>
        <v>-</v>
      </c>
      <c r="N21" s="169" t="str">
        <f ca="1">Calcu_ADJ!AA29</f>
        <v>-</v>
      </c>
      <c r="O21" s="169" t="str">
        <f ca="1">LEFT(Calcu_ADJ!AM29)</f>
        <v>-</v>
      </c>
      <c r="Q21" s="169" t="str">
        <f ca="1">IF(Calcu_ADJ!A48=FALSE,Calcu!AD29,Calcu_ADJ!AD29)</f>
        <v>-</v>
      </c>
    </row>
    <row r="22" spans="1:17" ht="15" customHeight="1">
      <c r="A22" s="263" t="str">
        <f ca="1">IF(Calcu!A49=FALSE,"삭제","")</f>
        <v>삭제</v>
      </c>
      <c r="B22" s="266"/>
      <c r="C22" s="266"/>
      <c r="D22" s="266"/>
      <c r="E22" s="263"/>
      <c r="F22" s="267" t="str">
        <f ca="1">IF(Calcu_ADJ!A49=FALSE,Calcu!Y30,Calcu_ADJ!Y30)</f>
        <v/>
      </c>
      <c r="G22" s="267" t="str">
        <f ca="1">Calcu!E$14</f>
        <v>kN</v>
      </c>
      <c r="H22" s="267" t="str">
        <f ca="1">IF(Calcu_ADJ!A49=FALSE,Calcu!AL30,Calcu_ADJ!AL30)</f>
        <v/>
      </c>
      <c r="J22" s="169" t="str">
        <f ca="1">Calcu!Z30</f>
        <v>-</v>
      </c>
      <c r="K22" s="169" t="str">
        <f ca="1">Calcu!AA30</f>
        <v>-</v>
      </c>
      <c r="L22" s="169" t="str">
        <f ca="1">LEFT(Calcu!AM30)</f>
        <v>-</v>
      </c>
      <c r="M22" s="169" t="str">
        <f ca="1">Calcu_ADJ!Z30</f>
        <v>-</v>
      </c>
      <c r="N22" s="169" t="str">
        <f ca="1">Calcu_ADJ!AA30</f>
        <v>-</v>
      </c>
      <c r="O22" s="169" t="str">
        <f ca="1">LEFT(Calcu_ADJ!AM30)</f>
        <v>-</v>
      </c>
      <c r="Q22" s="169" t="str">
        <f ca="1">IF(Calcu_ADJ!A49=FALSE,Calcu!AD30,Calcu_ADJ!AD30)</f>
        <v>-</v>
      </c>
    </row>
    <row r="23" spans="1:17" ht="15" customHeight="1">
      <c r="A23" s="263" t="str">
        <f ca="1">IF(Calcu!A50=FALSE,"삭제","")</f>
        <v>삭제</v>
      </c>
      <c r="B23" s="266"/>
      <c r="C23" s="266"/>
      <c r="D23" s="266"/>
      <c r="E23" s="263"/>
      <c r="F23" s="267" t="str">
        <f ca="1">IF(Calcu_ADJ!A50=FALSE,Calcu!Y31,Calcu_ADJ!Y31)</f>
        <v/>
      </c>
      <c r="G23" s="267" t="str">
        <f ca="1">Calcu!E$14</f>
        <v>kN</v>
      </c>
      <c r="H23" s="267" t="str">
        <f ca="1">IF(Calcu_ADJ!A50=FALSE,Calcu!AL31,Calcu_ADJ!AL31)</f>
        <v/>
      </c>
      <c r="J23" s="169" t="str">
        <f ca="1">Calcu!Z31</f>
        <v>-</v>
      </c>
      <c r="K23" s="169" t="str">
        <f ca="1">Calcu!AA31</f>
        <v>-</v>
      </c>
      <c r="L23" s="169" t="str">
        <f ca="1">LEFT(Calcu!AM31)</f>
        <v>-</v>
      </c>
      <c r="M23" s="169" t="str">
        <f ca="1">Calcu_ADJ!Z31</f>
        <v>-</v>
      </c>
      <c r="N23" s="169" t="str">
        <f ca="1">Calcu_ADJ!AA31</f>
        <v>-</v>
      </c>
      <c r="O23" s="169" t="str">
        <f ca="1">LEFT(Calcu_ADJ!AM31)</f>
        <v>-</v>
      </c>
      <c r="Q23" s="169" t="str">
        <f ca="1">IF(Calcu_ADJ!A50=FALSE,Calcu!AD31,Calcu_ADJ!AD31)</f>
        <v>-</v>
      </c>
    </row>
    <row r="24" spans="1:17" ht="15" customHeight="1">
      <c r="A24" s="263" t="str">
        <f ca="1">IF(Calcu!A51=FALSE,"삭제","")</f>
        <v>삭제</v>
      </c>
      <c r="B24" s="266"/>
      <c r="C24" s="266"/>
      <c r="D24" s="266"/>
      <c r="E24" s="263"/>
      <c r="F24" s="267" t="str">
        <f ca="1">IF(Calcu_ADJ!A51=FALSE,Calcu!Y32,Calcu_ADJ!Y32)</f>
        <v/>
      </c>
      <c r="G24" s="267" t="str">
        <f ca="1">Calcu!E$14</f>
        <v>kN</v>
      </c>
      <c r="H24" s="267" t="str">
        <f ca="1">IF(Calcu_ADJ!A51=FALSE,Calcu!AL32,Calcu_ADJ!AL32)</f>
        <v/>
      </c>
      <c r="J24" s="169" t="str">
        <f ca="1">Calcu!Z32</f>
        <v>-</v>
      </c>
      <c r="K24" s="169" t="str">
        <f ca="1">Calcu!AA32</f>
        <v>-</v>
      </c>
      <c r="L24" s="169" t="str">
        <f ca="1">LEFT(Calcu!AM32)</f>
        <v>-</v>
      </c>
      <c r="M24" s="169" t="str">
        <f ca="1">Calcu_ADJ!Z32</f>
        <v>-</v>
      </c>
      <c r="N24" s="169" t="str">
        <f ca="1">Calcu_ADJ!AA32</f>
        <v>-</v>
      </c>
      <c r="O24" s="169" t="str">
        <f ca="1">LEFT(Calcu_ADJ!AM32)</f>
        <v>-</v>
      </c>
      <c r="Q24" s="169" t="str">
        <f ca="1">IF(Calcu_ADJ!A51=FALSE,Calcu!AD32,Calcu_ADJ!AD32)</f>
        <v>-</v>
      </c>
    </row>
    <row r="25" spans="1:17" ht="15" customHeight="1">
      <c r="A25" s="263" t="str">
        <f ca="1">IF(Calcu!A52=FALSE,"삭제","")</f>
        <v>삭제</v>
      </c>
      <c r="B25" s="266"/>
      <c r="C25" s="266"/>
      <c r="D25" s="266"/>
      <c r="E25" s="263"/>
      <c r="F25" s="267" t="str">
        <f ca="1">IF(Calcu_ADJ!A52=FALSE,Calcu!Y33,Calcu_ADJ!Y33)</f>
        <v/>
      </c>
      <c r="G25" s="267" t="str">
        <f ca="1">Calcu!E$14</f>
        <v>kN</v>
      </c>
      <c r="H25" s="267" t="str">
        <f ca="1">IF(Calcu_ADJ!A52=FALSE,Calcu!AL33,Calcu_ADJ!AL33)</f>
        <v/>
      </c>
      <c r="J25" s="169" t="str">
        <f ca="1">Calcu!Z33</f>
        <v>-</v>
      </c>
      <c r="K25" s="169" t="str">
        <f ca="1">Calcu!AA33</f>
        <v>-</v>
      </c>
      <c r="L25" s="169" t="str">
        <f ca="1">LEFT(Calcu!AM33)</f>
        <v>-</v>
      </c>
      <c r="M25" s="169" t="str">
        <f ca="1">Calcu_ADJ!Z33</f>
        <v>-</v>
      </c>
      <c r="N25" s="169" t="str">
        <f ca="1">Calcu_ADJ!AA33</f>
        <v>-</v>
      </c>
      <c r="O25" s="169" t="str">
        <f ca="1">LEFT(Calcu_ADJ!AM33)</f>
        <v>-</v>
      </c>
      <c r="Q25" s="169" t="str">
        <f ca="1">IF(Calcu_ADJ!A52=FALSE,Calcu!AD33,Calcu_ADJ!AD33)</f>
        <v>-</v>
      </c>
    </row>
    <row r="26" spans="1:17" ht="15" customHeight="1">
      <c r="A26" s="263" t="str">
        <f ca="1">IF(Calcu!A53=FALSE,"삭제","")</f>
        <v>삭제</v>
      </c>
      <c r="B26" s="266"/>
      <c r="C26" s="266"/>
      <c r="D26" s="266"/>
      <c r="E26" s="263"/>
      <c r="F26" s="267" t="str">
        <f ca="1">IF(Calcu_ADJ!A53=FALSE,Calcu!Y34,Calcu_ADJ!Y34)</f>
        <v/>
      </c>
      <c r="G26" s="267" t="str">
        <f ca="1">Calcu!E$14</f>
        <v>kN</v>
      </c>
      <c r="H26" s="267" t="str">
        <f ca="1">IF(Calcu_ADJ!A53=FALSE,Calcu!AL34,Calcu_ADJ!AL34)</f>
        <v/>
      </c>
      <c r="J26" s="169" t="str">
        <f ca="1">Calcu!Z34</f>
        <v>-</v>
      </c>
      <c r="K26" s="169" t="str">
        <f ca="1">Calcu!AA34</f>
        <v>-</v>
      </c>
      <c r="L26" s="169" t="str">
        <f ca="1">LEFT(Calcu!AM34)</f>
        <v>-</v>
      </c>
      <c r="M26" s="169" t="str">
        <f ca="1">Calcu_ADJ!Z34</f>
        <v>-</v>
      </c>
      <c r="N26" s="169" t="str">
        <f ca="1">Calcu_ADJ!AA34</f>
        <v>-</v>
      </c>
      <c r="O26" s="169" t="str">
        <f ca="1">LEFT(Calcu_ADJ!AM34)</f>
        <v>-</v>
      </c>
      <c r="Q26" s="169" t="str">
        <f ca="1">IF(Calcu_ADJ!A53=FALSE,Calcu!AD34,Calcu_ADJ!AD34)</f>
        <v>-</v>
      </c>
    </row>
    <row r="27" spans="1:17" ht="15" customHeight="1">
      <c r="A27" s="263" t="str">
        <f ca="1">IF(Calcu!A54=FALSE,"삭제","")</f>
        <v>삭제</v>
      </c>
      <c r="B27" s="266"/>
      <c r="C27" s="266"/>
      <c r="D27" s="266"/>
      <c r="E27" s="263"/>
      <c r="F27" s="267" t="str">
        <f ca="1">IF(Calcu_ADJ!A54=FALSE,Calcu!Y35,Calcu_ADJ!Y35)</f>
        <v/>
      </c>
      <c r="G27" s="267" t="str">
        <f ca="1">Calcu!E$14</f>
        <v>kN</v>
      </c>
      <c r="H27" s="267" t="str">
        <f ca="1">IF(Calcu_ADJ!A54=FALSE,Calcu!AL35,Calcu_ADJ!AL35)</f>
        <v/>
      </c>
      <c r="J27" s="169" t="str">
        <f ca="1">Calcu!Z35</f>
        <v>-</v>
      </c>
      <c r="K27" s="169" t="str">
        <f ca="1">Calcu!AA35</f>
        <v>-</v>
      </c>
      <c r="L27" s="169" t="str">
        <f ca="1">LEFT(Calcu!AM35)</f>
        <v>-</v>
      </c>
      <c r="M27" s="169" t="str">
        <f ca="1">Calcu_ADJ!Z35</f>
        <v>-</v>
      </c>
      <c r="N27" s="169" t="str">
        <f ca="1">Calcu_ADJ!AA35</f>
        <v>-</v>
      </c>
      <c r="O27" s="169" t="str">
        <f ca="1">LEFT(Calcu_ADJ!AM35)</f>
        <v>-</v>
      </c>
      <c r="Q27" s="169" t="str">
        <f ca="1">IF(Calcu_ADJ!A54=FALSE,Calcu!AD35,Calcu_ADJ!AD35)</f>
        <v>-</v>
      </c>
    </row>
    <row r="28" spans="1:17" ht="15" customHeight="1">
      <c r="A28" s="263" t="str">
        <f ca="1">IF(Calcu!A55=FALSE,"삭제","")</f>
        <v>삭제</v>
      </c>
      <c r="B28" s="266"/>
      <c r="C28" s="266"/>
      <c r="D28" s="266"/>
      <c r="E28" s="263"/>
      <c r="F28" s="267" t="str">
        <f ca="1">IF(Calcu_ADJ!A55=FALSE,Calcu!Y36,Calcu_ADJ!Y36)</f>
        <v/>
      </c>
      <c r="G28" s="267" t="str">
        <f ca="1">Calcu!E$14</f>
        <v>kN</v>
      </c>
      <c r="H28" s="267" t="str">
        <f ca="1">IF(Calcu_ADJ!A55=FALSE,Calcu!AL36,Calcu_ADJ!AL36)</f>
        <v/>
      </c>
      <c r="J28" s="169" t="str">
        <f ca="1">Calcu!Z36</f>
        <v>-</v>
      </c>
      <c r="K28" s="169" t="str">
        <f ca="1">Calcu!AA36</f>
        <v>-</v>
      </c>
      <c r="L28" s="169" t="str">
        <f ca="1">LEFT(Calcu!AM36)</f>
        <v>-</v>
      </c>
      <c r="M28" s="169" t="str">
        <f ca="1">Calcu_ADJ!Z36</f>
        <v>-</v>
      </c>
      <c r="N28" s="169" t="str">
        <f ca="1">Calcu_ADJ!AA36</f>
        <v>-</v>
      </c>
      <c r="O28" s="169" t="str">
        <f ca="1">LEFT(Calcu_ADJ!AM36)</f>
        <v>-</v>
      </c>
      <c r="Q28" s="169" t="str">
        <f ca="1">IF(Calcu_ADJ!A55=FALSE,Calcu!AD36,Calcu_ADJ!AD36)</f>
        <v>-</v>
      </c>
    </row>
    <row r="29" spans="1:17" ht="15" customHeight="1">
      <c r="A29" s="263" t="str">
        <f ca="1">A15</f>
        <v>삭제</v>
      </c>
      <c r="B29" s="266"/>
      <c r="C29" s="266"/>
      <c r="D29" s="266"/>
      <c r="F29" s="267"/>
      <c r="G29" s="255" t="s">
        <v>552</v>
      </c>
      <c r="H29" s="268">
        <f ca="1">IF(Calcu_ADJ!A42=FALSE,MAX(Calcu!M42:M55),MAX(Calcu_ADJ!M42:M55))</f>
        <v>0</v>
      </c>
    </row>
    <row r="30" spans="1:17" ht="15" customHeight="1">
      <c r="B30" s="269"/>
      <c r="C30" s="269"/>
      <c r="D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70"/>
    </row>
  </sheetData>
  <mergeCells count="12">
    <mergeCell ref="M13:O13"/>
    <mergeCell ref="P13:P14"/>
    <mergeCell ref="Q13:Q14"/>
    <mergeCell ref="A1:Q2"/>
    <mergeCell ref="B13:B14"/>
    <mergeCell ref="C13:C14"/>
    <mergeCell ref="D13:D14"/>
    <mergeCell ref="F13:F14"/>
    <mergeCell ref="G13:G14"/>
    <mergeCell ref="H13:H14"/>
    <mergeCell ref="I13:I14"/>
    <mergeCell ref="J13:L13"/>
  </mergeCells>
  <phoneticPr fontId="3" type="noConversion"/>
  <printOptions horizontalCentered="1"/>
  <pageMargins left="0" right="0" top="0.35433070866141736" bottom="0.59055118110236227" header="0" footer="0"/>
  <pageSetup paperSize="9" scale="9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168" customWidth="1"/>
    <col min="5" max="7" width="12.77734375" style="168" customWidth="1"/>
    <col min="8" max="8" width="12.77734375" style="169" customWidth="1"/>
    <col min="9" max="11" width="4.77734375" style="168" customWidth="1"/>
    <col min="12" max="16384" width="10.77734375" style="168"/>
  </cols>
  <sheetData>
    <row r="1" spans="1:11" s="64" customFormat="1" ht="33" customHeight="1">
      <c r="A1" s="370" t="s">
        <v>106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</row>
    <row r="2" spans="1:11" s="64" customFormat="1" ht="33" customHeight="1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</row>
    <row r="3" spans="1:11" s="64" customFormat="1" ht="12.75" customHeight="1">
      <c r="A3" s="65"/>
      <c r="B3" s="65"/>
      <c r="C3" s="65"/>
      <c r="D3" s="65"/>
      <c r="E3" s="65"/>
      <c r="F3" s="66"/>
      <c r="G3" s="66"/>
      <c r="H3" s="67"/>
      <c r="I3" s="66"/>
      <c r="J3" s="66"/>
      <c r="K3" s="66"/>
    </row>
    <row r="4" spans="1:11" s="73" customFormat="1" ht="13.5" customHeight="1">
      <c r="A4" s="68"/>
      <c r="B4" s="68"/>
      <c r="C4" s="68"/>
      <c r="D4" s="68"/>
      <c r="E4" s="68"/>
      <c r="F4" s="69"/>
      <c r="G4" s="69"/>
      <c r="H4" s="70"/>
      <c r="I4" s="72"/>
      <c r="J4" s="72"/>
      <c r="K4" s="71"/>
    </row>
    <row r="5" spans="1:11" s="166" customFormat="1" ht="15" customHeight="1">
      <c r="H5" s="167"/>
    </row>
    <row r="6" spans="1:11" s="79" customFormat="1" ht="15" customHeight="1">
      <c r="A6" s="156" t="str">
        <f ca="1">IF(Calcu!A42=FALSE,"삭제","")</f>
        <v>삭제</v>
      </c>
      <c r="B6" s="143"/>
      <c r="C6" s="143"/>
      <c r="D6" s="143"/>
      <c r="E6" s="371" t="str">
        <f ca="1">"※ "&amp;Calcu!C12&amp;"교정"</f>
        <v>※ 0교정</v>
      </c>
      <c r="F6" s="371"/>
      <c r="G6" s="371"/>
      <c r="H6" s="371"/>
      <c r="I6" s="77"/>
      <c r="J6" s="77"/>
      <c r="K6" s="141"/>
    </row>
    <row r="7" spans="1:11" s="80" customFormat="1" ht="15" customHeight="1">
      <c r="A7" s="142" t="str">
        <f t="shared" ref="A7:A15" ca="1" si="0">A6</f>
        <v>삭제</v>
      </c>
      <c r="B7" s="143"/>
      <c r="C7" s="143"/>
      <c r="D7" s="143"/>
      <c r="E7" s="371"/>
      <c r="F7" s="371"/>
      <c r="G7" s="371"/>
      <c r="H7" s="371"/>
      <c r="I7" s="77"/>
      <c r="J7" s="77"/>
      <c r="K7" s="144"/>
    </row>
    <row r="8" spans="1:11" s="80" customFormat="1" ht="15" customHeight="1">
      <c r="A8" s="142" t="str">
        <f t="shared" ca="1" si="0"/>
        <v>삭제</v>
      </c>
      <c r="B8" s="143"/>
      <c r="C8" s="143"/>
      <c r="D8" s="143"/>
      <c r="E8" s="143"/>
      <c r="F8" s="143"/>
      <c r="G8" s="143"/>
      <c r="H8" s="145"/>
      <c r="I8" s="146"/>
      <c r="J8" s="146"/>
      <c r="K8" s="144"/>
    </row>
    <row r="9" spans="1:11" s="80" customFormat="1" ht="15" customHeight="1">
      <c r="A9" s="142" t="str">
        <f t="shared" ca="1" si="0"/>
        <v>삭제</v>
      </c>
      <c r="B9" s="143"/>
      <c r="C9" s="143"/>
      <c r="D9" s="143"/>
      <c r="E9" s="147" t="str">
        <f>"○ 기기명 : "&amp;기본정보!C$5</f>
        <v xml:space="preserve">○ 기기명 : </v>
      </c>
      <c r="F9" s="143"/>
      <c r="G9" s="143"/>
      <c r="H9" s="148"/>
      <c r="I9" s="146"/>
      <c r="J9" s="146"/>
      <c r="K9" s="144"/>
    </row>
    <row r="10" spans="1:11" s="80" customFormat="1" ht="15" customHeight="1">
      <c r="A10" s="142" t="str">
        <f t="shared" ca="1" si="0"/>
        <v>삭제</v>
      </c>
      <c r="B10" s="143"/>
      <c r="C10" s="143"/>
      <c r="D10" s="143"/>
      <c r="E10" s="147" t="str">
        <f>"○ 제작회사 및 형식 : "&amp;기본정보!C$6&amp;  "  /   "&amp;기본정보!C$7</f>
        <v xml:space="preserve">○ 제작회사 및 형식 :   /   </v>
      </c>
      <c r="F10" s="143"/>
      <c r="G10" s="143"/>
      <c r="H10" s="145"/>
      <c r="I10" s="146"/>
      <c r="J10" s="146"/>
      <c r="K10" s="144"/>
    </row>
    <row r="11" spans="1:11" s="80" customFormat="1" ht="15" customHeight="1">
      <c r="A11" s="142" t="str">
        <f t="shared" ca="1" si="0"/>
        <v>삭제</v>
      </c>
      <c r="B11" s="143"/>
      <c r="C11" s="143"/>
      <c r="D11" s="143"/>
      <c r="E11" s="147" t="str">
        <f>"○ 기기번호 : "&amp;기본정보!C$8</f>
        <v xml:space="preserve">○ 기기번호 : </v>
      </c>
      <c r="F11" s="143"/>
      <c r="G11" s="143"/>
      <c r="H11" s="145"/>
      <c r="I11" s="149"/>
      <c r="J11" s="149"/>
      <c r="K11" s="144"/>
    </row>
    <row r="12" spans="1:11" s="80" customFormat="1" ht="15" customHeight="1">
      <c r="A12" s="142" t="str">
        <f t="shared" ca="1" si="0"/>
        <v>삭제</v>
      </c>
      <c r="B12" s="143"/>
      <c r="C12" s="143"/>
      <c r="D12" s="143"/>
      <c r="E12" s="143"/>
      <c r="F12" s="143"/>
      <c r="G12" s="143"/>
      <c r="H12" s="140"/>
      <c r="I12" s="146"/>
      <c r="J12" s="146"/>
      <c r="K12" s="144"/>
    </row>
    <row r="13" spans="1:11" s="80" customFormat="1" ht="15" customHeight="1">
      <c r="A13" s="142" t="str">
        <f t="shared" ca="1" si="0"/>
        <v>삭제</v>
      </c>
      <c r="B13" s="143"/>
      <c r="C13" s="143"/>
      <c r="D13" s="143"/>
      <c r="E13" s="150" t="s">
        <v>45</v>
      </c>
      <c r="F13" s="145"/>
      <c r="G13" s="145"/>
      <c r="H13" s="140"/>
      <c r="I13" s="146"/>
      <c r="J13" s="146"/>
      <c r="K13" s="144"/>
    </row>
    <row r="14" spans="1:11" s="80" customFormat="1" ht="15" customHeight="1">
      <c r="A14" s="142" t="str">
        <f t="shared" ca="1" si="0"/>
        <v>삭제</v>
      </c>
      <c r="B14" s="143"/>
      <c r="C14" s="143"/>
      <c r="D14" s="143"/>
      <c r="E14" s="151" t="s">
        <v>46</v>
      </c>
      <c r="F14" s="151" t="s">
        <v>478</v>
      </c>
      <c r="G14" s="252" t="s">
        <v>507</v>
      </c>
      <c r="H14" s="372" t="s">
        <v>508</v>
      </c>
      <c r="I14" s="77"/>
      <c r="J14" s="77"/>
      <c r="K14" s="144"/>
    </row>
    <row r="15" spans="1:11" s="80" customFormat="1" ht="15" customHeight="1">
      <c r="A15" s="142" t="str">
        <f t="shared" ca="1" si="0"/>
        <v>삭제</v>
      </c>
      <c r="B15" s="143"/>
      <c r="C15" s="143"/>
      <c r="D15" s="143"/>
      <c r="E15" s="232" t="str">
        <f ca="1">"("&amp;Calcu!E14&amp;")"</f>
        <v>(kN)</v>
      </c>
      <c r="F15" s="232" t="str">
        <f ca="1">"("&amp;Calcu!E14&amp;")"</f>
        <v>(kN)</v>
      </c>
      <c r="G15" s="253" t="str">
        <f ca="1">F15</f>
        <v>(kN)</v>
      </c>
      <c r="H15" s="373"/>
      <c r="I15" s="77"/>
      <c r="J15" s="77"/>
      <c r="K15" s="144"/>
    </row>
    <row r="16" spans="1:11" s="80" customFormat="1" ht="15" customHeight="1">
      <c r="A16" s="142" t="str">
        <f ca="1">IF(Calcu!A42=FALSE,"삭제","")</f>
        <v>삭제</v>
      </c>
      <c r="B16" s="143"/>
      <c r="C16" s="143"/>
      <c r="D16" s="143"/>
      <c r="E16" s="153" t="str">
        <f ca="1">Calcu!Y23</f>
        <v/>
      </c>
      <c r="F16" s="153" t="str">
        <f ca="1">Calcu!Z23</f>
        <v>-</v>
      </c>
      <c r="G16" s="153" t="str">
        <f ca="1">Calcu!AL23</f>
        <v/>
      </c>
      <c r="H16" s="153" t="str">
        <f ca="1">Calcu!AM23</f>
        <v>-</v>
      </c>
      <c r="I16" s="78"/>
      <c r="J16" s="78"/>
      <c r="K16" s="144"/>
    </row>
    <row r="17" spans="1:11" s="80" customFormat="1" ht="15" customHeight="1">
      <c r="A17" s="142" t="str">
        <f ca="1">IF(Calcu!A43=FALSE,"삭제","")</f>
        <v>삭제</v>
      </c>
      <c r="B17" s="143"/>
      <c r="C17" s="143"/>
      <c r="D17" s="143"/>
      <c r="E17" s="153" t="str">
        <f ca="1">Calcu!Y24</f>
        <v/>
      </c>
      <c r="F17" s="153" t="str">
        <f ca="1">Calcu!Z24</f>
        <v>-</v>
      </c>
      <c r="G17" s="153" t="str">
        <f ca="1">Calcu!AL24</f>
        <v/>
      </c>
      <c r="H17" s="153" t="str">
        <f ca="1">Calcu!AM24</f>
        <v>-</v>
      </c>
      <c r="I17" s="78"/>
      <c r="J17" s="78"/>
      <c r="K17" s="144"/>
    </row>
    <row r="18" spans="1:11" s="80" customFormat="1" ht="15" customHeight="1">
      <c r="A18" s="142" t="str">
        <f ca="1">IF(Calcu!A44=FALSE,"삭제","")</f>
        <v>삭제</v>
      </c>
      <c r="B18" s="143"/>
      <c r="C18" s="143"/>
      <c r="D18" s="143"/>
      <c r="E18" s="153" t="str">
        <f ca="1">Calcu!Y25</f>
        <v/>
      </c>
      <c r="F18" s="153" t="str">
        <f ca="1">Calcu!Z25</f>
        <v>-</v>
      </c>
      <c r="G18" s="153" t="str">
        <f ca="1">Calcu!AL25</f>
        <v/>
      </c>
      <c r="H18" s="153" t="str">
        <f ca="1">Calcu!AM25</f>
        <v>-</v>
      </c>
      <c r="I18" s="78"/>
      <c r="J18" s="78"/>
      <c r="K18" s="144"/>
    </row>
    <row r="19" spans="1:11" s="80" customFormat="1" ht="15" customHeight="1">
      <c r="A19" s="142" t="str">
        <f ca="1">IF(Calcu!A45=FALSE,"삭제","")</f>
        <v>삭제</v>
      </c>
      <c r="B19" s="143"/>
      <c r="C19" s="143"/>
      <c r="D19" s="143"/>
      <c r="E19" s="153" t="str">
        <f ca="1">Calcu!Y26</f>
        <v/>
      </c>
      <c r="F19" s="153" t="str">
        <f ca="1">Calcu!Z26</f>
        <v>-</v>
      </c>
      <c r="G19" s="153" t="str">
        <f ca="1">Calcu!AL26</f>
        <v/>
      </c>
      <c r="H19" s="153" t="str">
        <f ca="1">Calcu!AM26</f>
        <v>-</v>
      </c>
      <c r="I19" s="78"/>
      <c r="J19" s="78"/>
      <c r="K19" s="144"/>
    </row>
    <row r="20" spans="1:11" s="80" customFormat="1" ht="15" customHeight="1">
      <c r="A20" s="142" t="str">
        <f ca="1">IF(Calcu!A46=FALSE,"삭제","")</f>
        <v>삭제</v>
      </c>
      <c r="B20" s="143"/>
      <c r="C20" s="143"/>
      <c r="D20" s="143"/>
      <c r="E20" s="153" t="str">
        <f ca="1">Calcu!Y27</f>
        <v/>
      </c>
      <c r="F20" s="153" t="str">
        <f ca="1">Calcu!Z27</f>
        <v>-</v>
      </c>
      <c r="G20" s="153" t="str">
        <f ca="1">Calcu!AL27</f>
        <v/>
      </c>
      <c r="H20" s="153" t="str">
        <f ca="1">Calcu!AM27</f>
        <v>-</v>
      </c>
      <c r="I20" s="78"/>
      <c r="J20" s="78"/>
      <c r="K20" s="144"/>
    </row>
    <row r="21" spans="1:11" s="80" customFormat="1" ht="15" customHeight="1">
      <c r="A21" s="142" t="str">
        <f ca="1">IF(Calcu!A47=FALSE,"삭제","")</f>
        <v>삭제</v>
      </c>
      <c r="B21" s="143"/>
      <c r="C21" s="143"/>
      <c r="D21" s="143"/>
      <c r="E21" s="153" t="str">
        <f ca="1">Calcu!Y28</f>
        <v/>
      </c>
      <c r="F21" s="153" t="str">
        <f ca="1">Calcu!Z28</f>
        <v>-</v>
      </c>
      <c r="G21" s="153" t="str">
        <f ca="1">Calcu!AL28</f>
        <v/>
      </c>
      <c r="H21" s="153" t="str">
        <f ca="1">Calcu!AM28</f>
        <v>-</v>
      </c>
      <c r="I21" s="78"/>
      <c r="J21" s="78"/>
      <c r="K21" s="144"/>
    </row>
    <row r="22" spans="1:11" s="80" customFormat="1" ht="15" customHeight="1">
      <c r="A22" s="142" t="str">
        <f ca="1">IF(Calcu!A48=FALSE,"삭제","")</f>
        <v>삭제</v>
      </c>
      <c r="B22" s="143"/>
      <c r="C22" s="143"/>
      <c r="D22" s="143"/>
      <c r="E22" s="153" t="str">
        <f ca="1">Calcu!Y29</f>
        <v/>
      </c>
      <c r="F22" s="153" t="str">
        <f ca="1">Calcu!Z29</f>
        <v>-</v>
      </c>
      <c r="G22" s="153" t="str">
        <f ca="1">Calcu!AL29</f>
        <v/>
      </c>
      <c r="H22" s="153" t="str">
        <f ca="1">Calcu!AM29</f>
        <v>-</v>
      </c>
      <c r="I22" s="78"/>
      <c r="J22" s="78"/>
      <c r="K22" s="144"/>
    </row>
    <row r="23" spans="1:11" s="80" customFormat="1" ht="15" customHeight="1">
      <c r="A23" s="142" t="str">
        <f ca="1">IF(Calcu!A49=FALSE,"삭제","")</f>
        <v>삭제</v>
      </c>
      <c r="B23" s="143"/>
      <c r="C23" s="143"/>
      <c r="D23" s="143"/>
      <c r="E23" s="153" t="str">
        <f ca="1">Calcu!Y30</f>
        <v/>
      </c>
      <c r="F23" s="153" t="str">
        <f ca="1">Calcu!Z30</f>
        <v>-</v>
      </c>
      <c r="G23" s="153" t="str">
        <f ca="1">Calcu!AL30</f>
        <v/>
      </c>
      <c r="H23" s="153" t="str">
        <f ca="1">Calcu!AM30</f>
        <v>-</v>
      </c>
      <c r="I23" s="78"/>
      <c r="J23" s="78"/>
      <c r="K23" s="144"/>
    </row>
    <row r="24" spans="1:11" s="80" customFormat="1" ht="15" customHeight="1">
      <c r="A24" s="142" t="str">
        <f ca="1">IF(Calcu!A50=FALSE,"삭제","")</f>
        <v>삭제</v>
      </c>
      <c r="B24" s="143"/>
      <c r="C24" s="143"/>
      <c r="D24" s="143"/>
      <c r="E24" s="153" t="str">
        <f ca="1">Calcu!Y31</f>
        <v/>
      </c>
      <c r="F24" s="153" t="str">
        <f ca="1">Calcu!Z31</f>
        <v>-</v>
      </c>
      <c r="G24" s="153" t="str">
        <f ca="1">Calcu!AL31</f>
        <v/>
      </c>
      <c r="H24" s="153" t="str">
        <f ca="1">Calcu!AM31</f>
        <v>-</v>
      </c>
      <c r="I24" s="78"/>
      <c r="J24" s="78"/>
      <c r="K24" s="144"/>
    </row>
    <row r="25" spans="1:11" s="80" customFormat="1" ht="15" customHeight="1">
      <c r="A25" s="142" t="str">
        <f ca="1">IF(Calcu!A51=FALSE,"삭제","")</f>
        <v>삭제</v>
      </c>
      <c r="B25" s="143"/>
      <c r="C25" s="143"/>
      <c r="D25" s="143"/>
      <c r="E25" s="153" t="str">
        <f ca="1">Calcu!Y32</f>
        <v/>
      </c>
      <c r="F25" s="153" t="str">
        <f ca="1">Calcu!Z32</f>
        <v>-</v>
      </c>
      <c r="G25" s="153" t="str">
        <f ca="1">Calcu!AL32</f>
        <v/>
      </c>
      <c r="H25" s="153" t="str">
        <f ca="1">Calcu!AM32</f>
        <v>-</v>
      </c>
      <c r="I25" s="78"/>
      <c r="J25" s="78"/>
      <c r="K25" s="144"/>
    </row>
    <row r="26" spans="1:11" s="80" customFormat="1" ht="15" customHeight="1">
      <c r="A26" s="142" t="str">
        <f ca="1">IF(Calcu!A52=FALSE,"삭제","")</f>
        <v>삭제</v>
      </c>
      <c r="B26" s="143"/>
      <c r="C26" s="143"/>
      <c r="D26" s="143"/>
      <c r="E26" s="153" t="str">
        <f ca="1">Calcu!Y33</f>
        <v/>
      </c>
      <c r="F26" s="153" t="str">
        <f ca="1">Calcu!Z33</f>
        <v>-</v>
      </c>
      <c r="G26" s="153" t="str">
        <f ca="1">Calcu!AL33</f>
        <v/>
      </c>
      <c r="H26" s="153" t="str">
        <f ca="1">Calcu!AM33</f>
        <v>-</v>
      </c>
      <c r="I26" s="78"/>
      <c r="J26" s="78"/>
      <c r="K26" s="144"/>
    </row>
    <row r="27" spans="1:11" s="80" customFormat="1" ht="15" customHeight="1">
      <c r="A27" s="142" t="str">
        <f ca="1">IF(Calcu!A53=FALSE,"삭제","")</f>
        <v>삭제</v>
      </c>
      <c r="B27" s="143"/>
      <c r="C27" s="143"/>
      <c r="D27" s="143"/>
      <c r="E27" s="153" t="str">
        <f ca="1">Calcu!Y34</f>
        <v/>
      </c>
      <c r="F27" s="153" t="str">
        <f ca="1">Calcu!Z34</f>
        <v>-</v>
      </c>
      <c r="G27" s="153" t="str">
        <f ca="1">Calcu!AL34</f>
        <v/>
      </c>
      <c r="H27" s="153" t="str">
        <f ca="1">Calcu!AM34</f>
        <v>-</v>
      </c>
      <c r="I27" s="78"/>
      <c r="J27" s="78"/>
      <c r="K27" s="144"/>
    </row>
    <row r="28" spans="1:11" s="80" customFormat="1" ht="15" customHeight="1">
      <c r="A28" s="142" t="str">
        <f ca="1">IF(Calcu!A54=FALSE,"삭제","")</f>
        <v>삭제</v>
      </c>
      <c r="B28" s="143"/>
      <c r="C28" s="143"/>
      <c r="D28" s="143"/>
      <c r="E28" s="153" t="str">
        <f ca="1">Calcu!Y35</f>
        <v/>
      </c>
      <c r="F28" s="153" t="str">
        <f ca="1">Calcu!Z35</f>
        <v>-</v>
      </c>
      <c r="G28" s="153" t="str">
        <f ca="1">Calcu!AL35</f>
        <v/>
      </c>
      <c r="H28" s="153" t="str">
        <f ca="1">Calcu!AM35</f>
        <v>-</v>
      </c>
      <c r="I28" s="78"/>
      <c r="J28" s="78"/>
      <c r="K28" s="144"/>
    </row>
    <row r="29" spans="1:11" s="80" customFormat="1" ht="15" customHeight="1">
      <c r="A29" s="142" t="str">
        <f ca="1">IF(Calcu!A55=FALSE,"삭제","")</f>
        <v>삭제</v>
      </c>
      <c r="B29" s="143"/>
      <c r="C29" s="143"/>
      <c r="D29" s="143"/>
      <c r="E29" s="153" t="str">
        <f ca="1">Calcu!Y36</f>
        <v/>
      </c>
      <c r="F29" s="153" t="str">
        <f ca="1">Calcu!Z36</f>
        <v>-</v>
      </c>
      <c r="G29" s="153" t="str">
        <f ca="1">Calcu!AL36</f>
        <v/>
      </c>
      <c r="H29" s="153" t="str">
        <f ca="1">Calcu!AM36</f>
        <v>-</v>
      </c>
      <c r="I29" s="78"/>
      <c r="J29" s="78"/>
      <c r="K29" s="144"/>
    </row>
    <row r="30" spans="1:11" ht="15" customHeight="1">
      <c r="A30" s="170"/>
      <c r="E30" s="172"/>
      <c r="F30" s="172"/>
      <c r="G30" s="172"/>
      <c r="H30" s="172"/>
      <c r="I30" s="172"/>
      <c r="J30" s="169"/>
      <c r="K30" s="169"/>
    </row>
  </sheetData>
  <mergeCells count="3">
    <mergeCell ref="A1:K2"/>
    <mergeCell ref="E6:H7"/>
    <mergeCell ref="H14:H15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showWhiteSpace="0" zoomScaleSheetLayoutView="100" workbookViewId="0">
      <selection sqref="A1:J2"/>
    </sheetView>
  </sheetViews>
  <sheetFormatPr defaultColWidth="10.77734375" defaultRowHeight="15" customHeight="1"/>
  <cols>
    <col min="1" max="2" width="3.77734375" style="171" customWidth="1"/>
    <col min="3" max="3" width="11.109375" style="171" customWidth="1"/>
    <col min="4" max="4" width="11.109375" style="180" customWidth="1"/>
    <col min="5" max="8" width="11.109375" style="171" customWidth="1"/>
    <col min="9" max="10" width="3.77734375" style="171" customWidth="1"/>
    <col min="11" max="16384" width="10.77734375" style="171"/>
  </cols>
  <sheetData>
    <row r="1" spans="1:11" s="64" customFormat="1" ht="33" customHeight="1">
      <c r="A1" s="370" t="s">
        <v>107</v>
      </c>
      <c r="B1" s="370"/>
      <c r="C1" s="370"/>
      <c r="D1" s="370"/>
      <c r="E1" s="370"/>
      <c r="F1" s="370"/>
      <c r="G1" s="370"/>
      <c r="H1" s="370"/>
      <c r="I1" s="370"/>
      <c r="J1" s="370"/>
    </row>
    <row r="2" spans="1:11" s="64" customFormat="1" ht="33" customHeight="1">
      <c r="A2" s="370"/>
      <c r="B2" s="370"/>
      <c r="C2" s="370"/>
      <c r="D2" s="370"/>
      <c r="E2" s="370"/>
      <c r="F2" s="370"/>
      <c r="G2" s="370"/>
      <c r="H2" s="370"/>
      <c r="I2" s="370"/>
      <c r="J2" s="370"/>
    </row>
    <row r="3" spans="1:11" s="64" customFormat="1" ht="12.75" customHeight="1">
      <c r="A3" s="65"/>
      <c r="B3" s="65"/>
      <c r="C3" s="66"/>
      <c r="D3" s="67"/>
      <c r="E3" s="66"/>
      <c r="F3" s="66"/>
      <c r="G3" s="66"/>
      <c r="H3" s="66"/>
      <c r="I3" s="66"/>
      <c r="J3" s="66"/>
    </row>
    <row r="4" spans="1:11" s="73" customFormat="1" ht="13.5" customHeight="1">
      <c r="A4" s="68"/>
      <c r="B4" s="68"/>
      <c r="C4" s="69"/>
      <c r="D4" s="70"/>
      <c r="E4" s="71"/>
      <c r="F4" s="69"/>
      <c r="G4" s="69"/>
      <c r="H4" s="173"/>
      <c r="I4" s="72"/>
      <c r="J4" s="71"/>
    </row>
    <row r="5" spans="1:11" s="174" customFormat="1" ht="15" customHeight="1">
      <c r="A5" s="166"/>
      <c r="B5" s="166"/>
      <c r="C5" s="166"/>
      <c r="D5" s="167"/>
      <c r="E5" s="166"/>
      <c r="F5" s="166"/>
      <c r="G5" s="166"/>
      <c r="H5" s="166"/>
      <c r="I5" s="166"/>
      <c r="J5" s="166"/>
    </row>
    <row r="6" spans="1:11" s="174" customFormat="1" ht="15" customHeight="1">
      <c r="A6" s="166"/>
      <c r="B6" s="166"/>
      <c r="C6" s="166"/>
      <c r="D6" s="167"/>
      <c r="E6" s="166"/>
      <c r="F6" s="166"/>
      <c r="G6" s="166"/>
      <c r="H6" s="166"/>
      <c r="I6" s="166"/>
      <c r="J6" s="166"/>
    </row>
    <row r="7" spans="1:11" ht="15" customHeight="1">
      <c r="B7" s="175"/>
      <c r="C7" s="176"/>
      <c r="D7" s="175"/>
      <c r="E7" s="175"/>
      <c r="F7" s="175"/>
      <c r="G7" s="175"/>
      <c r="H7" s="175"/>
      <c r="I7" s="177"/>
      <c r="K7" s="178"/>
    </row>
    <row r="8" spans="1:11" ht="15" customHeight="1">
      <c r="A8" s="179"/>
    </row>
  </sheetData>
  <mergeCells count="1">
    <mergeCell ref="A1:J2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33"/>
  <sheetViews>
    <sheetView showGridLines="0" zoomScaleNormal="100" zoomScaleSheetLayoutView="100" workbookViewId="0"/>
  </sheetViews>
  <sheetFormatPr defaultColWidth="10.33203125" defaultRowHeight="16.5" customHeight="1"/>
  <cols>
    <col min="1" max="8" width="10" style="48" customWidth="1"/>
    <col min="9" max="9" width="1.77734375" style="49" customWidth="1"/>
    <col min="10" max="17" width="10" style="48" customWidth="1"/>
    <col min="18" max="16384" width="10.33203125" style="48"/>
  </cols>
  <sheetData>
    <row r="1" spans="1:17" ht="25.5">
      <c r="A1" s="280" t="s">
        <v>560</v>
      </c>
      <c r="J1" s="280" t="s">
        <v>561</v>
      </c>
    </row>
    <row r="2" spans="1:17" ht="25.5">
      <c r="A2" s="280"/>
      <c r="J2" s="280"/>
    </row>
    <row r="3" spans="1:17" s="13" customFormat="1" ht="16.5" customHeight="1">
      <c r="A3" s="290" t="s">
        <v>62</v>
      </c>
      <c r="B3" s="11"/>
      <c r="C3" s="12"/>
      <c r="D3" s="289"/>
      <c r="E3" s="289"/>
      <c r="F3" s="289"/>
      <c r="J3" s="290" t="s">
        <v>566</v>
      </c>
      <c r="K3" s="11"/>
      <c r="L3" s="12"/>
      <c r="M3" s="289"/>
      <c r="N3" s="289"/>
      <c r="O3" s="289"/>
    </row>
    <row r="4" spans="1:17" s="13" customFormat="1" ht="16.5" customHeight="1">
      <c r="A4" s="292" t="s">
        <v>36</v>
      </c>
      <c r="B4" s="194" t="s">
        <v>63</v>
      </c>
      <c r="C4" s="194" t="s">
        <v>4</v>
      </c>
      <c r="D4" s="194" t="s">
        <v>1</v>
      </c>
      <c r="E4" s="194" t="s">
        <v>2</v>
      </c>
      <c r="F4" s="192"/>
      <c r="G4" s="193"/>
      <c r="H4" s="193"/>
      <c r="J4" s="292" t="s">
        <v>567</v>
      </c>
      <c r="K4" s="194" t="s">
        <v>63</v>
      </c>
      <c r="L4" s="194" t="s">
        <v>568</v>
      </c>
      <c r="M4" s="194" t="s">
        <v>1</v>
      </c>
      <c r="N4" s="194" t="s">
        <v>2</v>
      </c>
      <c r="O4" s="192"/>
      <c r="P4" s="193"/>
      <c r="Q4" s="193"/>
    </row>
    <row r="5" spans="1:17" s="13" customFormat="1" ht="16.5" customHeight="1">
      <c r="A5" s="195">
        <f ca="1">Calcu!D12</f>
        <v>0</v>
      </c>
      <c r="B5" s="195">
        <f ca="1">Calcu!F12</f>
        <v>0</v>
      </c>
      <c r="C5" s="195">
        <f ca="1">Calcu!G12</f>
        <v>0</v>
      </c>
      <c r="D5" s="195">
        <f ca="1">Calcu!C12</f>
        <v>0</v>
      </c>
      <c r="E5" s="195" t="str">
        <f>Calcu!A12&amp;"단"</f>
        <v>1단</v>
      </c>
      <c r="F5" s="192"/>
      <c r="G5" s="193"/>
      <c r="H5" s="193"/>
      <c r="J5" s="195">
        <f ca="1">Calcu_ADJ!D12</f>
        <v>0</v>
      </c>
      <c r="K5" s="195">
        <f ca="1">Calcu_ADJ!F12</f>
        <v>0</v>
      </c>
      <c r="L5" s="195">
        <f ca="1">Calcu_ADJ!G12</f>
        <v>0</v>
      </c>
      <c r="M5" s="195">
        <f ca="1">Calcu_ADJ!C12</f>
        <v>0</v>
      </c>
      <c r="N5" s="195" t="str">
        <f>Calcu_ADJ!A12&amp;"단"</f>
        <v>1단</v>
      </c>
      <c r="O5" s="192"/>
      <c r="P5" s="193"/>
      <c r="Q5" s="193"/>
    </row>
    <row r="6" spans="1:17" s="13" customFormat="1" ht="16.5" customHeight="1">
      <c r="A6" s="291"/>
      <c r="B6" s="190"/>
      <c r="C6" s="191"/>
      <c r="D6" s="192"/>
      <c r="E6" s="192"/>
      <c r="F6" s="192"/>
      <c r="G6" s="193"/>
      <c r="H6" s="193"/>
      <c r="J6" s="291"/>
      <c r="K6" s="190"/>
      <c r="L6" s="191"/>
      <c r="M6" s="192"/>
      <c r="N6" s="192"/>
      <c r="O6" s="192"/>
      <c r="P6" s="193"/>
      <c r="Q6" s="193"/>
    </row>
    <row r="7" spans="1:17" s="13" customFormat="1" ht="16.5" customHeight="1">
      <c r="A7" s="196" t="s">
        <v>37</v>
      </c>
      <c r="B7" s="196"/>
      <c r="C7" s="193"/>
      <c r="D7" s="193"/>
      <c r="E7" s="196"/>
      <c r="F7" s="193"/>
      <c r="G7" s="193"/>
      <c r="H7" s="193"/>
      <c r="J7" s="196" t="s">
        <v>569</v>
      </c>
      <c r="K7" s="196"/>
      <c r="L7" s="193"/>
      <c r="M7" s="193"/>
      <c r="N7" s="196"/>
      <c r="O7" s="193"/>
      <c r="P7" s="193"/>
      <c r="Q7" s="193"/>
    </row>
    <row r="8" spans="1:17" s="14" customFormat="1" ht="16.5" customHeight="1">
      <c r="A8" s="396" t="s">
        <v>38</v>
      </c>
      <c r="B8" s="398" t="s">
        <v>209</v>
      </c>
      <c r="C8" s="398"/>
      <c r="D8" s="399" t="s">
        <v>210</v>
      </c>
      <c r="E8" s="400"/>
      <c r="F8" s="399" t="s">
        <v>211</v>
      </c>
      <c r="G8" s="400"/>
      <c r="H8" s="192"/>
      <c r="J8" s="396" t="s">
        <v>570</v>
      </c>
      <c r="K8" s="398" t="s">
        <v>209</v>
      </c>
      <c r="L8" s="398"/>
      <c r="M8" s="399" t="s">
        <v>210</v>
      </c>
      <c r="N8" s="400"/>
      <c r="O8" s="399" t="s">
        <v>211</v>
      </c>
      <c r="P8" s="400"/>
      <c r="Q8" s="192"/>
    </row>
    <row r="9" spans="1:17" s="14" customFormat="1" ht="16.5" customHeight="1">
      <c r="A9" s="397"/>
      <c r="B9" s="277" t="s">
        <v>47</v>
      </c>
      <c r="C9" s="277" t="s">
        <v>204</v>
      </c>
      <c r="D9" s="277" t="s">
        <v>47</v>
      </c>
      <c r="E9" s="277" t="s">
        <v>204</v>
      </c>
      <c r="F9" s="277" t="s">
        <v>47</v>
      </c>
      <c r="G9" s="277" t="s">
        <v>204</v>
      </c>
      <c r="H9" s="192"/>
      <c r="J9" s="397"/>
      <c r="K9" s="277" t="s">
        <v>571</v>
      </c>
      <c r="L9" s="277" t="s">
        <v>204</v>
      </c>
      <c r="M9" s="277" t="s">
        <v>571</v>
      </c>
      <c r="N9" s="277" t="s">
        <v>204</v>
      </c>
      <c r="O9" s="277" t="s">
        <v>565</v>
      </c>
      <c r="P9" s="277" t="s">
        <v>204</v>
      </c>
      <c r="Q9" s="192"/>
    </row>
    <row r="10" spans="1:17" s="14" customFormat="1" ht="16.5" customHeight="1">
      <c r="A10" s="293">
        <f ca="1">Calcu!D19</f>
        <v>0</v>
      </c>
      <c r="B10" s="277">
        <f ca="1">Calcu!E19</f>
        <v>0</v>
      </c>
      <c r="C10" s="277" t="str">
        <f>Calcu!F19</f>
        <v>-</v>
      </c>
      <c r="D10" s="277">
        <f ca="1">Calcu!G19</f>
        <v>0</v>
      </c>
      <c r="E10" s="277" t="str">
        <f>Calcu!H19</f>
        <v>-</v>
      </c>
      <c r="F10" s="277">
        <f ca="1">Calcu!I19</f>
        <v>0</v>
      </c>
      <c r="G10" s="277" t="str">
        <f>Calcu!J19</f>
        <v>-</v>
      </c>
      <c r="H10" s="192"/>
      <c r="J10" s="293">
        <f>Calcu_ADJ!C19</f>
        <v>0</v>
      </c>
      <c r="K10" s="277">
        <f ca="1">Calcu_ADJ!D19</f>
        <v>0</v>
      </c>
      <c r="L10" s="277">
        <f ca="1">Calcu_ADJ!E19</f>
        <v>0</v>
      </c>
      <c r="M10" s="277" t="str">
        <f>Calcu_ADJ!F19</f>
        <v>-</v>
      </c>
      <c r="N10" s="277">
        <f ca="1">Calcu_ADJ!G19</f>
        <v>0</v>
      </c>
      <c r="O10" s="277" t="str">
        <f>Calcu_ADJ!H19</f>
        <v>-</v>
      </c>
      <c r="P10" s="277">
        <f ca="1">Calcu_ADJ!I19</f>
        <v>0</v>
      </c>
      <c r="Q10" s="192"/>
    </row>
    <row r="11" spans="1:17" s="14" customFormat="1" ht="16.5" customHeight="1">
      <c r="A11" s="294" t="str">
        <f ca="1">TEXT(Calcu!D20,Calcu!I14)</f>
        <v/>
      </c>
      <c r="B11" s="197" t="str">
        <f ca="1">TEXT(Calcu!E20,Calcu!I14)</f>
        <v/>
      </c>
      <c r="C11" s="198" t="str">
        <f ca="1">Calcu!F20</f>
        <v/>
      </c>
      <c r="D11" s="197" t="str">
        <f ca="1">TEXT(Calcu!G20,Calcu!I14)</f>
        <v/>
      </c>
      <c r="E11" s="198" t="str">
        <f ca="1">Calcu!H20</f>
        <v/>
      </c>
      <c r="F11" s="197" t="str">
        <f ca="1">TEXT(Calcu!I20,Calcu!I14)</f>
        <v/>
      </c>
      <c r="G11" s="198" t="str">
        <f ca="1">Calcu!J20</f>
        <v/>
      </c>
      <c r="H11" s="192"/>
      <c r="J11" s="294" t="str">
        <f ca="1">TEXT(Calcu_ADJ!C20,Calcu_ADJ!I14)</f>
        <v>사전부하</v>
      </c>
      <c r="K11" s="197" t="str">
        <f ca="1">TEXT(Calcu_ADJ!D20,Calcu_ADJ!I14)</f>
        <v/>
      </c>
      <c r="L11" s="198" t="str">
        <f ca="1">Calcu_ADJ!E20</f>
        <v/>
      </c>
      <c r="M11" s="197" t="str">
        <f ca="1">TEXT(Calcu_ADJ!F20,Calcu_ADJ!I14)</f>
        <v/>
      </c>
      <c r="N11" s="198" t="str">
        <f ca="1">Calcu_ADJ!G20</f>
        <v/>
      </c>
      <c r="O11" s="197" t="str">
        <f ca="1">TEXT(Calcu_ADJ!H20,Calcu_ADJ!I14)</f>
        <v/>
      </c>
      <c r="P11" s="198" t="str">
        <f ca="1">Calcu_ADJ!I20</f>
        <v/>
      </c>
      <c r="Q11" s="192"/>
    </row>
    <row r="12" spans="1:17" s="14" customFormat="1" ht="16.5" customHeight="1">
      <c r="A12" s="294" t="str">
        <f ca="1">TEXT(Calcu!D21,Calcu!I14)</f>
        <v/>
      </c>
      <c r="B12" s="197" t="str">
        <f ca="1">TEXT(Calcu!E21,Calcu!I14)</f>
        <v/>
      </c>
      <c r="C12" s="198" t="str">
        <f ca="1">Calcu!F21</f>
        <v/>
      </c>
      <c r="D12" s="197" t="str">
        <f ca="1">TEXT(Calcu!G21,Calcu!I14)</f>
        <v/>
      </c>
      <c r="E12" s="198" t="str">
        <f ca="1">Calcu!H21</f>
        <v/>
      </c>
      <c r="F12" s="197" t="str">
        <f ca="1">TEXT(Calcu!I21,Calcu!I14)</f>
        <v/>
      </c>
      <c r="G12" s="198" t="str">
        <f ca="1">Calcu!J21</f>
        <v/>
      </c>
      <c r="H12" s="192"/>
      <c r="J12" s="294" t="str">
        <f ca="1">TEXT(Calcu_ADJ!C21,Calcu_ADJ!I14)</f>
        <v>0</v>
      </c>
      <c r="K12" s="197" t="str">
        <f ca="1">TEXT(Calcu_ADJ!D21,Calcu_ADJ!I14)</f>
        <v/>
      </c>
      <c r="L12" s="198" t="str">
        <f ca="1">Calcu_ADJ!E21</f>
        <v/>
      </c>
      <c r="M12" s="197" t="str">
        <f ca="1">TEXT(Calcu_ADJ!F21,Calcu_ADJ!I14)</f>
        <v/>
      </c>
      <c r="N12" s="198" t="str">
        <f ca="1">Calcu_ADJ!G21</f>
        <v/>
      </c>
      <c r="O12" s="197" t="str">
        <f ca="1">TEXT(Calcu_ADJ!H21,Calcu_ADJ!I14)</f>
        <v/>
      </c>
      <c r="P12" s="198" t="str">
        <f ca="1">Calcu_ADJ!I21</f>
        <v/>
      </c>
      <c r="Q12" s="192"/>
    </row>
    <row r="13" spans="1:17" s="14" customFormat="1" ht="16.5" customHeight="1">
      <c r="A13" s="294" t="str">
        <f ca="1">TEXT(Calcu!D22,Calcu!I14)</f>
        <v/>
      </c>
      <c r="B13" s="197" t="str">
        <f ca="1">TEXT(Calcu!E22,Calcu!I14)</f>
        <v/>
      </c>
      <c r="C13" s="198" t="str">
        <f ca="1">Calcu!F22</f>
        <v/>
      </c>
      <c r="D13" s="197" t="str">
        <f ca="1">TEXT(Calcu!G22,Calcu!I14)</f>
        <v/>
      </c>
      <c r="E13" s="198" t="str">
        <f ca="1">Calcu!H22</f>
        <v/>
      </c>
      <c r="F13" s="197" t="str">
        <f ca="1">TEXT(Calcu!I22,Calcu!I14)</f>
        <v/>
      </c>
      <c r="G13" s="198" t="str">
        <f ca="1">Calcu!J22</f>
        <v/>
      </c>
      <c r="H13" s="192"/>
      <c r="J13" s="294" t="str">
        <f ca="1">TEXT(Calcu_ADJ!C22,Calcu_ADJ!I14)</f>
        <v>0</v>
      </c>
      <c r="K13" s="197" t="str">
        <f ca="1">TEXT(Calcu_ADJ!D22,Calcu_ADJ!I14)</f>
        <v/>
      </c>
      <c r="L13" s="198" t="str">
        <f ca="1">Calcu_ADJ!E22</f>
        <v/>
      </c>
      <c r="M13" s="197" t="str">
        <f ca="1">TEXT(Calcu_ADJ!F22,Calcu_ADJ!I14)</f>
        <v/>
      </c>
      <c r="N13" s="198" t="str">
        <f ca="1">Calcu_ADJ!G22</f>
        <v/>
      </c>
      <c r="O13" s="197" t="str">
        <f ca="1">TEXT(Calcu_ADJ!H22,Calcu_ADJ!I14)</f>
        <v/>
      </c>
      <c r="P13" s="198" t="str">
        <f ca="1">Calcu_ADJ!I22</f>
        <v/>
      </c>
      <c r="Q13" s="192"/>
    </row>
    <row r="14" spans="1:17" s="14" customFormat="1" ht="16.5" customHeight="1">
      <c r="A14" s="192"/>
      <c r="B14" s="192"/>
      <c r="C14" s="192"/>
      <c r="D14" s="192"/>
      <c r="E14" s="192"/>
      <c r="F14" s="192"/>
      <c r="G14" s="192"/>
      <c r="H14" s="192"/>
      <c r="J14" s="192"/>
      <c r="K14" s="192"/>
      <c r="L14" s="192"/>
      <c r="M14" s="192"/>
      <c r="N14" s="192"/>
      <c r="O14" s="192"/>
      <c r="P14" s="192"/>
      <c r="Q14" s="192"/>
    </row>
    <row r="15" spans="1:17" s="14" customFormat="1" ht="16.5" customHeight="1">
      <c r="A15" s="196" t="s">
        <v>64</v>
      </c>
      <c r="B15" s="192"/>
      <c r="C15" s="192"/>
      <c r="D15" s="192"/>
      <c r="E15" s="192"/>
      <c r="F15" s="192"/>
      <c r="G15" s="192"/>
      <c r="H15" s="192"/>
      <c r="J15" s="196" t="s">
        <v>64</v>
      </c>
      <c r="K15" s="192"/>
      <c r="L15" s="192"/>
      <c r="M15" s="192"/>
      <c r="N15" s="192"/>
      <c r="O15" s="192"/>
      <c r="P15" s="192"/>
      <c r="Q15" s="192"/>
    </row>
    <row r="16" spans="1:17" s="14" customFormat="1" ht="16.5" customHeight="1">
      <c r="A16" s="396" t="s">
        <v>38</v>
      </c>
      <c r="B16" s="398" t="s">
        <v>209</v>
      </c>
      <c r="C16" s="398"/>
      <c r="D16" s="399" t="s">
        <v>210</v>
      </c>
      <c r="E16" s="400"/>
      <c r="F16" s="399" t="s">
        <v>211</v>
      </c>
      <c r="G16" s="400"/>
      <c r="H16" s="192"/>
      <c r="J16" s="396" t="s">
        <v>570</v>
      </c>
      <c r="K16" s="398" t="s">
        <v>209</v>
      </c>
      <c r="L16" s="398"/>
      <c r="M16" s="399" t="s">
        <v>210</v>
      </c>
      <c r="N16" s="400"/>
      <c r="O16" s="399" t="s">
        <v>211</v>
      </c>
      <c r="P16" s="400"/>
      <c r="Q16" s="192"/>
    </row>
    <row r="17" spans="1:17" s="14" customFormat="1" ht="16.5" customHeight="1">
      <c r="A17" s="397"/>
      <c r="B17" s="277" t="s">
        <v>47</v>
      </c>
      <c r="C17" s="277" t="s">
        <v>204</v>
      </c>
      <c r="D17" s="277" t="s">
        <v>47</v>
      </c>
      <c r="E17" s="277" t="s">
        <v>204</v>
      </c>
      <c r="F17" s="277" t="s">
        <v>47</v>
      </c>
      <c r="G17" s="277" t="s">
        <v>204</v>
      </c>
      <c r="H17" s="192"/>
      <c r="J17" s="397"/>
      <c r="K17" s="277" t="s">
        <v>565</v>
      </c>
      <c r="L17" s="277" t="s">
        <v>204</v>
      </c>
      <c r="M17" s="277" t="s">
        <v>565</v>
      </c>
      <c r="N17" s="277" t="s">
        <v>204</v>
      </c>
      <c r="O17" s="277" t="s">
        <v>571</v>
      </c>
      <c r="P17" s="277" t="s">
        <v>204</v>
      </c>
      <c r="Q17" s="192"/>
    </row>
    <row r="18" spans="1:17" s="14" customFormat="1" ht="16.5" customHeight="1">
      <c r="A18" s="293">
        <f ca="1">Calcu!D19</f>
        <v>0</v>
      </c>
      <c r="B18" s="277">
        <f ca="1">Calcu!E19</f>
        <v>0</v>
      </c>
      <c r="C18" s="277" t="str">
        <f>Calcu!F19</f>
        <v>-</v>
      </c>
      <c r="D18" s="277">
        <f ca="1">Calcu!G19</f>
        <v>0</v>
      </c>
      <c r="E18" s="277" t="str">
        <f>Calcu!H19</f>
        <v>-</v>
      </c>
      <c r="F18" s="277">
        <f ca="1">Calcu!I19</f>
        <v>0</v>
      </c>
      <c r="G18" s="277" t="str">
        <f>Calcu!J19</f>
        <v>-</v>
      </c>
      <c r="H18" s="192"/>
      <c r="J18" s="293">
        <f>Calcu_ADJ!C19</f>
        <v>0</v>
      </c>
      <c r="K18" s="277">
        <f ca="1">Calcu_ADJ!D19</f>
        <v>0</v>
      </c>
      <c r="L18" s="277">
        <f ca="1">Calcu_ADJ!E19</f>
        <v>0</v>
      </c>
      <c r="M18" s="277" t="str">
        <f>Calcu_ADJ!F19</f>
        <v>-</v>
      </c>
      <c r="N18" s="277">
        <f ca="1">Calcu_ADJ!G19</f>
        <v>0</v>
      </c>
      <c r="O18" s="277" t="str">
        <f>Calcu_ADJ!H19</f>
        <v>-</v>
      </c>
      <c r="P18" s="277">
        <f ca="1">Calcu_ADJ!I19</f>
        <v>0</v>
      </c>
      <c r="Q18" s="192"/>
    </row>
    <row r="19" spans="1:17" s="14" customFormat="1" ht="16.5" customHeight="1">
      <c r="A19" s="294" t="str">
        <f ca="1">TEXT(Calcu!D23,Calcu!I14)</f>
        <v/>
      </c>
      <c r="B19" s="197" t="str">
        <f ca="1">TEXT(Calcu!E23,Calcu!I14)</f>
        <v/>
      </c>
      <c r="C19" s="198" t="str">
        <f ca="1">Calcu!F23</f>
        <v/>
      </c>
      <c r="D19" s="197" t="str">
        <f ca="1">TEXT(Calcu!G23,Calcu!I14)</f>
        <v/>
      </c>
      <c r="E19" s="198" t="str">
        <f ca="1">Calcu!H23</f>
        <v/>
      </c>
      <c r="F19" s="197" t="str">
        <f ca="1">TEXT(Calcu!I23,Calcu!I14)</f>
        <v/>
      </c>
      <c r="G19" s="198" t="str">
        <f ca="1">Calcu!J23</f>
        <v/>
      </c>
      <c r="H19" s="192"/>
      <c r="J19" s="294" t="str">
        <f ca="1">TEXT(Calcu_ADJ!C23,Calcu_ADJ!I14)</f>
        <v>하중측정</v>
      </c>
      <c r="K19" s="197" t="str">
        <f ca="1">TEXT(Calcu_ADJ!D23,Calcu_ADJ!I14)</f>
        <v/>
      </c>
      <c r="L19" s="198" t="str">
        <f ca="1">Calcu_ADJ!E23</f>
        <v/>
      </c>
      <c r="M19" s="197" t="str">
        <f ca="1">TEXT(Calcu_ADJ!F23,Calcu_ADJ!I14)</f>
        <v/>
      </c>
      <c r="N19" s="198" t="str">
        <f ca="1">Calcu_ADJ!G23</f>
        <v/>
      </c>
      <c r="O19" s="197" t="str">
        <f ca="1">TEXT(Calcu_ADJ!H23,Calcu_ADJ!I14)</f>
        <v/>
      </c>
      <c r="P19" s="198" t="str">
        <f ca="1">Calcu_ADJ!I23</f>
        <v/>
      </c>
      <c r="Q19" s="192"/>
    </row>
    <row r="20" spans="1:17" s="14" customFormat="1" ht="16.5" customHeight="1">
      <c r="A20" s="294" t="str">
        <f ca="1">TEXT(Calcu!D24,Calcu!I14)</f>
        <v/>
      </c>
      <c r="B20" s="197" t="str">
        <f ca="1">TEXT(Calcu!E24,Calcu!I14)</f>
        <v/>
      </c>
      <c r="C20" s="198" t="str">
        <f ca="1">Calcu!F24</f>
        <v/>
      </c>
      <c r="D20" s="197" t="str">
        <f ca="1">TEXT(Calcu!G24,Calcu!I14)</f>
        <v/>
      </c>
      <c r="E20" s="198" t="str">
        <f ca="1">Calcu!H24</f>
        <v/>
      </c>
      <c r="F20" s="197" t="str">
        <f ca="1">TEXT(Calcu!I24,Calcu!I14)</f>
        <v/>
      </c>
      <c r="G20" s="198" t="str">
        <f ca="1">Calcu!J24</f>
        <v/>
      </c>
      <c r="H20" s="192"/>
      <c r="J20" s="294" t="str">
        <f ca="1">TEXT(Calcu_ADJ!C24,Calcu_ADJ!I14)</f>
        <v>0</v>
      </c>
      <c r="K20" s="197" t="str">
        <f ca="1">TEXT(Calcu_ADJ!D24,Calcu_ADJ!I14)</f>
        <v/>
      </c>
      <c r="L20" s="198" t="str">
        <f ca="1">Calcu_ADJ!E24</f>
        <v/>
      </c>
      <c r="M20" s="197" t="str">
        <f ca="1">TEXT(Calcu_ADJ!F24,Calcu_ADJ!I14)</f>
        <v/>
      </c>
      <c r="N20" s="198" t="str">
        <f ca="1">Calcu_ADJ!G24</f>
        <v/>
      </c>
      <c r="O20" s="197" t="str">
        <f ca="1">TEXT(Calcu_ADJ!H24,Calcu_ADJ!I14)</f>
        <v/>
      </c>
      <c r="P20" s="198" t="str">
        <f ca="1">Calcu_ADJ!I24</f>
        <v/>
      </c>
      <c r="Q20" s="192"/>
    </row>
    <row r="21" spans="1:17" s="14" customFormat="1" ht="16.5" customHeight="1">
      <c r="A21" s="294" t="str">
        <f ca="1">TEXT(Calcu!D25,Calcu!I14)</f>
        <v/>
      </c>
      <c r="B21" s="197" t="str">
        <f ca="1">TEXT(Calcu!E25,Calcu!I14)</f>
        <v/>
      </c>
      <c r="C21" s="198" t="str">
        <f ca="1">Calcu!F25</f>
        <v/>
      </c>
      <c r="D21" s="197" t="str">
        <f ca="1">TEXT(Calcu!G25,Calcu!I14)</f>
        <v/>
      </c>
      <c r="E21" s="198" t="str">
        <f ca="1">Calcu!H25</f>
        <v/>
      </c>
      <c r="F21" s="197" t="str">
        <f ca="1">TEXT(Calcu!I25,Calcu!I14)</f>
        <v/>
      </c>
      <c r="G21" s="198" t="str">
        <f ca="1">Calcu!J25</f>
        <v/>
      </c>
      <c r="H21" s="192"/>
      <c r="J21" s="294" t="str">
        <f ca="1">TEXT(Calcu_ADJ!C25,Calcu_ADJ!I14)</f>
        <v>0</v>
      </c>
      <c r="K21" s="197" t="str">
        <f ca="1">TEXT(Calcu_ADJ!D25,Calcu_ADJ!I14)</f>
        <v/>
      </c>
      <c r="L21" s="198" t="str">
        <f ca="1">Calcu_ADJ!E25</f>
        <v/>
      </c>
      <c r="M21" s="197" t="str">
        <f ca="1">TEXT(Calcu_ADJ!F25,Calcu_ADJ!I14)</f>
        <v/>
      </c>
      <c r="N21" s="198" t="str">
        <f ca="1">Calcu_ADJ!G25</f>
        <v/>
      </c>
      <c r="O21" s="197" t="str">
        <f ca="1">TEXT(Calcu_ADJ!H25,Calcu_ADJ!I14)</f>
        <v/>
      </c>
      <c r="P21" s="198" t="str">
        <f ca="1">Calcu_ADJ!I25</f>
        <v/>
      </c>
      <c r="Q21" s="192"/>
    </row>
    <row r="22" spans="1:17" s="14" customFormat="1" ht="16.5" customHeight="1">
      <c r="A22" s="294" t="str">
        <f ca="1">TEXT(Calcu!D26,Calcu!I14)</f>
        <v/>
      </c>
      <c r="B22" s="197" t="str">
        <f ca="1">TEXT(Calcu!E26,Calcu!I14)</f>
        <v/>
      </c>
      <c r="C22" s="198" t="str">
        <f ca="1">Calcu!F26</f>
        <v/>
      </c>
      <c r="D22" s="197" t="str">
        <f ca="1">TEXT(Calcu!G26,Calcu!I14)</f>
        <v/>
      </c>
      <c r="E22" s="198" t="str">
        <f ca="1">Calcu!H26</f>
        <v/>
      </c>
      <c r="F22" s="197" t="str">
        <f ca="1">TEXT(Calcu!I26,Calcu!I14)</f>
        <v/>
      </c>
      <c r="G22" s="198" t="str">
        <f ca="1">Calcu!J26</f>
        <v/>
      </c>
      <c r="H22" s="192"/>
      <c r="J22" s="294" t="str">
        <f ca="1">TEXT(Calcu_ADJ!C26,Calcu_ADJ!I14)</f>
        <v>0</v>
      </c>
      <c r="K22" s="197" t="str">
        <f ca="1">TEXT(Calcu_ADJ!D26,Calcu_ADJ!I14)</f>
        <v/>
      </c>
      <c r="L22" s="198" t="str">
        <f ca="1">Calcu_ADJ!E26</f>
        <v/>
      </c>
      <c r="M22" s="197" t="str">
        <f ca="1">TEXT(Calcu_ADJ!F26,Calcu_ADJ!I14)</f>
        <v/>
      </c>
      <c r="N22" s="198" t="str">
        <f ca="1">Calcu_ADJ!G26</f>
        <v/>
      </c>
      <c r="O22" s="197" t="str">
        <f ca="1">TEXT(Calcu_ADJ!H26,Calcu_ADJ!I14)</f>
        <v/>
      </c>
      <c r="P22" s="198" t="str">
        <f ca="1">Calcu_ADJ!I26</f>
        <v/>
      </c>
      <c r="Q22" s="192"/>
    </row>
    <row r="23" spans="1:17" s="14" customFormat="1" ht="16.5" customHeight="1">
      <c r="A23" s="294" t="str">
        <f ca="1">TEXT(Calcu!D27,Calcu!I14)</f>
        <v/>
      </c>
      <c r="B23" s="197" t="str">
        <f ca="1">TEXT(Calcu!E27,Calcu!I14)</f>
        <v/>
      </c>
      <c r="C23" s="198" t="str">
        <f ca="1">Calcu!F27</f>
        <v/>
      </c>
      <c r="D23" s="197" t="str">
        <f ca="1">TEXT(Calcu!G27,Calcu!I14)</f>
        <v/>
      </c>
      <c r="E23" s="198" t="str">
        <f ca="1">Calcu!H27</f>
        <v/>
      </c>
      <c r="F23" s="197" t="str">
        <f ca="1">TEXT(Calcu!I27,Calcu!I14)</f>
        <v/>
      </c>
      <c r="G23" s="198" t="str">
        <f ca="1">Calcu!J27</f>
        <v/>
      </c>
      <c r="H23" s="192"/>
      <c r="J23" s="294" t="str">
        <f ca="1">TEXT(Calcu_ADJ!C27,Calcu_ADJ!I14)</f>
        <v>0</v>
      </c>
      <c r="K23" s="197" t="str">
        <f ca="1">TEXT(Calcu_ADJ!D27,Calcu_ADJ!I14)</f>
        <v/>
      </c>
      <c r="L23" s="198" t="str">
        <f ca="1">Calcu_ADJ!E27</f>
        <v/>
      </c>
      <c r="M23" s="197" t="str">
        <f ca="1">TEXT(Calcu_ADJ!F27,Calcu_ADJ!I14)</f>
        <v/>
      </c>
      <c r="N23" s="198" t="str">
        <f ca="1">Calcu_ADJ!G27</f>
        <v/>
      </c>
      <c r="O23" s="197" t="str">
        <f ca="1">TEXT(Calcu_ADJ!H27,Calcu_ADJ!I14)</f>
        <v/>
      </c>
      <c r="P23" s="198" t="str">
        <f ca="1">Calcu_ADJ!I27</f>
        <v/>
      </c>
      <c r="Q23" s="192"/>
    </row>
    <row r="24" spans="1:17" s="14" customFormat="1" ht="16.5" customHeight="1">
      <c r="A24" s="294" t="str">
        <f ca="1">TEXT(Calcu!D28,Calcu!I14)</f>
        <v/>
      </c>
      <c r="B24" s="197" t="str">
        <f ca="1">TEXT(Calcu!E28,Calcu!I14)</f>
        <v/>
      </c>
      <c r="C24" s="198" t="str">
        <f ca="1">Calcu!F28</f>
        <v/>
      </c>
      <c r="D24" s="197" t="str">
        <f ca="1">TEXT(Calcu!G28,Calcu!I14)</f>
        <v/>
      </c>
      <c r="E24" s="198" t="str">
        <f ca="1">Calcu!H28</f>
        <v/>
      </c>
      <c r="F24" s="197" t="str">
        <f ca="1">TEXT(Calcu!I28,Calcu!I14)</f>
        <v/>
      </c>
      <c r="G24" s="198" t="str">
        <f ca="1">Calcu!J28</f>
        <v/>
      </c>
      <c r="H24" s="192"/>
      <c r="J24" s="294" t="str">
        <f ca="1">TEXT(Calcu_ADJ!C28,Calcu_ADJ!I14)</f>
        <v>0</v>
      </c>
      <c r="K24" s="197" t="str">
        <f ca="1">TEXT(Calcu_ADJ!D28,Calcu_ADJ!I14)</f>
        <v/>
      </c>
      <c r="L24" s="198" t="str">
        <f ca="1">Calcu_ADJ!E28</f>
        <v/>
      </c>
      <c r="M24" s="197" t="str">
        <f ca="1">TEXT(Calcu_ADJ!F28,Calcu_ADJ!I14)</f>
        <v/>
      </c>
      <c r="N24" s="198" t="str">
        <f ca="1">Calcu_ADJ!G28</f>
        <v/>
      </c>
      <c r="O24" s="197" t="str">
        <f ca="1">TEXT(Calcu_ADJ!H28,Calcu_ADJ!I14)</f>
        <v/>
      </c>
      <c r="P24" s="198" t="str">
        <f ca="1">Calcu_ADJ!I28</f>
        <v/>
      </c>
      <c r="Q24" s="192"/>
    </row>
    <row r="25" spans="1:17" s="14" customFormat="1" ht="16.5" customHeight="1">
      <c r="A25" s="294" t="str">
        <f ca="1">TEXT(Calcu!D29,Calcu!I14)</f>
        <v/>
      </c>
      <c r="B25" s="197" t="str">
        <f ca="1">TEXT(Calcu!E29,Calcu!I14)</f>
        <v/>
      </c>
      <c r="C25" s="198" t="str">
        <f ca="1">Calcu!F29</f>
        <v/>
      </c>
      <c r="D25" s="197" t="str">
        <f ca="1">TEXT(Calcu!G29,Calcu!I14)</f>
        <v/>
      </c>
      <c r="E25" s="198" t="str">
        <f ca="1">Calcu!H29</f>
        <v/>
      </c>
      <c r="F25" s="197" t="str">
        <f ca="1">TEXT(Calcu!I29,Calcu!I14)</f>
        <v/>
      </c>
      <c r="G25" s="198" t="str">
        <f ca="1">Calcu!J29</f>
        <v/>
      </c>
      <c r="H25" s="192"/>
      <c r="J25" s="294" t="str">
        <f ca="1">TEXT(Calcu_ADJ!C29,Calcu_ADJ!I14)</f>
        <v>0</v>
      </c>
      <c r="K25" s="197" t="str">
        <f ca="1">TEXT(Calcu_ADJ!D29,Calcu_ADJ!I14)</f>
        <v/>
      </c>
      <c r="L25" s="198" t="str">
        <f ca="1">Calcu_ADJ!E29</f>
        <v/>
      </c>
      <c r="M25" s="197" t="str">
        <f ca="1">TEXT(Calcu_ADJ!F29,Calcu_ADJ!I14)</f>
        <v/>
      </c>
      <c r="N25" s="198" t="str">
        <f ca="1">Calcu_ADJ!G29</f>
        <v/>
      </c>
      <c r="O25" s="197" t="str">
        <f ca="1">TEXT(Calcu_ADJ!H29,Calcu_ADJ!I14)</f>
        <v/>
      </c>
      <c r="P25" s="198" t="str">
        <f ca="1">Calcu_ADJ!I29</f>
        <v/>
      </c>
      <c r="Q25" s="192"/>
    </row>
    <row r="26" spans="1:17" s="14" customFormat="1" ht="16.5" customHeight="1">
      <c r="A26" s="294" t="str">
        <f ca="1">TEXT(Calcu!D30,Calcu!I14)</f>
        <v/>
      </c>
      <c r="B26" s="197" t="str">
        <f ca="1">TEXT(Calcu!E30,Calcu!I14)</f>
        <v/>
      </c>
      <c r="C26" s="198" t="str">
        <f ca="1">Calcu!F30</f>
        <v/>
      </c>
      <c r="D26" s="197" t="str">
        <f ca="1">TEXT(Calcu!G30,Calcu!I14)</f>
        <v/>
      </c>
      <c r="E26" s="198" t="str">
        <f ca="1">Calcu!H30</f>
        <v/>
      </c>
      <c r="F26" s="197" t="str">
        <f ca="1">TEXT(Calcu!I30,Calcu!I14)</f>
        <v/>
      </c>
      <c r="G26" s="198" t="str">
        <f ca="1">Calcu!J30</f>
        <v/>
      </c>
      <c r="H26" s="192"/>
      <c r="J26" s="294" t="str">
        <f ca="1">TEXT(Calcu_ADJ!C30,Calcu_ADJ!I14)</f>
        <v>0</v>
      </c>
      <c r="K26" s="197" t="str">
        <f ca="1">TEXT(Calcu_ADJ!D30,Calcu_ADJ!I14)</f>
        <v/>
      </c>
      <c r="L26" s="198" t="str">
        <f ca="1">Calcu_ADJ!E30</f>
        <v/>
      </c>
      <c r="M26" s="197" t="str">
        <f ca="1">TEXT(Calcu_ADJ!F30,Calcu_ADJ!I14)</f>
        <v/>
      </c>
      <c r="N26" s="198" t="str">
        <f ca="1">Calcu_ADJ!G30</f>
        <v/>
      </c>
      <c r="O26" s="197" t="str">
        <f ca="1">TEXT(Calcu_ADJ!H30,Calcu_ADJ!I14)</f>
        <v/>
      </c>
      <c r="P26" s="198" t="str">
        <f ca="1">Calcu_ADJ!I30</f>
        <v/>
      </c>
      <c r="Q26" s="192"/>
    </row>
    <row r="27" spans="1:17" s="14" customFormat="1" ht="16.5" customHeight="1">
      <c r="A27" s="294" t="str">
        <f ca="1">TEXT(Calcu!D31,Calcu!I14)</f>
        <v/>
      </c>
      <c r="B27" s="197" t="str">
        <f ca="1">TEXT(Calcu!E31,Calcu!I14)</f>
        <v/>
      </c>
      <c r="C27" s="198" t="str">
        <f ca="1">Calcu!F31</f>
        <v/>
      </c>
      <c r="D27" s="197" t="str">
        <f ca="1">TEXT(Calcu!G31,Calcu!I14)</f>
        <v/>
      </c>
      <c r="E27" s="198" t="str">
        <f ca="1">Calcu!H31</f>
        <v/>
      </c>
      <c r="F27" s="197" t="str">
        <f ca="1">TEXT(Calcu!I31,Calcu!I14)</f>
        <v/>
      </c>
      <c r="G27" s="198" t="str">
        <f ca="1">Calcu!J31</f>
        <v/>
      </c>
      <c r="H27" s="192"/>
      <c r="J27" s="294" t="str">
        <f ca="1">TEXT(Calcu_ADJ!C31,Calcu_ADJ!I14)</f>
        <v>0</v>
      </c>
      <c r="K27" s="197" t="str">
        <f ca="1">TEXT(Calcu_ADJ!D31,Calcu_ADJ!I14)</f>
        <v/>
      </c>
      <c r="L27" s="198" t="str">
        <f ca="1">Calcu_ADJ!E31</f>
        <v/>
      </c>
      <c r="M27" s="197" t="str">
        <f ca="1">TEXT(Calcu_ADJ!F31,Calcu_ADJ!I14)</f>
        <v/>
      </c>
      <c r="N27" s="198" t="str">
        <f ca="1">Calcu_ADJ!G31</f>
        <v/>
      </c>
      <c r="O27" s="197" t="str">
        <f ca="1">TEXT(Calcu_ADJ!H31,Calcu_ADJ!I14)</f>
        <v/>
      </c>
      <c r="P27" s="198" t="str">
        <f ca="1">Calcu_ADJ!I31</f>
        <v/>
      </c>
      <c r="Q27" s="192"/>
    </row>
    <row r="28" spans="1:17" s="14" customFormat="1" ht="16.5" customHeight="1">
      <c r="A28" s="294" t="str">
        <f ca="1">TEXT(Calcu!D32,Calcu!I14)</f>
        <v/>
      </c>
      <c r="B28" s="197" t="str">
        <f ca="1">TEXT(Calcu!E32,Calcu!I14)</f>
        <v/>
      </c>
      <c r="C28" s="198" t="str">
        <f ca="1">Calcu!F32</f>
        <v/>
      </c>
      <c r="D28" s="197" t="str">
        <f ca="1">TEXT(Calcu!G32,Calcu!I14)</f>
        <v/>
      </c>
      <c r="E28" s="198" t="str">
        <f ca="1">Calcu!H32</f>
        <v/>
      </c>
      <c r="F28" s="197" t="str">
        <f ca="1">TEXT(Calcu!I32,Calcu!I14)</f>
        <v/>
      </c>
      <c r="G28" s="198" t="str">
        <f ca="1">Calcu!J32</f>
        <v/>
      </c>
      <c r="H28" s="192"/>
      <c r="J28" s="294" t="str">
        <f ca="1">TEXT(Calcu_ADJ!C32,Calcu_ADJ!I14)</f>
        <v>0</v>
      </c>
      <c r="K28" s="197" t="str">
        <f ca="1">TEXT(Calcu_ADJ!D32,Calcu_ADJ!I14)</f>
        <v/>
      </c>
      <c r="L28" s="198" t="str">
        <f ca="1">Calcu_ADJ!E32</f>
        <v/>
      </c>
      <c r="M28" s="197" t="str">
        <f ca="1">TEXT(Calcu_ADJ!F32,Calcu_ADJ!I14)</f>
        <v/>
      </c>
      <c r="N28" s="198" t="str">
        <f ca="1">Calcu_ADJ!G32</f>
        <v/>
      </c>
      <c r="O28" s="197" t="str">
        <f ca="1">TEXT(Calcu_ADJ!H32,Calcu_ADJ!I14)</f>
        <v/>
      </c>
      <c r="P28" s="198" t="str">
        <f ca="1">Calcu_ADJ!I32</f>
        <v/>
      </c>
      <c r="Q28" s="192"/>
    </row>
    <row r="29" spans="1:17" s="14" customFormat="1" ht="16.5" customHeight="1">
      <c r="A29" s="294" t="str">
        <f ca="1">TEXT(Calcu!D33,Calcu!I14)</f>
        <v/>
      </c>
      <c r="B29" s="197" t="str">
        <f ca="1">TEXT(Calcu!E33,Calcu!I14)</f>
        <v/>
      </c>
      <c r="C29" s="198" t="str">
        <f ca="1">Calcu!F33</f>
        <v/>
      </c>
      <c r="D29" s="197" t="str">
        <f ca="1">TEXT(Calcu!G33,Calcu!I14)</f>
        <v/>
      </c>
      <c r="E29" s="198" t="str">
        <f ca="1">Calcu!H33</f>
        <v/>
      </c>
      <c r="F29" s="197" t="str">
        <f ca="1">TEXT(Calcu!I33,Calcu!I14)</f>
        <v/>
      </c>
      <c r="G29" s="198" t="str">
        <f ca="1">Calcu!J33</f>
        <v/>
      </c>
      <c r="H29" s="192"/>
      <c r="J29" s="294" t="str">
        <f ca="1">TEXT(Calcu_ADJ!C33,Calcu_ADJ!I14)</f>
        <v>0</v>
      </c>
      <c r="K29" s="197" t="str">
        <f ca="1">TEXT(Calcu_ADJ!D33,Calcu_ADJ!I14)</f>
        <v/>
      </c>
      <c r="L29" s="198" t="str">
        <f ca="1">Calcu_ADJ!E33</f>
        <v/>
      </c>
      <c r="M29" s="197" t="str">
        <f ca="1">TEXT(Calcu_ADJ!F33,Calcu_ADJ!I14)</f>
        <v/>
      </c>
      <c r="N29" s="198" t="str">
        <f ca="1">Calcu_ADJ!G33</f>
        <v/>
      </c>
      <c r="O29" s="197" t="str">
        <f ca="1">TEXT(Calcu_ADJ!H33,Calcu_ADJ!I14)</f>
        <v/>
      </c>
      <c r="P29" s="198" t="str">
        <f ca="1">Calcu_ADJ!I33</f>
        <v/>
      </c>
      <c r="Q29" s="192"/>
    </row>
    <row r="30" spans="1:17" s="14" customFormat="1" ht="16.5" customHeight="1">
      <c r="A30" s="294" t="str">
        <f ca="1">TEXT(Calcu!D34,Calcu!I14)</f>
        <v/>
      </c>
      <c r="B30" s="197" t="str">
        <f ca="1">TEXT(Calcu!E34,Calcu!I14)</f>
        <v/>
      </c>
      <c r="C30" s="198" t="str">
        <f ca="1">Calcu!F34</f>
        <v/>
      </c>
      <c r="D30" s="197" t="str">
        <f ca="1">TEXT(Calcu!G34,Calcu!I14)</f>
        <v/>
      </c>
      <c r="E30" s="198" t="str">
        <f ca="1">Calcu!H34</f>
        <v/>
      </c>
      <c r="F30" s="197" t="str">
        <f ca="1">TEXT(Calcu!I34,Calcu!I14)</f>
        <v/>
      </c>
      <c r="G30" s="198" t="str">
        <f ca="1">Calcu!J34</f>
        <v/>
      </c>
      <c r="H30" s="192"/>
      <c r="J30" s="294" t="str">
        <f ca="1">TEXT(Calcu_ADJ!C34,Calcu_ADJ!I14)</f>
        <v>0</v>
      </c>
      <c r="K30" s="197" t="str">
        <f ca="1">TEXT(Calcu_ADJ!D34,Calcu_ADJ!I14)</f>
        <v/>
      </c>
      <c r="L30" s="198" t="str">
        <f ca="1">Calcu_ADJ!E34</f>
        <v/>
      </c>
      <c r="M30" s="197" t="str">
        <f ca="1">TEXT(Calcu_ADJ!F34,Calcu_ADJ!I14)</f>
        <v/>
      </c>
      <c r="N30" s="198" t="str">
        <f ca="1">Calcu_ADJ!G34</f>
        <v/>
      </c>
      <c r="O30" s="197" t="str">
        <f ca="1">TEXT(Calcu_ADJ!H34,Calcu_ADJ!I14)</f>
        <v/>
      </c>
      <c r="P30" s="198" t="str">
        <f ca="1">Calcu_ADJ!I34</f>
        <v/>
      </c>
      <c r="Q30" s="192"/>
    </row>
    <row r="31" spans="1:17" s="14" customFormat="1" ht="16.5" customHeight="1">
      <c r="A31" s="294" t="str">
        <f ca="1">TEXT(Calcu!D35,Calcu!I14)</f>
        <v/>
      </c>
      <c r="B31" s="197" t="str">
        <f ca="1">TEXT(Calcu!E35,Calcu!I14)</f>
        <v/>
      </c>
      <c r="C31" s="198" t="str">
        <f ca="1">Calcu!F35</f>
        <v/>
      </c>
      <c r="D31" s="197" t="str">
        <f ca="1">TEXT(Calcu!G35,Calcu!I14)</f>
        <v/>
      </c>
      <c r="E31" s="198" t="str">
        <f ca="1">Calcu!H35</f>
        <v/>
      </c>
      <c r="F31" s="197" t="str">
        <f ca="1">TEXT(Calcu!I35,Calcu!I14)</f>
        <v/>
      </c>
      <c r="G31" s="198" t="str">
        <f ca="1">Calcu!J35</f>
        <v/>
      </c>
      <c r="H31" s="192"/>
      <c r="J31" s="294" t="str">
        <f ca="1">TEXT(Calcu_ADJ!C35,Calcu_ADJ!I14)</f>
        <v>0</v>
      </c>
      <c r="K31" s="197" t="str">
        <f ca="1">TEXT(Calcu_ADJ!D35,Calcu_ADJ!I14)</f>
        <v/>
      </c>
      <c r="L31" s="198" t="str">
        <f ca="1">Calcu_ADJ!E35</f>
        <v/>
      </c>
      <c r="M31" s="197" t="str">
        <f ca="1">TEXT(Calcu_ADJ!F35,Calcu_ADJ!I14)</f>
        <v/>
      </c>
      <c r="N31" s="198" t="str">
        <f ca="1">Calcu_ADJ!G35</f>
        <v/>
      </c>
      <c r="O31" s="197" t="str">
        <f ca="1">TEXT(Calcu_ADJ!H35,Calcu_ADJ!I14)</f>
        <v/>
      </c>
      <c r="P31" s="198" t="str">
        <f ca="1">Calcu_ADJ!I35</f>
        <v/>
      </c>
      <c r="Q31" s="192"/>
    </row>
    <row r="32" spans="1:17" s="14" customFormat="1" ht="16.5" customHeight="1">
      <c r="A32" s="294" t="str">
        <f ca="1">TEXT(Calcu!D36,Calcu!I14)</f>
        <v/>
      </c>
      <c r="B32" s="197" t="str">
        <f ca="1">TEXT(Calcu!E36,Calcu!I14)</f>
        <v/>
      </c>
      <c r="C32" s="198" t="str">
        <f ca="1">Calcu!F36</f>
        <v/>
      </c>
      <c r="D32" s="197" t="str">
        <f ca="1">TEXT(Calcu!G36,Calcu!I14)</f>
        <v/>
      </c>
      <c r="E32" s="198" t="str">
        <f ca="1">Calcu!H36</f>
        <v/>
      </c>
      <c r="F32" s="197" t="str">
        <f ca="1">TEXT(Calcu!I36,Calcu!I14)</f>
        <v/>
      </c>
      <c r="G32" s="198" t="str">
        <f ca="1">Calcu!J36</f>
        <v/>
      </c>
      <c r="H32" s="192"/>
      <c r="J32" s="294" t="str">
        <f ca="1">TEXT(Calcu_ADJ!C36,Calcu_ADJ!I14)</f>
        <v>0</v>
      </c>
      <c r="K32" s="197" t="str">
        <f ca="1">TEXT(Calcu_ADJ!D36,Calcu_ADJ!I14)</f>
        <v/>
      </c>
      <c r="L32" s="198" t="str">
        <f ca="1">Calcu_ADJ!E36</f>
        <v/>
      </c>
      <c r="M32" s="197" t="str">
        <f ca="1">TEXT(Calcu_ADJ!F36,Calcu_ADJ!I14)</f>
        <v/>
      </c>
      <c r="N32" s="198" t="str">
        <f ca="1">Calcu_ADJ!G36</f>
        <v/>
      </c>
      <c r="O32" s="197" t="str">
        <f ca="1">TEXT(Calcu_ADJ!H36,Calcu_ADJ!I14)</f>
        <v/>
      </c>
      <c r="P32" s="198" t="str">
        <f ca="1">Calcu_ADJ!I36</f>
        <v/>
      </c>
      <c r="Q32" s="192"/>
    </row>
    <row r="33" spans="1:17" s="14" customFormat="1" ht="16.5" customHeight="1">
      <c r="A33" s="294" t="str">
        <f ca="1">TEXT(Calcu!D37,Calcu!I14)</f>
        <v/>
      </c>
      <c r="B33" s="197" t="str">
        <f ca="1">TEXT(Calcu!E37,Calcu!I14)</f>
        <v/>
      </c>
      <c r="C33" s="198" t="str">
        <f ca="1">Calcu!F37</f>
        <v/>
      </c>
      <c r="D33" s="197" t="str">
        <f ca="1">TEXT(Calcu!G37,Calcu!I14)</f>
        <v/>
      </c>
      <c r="E33" s="198" t="str">
        <f ca="1">Calcu!H37</f>
        <v/>
      </c>
      <c r="F33" s="197" t="str">
        <f ca="1">TEXT(Calcu!I37,Calcu!I14)</f>
        <v/>
      </c>
      <c r="G33" s="198" t="str">
        <f ca="1">Calcu!J37</f>
        <v/>
      </c>
      <c r="H33" s="192"/>
      <c r="J33" s="294" t="str">
        <f ca="1">TEXT(Calcu_ADJ!C37,Calcu_ADJ!I14)</f>
        <v>0</v>
      </c>
      <c r="K33" s="197" t="str">
        <f ca="1">TEXT(Calcu_ADJ!D37,Calcu_ADJ!I14)</f>
        <v/>
      </c>
      <c r="L33" s="198" t="str">
        <f ca="1">Calcu_ADJ!E37</f>
        <v/>
      </c>
      <c r="M33" s="197" t="str">
        <f ca="1">TEXT(Calcu_ADJ!F37,Calcu_ADJ!I14)</f>
        <v/>
      </c>
      <c r="N33" s="198" t="str">
        <f ca="1">Calcu_ADJ!G37</f>
        <v/>
      </c>
      <c r="O33" s="197" t="str">
        <f ca="1">TEXT(Calcu_ADJ!H37,Calcu_ADJ!I14)</f>
        <v/>
      </c>
      <c r="P33" s="198" t="str">
        <f ca="1">Calcu_ADJ!I37</f>
        <v/>
      </c>
      <c r="Q33" s="192"/>
    </row>
  </sheetData>
  <mergeCells count="16">
    <mergeCell ref="F8:G8"/>
    <mergeCell ref="A16:A17"/>
    <mergeCell ref="B16:C16"/>
    <mergeCell ref="D16:E16"/>
    <mergeCell ref="F16:G16"/>
    <mergeCell ref="A8:A9"/>
    <mergeCell ref="B8:C8"/>
    <mergeCell ref="D8:E8"/>
    <mergeCell ref="J8:J9"/>
    <mergeCell ref="K8:L8"/>
    <mergeCell ref="M8:N8"/>
    <mergeCell ref="O8:P8"/>
    <mergeCell ref="J16:J17"/>
    <mergeCell ref="K16:L16"/>
    <mergeCell ref="M16:N16"/>
    <mergeCell ref="O16:P16"/>
  </mergeCells>
  <phoneticPr fontId="3" type="noConversion"/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(Rev.01)&amp;C&amp;"Tahoma,보통"&amp;9&amp;P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F337"/>
  <sheetViews>
    <sheetView showGridLines="0" zoomScaleNormal="100" zoomScaleSheetLayoutView="100" workbookViewId="0"/>
  </sheetViews>
  <sheetFormatPr defaultColWidth="1.77734375" defaultRowHeight="18.75" customHeight="1"/>
  <cols>
    <col min="1" max="9" width="1.77734375" style="1"/>
    <col min="10" max="11" width="1.77734375" style="1" customWidth="1"/>
    <col min="12" max="45" width="1.77734375" style="1"/>
    <col min="46" max="46" width="1.77734375" style="2"/>
    <col min="47" max="16384" width="1.77734375" style="1"/>
  </cols>
  <sheetData>
    <row r="1" spans="1:46" ht="32.25" thickBot="1">
      <c r="A1" s="281" t="s">
        <v>562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</row>
    <row r="2" spans="1:46" ht="18.75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3"/>
      <c r="AB2" s="83"/>
      <c r="AC2" s="83"/>
      <c r="AD2" s="83"/>
      <c r="AE2" s="83"/>
      <c r="AF2" s="83"/>
      <c r="AG2" s="83"/>
      <c r="AH2" s="84"/>
      <c r="AI2" s="84"/>
      <c r="AJ2" s="84"/>
      <c r="AK2" s="84"/>
      <c r="AL2" s="84"/>
      <c r="AM2" s="84"/>
      <c r="AN2" s="85"/>
      <c r="AO2" s="85"/>
      <c r="AP2" s="85"/>
      <c r="AQ2" s="85"/>
      <c r="AR2" s="85"/>
      <c r="AS2" s="85"/>
      <c r="AT2" s="86"/>
    </row>
    <row r="3" spans="1:46" ht="18.75" customHeight="1">
      <c r="A3" s="283"/>
      <c r="B3" s="24" t="s">
        <v>563</v>
      </c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5"/>
      <c r="AB3" s="285"/>
      <c r="AC3" s="285"/>
      <c r="AD3" s="285"/>
      <c r="AE3" s="285"/>
      <c r="AF3" s="285"/>
      <c r="AG3" s="285"/>
      <c r="AH3" s="286"/>
      <c r="AI3" s="286"/>
      <c r="AJ3" s="286"/>
      <c r="AK3" s="286"/>
      <c r="AL3" s="286"/>
      <c r="AM3" s="286"/>
      <c r="AN3" s="287"/>
      <c r="AO3" s="287"/>
      <c r="AP3" s="287"/>
      <c r="AQ3" s="287"/>
      <c r="AR3" s="287"/>
      <c r="AS3" s="287"/>
      <c r="AT3" s="288"/>
    </row>
    <row r="4" spans="1:46" ht="18.75" customHeight="1">
      <c r="A4" s="23"/>
      <c r="B4" s="401" t="s">
        <v>321</v>
      </c>
      <c r="C4" s="402"/>
      <c r="D4" s="402"/>
      <c r="E4" s="402"/>
      <c r="F4" s="403"/>
      <c r="G4" s="404">
        <f ca="1">Calcu!D12</f>
        <v>0</v>
      </c>
      <c r="H4" s="405"/>
      <c r="I4" s="405"/>
      <c r="J4" s="405"/>
      <c r="K4" s="405"/>
      <c r="L4" s="405"/>
      <c r="M4" s="405"/>
      <c r="N4" s="406"/>
      <c r="O4" s="401" t="s">
        <v>322</v>
      </c>
      <c r="P4" s="402"/>
      <c r="Q4" s="402"/>
      <c r="R4" s="402"/>
      <c r="S4" s="402"/>
      <c r="T4" s="403"/>
      <c r="U4" s="404">
        <f ca="1">Calcu!F12</f>
        <v>0</v>
      </c>
      <c r="V4" s="405"/>
      <c r="W4" s="405"/>
      <c r="X4" s="405"/>
      <c r="Y4" s="405"/>
      <c r="Z4" s="405"/>
      <c r="AA4" s="405"/>
      <c r="AB4" s="405"/>
      <c r="AC4" s="406"/>
      <c r="AD4" s="401" t="s">
        <v>323</v>
      </c>
      <c r="AE4" s="402"/>
      <c r="AF4" s="402"/>
      <c r="AG4" s="402"/>
      <c r="AH4" s="402"/>
      <c r="AI4" s="402"/>
      <c r="AJ4" s="403"/>
      <c r="AK4" s="407">
        <f ca="1">Calcu!G12</f>
        <v>0</v>
      </c>
      <c r="AL4" s="408"/>
      <c r="AM4" s="408"/>
      <c r="AN4" s="408"/>
      <c r="AO4" s="408"/>
      <c r="AP4" s="408"/>
      <c r="AQ4" s="408"/>
      <c r="AR4" s="408"/>
      <c r="AS4" s="409"/>
      <c r="AT4" s="30"/>
    </row>
    <row r="5" spans="1:46" ht="18.75" customHeight="1">
      <c r="A5" s="2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30"/>
    </row>
    <row r="6" spans="1:46" ht="18.75" customHeight="1">
      <c r="A6" s="23"/>
      <c r="B6" s="24" t="s">
        <v>564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"/>
      <c r="AK6" s="2"/>
      <c r="AL6" s="2"/>
      <c r="AM6" s="2"/>
      <c r="AN6" s="2"/>
      <c r="AO6" s="2"/>
      <c r="AP6" s="21"/>
      <c r="AQ6" s="21"/>
      <c r="AR6" s="21"/>
      <c r="AS6" s="21"/>
      <c r="AT6" s="30"/>
    </row>
    <row r="7" spans="1:46" ht="18.75" customHeight="1">
      <c r="A7" s="31"/>
      <c r="B7" s="401" t="s">
        <v>324</v>
      </c>
      <c r="C7" s="402"/>
      <c r="D7" s="402"/>
      <c r="E7" s="402"/>
      <c r="F7" s="402"/>
      <c r="G7" s="402"/>
      <c r="H7" s="402"/>
      <c r="I7" s="403"/>
      <c r="J7" s="401" t="s">
        <v>320</v>
      </c>
      <c r="K7" s="402"/>
      <c r="L7" s="402"/>
      <c r="M7" s="402"/>
      <c r="N7" s="402"/>
      <c r="O7" s="403"/>
      <c r="P7" s="401" t="s">
        <v>319</v>
      </c>
      <c r="Q7" s="402"/>
      <c r="R7" s="402"/>
      <c r="S7" s="402"/>
      <c r="T7" s="402"/>
      <c r="U7" s="403"/>
      <c r="V7" s="401" t="s">
        <v>325</v>
      </c>
      <c r="W7" s="402"/>
      <c r="X7" s="402"/>
      <c r="Y7" s="402"/>
      <c r="Z7" s="402"/>
      <c r="AA7" s="402"/>
      <c r="AB7" s="402"/>
      <c r="AC7" s="403"/>
      <c r="AD7" s="401" t="s">
        <v>326</v>
      </c>
      <c r="AE7" s="402"/>
      <c r="AF7" s="402"/>
      <c r="AG7" s="402"/>
      <c r="AH7" s="402"/>
      <c r="AI7" s="403"/>
      <c r="AJ7" s="401" t="s">
        <v>327</v>
      </c>
      <c r="AK7" s="402"/>
      <c r="AL7" s="402"/>
      <c r="AM7" s="402"/>
      <c r="AN7" s="402"/>
      <c r="AO7" s="402"/>
      <c r="AP7" s="402"/>
      <c r="AQ7" s="402"/>
      <c r="AR7" s="402"/>
      <c r="AS7" s="403"/>
      <c r="AT7" s="30"/>
    </row>
    <row r="8" spans="1:46" ht="18.75" customHeight="1">
      <c r="A8" s="31"/>
      <c r="B8" s="419" t="e">
        <f ca="1">OFFSET(기본정보!B17,MATCH(Calcu!J12,기본정보!A18:A37,0),0)</f>
        <v>#N/A</v>
      </c>
      <c r="C8" s="420"/>
      <c r="D8" s="420"/>
      <c r="E8" s="420"/>
      <c r="F8" s="420"/>
      <c r="G8" s="420"/>
      <c r="H8" s="420"/>
      <c r="I8" s="421"/>
      <c r="J8" s="416" t="e">
        <f ca="1">OFFSET(기본정보!F17,MATCH(Calcu!J12,기본정보!A18:A37,0),0)</f>
        <v>#N/A</v>
      </c>
      <c r="K8" s="417"/>
      <c r="L8" s="417"/>
      <c r="M8" s="417"/>
      <c r="N8" s="417"/>
      <c r="O8" s="418"/>
      <c r="P8" s="419" t="e">
        <f ca="1">OFFSET(기본정보!H17,MATCH(Calcu!J12,기본정보!A18:A37,0),0)</f>
        <v>#N/A</v>
      </c>
      <c r="Q8" s="420"/>
      <c r="R8" s="420"/>
      <c r="S8" s="420"/>
      <c r="T8" s="420"/>
      <c r="U8" s="421"/>
      <c r="V8" s="422" t="e">
        <f ca="1">OFFSET(기본정보!I17,MATCH(Calcu!J12,기본정보!A18:A37,0),0)</f>
        <v>#N/A</v>
      </c>
      <c r="W8" s="423"/>
      <c r="X8" s="423"/>
      <c r="Y8" s="423"/>
      <c r="Z8" s="423"/>
      <c r="AA8" s="423"/>
      <c r="AB8" s="423"/>
      <c r="AC8" s="424"/>
      <c r="AD8" s="425" t="e">
        <f ca="1">OFFSET(기본정보!J17,MATCH(Calcu!J12,기본정보!A18:A37,0),0)</f>
        <v>#N/A</v>
      </c>
      <c r="AE8" s="426"/>
      <c r="AF8" s="426"/>
      <c r="AG8" s="426"/>
      <c r="AH8" s="426"/>
      <c r="AI8" s="427"/>
      <c r="AJ8" s="428"/>
      <c r="AK8" s="429"/>
      <c r="AL8" s="429"/>
      <c r="AM8" s="429"/>
      <c r="AN8" s="429"/>
      <c r="AO8" s="429"/>
      <c r="AP8" s="429"/>
      <c r="AQ8" s="429"/>
      <c r="AR8" s="429"/>
      <c r="AS8" s="430"/>
      <c r="AT8" s="30"/>
    </row>
    <row r="9" spans="1:46" ht="18.75" customHeight="1">
      <c r="A9" s="31"/>
      <c r="B9" s="401" t="s">
        <v>328</v>
      </c>
      <c r="C9" s="402"/>
      <c r="D9" s="402"/>
      <c r="E9" s="402"/>
      <c r="F9" s="402"/>
      <c r="G9" s="402"/>
      <c r="H9" s="402"/>
      <c r="I9" s="402"/>
      <c r="J9" s="402"/>
      <c r="K9" s="402"/>
      <c r="L9" s="403"/>
      <c r="M9" s="401" t="s">
        <v>329</v>
      </c>
      <c r="N9" s="402"/>
      <c r="O9" s="402"/>
      <c r="P9" s="402"/>
      <c r="Q9" s="402"/>
      <c r="R9" s="402"/>
      <c r="S9" s="402"/>
      <c r="T9" s="402"/>
      <c r="U9" s="402"/>
      <c r="V9" s="402"/>
      <c r="W9" s="403"/>
      <c r="X9" s="401" t="s">
        <v>330</v>
      </c>
      <c r="Y9" s="402"/>
      <c r="Z9" s="402"/>
      <c r="AA9" s="402"/>
      <c r="AB9" s="402"/>
      <c r="AC9" s="402"/>
      <c r="AD9" s="402"/>
      <c r="AE9" s="402"/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2"/>
      <c r="AR9" s="402"/>
      <c r="AS9" s="403"/>
      <c r="AT9" s="29"/>
    </row>
    <row r="10" spans="1:46" ht="18.75" customHeight="1">
      <c r="A10" s="31"/>
      <c r="B10" s="410">
        <f ca="1">Calcu!N12</f>
        <v>0</v>
      </c>
      <c r="C10" s="411"/>
      <c r="D10" s="411"/>
      <c r="E10" s="411"/>
      <c r="F10" s="411"/>
      <c r="G10" s="411"/>
      <c r="H10" s="411"/>
      <c r="I10" s="411"/>
      <c r="J10" s="411"/>
      <c r="K10" s="411"/>
      <c r="L10" s="412"/>
      <c r="M10" s="413">
        <f>Calcu!O12</f>
        <v>0.05</v>
      </c>
      <c r="N10" s="414"/>
      <c r="O10" s="414"/>
      <c r="P10" s="414"/>
      <c r="Q10" s="414"/>
      <c r="R10" s="414"/>
      <c r="S10" s="414"/>
      <c r="T10" s="414"/>
      <c r="U10" s="414"/>
      <c r="V10" s="414"/>
      <c r="W10" s="415"/>
      <c r="X10" s="401" t="s">
        <v>331</v>
      </c>
      <c r="Y10" s="402"/>
      <c r="Z10" s="402"/>
      <c r="AA10" s="402"/>
      <c r="AB10" s="402"/>
      <c r="AC10" s="402"/>
      <c r="AD10" s="402"/>
      <c r="AE10" s="402"/>
      <c r="AF10" s="402"/>
      <c r="AG10" s="402"/>
      <c r="AH10" s="403"/>
      <c r="AI10" s="401" t="s">
        <v>332</v>
      </c>
      <c r="AJ10" s="402"/>
      <c r="AK10" s="402"/>
      <c r="AL10" s="402"/>
      <c r="AM10" s="402"/>
      <c r="AN10" s="402"/>
      <c r="AO10" s="402"/>
      <c r="AP10" s="402"/>
      <c r="AQ10" s="402"/>
      <c r="AR10" s="402"/>
      <c r="AS10" s="403"/>
      <c r="AT10" s="29"/>
    </row>
    <row r="11" spans="1:46" ht="18.75" customHeight="1">
      <c r="A11" s="31"/>
      <c r="B11" s="401" t="s">
        <v>534</v>
      </c>
      <c r="C11" s="402"/>
      <c r="D11" s="402"/>
      <c r="E11" s="402"/>
      <c r="F11" s="402"/>
      <c r="G11" s="402"/>
      <c r="H11" s="402"/>
      <c r="I11" s="402"/>
      <c r="J11" s="402"/>
      <c r="K11" s="402"/>
      <c r="L11" s="403"/>
      <c r="M11" s="401" t="s">
        <v>333</v>
      </c>
      <c r="N11" s="402"/>
      <c r="O11" s="402"/>
      <c r="P11" s="402"/>
      <c r="Q11" s="402"/>
      <c r="R11" s="402"/>
      <c r="S11" s="402"/>
      <c r="T11" s="402"/>
      <c r="U11" s="402"/>
      <c r="V11" s="402"/>
      <c r="W11" s="403"/>
      <c r="X11" s="434" t="s">
        <v>334</v>
      </c>
      <c r="Y11" s="435"/>
      <c r="Z11" s="436"/>
      <c r="AA11" s="437">
        <f ca="1">Calcu!R12</f>
        <v>0</v>
      </c>
      <c r="AB11" s="438"/>
      <c r="AC11" s="438"/>
      <c r="AD11" s="438"/>
      <c r="AE11" s="438"/>
      <c r="AF11" s="438"/>
      <c r="AG11" s="438"/>
      <c r="AH11" s="439"/>
      <c r="AI11" s="434" t="s">
        <v>335</v>
      </c>
      <c r="AJ11" s="435"/>
      <c r="AK11" s="436"/>
      <c r="AL11" s="437">
        <f ca="1">Calcu!R14</f>
        <v>0</v>
      </c>
      <c r="AM11" s="438"/>
      <c r="AN11" s="438"/>
      <c r="AO11" s="438"/>
      <c r="AP11" s="438"/>
      <c r="AQ11" s="438"/>
      <c r="AR11" s="438"/>
      <c r="AS11" s="439"/>
      <c r="AT11" s="29"/>
    </row>
    <row r="12" spans="1:46" ht="18.75" customHeight="1">
      <c r="A12" s="31"/>
      <c r="B12" s="431">
        <f ca="1">Calcu!P12</f>
        <v>0</v>
      </c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M12" s="431">
        <f ca="1">Calcu!P14</f>
        <v>0</v>
      </c>
      <c r="N12" s="432"/>
      <c r="O12" s="432"/>
      <c r="P12" s="432"/>
      <c r="Q12" s="432"/>
      <c r="R12" s="432"/>
      <c r="S12" s="432"/>
      <c r="T12" s="432"/>
      <c r="U12" s="432"/>
      <c r="V12" s="432"/>
      <c r="W12" s="433"/>
      <c r="X12" s="434" t="s">
        <v>336</v>
      </c>
      <c r="Y12" s="435"/>
      <c r="Z12" s="436"/>
      <c r="AA12" s="437">
        <f ca="1">Calcu!S12</f>
        <v>0</v>
      </c>
      <c r="AB12" s="438"/>
      <c r="AC12" s="438"/>
      <c r="AD12" s="438"/>
      <c r="AE12" s="438"/>
      <c r="AF12" s="438"/>
      <c r="AG12" s="438"/>
      <c r="AH12" s="439"/>
      <c r="AI12" s="434" t="s">
        <v>337</v>
      </c>
      <c r="AJ12" s="435"/>
      <c r="AK12" s="436"/>
      <c r="AL12" s="437">
        <f ca="1">Calcu!S14</f>
        <v>0</v>
      </c>
      <c r="AM12" s="438"/>
      <c r="AN12" s="438"/>
      <c r="AO12" s="438"/>
      <c r="AP12" s="438"/>
      <c r="AQ12" s="438"/>
      <c r="AR12" s="438"/>
      <c r="AS12" s="439"/>
      <c r="AT12" s="29"/>
    </row>
    <row r="13" spans="1:46" ht="18.75" customHeight="1">
      <c r="A13" s="3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34" t="s">
        <v>338</v>
      </c>
      <c r="Y13" s="435"/>
      <c r="Z13" s="436"/>
      <c r="AA13" s="437">
        <f ca="1">Calcu!T12</f>
        <v>0</v>
      </c>
      <c r="AB13" s="438"/>
      <c r="AC13" s="438"/>
      <c r="AD13" s="438"/>
      <c r="AE13" s="438"/>
      <c r="AF13" s="438"/>
      <c r="AG13" s="438"/>
      <c r="AH13" s="439"/>
      <c r="AI13" s="434" t="s">
        <v>339</v>
      </c>
      <c r="AJ13" s="435"/>
      <c r="AK13" s="436"/>
      <c r="AL13" s="437">
        <f ca="1">Calcu!T14</f>
        <v>0</v>
      </c>
      <c r="AM13" s="438"/>
      <c r="AN13" s="438"/>
      <c r="AO13" s="438"/>
      <c r="AP13" s="438"/>
      <c r="AQ13" s="438"/>
      <c r="AR13" s="438"/>
      <c r="AS13" s="439"/>
      <c r="AT13" s="29"/>
    </row>
    <row r="14" spans="1:46" ht="18.75" customHeight="1">
      <c r="A14" s="3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"/>
      <c r="P14" s="2"/>
      <c r="Q14" s="2"/>
      <c r="R14" s="2"/>
      <c r="S14" s="2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30"/>
    </row>
    <row r="15" spans="1:46" ht="18.75" customHeight="1">
      <c r="A15" s="23"/>
      <c r="B15" s="24" t="s">
        <v>340</v>
      </c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32"/>
    </row>
    <row r="16" spans="1:46" ht="18.75" customHeight="1">
      <c r="A16" s="23"/>
      <c r="B16" s="24" t="s">
        <v>341</v>
      </c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"/>
      <c r="N16" s="2"/>
      <c r="O16" s="2"/>
      <c r="P16" s="213"/>
      <c r="Q16" s="213"/>
      <c r="R16" s="213"/>
      <c r="S16" s="213"/>
      <c r="T16" s="213"/>
      <c r="U16" s="213"/>
      <c r="V16" s="213"/>
      <c r="W16" s="213"/>
      <c r="X16" s="213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2"/>
    </row>
    <row r="17" spans="1:46" ht="18.75" customHeight="1">
      <c r="A17" s="23"/>
      <c r="B17" s="440" t="s">
        <v>342</v>
      </c>
      <c r="C17" s="441"/>
      <c r="D17" s="441"/>
      <c r="E17" s="441"/>
      <c r="F17" s="441"/>
      <c r="G17" s="442"/>
      <c r="H17" s="446" t="s">
        <v>209</v>
      </c>
      <c r="I17" s="447"/>
      <c r="J17" s="447"/>
      <c r="K17" s="447"/>
      <c r="L17" s="447"/>
      <c r="M17" s="447"/>
      <c r="N17" s="447"/>
      <c r="O17" s="447"/>
      <c r="P17" s="447"/>
      <c r="Q17" s="447"/>
      <c r="R17" s="447"/>
      <c r="S17" s="448"/>
      <c r="T17" s="446" t="s">
        <v>210</v>
      </c>
      <c r="U17" s="447"/>
      <c r="V17" s="447"/>
      <c r="W17" s="447"/>
      <c r="X17" s="447"/>
      <c r="Y17" s="447"/>
      <c r="Z17" s="447"/>
      <c r="AA17" s="447"/>
      <c r="AB17" s="447"/>
      <c r="AC17" s="447"/>
      <c r="AD17" s="447"/>
      <c r="AE17" s="448"/>
      <c r="AF17" s="446" t="s">
        <v>211</v>
      </c>
      <c r="AG17" s="447"/>
      <c r="AH17" s="447"/>
      <c r="AI17" s="447"/>
      <c r="AJ17" s="447"/>
      <c r="AK17" s="447"/>
      <c r="AL17" s="447"/>
      <c r="AM17" s="447"/>
      <c r="AN17" s="447"/>
      <c r="AO17" s="447"/>
      <c r="AP17" s="447"/>
      <c r="AQ17" s="448"/>
      <c r="AR17" s="2"/>
      <c r="AS17" s="2"/>
      <c r="AT17" s="29"/>
    </row>
    <row r="18" spans="1:46" ht="18.75" customHeight="1">
      <c r="A18" s="23"/>
      <c r="B18" s="443"/>
      <c r="C18" s="444"/>
      <c r="D18" s="444"/>
      <c r="E18" s="444"/>
      <c r="F18" s="444"/>
      <c r="G18" s="445"/>
      <c r="H18" s="446" t="s">
        <v>343</v>
      </c>
      <c r="I18" s="447"/>
      <c r="J18" s="447"/>
      <c r="K18" s="447"/>
      <c r="L18" s="447"/>
      <c r="M18" s="448"/>
      <c r="N18" s="449" t="s">
        <v>204</v>
      </c>
      <c r="O18" s="450"/>
      <c r="P18" s="450"/>
      <c r="Q18" s="450"/>
      <c r="R18" s="450"/>
      <c r="S18" s="451"/>
      <c r="T18" s="446" t="s">
        <v>343</v>
      </c>
      <c r="U18" s="447"/>
      <c r="V18" s="447"/>
      <c r="W18" s="447"/>
      <c r="X18" s="447"/>
      <c r="Y18" s="448"/>
      <c r="Z18" s="449" t="s">
        <v>204</v>
      </c>
      <c r="AA18" s="450"/>
      <c r="AB18" s="450"/>
      <c r="AC18" s="450"/>
      <c r="AD18" s="450"/>
      <c r="AE18" s="451"/>
      <c r="AF18" s="446" t="s">
        <v>343</v>
      </c>
      <c r="AG18" s="447"/>
      <c r="AH18" s="447"/>
      <c r="AI18" s="447"/>
      <c r="AJ18" s="447"/>
      <c r="AK18" s="448"/>
      <c r="AL18" s="449" t="s">
        <v>204</v>
      </c>
      <c r="AM18" s="450"/>
      <c r="AN18" s="450"/>
      <c r="AO18" s="450"/>
      <c r="AP18" s="450"/>
      <c r="AQ18" s="451"/>
      <c r="AR18" s="2"/>
      <c r="AS18" s="2"/>
      <c r="AT18" s="29"/>
    </row>
    <row r="19" spans="1:46" ht="18.75" customHeight="1">
      <c r="A19" s="23"/>
      <c r="B19" s="452">
        <f ca="1">Calcu!D19</f>
        <v>0</v>
      </c>
      <c r="C19" s="453"/>
      <c r="D19" s="453"/>
      <c r="E19" s="453"/>
      <c r="F19" s="453"/>
      <c r="G19" s="454"/>
      <c r="H19" s="452">
        <f ca="1">Calcu!E19</f>
        <v>0</v>
      </c>
      <c r="I19" s="453"/>
      <c r="J19" s="453"/>
      <c r="K19" s="453"/>
      <c r="L19" s="453"/>
      <c r="M19" s="454"/>
      <c r="N19" s="452" t="str">
        <f>Calcu!F19</f>
        <v>-</v>
      </c>
      <c r="O19" s="453"/>
      <c r="P19" s="453"/>
      <c r="Q19" s="453"/>
      <c r="R19" s="453"/>
      <c r="S19" s="454"/>
      <c r="T19" s="452">
        <f ca="1">Calcu!G19</f>
        <v>0</v>
      </c>
      <c r="U19" s="453"/>
      <c r="V19" s="453"/>
      <c r="W19" s="453"/>
      <c r="X19" s="453"/>
      <c r="Y19" s="454"/>
      <c r="Z19" s="452" t="str">
        <f>Calcu!H19</f>
        <v>-</v>
      </c>
      <c r="AA19" s="453"/>
      <c r="AB19" s="453"/>
      <c r="AC19" s="453"/>
      <c r="AD19" s="453"/>
      <c r="AE19" s="454"/>
      <c r="AF19" s="452">
        <f ca="1">Calcu!I19</f>
        <v>0</v>
      </c>
      <c r="AG19" s="453"/>
      <c r="AH19" s="453"/>
      <c r="AI19" s="453"/>
      <c r="AJ19" s="453"/>
      <c r="AK19" s="454"/>
      <c r="AL19" s="452" t="str">
        <f>Calcu!J19</f>
        <v>-</v>
      </c>
      <c r="AM19" s="453"/>
      <c r="AN19" s="453"/>
      <c r="AO19" s="453"/>
      <c r="AP19" s="453"/>
      <c r="AQ19" s="454"/>
      <c r="AR19" s="2"/>
      <c r="AS19" s="2"/>
      <c r="AT19" s="29"/>
    </row>
    <row r="20" spans="1:46" ht="18.75" customHeight="1">
      <c r="A20" s="23"/>
      <c r="B20" s="455" t="str">
        <f ca="1">Calcu!D20</f>
        <v/>
      </c>
      <c r="C20" s="456"/>
      <c r="D20" s="456"/>
      <c r="E20" s="456"/>
      <c r="F20" s="456"/>
      <c r="G20" s="457"/>
      <c r="H20" s="455" t="str">
        <f ca="1">Calcu!E20</f>
        <v/>
      </c>
      <c r="I20" s="456"/>
      <c r="J20" s="456"/>
      <c r="K20" s="456"/>
      <c r="L20" s="456"/>
      <c r="M20" s="457"/>
      <c r="N20" s="458" t="str">
        <f ca="1">Calcu!F20</f>
        <v/>
      </c>
      <c r="O20" s="459"/>
      <c r="P20" s="459"/>
      <c r="Q20" s="459"/>
      <c r="R20" s="459"/>
      <c r="S20" s="460"/>
      <c r="T20" s="455" t="str">
        <f ca="1">Calcu!G20</f>
        <v/>
      </c>
      <c r="U20" s="456"/>
      <c r="V20" s="456"/>
      <c r="W20" s="456"/>
      <c r="X20" s="456"/>
      <c r="Y20" s="457"/>
      <c r="Z20" s="458" t="str">
        <f ca="1">Calcu!H20</f>
        <v/>
      </c>
      <c r="AA20" s="459"/>
      <c r="AB20" s="459"/>
      <c r="AC20" s="459"/>
      <c r="AD20" s="459"/>
      <c r="AE20" s="460"/>
      <c r="AF20" s="455" t="str">
        <f ca="1">Calcu!I20</f>
        <v/>
      </c>
      <c r="AG20" s="456"/>
      <c r="AH20" s="456"/>
      <c r="AI20" s="456"/>
      <c r="AJ20" s="456"/>
      <c r="AK20" s="457"/>
      <c r="AL20" s="458" t="str">
        <f ca="1">Calcu!J20</f>
        <v/>
      </c>
      <c r="AM20" s="459"/>
      <c r="AN20" s="459"/>
      <c r="AO20" s="459"/>
      <c r="AP20" s="459"/>
      <c r="AQ20" s="460"/>
      <c r="AR20" s="2"/>
      <c r="AS20" s="2"/>
      <c r="AT20" s="29"/>
    </row>
    <row r="21" spans="1:46" ht="18.75" customHeight="1">
      <c r="A21" s="23"/>
      <c r="B21" s="455" t="str">
        <f ca="1">Calcu!D21</f>
        <v/>
      </c>
      <c r="C21" s="456"/>
      <c r="D21" s="456"/>
      <c r="E21" s="456"/>
      <c r="F21" s="456"/>
      <c r="G21" s="457"/>
      <c r="H21" s="455" t="str">
        <f ca="1">Calcu!E21</f>
        <v/>
      </c>
      <c r="I21" s="456"/>
      <c r="J21" s="456"/>
      <c r="K21" s="456"/>
      <c r="L21" s="456"/>
      <c r="M21" s="457"/>
      <c r="N21" s="458" t="str">
        <f ca="1">Calcu!F21</f>
        <v/>
      </c>
      <c r="O21" s="459"/>
      <c r="P21" s="459"/>
      <c r="Q21" s="459"/>
      <c r="R21" s="459"/>
      <c r="S21" s="460"/>
      <c r="T21" s="455" t="str">
        <f ca="1">Calcu!G21</f>
        <v/>
      </c>
      <c r="U21" s="456"/>
      <c r="V21" s="456"/>
      <c r="W21" s="456"/>
      <c r="X21" s="456"/>
      <c r="Y21" s="457"/>
      <c r="Z21" s="458" t="str">
        <f ca="1">Calcu!H21</f>
        <v/>
      </c>
      <c r="AA21" s="459"/>
      <c r="AB21" s="459"/>
      <c r="AC21" s="459"/>
      <c r="AD21" s="459"/>
      <c r="AE21" s="460"/>
      <c r="AF21" s="455" t="str">
        <f ca="1">Calcu!I21</f>
        <v/>
      </c>
      <c r="AG21" s="456"/>
      <c r="AH21" s="456"/>
      <c r="AI21" s="456"/>
      <c r="AJ21" s="456"/>
      <c r="AK21" s="457"/>
      <c r="AL21" s="458" t="str">
        <f ca="1">Calcu!J21</f>
        <v/>
      </c>
      <c r="AM21" s="459"/>
      <c r="AN21" s="459"/>
      <c r="AO21" s="459"/>
      <c r="AP21" s="459"/>
      <c r="AQ21" s="460"/>
      <c r="AR21" s="2"/>
      <c r="AS21" s="2"/>
      <c r="AT21" s="29"/>
    </row>
    <row r="22" spans="1:46" ht="18.75" customHeight="1">
      <c r="A22" s="23"/>
      <c r="B22" s="455" t="str">
        <f ca="1">Calcu!D22</f>
        <v/>
      </c>
      <c r="C22" s="456"/>
      <c r="D22" s="456"/>
      <c r="E22" s="456"/>
      <c r="F22" s="456"/>
      <c r="G22" s="457"/>
      <c r="H22" s="455" t="str">
        <f ca="1">Calcu!E22</f>
        <v/>
      </c>
      <c r="I22" s="456"/>
      <c r="J22" s="456"/>
      <c r="K22" s="456"/>
      <c r="L22" s="456"/>
      <c r="M22" s="457"/>
      <c r="N22" s="458" t="str">
        <f ca="1">Calcu!F22</f>
        <v/>
      </c>
      <c r="O22" s="459"/>
      <c r="P22" s="459"/>
      <c r="Q22" s="459"/>
      <c r="R22" s="459"/>
      <c r="S22" s="460"/>
      <c r="T22" s="455" t="str">
        <f ca="1">Calcu!G22</f>
        <v/>
      </c>
      <c r="U22" s="456"/>
      <c r="V22" s="456"/>
      <c r="W22" s="456"/>
      <c r="X22" s="456"/>
      <c r="Y22" s="457"/>
      <c r="Z22" s="458" t="str">
        <f ca="1">Calcu!H22</f>
        <v/>
      </c>
      <c r="AA22" s="459"/>
      <c r="AB22" s="459"/>
      <c r="AC22" s="459"/>
      <c r="AD22" s="459"/>
      <c r="AE22" s="460"/>
      <c r="AF22" s="455" t="str">
        <f ca="1">Calcu!I22</f>
        <v/>
      </c>
      <c r="AG22" s="456"/>
      <c r="AH22" s="456"/>
      <c r="AI22" s="456"/>
      <c r="AJ22" s="456"/>
      <c r="AK22" s="457"/>
      <c r="AL22" s="458" t="str">
        <f ca="1">Calcu!J22</f>
        <v/>
      </c>
      <c r="AM22" s="459"/>
      <c r="AN22" s="459"/>
      <c r="AO22" s="459"/>
      <c r="AP22" s="459"/>
      <c r="AQ22" s="460"/>
      <c r="AR22" s="2"/>
      <c r="AS22" s="2"/>
      <c r="AT22" s="29"/>
    </row>
    <row r="23" spans="1:46" ht="18.75" customHeight="1">
      <c r="A23" s="23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5"/>
      <c r="AI23" s="2"/>
      <c r="AJ23" s="2"/>
      <c r="AK23" s="2"/>
      <c r="AL23" s="2"/>
      <c r="AM23" s="2"/>
      <c r="AN23" s="2"/>
      <c r="AO23" s="2"/>
      <c r="AP23" s="20"/>
      <c r="AQ23" s="20"/>
      <c r="AR23" s="20"/>
      <c r="AS23" s="20"/>
      <c r="AT23" s="32"/>
    </row>
    <row r="24" spans="1:46" ht="18.75" customHeight="1">
      <c r="A24" s="23"/>
      <c r="B24" s="24" t="s">
        <v>344</v>
      </c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"/>
      <c r="N24" s="2"/>
      <c r="O24" s="2"/>
      <c r="P24" s="213"/>
      <c r="Q24" s="213"/>
      <c r="R24" s="213"/>
      <c r="S24" s="213"/>
      <c r="T24" s="213"/>
      <c r="U24" s="213"/>
      <c r="V24" s="213"/>
      <c r="W24" s="213"/>
      <c r="X24" s="21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32"/>
    </row>
    <row r="25" spans="1:46" ht="18.75" customHeight="1">
      <c r="A25" s="23"/>
      <c r="B25" s="440" t="s">
        <v>345</v>
      </c>
      <c r="C25" s="441"/>
      <c r="D25" s="441"/>
      <c r="E25" s="441"/>
      <c r="F25" s="441"/>
      <c r="G25" s="442"/>
      <c r="H25" s="446" t="s">
        <v>209</v>
      </c>
      <c r="I25" s="447"/>
      <c r="J25" s="447"/>
      <c r="K25" s="447"/>
      <c r="L25" s="447"/>
      <c r="M25" s="447"/>
      <c r="N25" s="447"/>
      <c r="O25" s="447"/>
      <c r="P25" s="447"/>
      <c r="Q25" s="447"/>
      <c r="R25" s="447"/>
      <c r="S25" s="448"/>
      <c r="T25" s="446" t="s">
        <v>210</v>
      </c>
      <c r="U25" s="447"/>
      <c r="V25" s="447"/>
      <c r="W25" s="447"/>
      <c r="X25" s="447"/>
      <c r="Y25" s="447"/>
      <c r="Z25" s="447"/>
      <c r="AA25" s="447"/>
      <c r="AB25" s="447"/>
      <c r="AC25" s="447"/>
      <c r="AD25" s="447"/>
      <c r="AE25" s="448"/>
      <c r="AF25" s="446" t="s">
        <v>211</v>
      </c>
      <c r="AG25" s="447"/>
      <c r="AH25" s="447"/>
      <c r="AI25" s="447"/>
      <c r="AJ25" s="447"/>
      <c r="AK25" s="447"/>
      <c r="AL25" s="447"/>
      <c r="AM25" s="447"/>
      <c r="AN25" s="447"/>
      <c r="AO25" s="447"/>
      <c r="AP25" s="447"/>
      <c r="AQ25" s="448"/>
      <c r="AR25" s="2"/>
      <c r="AS25" s="2"/>
      <c r="AT25" s="29"/>
    </row>
    <row r="26" spans="1:46" ht="18.75" customHeight="1">
      <c r="A26" s="23"/>
      <c r="B26" s="443"/>
      <c r="C26" s="444"/>
      <c r="D26" s="444"/>
      <c r="E26" s="444"/>
      <c r="F26" s="444"/>
      <c r="G26" s="445"/>
      <c r="H26" s="446" t="s">
        <v>343</v>
      </c>
      <c r="I26" s="447"/>
      <c r="J26" s="447"/>
      <c r="K26" s="447"/>
      <c r="L26" s="447"/>
      <c r="M26" s="448"/>
      <c r="N26" s="449" t="s">
        <v>204</v>
      </c>
      <c r="O26" s="450"/>
      <c r="P26" s="450"/>
      <c r="Q26" s="450"/>
      <c r="R26" s="450"/>
      <c r="S26" s="451"/>
      <c r="T26" s="446" t="s">
        <v>346</v>
      </c>
      <c r="U26" s="447"/>
      <c r="V26" s="447"/>
      <c r="W26" s="447"/>
      <c r="X26" s="447"/>
      <c r="Y26" s="448"/>
      <c r="Z26" s="449" t="s">
        <v>204</v>
      </c>
      <c r="AA26" s="450"/>
      <c r="AB26" s="450"/>
      <c r="AC26" s="450"/>
      <c r="AD26" s="450"/>
      <c r="AE26" s="451"/>
      <c r="AF26" s="446" t="s">
        <v>346</v>
      </c>
      <c r="AG26" s="447"/>
      <c r="AH26" s="447"/>
      <c r="AI26" s="447"/>
      <c r="AJ26" s="447"/>
      <c r="AK26" s="448"/>
      <c r="AL26" s="449" t="s">
        <v>204</v>
      </c>
      <c r="AM26" s="450"/>
      <c r="AN26" s="450"/>
      <c r="AO26" s="450"/>
      <c r="AP26" s="450"/>
      <c r="AQ26" s="451"/>
      <c r="AR26" s="2"/>
      <c r="AS26" s="2"/>
      <c r="AT26" s="29"/>
    </row>
    <row r="27" spans="1:46" ht="18.75" customHeight="1">
      <c r="A27" s="23"/>
      <c r="B27" s="452">
        <f ca="1">Calcu!D19</f>
        <v>0</v>
      </c>
      <c r="C27" s="453"/>
      <c r="D27" s="453"/>
      <c r="E27" s="453"/>
      <c r="F27" s="453"/>
      <c r="G27" s="454"/>
      <c r="H27" s="452">
        <f ca="1">Calcu!E19</f>
        <v>0</v>
      </c>
      <c r="I27" s="453"/>
      <c r="J27" s="453"/>
      <c r="K27" s="453"/>
      <c r="L27" s="453"/>
      <c r="M27" s="454"/>
      <c r="N27" s="452" t="str">
        <f>Calcu!F19</f>
        <v>-</v>
      </c>
      <c r="O27" s="453"/>
      <c r="P27" s="453"/>
      <c r="Q27" s="453"/>
      <c r="R27" s="453"/>
      <c r="S27" s="454"/>
      <c r="T27" s="452">
        <f ca="1">Calcu!G19</f>
        <v>0</v>
      </c>
      <c r="U27" s="453"/>
      <c r="V27" s="453"/>
      <c r="W27" s="453"/>
      <c r="X27" s="453"/>
      <c r="Y27" s="454"/>
      <c r="Z27" s="452" t="str">
        <f>Calcu!H19</f>
        <v>-</v>
      </c>
      <c r="AA27" s="453"/>
      <c r="AB27" s="453"/>
      <c r="AC27" s="453"/>
      <c r="AD27" s="453"/>
      <c r="AE27" s="454"/>
      <c r="AF27" s="452">
        <f ca="1">Calcu!I19</f>
        <v>0</v>
      </c>
      <c r="AG27" s="453"/>
      <c r="AH27" s="453"/>
      <c r="AI27" s="453"/>
      <c r="AJ27" s="453"/>
      <c r="AK27" s="454"/>
      <c r="AL27" s="452" t="str">
        <f>Calcu!J19</f>
        <v>-</v>
      </c>
      <c r="AM27" s="453"/>
      <c r="AN27" s="453"/>
      <c r="AO27" s="453"/>
      <c r="AP27" s="453"/>
      <c r="AQ27" s="454"/>
      <c r="AR27" s="2"/>
      <c r="AS27" s="2"/>
      <c r="AT27" s="29"/>
    </row>
    <row r="28" spans="1:46" ht="18.75" customHeight="1">
      <c r="A28" s="23"/>
      <c r="B28" s="455" t="str">
        <f ca="1">Calcu!D23</f>
        <v/>
      </c>
      <c r="C28" s="456"/>
      <c r="D28" s="456"/>
      <c r="E28" s="456"/>
      <c r="F28" s="456"/>
      <c r="G28" s="457"/>
      <c r="H28" s="455" t="str">
        <f ca="1">Calcu!E23</f>
        <v/>
      </c>
      <c r="I28" s="456"/>
      <c r="J28" s="456"/>
      <c r="K28" s="456"/>
      <c r="L28" s="456"/>
      <c r="M28" s="457"/>
      <c r="N28" s="458" t="str">
        <f ca="1">Calcu!F23</f>
        <v/>
      </c>
      <c r="O28" s="459"/>
      <c r="P28" s="459"/>
      <c r="Q28" s="459"/>
      <c r="R28" s="459"/>
      <c r="S28" s="460"/>
      <c r="T28" s="455" t="str">
        <f ca="1">Calcu!G23</f>
        <v/>
      </c>
      <c r="U28" s="456"/>
      <c r="V28" s="456"/>
      <c r="W28" s="456"/>
      <c r="X28" s="456"/>
      <c r="Y28" s="457"/>
      <c r="Z28" s="458" t="str">
        <f ca="1">Calcu!H23</f>
        <v/>
      </c>
      <c r="AA28" s="459"/>
      <c r="AB28" s="459"/>
      <c r="AC28" s="459"/>
      <c r="AD28" s="459"/>
      <c r="AE28" s="460"/>
      <c r="AF28" s="455" t="str">
        <f ca="1">Calcu!I23</f>
        <v/>
      </c>
      <c r="AG28" s="456"/>
      <c r="AH28" s="456"/>
      <c r="AI28" s="456"/>
      <c r="AJ28" s="456"/>
      <c r="AK28" s="457"/>
      <c r="AL28" s="458" t="str">
        <f ca="1">Calcu!J23</f>
        <v/>
      </c>
      <c r="AM28" s="459"/>
      <c r="AN28" s="459"/>
      <c r="AO28" s="459"/>
      <c r="AP28" s="459"/>
      <c r="AQ28" s="460"/>
      <c r="AR28" s="2"/>
      <c r="AS28" s="2"/>
      <c r="AT28" s="29"/>
    </row>
    <row r="29" spans="1:46" ht="18.75" customHeight="1">
      <c r="A29" s="23"/>
      <c r="B29" s="455" t="str">
        <f ca="1">Calcu!D24</f>
        <v/>
      </c>
      <c r="C29" s="456"/>
      <c r="D29" s="456"/>
      <c r="E29" s="456"/>
      <c r="F29" s="456"/>
      <c r="G29" s="457"/>
      <c r="H29" s="455" t="str">
        <f ca="1">Calcu!E24</f>
        <v/>
      </c>
      <c r="I29" s="456"/>
      <c r="J29" s="456"/>
      <c r="K29" s="456"/>
      <c r="L29" s="456"/>
      <c r="M29" s="457"/>
      <c r="N29" s="458" t="str">
        <f ca="1">Calcu!F24</f>
        <v/>
      </c>
      <c r="O29" s="459"/>
      <c r="P29" s="459"/>
      <c r="Q29" s="459"/>
      <c r="R29" s="459"/>
      <c r="S29" s="460"/>
      <c r="T29" s="455" t="str">
        <f ca="1">Calcu!G24</f>
        <v/>
      </c>
      <c r="U29" s="456"/>
      <c r="V29" s="456"/>
      <c r="W29" s="456"/>
      <c r="X29" s="456"/>
      <c r="Y29" s="457"/>
      <c r="Z29" s="458" t="str">
        <f ca="1">Calcu!H24</f>
        <v/>
      </c>
      <c r="AA29" s="459"/>
      <c r="AB29" s="459"/>
      <c r="AC29" s="459"/>
      <c r="AD29" s="459"/>
      <c r="AE29" s="460"/>
      <c r="AF29" s="455" t="str">
        <f ca="1">Calcu!I24</f>
        <v/>
      </c>
      <c r="AG29" s="456"/>
      <c r="AH29" s="456"/>
      <c r="AI29" s="456"/>
      <c r="AJ29" s="456"/>
      <c r="AK29" s="457"/>
      <c r="AL29" s="458" t="str">
        <f ca="1">Calcu!J24</f>
        <v/>
      </c>
      <c r="AM29" s="459"/>
      <c r="AN29" s="459"/>
      <c r="AO29" s="459"/>
      <c r="AP29" s="459"/>
      <c r="AQ29" s="460"/>
      <c r="AR29" s="2"/>
      <c r="AS29" s="2"/>
      <c r="AT29" s="29"/>
    </row>
    <row r="30" spans="1:46" ht="18.75" customHeight="1">
      <c r="A30" s="23"/>
      <c r="B30" s="455" t="str">
        <f ca="1">Calcu!D25</f>
        <v/>
      </c>
      <c r="C30" s="456"/>
      <c r="D30" s="456"/>
      <c r="E30" s="456"/>
      <c r="F30" s="456"/>
      <c r="G30" s="457"/>
      <c r="H30" s="455" t="str">
        <f ca="1">Calcu!E25</f>
        <v/>
      </c>
      <c r="I30" s="456"/>
      <c r="J30" s="456"/>
      <c r="K30" s="456"/>
      <c r="L30" s="456"/>
      <c r="M30" s="457"/>
      <c r="N30" s="458" t="str">
        <f ca="1">Calcu!F25</f>
        <v/>
      </c>
      <c r="O30" s="459"/>
      <c r="P30" s="459"/>
      <c r="Q30" s="459"/>
      <c r="R30" s="459"/>
      <c r="S30" s="460"/>
      <c r="T30" s="455" t="str">
        <f ca="1">Calcu!G25</f>
        <v/>
      </c>
      <c r="U30" s="456"/>
      <c r="V30" s="456"/>
      <c r="W30" s="456"/>
      <c r="X30" s="456"/>
      <c r="Y30" s="457"/>
      <c r="Z30" s="458" t="str">
        <f ca="1">Calcu!H25</f>
        <v/>
      </c>
      <c r="AA30" s="459"/>
      <c r="AB30" s="459"/>
      <c r="AC30" s="459"/>
      <c r="AD30" s="459"/>
      <c r="AE30" s="460"/>
      <c r="AF30" s="455" t="str">
        <f ca="1">Calcu!I25</f>
        <v/>
      </c>
      <c r="AG30" s="456"/>
      <c r="AH30" s="456"/>
      <c r="AI30" s="456"/>
      <c r="AJ30" s="456"/>
      <c r="AK30" s="457"/>
      <c r="AL30" s="458" t="str">
        <f ca="1">Calcu!J25</f>
        <v/>
      </c>
      <c r="AM30" s="459"/>
      <c r="AN30" s="459"/>
      <c r="AO30" s="459"/>
      <c r="AP30" s="459"/>
      <c r="AQ30" s="460"/>
      <c r="AR30" s="2"/>
      <c r="AS30" s="2"/>
      <c r="AT30" s="29"/>
    </row>
    <row r="31" spans="1:46" ht="18.75" customHeight="1">
      <c r="A31" s="23"/>
      <c r="B31" s="455" t="str">
        <f ca="1">Calcu!D26</f>
        <v/>
      </c>
      <c r="C31" s="456"/>
      <c r="D31" s="456"/>
      <c r="E31" s="456"/>
      <c r="F31" s="456"/>
      <c r="G31" s="457"/>
      <c r="H31" s="455" t="str">
        <f ca="1">Calcu!E26</f>
        <v/>
      </c>
      <c r="I31" s="456"/>
      <c r="J31" s="456"/>
      <c r="K31" s="456"/>
      <c r="L31" s="456"/>
      <c r="M31" s="457"/>
      <c r="N31" s="458" t="str">
        <f ca="1">Calcu!F26</f>
        <v/>
      </c>
      <c r="O31" s="459"/>
      <c r="P31" s="459"/>
      <c r="Q31" s="459"/>
      <c r="R31" s="459"/>
      <c r="S31" s="460"/>
      <c r="T31" s="455" t="str">
        <f ca="1">Calcu!G26</f>
        <v/>
      </c>
      <c r="U31" s="456"/>
      <c r="V31" s="456"/>
      <c r="W31" s="456"/>
      <c r="X31" s="456"/>
      <c r="Y31" s="457"/>
      <c r="Z31" s="458" t="str">
        <f ca="1">Calcu!H26</f>
        <v/>
      </c>
      <c r="AA31" s="459"/>
      <c r="AB31" s="459"/>
      <c r="AC31" s="459"/>
      <c r="AD31" s="459"/>
      <c r="AE31" s="460"/>
      <c r="AF31" s="455" t="str">
        <f ca="1">Calcu!I26</f>
        <v/>
      </c>
      <c r="AG31" s="456"/>
      <c r="AH31" s="456"/>
      <c r="AI31" s="456"/>
      <c r="AJ31" s="456"/>
      <c r="AK31" s="457"/>
      <c r="AL31" s="458" t="str">
        <f ca="1">Calcu!J26</f>
        <v/>
      </c>
      <c r="AM31" s="459"/>
      <c r="AN31" s="459"/>
      <c r="AO31" s="459"/>
      <c r="AP31" s="459"/>
      <c r="AQ31" s="460"/>
      <c r="AR31" s="2"/>
      <c r="AS31" s="2"/>
      <c r="AT31" s="29"/>
    </row>
    <row r="32" spans="1:46" ht="18.75" customHeight="1">
      <c r="A32" s="23"/>
      <c r="B32" s="455" t="str">
        <f ca="1">Calcu!D27</f>
        <v/>
      </c>
      <c r="C32" s="456"/>
      <c r="D32" s="456"/>
      <c r="E32" s="456"/>
      <c r="F32" s="456"/>
      <c r="G32" s="457"/>
      <c r="H32" s="455" t="str">
        <f ca="1">Calcu!E27</f>
        <v/>
      </c>
      <c r="I32" s="456"/>
      <c r="J32" s="456"/>
      <c r="K32" s="456"/>
      <c r="L32" s="456"/>
      <c r="M32" s="457"/>
      <c r="N32" s="458" t="str">
        <f ca="1">Calcu!F27</f>
        <v/>
      </c>
      <c r="O32" s="459"/>
      <c r="P32" s="459"/>
      <c r="Q32" s="459"/>
      <c r="R32" s="459"/>
      <c r="S32" s="460"/>
      <c r="T32" s="455" t="str">
        <f ca="1">Calcu!G27</f>
        <v/>
      </c>
      <c r="U32" s="456"/>
      <c r="V32" s="456"/>
      <c r="W32" s="456"/>
      <c r="X32" s="456"/>
      <c r="Y32" s="457"/>
      <c r="Z32" s="458" t="str">
        <f ca="1">Calcu!H27</f>
        <v/>
      </c>
      <c r="AA32" s="459"/>
      <c r="AB32" s="459"/>
      <c r="AC32" s="459"/>
      <c r="AD32" s="459"/>
      <c r="AE32" s="460"/>
      <c r="AF32" s="455" t="str">
        <f ca="1">Calcu!I27</f>
        <v/>
      </c>
      <c r="AG32" s="456"/>
      <c r="AH32" s="456"/>
      <c r="AI32" s="456"/>
      <c r="AJ32" s="456"/>
      <c r="AK32" s="457"/>
      <c r="AL32" s="458" t="str">
        <f ca="1">Calcu!J27</f>
        <v/>
      </c>
      <c r="AM32" s="459"/>
      <c r="AN32" s="459"/>
      <c r="AO32" s="459"/>
      <c r="AP32" s="459"/>
      <c r="AQ32" s="460"/>
      <c r="AR32" s="2"/>
      <c r="AS32" s="2"/>
      <c r="AT32" s="29"/>
    </row>
    <row r="33" spans="1:46" ht="18.75" customHeight="1">
      <c r="A33" s="23"/>
      <c r="B33" s="455" t="str">
        <f ca="1">Calcu!D28</f>
        <v/>
      </c>
      <c r="C33" s="456"/>
      <c r="D33" s="456"/>
      <c r="E33" s="456"/>
      <c r="F33" s="456"/>
      <c r="G33" s="457"/>
      <c r="H33" s="455" t="str">
        <f ca="1">Calcu!E28</f>
        <v/>
      </c>
      <c r="I33" s="456"/>
      <c r="J33" s="456"/>
      <c r="K33" s="456"/>
      <c r="L33" s="456"/>
      <c r="M33" s="457"/>
      <c r="N33" s="458" t="str">
        <f ca="1">Calcu!F28</f>
        <v/>
      </c>
      <c r="O33" s="459"/>
      <c r="P33" s="459"/>
      <c r="Q33" s="459"/>
      <c r="R33" s="459"/>
      <c r="S33" s="460"/>
      <c r="T33" s="455" t="str">
        <f ca="1">Calcu!G28</f>
        <v/>
      </c>
      <c r="U33" s="456"/>
      <c r="V33" s="456"/>
      <c r="W33" s="456"/>
      <c r="X33" s="456"/>
      <c r="Y33" s="457"/>
      <c r="Z33" s="458" t="str">
        <f ca="1">Calcu!H28</f>
        <v/>
      </c>
      <c r="AA33" s="459"/>
      <c r="AB33" s="459"/>
      <c r="AC33" s="459"/>
      <c r="AD33" s="459"/>
      <c r="AE33" s="460"/>
      <c r="AF33" s="455" t="str">
        <f ca="1">Calcu!I28</f>
        <v/>
      </c>
      <c r="AG33" s="456"/>
      <c r="AH33" s="456"/>
      <c r="AI33" s="456"/>
      <c r="AJ33" s="456"/>
      <c r="AK33" s="457"/>
      <c r="AL33" s="458" t="str">
        <f ca="1">Calcu!J28</f>
        <v/>
      </c>
      <c r="AM33" s="459"/>
      <c r="AN33" s="459"/>
      <c r="AO33" s="459"/>
      <c r="AP33" s="459"/>
      <c r="AQ33" s="460"/>
      <c r="AR33" s="2"/>
      <c r="AS33" s="2"/>
      <c r="AT33" s="29"/>
    </row>
    <row r="34" spans="1:46" ht="18.75" customHeight="1">
      <c r="A34" s="23"/>
      <c r="B34" s="455" t="str">
        <f ca="1">Calcu!D29</f>
        <v/>
      </c>
      <c r="C34" s="456"/>
      <c r="D34" s="456"/>
      <c r="E34" s="456"/>
      <c r="F34" s="456"/>
      <c r="G34" s="457"/>
      <c r="H34" s="455" t="str">
        <f ca="1">Calcu!E29</f>
        <v/>
      </c>
      <c r="I34" s="456"/>
      <c r="J34" s="456"/>
      <c r="K34" s="456"/>
      <c r="L34" s="456"/>
      <c r="M34" s="457"/>
      <c r="N34" s="458" t="str">
        <f ca="1">Calcu!F29</f>
        <v/>
      </c>
      <c r="O34" s="459"/>
      <c r="P34" s="459"/>
      <c r="Q34" s="459"/>
      <c r="R34" s="459"/>
      <c r="S34" s="460"/>
      <c r="T34" s="455" t="str">
        <f ca="1">Calcu!G29</f>
        <v/>
      </c>
      <c r="U34" s="456"/>
      <c r="V34" s="456"/>
      <c r="W34" s="456"/>
      <c r="X34" s="456"/>
      <c r="Y34" s="457"/>
      <c r="Z34" s="458" t="str">
        <f ca="1">Calcu!H29</f>
        <v/>
      </c>
      <c r="AA34" s="459"/>
      <c r="AB34" s="459"/>
      <c r="AC34" s="459"/>
      <c r="AD34" s="459"/>
      <c r="AE34" s="460"/>
      <c r="AF34" s="455" t="str">
        <f ca="1">Calcu!I29</f>
        <v/>
      </c>
      <c r="AG34" s="456"/>
      <c r="AH34" s="456"/>
      <c r="AI34" s="456"/>
      <c r="AJ34" s="456"/>
      <c r="AK34" s="457"/>
      <c r="AL34" s="458" t="str">
        <f ca="1">Calcu!J29</f>
        <v/>
      </c>
      <c r="AM34" s="459"/>
      <c r="AN34" s="459"/>
      <c r="AO34" s="459"/>
      <c r="AP34" s="459"/>
      <c r="AQ34" s="460"/>
      <c r="AR34" s="2"/>
      <c r="AS34" s="2"/>
      <c r="AT34" s="29"/>
    </row>
    <row r="35" spans="1:46" ht="18.75" customHeight="1">
      <c r="A35" s="23"/>
      <c r="B35" s="455" t="str">
        <f ca="1">Calcu!D30</f>
        <v/>
      </c>
      <c r="C35" s="456"/>
      <c r="D35" s="456"/>
      <c r="E35" s="456"/>
      <c r="F35" s="456"/>
      <c r="G35" s="457"/>
      <c r="H35" s="455" t="str">
        <f ca="1">Calcu!E30</f>
        <v/>
      </c>
      <c r="I35" s="456"/>
      <c r="J35" s="456"/>
      <c r="K35" s="456"/>
      <c r="L35" s="456"/>
      <c r="M35" s="457"/>
      <c r="N35" s="458" t="str">
        <f ca="1">Calcu!F30</f>
        <v/>
      </c>
      <c r="O35" s="459"/>
      <c r="P35" s="459"/>
      <c r="Q35" s="459"/>
      <c r="R35" s="459"/>
      <c r="S35" s="460"/>
      <c r="T35" s="455" t="str">
        <f ca="1">Calcu!G30</f>
        <v/>
      </c>
      <c r="U35" s="456"/>
      <c r="V35" s="456"/>
      <c r="W35" s="456"/>
      <c r="X35" s="456"/>
      <c r="Y35" s="457"/>
      <c r="Z35" s="458" t="str">
        <f ca="1">Calcu!H30</f>
        <v/>
      </c>
      <c r="AA35" s="459"/>
      <c r="AB35" s="459"/>
      <c r="AC35" s="459"/>
      <c r="AD35" s="459"/>
      <c r="AE35" s="460"/>
      <c r="AF35" s="455" t="str">
        <f ca="1">Calcu!I30</f>
        <v/>
      </c>
      <c r="AG35" s="456"/>
      <c r="AH35" s="456"/>
      <c r="AI35" s="456"/>
      <c r="AJ35" s="456"/>
      <c r="AK35" s="457"/>
      <c r="AL35" s="458" t="str">
        <f ca="1">Calcu!J30</f>
        <v/>
      </c>
      <c r="AM35" s="459"/>
      <c r="AN35" s="459"/>
      <c r="AO35" s="459"/>
      <c r="AP35" s="459"/>
      <c r="AQ35" s="460"/>
      <c r="AR35" s="2"/>
      <c r="AS35" s="2"/>
      <c r="AT35" s="29"/>
    </row>
    <row r="36" spans="1:46" ht="18.75" customHeight="1">
      <c r="A36" s="23"/>
      <c r="B36" s="455" t="str">
        <f ca="1">Calcu!D31</f>
        <v/>
      </c>
      <c r="C36" s="456"/>
      <c r="D36" s="456"/>
      <c r="E36" s="456"/>
      <c r="F36" s="456"/>
      <c r="G36" s="457"/>
      <c r="H36" s="455" t="str">
        <f ca="1">Calcu!E31</f>
        <v/>
      </c>
      <c r="I36" s="456"/>
      <c r="J36" s="456"/>
      <c r="K36" s="456"/>
      <c r="L36" s="456"/>
      <c r="M36" s="457"/>
      <c r="N36" s="458" t="str">
        <f ca="1">Calcu!F31</f>
        <v/>
      </c>
      <c r="O36" s="459"/>
      <c r="P36" s="459"/>
      <c r="Q36" s="459"/>
      <c r="R36" s="459"/>
      <c r="S36" s="460"/>
      <c r="T36" s="455" t="str">
        <f ca="1">Calcu!G31</f>
        <v/>
      </c>
      <c r="U36" s="456"/>
      <c r="V36" s="456"/>
      <c r="W36" s="456"/>
      <c r="X36" s="456"/>
      <c r="Y36" s="457"/>
      <c r="Z36" s="458" t="str">
        <f ca="1">Calcu!H31</f>
        <v/>
      </c>
      <c r="AA36" s="459"/>
      <c r="AB36" s="459"/>
      <c r="AC36" s="459"/>
      <c r="AD36" s="459"/>
      <c r="AE36" s="460"/>
      <c r="AF36" s="455" t="str">
        <f ca="1">Calcu!I31</f>
        <v/>
      </c>
      <c r="AG36" s="456"/>
      <c r="AH36" s="456"/>
      <c r="AI36" s="456"/>
      <c r="AJ36" s="456"/>
      <c r="AK36" s="457"/>
      <c r="AL36" s="458" t="str">
        <f ca="1">Calcu!J31</f>
        <v/>
      </c>
      <c r="AM36" s="459"/>
      <c r="AN36" s="459"/>
      <c r="AO36" s="459"/>
      <c r="AP36" s="459"/>
      <c r="AQ36" s="460"/>
      <c r="AR36" s="2"/>
      <c r="AS36" s="2"/>
      <c r="AT36" s="29"/>
    </row>
    <row r="37" spans="1:46" ht="18.75" customHeight="1">
      <c r="A37" s="23"/>
      <c r="B37" s="455" t="str">
        <f ca="1">Calcu!D32</f>
        <v/>
      </c>
      <c r="C37" s="456"/>
      <c r="D37" s="456"/>
      <c r="E37" s="456"/>
      <c r="F37" s="456"/>
      <c r="G37" s="457"/>
      <c r="H37" s="455" t="str">
        <f ca="1">Calcu!E32</f>
        <v/>
      </c>
      <c r="I37" s="456"/>
      <c r="J37" s="456"/>
      <c r="K37" s="456"/>
      <c r="L37" s="456"/>
      <c r="M37" s="457"/>
      <c r="N37" s="458" t="str">
        <f ca="1">Calcu!F32</f>
        <v/>
      </c>
      <c r="O37" s="459"/>
      <c r="P37" s="459"/>
      <c r="Q37" s="459"/>
      <c r="R37" s="459"/>
      <c r="S37" s="460"/>
      <c r="T37" s="455" t="str">
        <f ca="1">Calcu!G32</f>
        <v/>
      </c>
      <c r="U37" s="456"/>
      <c r="V37" s="456"/>
      <c r="W37" s="456"/>
      <c r="X37" s="456"/>
      <c r="Y37" s="457"/>
      <c r="Z37" s="458" t="str">
        <f ca="1">Calcu!H32</f>
        <v/>
      </c>
      <c r="AA37" s="459"/>
      <c r="AB37" s="459"/>
      <c r="AC37" s="459"/>
      <c r="AD37" s="459"/>
      <c r="AE37" s="460"/>
      <c r="AF37" s="455" t="str">
        <f ca="1">Calcu!I32</f>
        <v/>
      </c>
      <c r="AG37" s="456"/>
      <c r="AH37" s="456"/>
      <c r="AI37" s="456"/>
      <c r="AJ37" s="456"/>
      <c r="AK37" s="457"/>
      <c r="AL37" s="458" t="str">
        <f ca="1">Calcu!J32</f>
        <v/>
      </c>
      <c r="AM37" s="459"/>
      <c r="AN37" s="459"/>
      <c r="AO37" s="459"/>
      <c r="AP37" s="459"/>
      <c r="AQ37" s="460"/>
      <c r="AR37" s="2"/>
      <c r="AS37" s="2"/>
      <c r="AT37" s="29"/>
    </row>
    <row r="38" spans="1:46" ht="18.75" customHeight="1">
      <c r="A38" s="23"/>
      <c r="B38" s="455" t="str">
        <f ca="1">Calcu!D33</f>
        <v/>
      </c>
      <c r="C38" s="456"/>
      <c r="D38" s="456"/>
      <c r="E38" s="456"/>
      <c r="F38" s="456"/>
      <c r="G38" s="457"/>
      <c r="H38" s="455" t="str">
        <f ca="1">Calcu!E33</f>
        <v/>
      </c>
      <c r="I38" s="456"/>
      <c r="J38" s="456"/>
      <c r="K38" s="456"/>
      <c r="L38" s="456"/>
      <c r="M38" s="457"/>
      <c r="N38" s="458" t="str">
        <f ca="1">Calcu!F33</f>
        <v/>
      </c>
      <c r="O38" s="459"/>
      <c r="P38" s="459"/>
      <c r="Q38" s="459"/>
      <c r="R38" s="459"/>
      <c r="S38" s="460"/>
      <c r="T38" s="455" t="str">
        <f ca="1">Calcu!G33</f>
        <v/>
      </c>
      <c r="U38" s="456"/>
      <c r="V38" s="456"/>
      <c r="W38" s="456"/>
      <c r="X38" s="456"/>
      <c r="Y38" s="457"/>
      <c r="Z38" s="458" t="str">
        <f ca="1">Calcu!H33</f>
        <v/>
      </c>
      <c r="AA38" s="459"/>
      <c r="AB38" s="459"/>
      <c r="AC38" s="459"/>
      <c r="AD38" s="459"/>
      <c r="AE38" s="460"/>
      <c r="AF38" s="455" t="str">
        <f ca="1">Calcu!I33</f>
        <v/>
      </c>
      <c r="AG38" s="456"/>
      <c r="AH38" s="456"/>
      <c r="AI38" s="456"/>
      <c r="AJ38" s="456"/>
      <c r="AK38" s="457"/>
      <c r="AL38" s="458" t="str">
        <f ca="1">Calcu!J33</f>
        <v/>
      </c>
      <c r="AM38" s="459"/>
      <c r="AN38" s="459"/>
      <c r="AO38" s="459"/>
      <c r="AP38" s="459"/>
      <c r="AQ38" s="460"/>
      <c r="AR38" s="2"/>
      <c r="AS38" s="2"/>
      <c r="AT38" s="29"/>
    </row>
    <row r="39" spans="1:46" ht="18.75" customHeight="1">
      <c r="A39" s="23"/>
      <c r="B39" s="455" t="str">
        <f ca="1">Calcu!D34</f>
        <v/>
      </c>
      <c r="C39" s="456"/>
      <c r="D39" s="456"/>
      <c r="E39" s="456"/>
      <c r="F39" s="456"/>
      <c r="G39" s="457"/>
      <c r="H39" s="455" t="str">
        <f ca="1">Calcu!E34</f>
        <v/>
      </c>
      <c r="I39" s="456"/>
      <c r="J39" s="456"/>
      <c r="K39" s="456"/>
      <c r="L39" s="456"/>
      <c r="M39" s="457"/>
      <c r="N39" s="458" t="str">
        <f ca="1">Calcu!F34</f>
        <v/>
      </c>
      <c r="O39" s="459"/>
      <c r="P39" s="459"/>
      <c r="Q39" s="459"/>
      <c r="R39" s="459"/>
      <c r="S39" s="460"/>
      <c r="T39" s="455" t="str">
        <f ca="1">Calcu!G34</f>
        <v/>
      </c>
      <c r="U39" s="456"/>
      <c r="V39" s="456"/>
      <c r="W39" s="456"/>
      <c r="X39" s="456"/>
      <c r="Y39" s="457"/>
      <c r="Z39" s="458" t="str">
        <f ca="1">Calcu!H34</f>
        <v/>
      </c>
      <c r="AA39" s="459"/>
      <c r="AB39" s="459"/>
      <c r="AC39" s="459"/>
      <c r="AD39" s="459"/>
      <c r="AE39" s="460"/>
      <c r="AF39" s="455" t="str">
        <f ca="1">Calcu!I34</f>
        <v/>
      </c>
      <c r="AG39" s="456"/>
      <c r="AH39" s="456"/>
      <c r="AI39" s="456"/>
      <c r="AJ39" s="456"/>
      <c r="AK39" s="457"/>
      <c r="AL39" s="458" t="str">
        <f ca="1">Calcu!J34</f>
        <v/>
      </c>
      <c r="AM39" s="459"/>
      <c r="AN39" s="459"/>
      <c r="AO39" s="459"/>
      <c r="AP39" s="459"/>
      <c r="AQ39" s="460"/>
      <c r="AR39" s="2"/>
      <c r="AS39" s="2"/>
      <c r="AT39" s="29"/>
    </row>
    <row r="40" spans="1:46" ht="18.75" customHeight="1">
      <c r="A40" s="23"/>
      <c r="B40" s="455" t="str">
        <f ca="1">Calcu!D35</f>
        <v/>
      </c>
      <c r="C40" s="456"/>
      <c r="D40" s="456"/>
      <c r="E40" s="456"/>
      <c r="F40" s="456"/>
      <c r="G40" s="457"/>
      <c r="H40" s="455" t="str">
        <f ca="1">Calcu!E35</f>
        <v/>
      </c>
      <c r="I40" s="456"/>
      <c r="J40" s="456"/>
      <c r="K40" s="456"/>
      <c r="L40" s="456"/>
      <c r="M40" s="457"/>
      <c r="N40" s="458" t="str">
        <f ca="1">Calcu!F35</f>
        <v/>
      </c>
      <c r="O40" s="459"/>
      <c r="P40" s="459"/>
      <c r="Q40" s="459"/>
      <c r="R40" s="459"/>
      <c r="S40" s="460"/>
      <c r="T40" s="455" t="str">
        <f ca="1">Calcu!G35</f>
        <v/>
      </c>
      <c r="U40" s="456"/>
      <c r="V40" s="456"/>
      <c r="W40" s="456"/>
      <c r="X40" s="456"/>
      <c r="Y40" s="457"/>
      <c r="Z40" s="458" t="str">
        <f ca="1">Calcu!H35</f>
        <v/>
      </c>
      <c r="AA40" s="459"/>
      <c r="AB40" s="459"/>
      <c r="AC40" s="459"/>
      <c r="AD40" s="459"/>
      <c r="AE40" s="460"/>
      <c r="AF40" s="455" t="str">
        <f ca="1">Calcu!I35</f>
        <v/>
      </c>
      <c r="AG40" s="456"/>
      <c r="AH40" s="456"/>
      <c r="AI40" s="456"/>
      <c r="AJ40" s="456"/>
      <c r="AK40" s="457"/>
      <c r="AL40" s="458" t="str">
        <f ca="1">Calcu!J35</f>
        <v/>
      </c>
      <c r="AM40" s="459"/>
      <c r="AN40" s="459"/>
      <c r="AO40" s="459"/>
      <c r="AP40" s="459"/>
      <c r="AQ40" s="460"/>
      <c r="AR40" s="2"/>
      <c r="AS40" s="2"/>
      <c r="AT40" s="29"/>
    </row>
    <row r="41" spans="1:46" ht="18.75" customHeight="1">
      <c r="A41" s="23"/>
      <c r="B41" s="455" t="str">
        <f ca="1">Calcu!D36</f>
        <v/>
      </c>
      <c r="C41" s="456"/>
      <c r="D41" s="456"/>
      <c r="E41" s="456"/>
      <c r="F41" s="456"/>
      <c r="G41" s="457"/>
      <c r="H41" s="455" t="str">
        <f ca="1">Calcu!E36</f>
        <v/>
      </c>
      <c r="I41" s="456"/>
      <c r="J41" s="456"/>
      <c r="K41" s="456"/>
      <c r="L41" s="456"/>
      <c r="M41" s="457"/>
      <c r="N41" s="458" t="str">
        <f ca="1">Calcu!F36</f>
        <v/>
      </c>
      <c r="O41" s="459"/>
      <c r="P41" s="459"/>
      <c r="Q41" s="459"/>
      <c r="R41" s="459"/>
      <c r="S41" s="460"/>
      <c r="T41" s="455" t="str">
        <f ca="1">Calcu!G36</f>
        <v/>
      </c>
      <c r="U41" s="456"/>
      <c r="V41" s="456"/>
      <c r="W41" s="456"/>
      <c r="X41" s="456"/>
      <c r="Y41" s="457"/>
      <c r="Z41" s="458" t="str">
        <f ca="1">Calcu!H36</f>
        <v/>
      </c>
      <c r="AA41" s="459"/>
      <c r="AB41" s="459"/>
      <c r="AC41" s="459"/>
      <c r="AD41" s="459"/>
      <c r="AE41" s="460"/>
      <c r="AF41" s="455" t="str">
        <f ca="1">Calcu!I36</f>
        <v/>
      </c>
      <c r="AG41" s="456"/>
      <c r="AH41" s="456"/>
      <c r="AI41" s="456"/>
      <c r="AJ41" s="456"/>
      <c r="AK41" s="457"/>
      <c r="AL41" s="458" t="str">
        <f ca="1">Calcu!J36</f>
        <v/>
      </c>
      <c r="AM41" s="459"/>
      <c r="AN41" s="459"/>
      <c r="AO41" s="459"/>
      <c r="AP41" s="459"/>
      <c r="AQ41" s="460"/>
      <c r="AR41" s="2"/>
      <c r="AS41" s="2"/>
      <c r="AT41" s="29"/>
    </row>
    <row r="42" spans="1:46" ht="18.75" customHeight="1">
      <c r="A42" s="23"/>
      <c r="B42" s="455" t="str">
        <f ca="1">Calcu!D37</f>
        <v/>
      </c>
      <c r="C42" s="456"/>
      <c r="D42" s="456"/>
      <c r="E42" s="456"/>
      <c r="F42" s="456"/>
      <c r="G42" s="457"/>
      <c r="H42" s="455" t="str">
        <f ca="1">Calcu!E37</f>
        <v/>
      </c>
      <c r="I42" s="456"/>
      <c r="J42" s="456"/>
      <c r="K42" s="456"/>
      <c r="L42" s="456"/>
      <c r="M42" s="457"/>
      <c r="N42" s="458" t="str">
        <f ca="1">Calcu!F37</f>
        <v/>
      </c>
      <c r="O42" s="459"/>
      <c r="P42" s="459"/>
      <c r="Q42" s="459"/>
      <c r="R42" s="459"/>
      <c r="S42" s="460"/>
      <c r="T42" s="455" t="str">
        <f ca="1">Calcu!G37</f>
        <v/>
      </c>
      <c r="U42" s="456"/>
      <c r="V42" s="456"/>
      <c r="W42" s="456"/>
      <c r="X42" s="456"/>
      <c r="Y42" s="457"/>
      <c r="Z42" s="458" t="str">
        <f ca="1">Calcu!H37</f>
        <v/>
      </c>
      <c r="AA42" s="459"/>
      <c r="AB42" s="459"/>
      <c r="AC42" s="459"/>
      <c r="AD42" s="459"/>
      <c r="AE42" s="460"/>
      <c r="AF42" s="455" t="str">
        <f ca="1">Calcu!I37</f>
        <v/>
      </c>
      <c r="AG42" s="456"/>
      <c r="AH42" s="456"/>
      <c r="AI42" s="456"/>
      <c r="AJ42" s="456"/>
      <c r="AK42" s="457"/>
      <c r="AL42" s="458" t="str">
        <f ca="1">Calcu!J37</f>
        <v/>
      </c>
      <c r="AM42" s="459"/>
      <c r="AN42" s="459"/>
      <c r="AO42" s="459"/>
      <c r="AP42" s="459"/>
      <c r="AQ42" s="460"/>
      <c r="AR42" s="2"/>
      <c r="AS42" s="2"/>
      <c r="AT42" s="29"/>
    </row>
    <row r="43" spans="1:46" ht="18.75" customHeight="1">
      <c r="A43" s="23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15"/>
      <c r="AI43" s="2"/>
      <c r="AJ43" s="2"/>
      <c r="AK43" s="2"/>
      <c r="AL43" s="2"/>
      <c r="AM43" s="2"/>
      <c r="AN43" s="2"/>
      <c r="AO43" s="2"/>
      <c r="AP43" s="20"/>
      <c r="AQ43" s="20"/>
      <c r="AR43" s="20"/>
      <c r="AS43" s="20"/>
      <c r="AT43" s="32"/>
    </row>
    <row r="44" spans="1:46" ht="18.75" customHeight="1">
      <c r="A44" s="23"/>
      <c r="B44" s="22" t="s">
        <v>205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15"/>
      <c r="AI44" s="2"/>
      <c r="AJ44" s="2"/>
      <c r="AK44" s="2"/>
      <c r="AL44" s="2"/>
      <c r="AM44" s="2"/>
      <c r="AN44" s="2"/>
      <c r="AO44" s="2"/>
      <c r="AP44" s="20"/>
      <c r="AQ44" s="20"/>
      <c r="AR44" s="20"/>
      <c r="AS44" s="20"/>
      <c r="AT44" s="32"/>
    </row>
    <row r="45" spans="1:46" ht="18.75" customHeight="1">
      <c r="A45" s="23"/>
      <c r="B45" s="440" t="s">
        <v>347</v>
      </c>
      <c r="C45" s="441"/>
      <c r="D45" s="441"/>
      <c r="E45" s="441"/>
      <c r="F45" s="441"/>
      <c r="G45" s="442"/>
      <c r="H45" s="446" t="s">
        <v>204</v>
      </c>
      <c r="I45" s="447"/>
      <c r="J45" s="447"/>
      <c r="K45" s="447"/>
      <c r="L45" s="447"/>
      <c r="M45" s="447"/>
      <c r="N45" s="447"/>
      <c r="O45" s="447"/>
      <c r="P45" s="447"/>
      <c r="Q45" s="447"/>
      <c r="R45" s="447"/>
      <c r="S45" s="447"/>
      <c r="T45" s="447"/>
      <c r="U45" s="447"/>
      <c r="V45" s="447"/>
      <c r="W45" s="447"/>
      <c r="X45" s="447"/>
      <c r="Y45" s="447"/>
      <c r="Z45" s="447"/>
      <c r="AA45" s="447"/>
      <c r="AB45" s="447"/>
      <c r="AC45" s="447"/>
      <c r="AD45" s="447"/>
      <c r="AE45" s="448"/>
      <c r="AF45" s="20"/>
      <c r="AG45" s="20"/>
      <c r="AH45" s="15"/>
      <c r="AI45" s="2"/>
      <c r="AJ45" s="2"/>
      <c r="AK45" s="2"/>
      <c r="AL45" s="2"/>
      <c r="AM45" s="2"/>
      <c r="AN45" s="2"/>
      <c r="AO45" s="2"/>
      <c r="AP45" s="20"/>
      <c r="AQ45" s="20"/>
      <c r="AR45" s="20"/>
      <c r="AS45" s="20"/>
      <c r="AT45" s="32"/>
    </row>
    <row r="46" spans="1:46" ht="18.75" customHeight="1">
      <c r="A46" s="23"/>
      <c r="B46" s="443" t="str">
        <f>Calcu!K19</f>
        <v>kN</v>
      </c>
      <c r="C46" s="444"/>
      <c r="D46" s="444"/>
      <c r="E46" s="444"/>
      <c r="F46" s="444"/>
      <c r="G46" s="445"/>
      <c r="H46" s="446" t="s">
        <v>209</v>
      </c>
      <c r="I46" s="447"/>
      <c r="J46" s="447"/>
      <c r="K46" s="447"/>
      <c r="L46" s="447"/>
      <c r="M46" s="448"/>
      <c r="N46" s="446" t="s">
        <v>210</v>
      </c>
      <c r="O46" s="447"/>
      <c r="P46" s="447"/>
      <c r="Q46" s="447"/>
      <c r="R46" s="447"/>
      <c r="S46" s="448"/>
      <c r="T46" s="446" t="s">
        <v>211</v>
      </c>
      <c r="U46" s="447"/>
      <c r="V46" s="447"/>
      <c r="W46" s="447"/>
      <c r="X46" s="447"/>
      <c r="Y46" s="448"/>
      <c r="Z46" s="446" t="s">
        <v>348</v>
      </c>
      <c r="AA46" s="447"/>
      <c r="AB46" s="447"/>
      <c r="AC46" s="447"/>
      <c r="AD46" s="447"/>
      <c r="AE46" s="448"/>
      <c r="AF46" s="2"/>
      <c r="AG46" s="2"/>
      <c r="AH46" s="2"/>
      <c r="AI46" s="2"/>
      <c r="AJ46" s="15"/>
      <c r="AK46" s="15"/>
      <c r="AL46" s="15"/>
      <c r="AM46" s="20"/>
      <c r="AN46" s="20"/>
      <c r="AO46" s="20"/>
      <c r="AP46" s="20"/>
      <c r="AQ46" s="20"/>
      <c r="AR46" s="20"/>
      <c r="AS46" s="20"/>
      <c r="AT46" s="32"/>
    </row>
    <row r="47" spans="1:46" ht="18.75" customHeight="1">
      <c r="A47" s="23"/>
      <c r="B47" s="461" t="str">
        <f ca="1">Calcu!K23</f>
        <v/>
      </c>
      <c r="C47" s="462"/>
      <c r="D47" s="462"/>
      <c r="E47" s="462"/>
      <c r="F47" s="462"/>
      <c r="G47" s="463"/>
      <c r="H47" s="458" t="str">
        <f ca="1">Calcu!L23</f>
        <v/>
      </c>
      <c r="I47" s="459"/>
      <c r="J47" s="459"/>
      <c r="K47" s="459"/>
      <c r="L47" s="459"/>
      <c r="M47" s="460"/>
      <c r="N47" s="458" t="str">
        <f ca="1">Calcu!M23</f>
        <v/>
      </c>
      <c r="O47" s="459"/>
      <c r="P47" s="459"/>
      <c r="Q47" s="459"/>
      <c r="R47" s="459"/>
      <c r="S47" s="460"/>
      <c r="T47" s="458" t="str">
        <f ca="1">Calcu!N23</f>
        <v/>
      </c>
      <c r="U47" s="459"/>
      <c r="V47" s="459"/>
      <c r="W47" s="459"/>
      <c r="X47" s="459"/>
      <c r="Y47" s="460"/>
      <c r="Z47" s="458" t="str">
        <f ca="1">Calcu!O23</f>
        <v/>
      </c>
      <c r="AA47" s="459"/>
      <c r="AB47" s="459"/>
      <c r="AC47" s="459"/>
      <c r="AD47" s="459"/>
      <c r="AE47" s="460"/>
      <c r="AF47" s="2"/>
      <c r="AG47" s="2"/>
      <c r="AH47" s="2"/>
      <c r="AI47" s="2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32"/>
    </row>
    <row r="48" spans="1:46" ht="18.75" customHeight="1">
      <c r="A48" s="23"/>
      <c r="B48" s="461" t="str">
        <f ca="1">Calcu!K24</f>
        <v/>
      </c>
      <c r="C48" s="462"/>
      <c r="D48" s="462"/>
      <c r="E48" s="462"/>
      <c r="F48" s="462"/>
      <c r="G48" s="463"/>
      <c r="H48" s="458" t="str">
        <f ca="1">Calcu!L24</f>
        <v/>
      </c>
      <c r="I48" s="459"/>
      <c r="J48" s="459"/>
      <c r="K48" s="459"/>
      <c r="L48" s="459"/>
      <c r="M48" s="460"/>
      <c r="N48" s="458" t="str">
        <f ca="1">Calcu!M24</f>
        <v/>
      </c>
      <c r="O48" s="459"/>
      <c r="P48" s="459"/>
      <c r="Q48" s="459"/>
      <c r="R48" s="459"/>
      <c r="S48" s="460"/>
      <c r="T48" s="458" t="str">
        <f ca="1">Calcu!N24</f>
        <v/>
      </c>
      <c r="U48" s="459"/>
      <c r="V48" s="459"/>
      <c r="W48" s="459"/>
      <c r="X48" s="459"/>
      <c r="Y48" s="460"/>
      <c r="Z48" s="458" t="str">
        <f ca="1">Calcu!O24</f>
        <v/>
      </c>
      <c r="AA48" s="459"/>
      <c r="AB48" s="459"/>
      <c r="AC48" s="459"/>
      <c r="AD48" s="459"/>
      <c r="AE48" s="460"/>
      <c r="AF48" s="2"/>
      <c r="AG48" s="2"/>
      <c r="AH48" s="2"/>
      <c r="AI48" s="2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32"/>
    </row>
    <row r="49" spans="1:46" ht="18.75" customHeight="1">
      <c r="A49" s="23"/>
      <c r="B49" s="461" t="str">
        <f ca="1">Calcu!K25</f>
        <v/>
      </c>
      <c r="C49" s="462"/>
      <c r="D49" s="462"/>
      <c r="E49" s="462"/>
      <c r="F49" s="462"/>
      <c r="G49" s="463"/>
      <c r="H49" s="458" t="str">
        <f ca="1">Calcu!L25</f>
        <v/>
      </c>
      <c r="I49" s="459"/>
      <c r="J49" s="459"/>
      <c r="K49" s="459"/>
      <c r="L49" s="459"/>
      <c r="M49" s="460"/>
      <c r="N49" s="458" t="str">
        <f ca="1">Calcu!M25</f>
        <v/>
      </c>
      <c r="O49" s="459"/>
      <c r="P49" s="459"/>
      <c r="Q49" s="459"/>
      <c r="R49" s="459"/>
      <c r="S49" s="460"/>
      <c r="T49" s="458" t="str">
        <f ca="1">Calcu!N25</f>
        <v/>
      </c>
      <c r="U49" s="459"/>
      <c r="V49" s="459"/>
      <c r="W49" s="459"/>
      <c r="X49" s="459"/>
      <c r="Y49" s="460"/>
      <c r="Z49" s="458" t="str">
        <f ca="1">Calcu!O25</f>
        <v/>
      </c>
      <c r="AA49" s="459"/>
      <c r="AB49" s="459"/>
      <c r="AC49" s="459"/>
      <c r="AD49" s="459"/>
      <c r="AE49" s="460"/>
      <c r="AF49" s="2"/>
      <c r="AG49" s="2"/>
      <c r="AH49" s="2"/>
      <c r="AI49" s="2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32"/>
    </row>
    <row r="50" spans="1:46" ht="18.75" customHeight="1">
      <c r="A50" s="23"/>
      <c r="B50" s="461" t="str">
        <f ca="1">Calcu!K26</f>
        <v/>
      </c>
      <c r="C50" s="462"/>
      <c r="D50" s="462"/>
      <c r="E50" s="462"/>
      <c r="F50" s="462"/>
      <c r="G50" s="463"/>
      <c r="H50" s="458" t="str">
        <f ca="1">Calcu!L26</f>
        <v/>
      </c>
      <c r="I50" s="459"/>
      <c r="J50" s="459"/>
      <c r="K50" s="459"/>
      <c r="L50" s="459"/>
      <c r="M50" s="460"/>
      <c r="N50" s="458" t="str">
        <f ca="1">Calcu!M26</f>
        <v/>
      </c>
      <c r="O50" s="459"/>
      <c r="P50" s="459"/>
      <c r="Q50" s="459"/>
      <c r="R50" s="459"/>
      <c r="S50" s="460"/>
      <c r="T50" s="458" t="str">
        <f ca="1">Calcu!N26</f>
        <v/>
      </c>
      <c r="U50" s="459"/>
      <c r="V50" s="459"/>
      <c r="W50" s="459"/>
      <c r="X50" s="459"/>
      <c r="Y50" s="460"/>
      <c r="Z50" s="458" t="str">
        <f ca="1">Calcu!O26</f>
        <v/>
      </c>
      <c r="AA50" s="459"/>
      <c r="AB50" s="459"/>
      <c r="AC50" s="459"/>
      <c r="AD50" s="459"/>
      <c r="AE50" s="460"/>
      <c r="AF50" s="2"/>
      <c r="AG50" s="2"/>
      <c r="AH50" s="2"/>
      <c r="AI50" s="2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32"/>
    </row>
    <row r="51" spans="1:46" ht="18.75" customHeight="1">
      <c r="A51" s="23"/>
      <c r="B51" s="461" t="str">
        <f ca="1">Calcu!K27</f>
        <v/>
      </c>
      <c r="C51" s="462"/>
      <c r="D51" s="462"/>
      <c r="E51" s="462"/>
      <c r="F51" s="462"/>
      <c r="G51" s="463"/>
      <c r="H51" s="458" t="str">
        <f ca="1">Calcu!L27</f>
        <v/>
      </c>
      <c r="I51" s="459"/>
      <c r="J51" s="459"/>
      <c r="K51" s="459"/>
      <c r="L51" s="459"/>
      <c r="M51" s="460"/>
      <c r="N51" s="458" t="str">
        <f ca="1">Calcu!M27</f>
        <v/>
      </c>
      <c r="O51" s="459"/>
      <c r="P51" s="459"/>
      <c r="Q51" s="459"/>
      <c r="R51" s="459"/>
      <c r="S51" s="460"/>
      <c r="T51" s="458" t="str">
        <f ca="1">Calcu!N27</f>
        <v/>
      </c>
      <c r="U51" s="459"/>
      <c r="V51" s="459"/>
      <c r="W51" s="459"/>
      <c r="X51" s="459"/>
      <c r="Y51" s="460"/>
      <c r="Z51" s="458" t="str">
        <f ca="1">Calcu!O27</f>
        <v/>
      </c>
      <c r="AA51" s="459"/>
      <c r="AB51" s="459"/>
      <c r="AC51" s="459"/>
      <c r="AD51" s="459"/>
      <c r="AE51" s="460"/>
      <c r="AF51" s="2"/>
      <c r="AG51" s="2"/>
      <c r="AH51" s="2"/>
      <c r="AI51" s="2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32"/>
    </row>
    <row r="52" spans="1:46" ht="18.75" customHeight="1">
      <c r="A52" s="23"/>
      <c r="B52" s="461" t="str">
        <f ca="1">Calcu!K28</f>
        <v/>
      </c>
      <c r="C52" s="462"/>
      <c r="D52" s="462"/>
      <c r="E52" s="462"/>
      <c r="F52" s="462"/>
      <c r="G52" s="463"/>
      <c r="H52" s="458" t="str">
        <f ca="1">Calcu!L28</f>
        <v/>
      </c>
      <c r="I52" s="459"/>
      <c r="J52" s="459"/>
      <c r="K52" s="459"/>
      <c r="L52" s="459"/>
      <c r="M52" s="460"/>
      <c r="N52" s="458" t="str">
        <f ca="1">Calcu!M28</f>
        <v/>
      </c>
      <c r="O52" s="459"/>
      <c r="P52" s="459"/>
      <c r="Q52" s="459"/>
      <c r="R52" s="459"/>
      <c r="S52" s="460"/>
      <c r="T52" s="458" t="str">
        <f ca="1">Calcu!N28</f>
        <v/>
      </c>
      <c r="U52" s="459"/>
      <c r="V52" s="459"/>
      <c r="W52" s="459"/>
      <c r="X52" s="459"/>
      <c r="Y52" s="460"/>
      <c r="Z52" s="458" t="str">
        <f ca="1">Calcu!O28</f>
        <v/>
      </c>
      <c r="AA52" s="459"/>
      <c r="AB52" s="459"/>
      <c r="AC52" s="459"/>
      <c r="AD52" s="459"/>
      <c r="AE52" s="460"/>
      <c r="AF52" s="2"/>
      <c r="AG52" s="2"/>
      <c r="AH52" s="2"/>
      <c r="AI52" s="2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32"/>
    </row>
    <row r="53" spans="1:46" ht="18.75" customHeight="1">
      <c r="A53" s="23"/>
      <c r="B53" s="461" t="str">
        <f ca="1">Calcu!K29</f>
        <v/>
      </c>
      <c r="C53" s="462"/>
      <c r="D53" s="462"/>
      <c r="E53" s="462"/>
      <c r="F53" s="462"/>
      <c r="G53" s="463"/>
      <c r="H53" s="458" t="str">
        <f ca="1">Calcu!L29</f>
        <v/>
      </c>
      <c r="I53" s="459"/>
      <c r="J53" s="459"/>
      <c r="K53" s="459"/>
      <c r="L53" s="459"/>
      <c r="M53" s="460"/>
      <c r="N53" s="458" t="str">
        <f ca="1">Calcu!M29</f>
        <v/>
      </c>
      <c r="O53" s="459"/>
      <c r="P53" s="459"/>
      <c r="Q53" s="459"/>
      <c r="R53" s="459"/>
      <c r="S53" s="460"/>
      <c r="T53" s="458" t="str">
        <f ca="1">Calcu!N29</f>
        <v/>
      </c>
      <c r="U53" s="459"/>
      <c r="V53" s="459"/>
      <c r="W53" s="459"/>
      <c r="X53" s="459"/>
      <c r="Y53" s="460"/>
      <c r="Z53" s="458" t="str">
        <f ca="1">Calcu!O29</f>
        <v/>
      </c>
      <c r="AA53" s="459"/>
      <c r="AB53" s="459"/>
      <c r="AC53" s="459"/>
      <c r="AD53" s="459"/>
      <c r="AE53" s="460"/>
      <c r="AF53" s="2"/>
      <c r="AG53" s="2"/>
      <c r="AH53" s="2"/>
      <c r="AI53" s="2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32"/>
    </row>
    <row r="54" spans="1:46" ht="18.75" customHeight="1">
      <c r="A54" s="23"/>
      <c r="B54" s="461" t="str">
        <f ca="1">Calcu!K30</f>
        <v/>
      </c>
      <c r="C54" s="462"/>
      <c r="D54" s="462"/>
      <c r="E54" s="462"/>
      <c r="F54" s="462"/>
      <c r="G54" s="463"/>
      <c r="H54" s="458" t="str">
        <f ca="1">Calcu!L30</f>
        <v/>
      </c>
      <c r="I54" s="459"/>
      <c r="J54" s="459"/>
      <c r="K54" s="459"/>
      <c r="L54" s="459"/>
      <c r="M54" s="460"/>
      <c r="N54" s="458" t="str">
        <f ca="1">Calcu!M30</f>
        <v/>
      </c>
      <c r="O54" s="459"/>
      <c r="P54" s="459"/>
      <c r="Q54" s="459"/>
      <c r="R54" s="459"/>
      <c r="S54" s="460"/>
      <c r="T54" s="458" t="str">
        <f ca="1">Calcu!N30</f>
        <v/>
      </c>
      <c r="U54" s="459"/>
      <c r="V54" s="459"/>
      <c r="W54" s="459"/>
      <c r="X54" s="459"/>
      <c r="Y54" s="460"/>
      <c r="Z54" s="458" t="str">
        <f ca="1">Calcu!O30</f>
        <v/>
      </c>
      <c r="AA54" s="459"/>
      <c r="AB54" s="459"/>
      <c r="AC54" s="459"/>
      <c r="AD54" s="459"/>
      <c r="AE54" s="460"/>
      <c r="AF54" s="2"/>
      <c r="AG54" s="2"/>
      <c r="AH54" s="2"/>
      <c r="AI54" s="2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32"/>
    </row>
    <row r="55" spans="1:46" ht="18.75" customHeight="1">
      <c r="A55" s="23"/>
      <c r="B55" s="461" t="str">
        <f ca="1">Calcu!K31</f>
        <v/>
      </c>
      <c r="C55" s="462"/>
      <c r="D55" s="462"/>
      <c r="E55" s="462"/>
      <c r="F55" s="462"/>
      <c r="G55" s="463"/>
      <c r="H55" s="458" t="str">
        <f ca="1">Calcu!L31</f>
        <v/>
      </c>
      <c r="I55" s="459"/>
      <c r="J55" s="459"/>
      <c r="K55" s="459"/>
      <c r="L55" s="459"/>
      <c r="M55" s="460"/>
      <c r="N55" s="458" t="str">
        <f ca="1">Calcu!M31</f>
        <v/>
      </c>
      <c r="O55" s="459"/>
      <c r="P55" s="459"/>
      <c r="Q55" s="459"/>
      <c r="R55" s="459"/>
      <c r="S55" s="460"/>
      <c r="T55" s="458" t="str">
        <f ca="1">Calcu!N31</f>
        <v/>
      </c>
      <c r="U55" s="459"/>
      <c r="V55" s="459"/>
      <c r="W55" s="459"/>
      <c r="X55" s="459"/>
      <c r="Y55" s="460"/>
      <c r="Z55" s="458" t="str">
        <f ca="1">Calcu!O31</f>
        <v/>
      </c>
      <c r="AA55" s="459"/>
      <c r="AB55" s="459"/>
      <c r="AC55" s="459"/>
      <c r="AD55" s="459"/>
      <c r="AE55" s="460"/>
      <c r="AF55" s="2"/>
      <c r="AG55" s="2"/>
      <c r="AH55" s="2"/>
      <c r="AI55" s="2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32"/>
    </row>
    <row r="56" spans="1:46" ht="18.75" customHeight="1">
      <c r="A56" s="23"/>
      <c r="B56" s="461" t="str">
        <f ca="1">Calcu!K32</f>
        <v/>
      </c>
      <c r="C56" s="462"/>
      <c r="D56" s="462"/>
      <c r="E56" s="462"/>
      <c r="F56" s="462"/>
      <c r="G56" s="463"/>
      <c r="H56" s="458" t="str">
        <f ca="1">Calcu!L32</f>
        <v/>
      </c>
      <c r="I56" s="459"/>
      <c r="J56" s="459"/>
      <c r="K56" s="459"/>
      <c r="L56" s="459"/>
      <c r="M56" s="460"/>
      <c r="N56" s="458" t="str">
        <f ca="1">Calcu!M32</f>
        <v/>
      </c>
      <c r="O56" s="459"/>
      <c r="P56" s="459"/>
      <c r="Q56" s="459"/>
      <c r="R56" s="459"/>
      <c r="S56" s="460"/>
      <c r="T56" s="458" t="str">
        <f ca="1">Calcu!N32</f>
        <v/>
      </c>
      <c r="U56" s="459"/>
      <c r="V56" s="459"/>
      <c r="W56" s="459"/>
      <c r="X56" s="459"/>
      <c r="Y56" s="460"/>
      <c r="Z56" s="458" t="str">
        <f ca="1">Calcu!O32</f>
        <v/>
      </c>
      <c r="AA56" s="459"/>
      <c r="AB56" s="459"/>
      <c r="AC56" s="459"/>
      <c r="AD56" s="459"/>
      <c r="AE56" s="460"/>
      <c r="AF56" s="2"/>
      <c r="AG56" s="2"/>
      <c r="AH56" s="2"/>
      <c r="AI56" s="2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32"/>
    </row>
    <row r="57" spans="1:46" ht="18.75" customHeight="1">
      <c r="A57" s="23"/>
      <c r="B57" s="461" t="str">
        <f ca="1">Calcu!K33</f>
        <v/>
      </c>
      <c r="C57" s="462"/>
      <c r="D57" s="462"/>
      <c r="E57" s="462"/>
      <c r="F57" s="462"/>
      <c r="G57" s="463"/>
      <c r="H57" s="458" t="str">
        <f ca="1">Calcu!L33</f>
        <v/>
      </c>
      <c r="I57" s="459"/>
      <c r="J57" s="459"/>
      <c r="K57" s="459"/>
      <c r="L57" s="459"/>
      <c r="M57" s="460"/>
      <c r="N57" s="458" t="str">
        <f ca="1">Calcu!M33</f>
        <v/>
      </c>
      <c r="O57" s="459"/>
      <c r="P57" s="459"/>
      <c r="Q57" s="459"/>
      <c r="R57" s="459"/>
      <c r="S57" s="460"/>
      <c r="T57" s="458" t="str">
        <f ca="1">Calcu!N33</f>
        <v/>
      </c>
      <c r="U57" s="459"/>
      <c r="V57" s="459"/>
      <c r="W57" s="459"/>
      <c r="X57" s="459"/>
      <c r="Y57" s="460"/>
      <c r="Z57" s="458" t="str">
        <f ca="1">Calcu!O33</f>
        <v/>
      </c>
      <c r="AA57" s="459"/>
      <c r="AB57" s="459"/>
      <c r="AC57" s="459"/>
      <c r="AD57" s="459"/>
      <c r="AE57" s="460"/>
      <c r="AF57" s="2"/>
      <c r="AG57" s="2"/>
      <c r="AH57" s="2"/>
      <c r="AI57" s="2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32"/>
    </row>
    <row r="58" spans="1:46" ht="18.75" customHeight="1">
      <c r="A58" s="23"/>
      <c r="B58" s="461" t="str">
        <f ca="1">Calcu!K34</f>
        <v/>
      </c>
      <c r="C58" s="462"/>
      <c r="D58" s="462"/>
      <c r="E58" s="462"/>
      <c r="F58" s="462"/>
      <c r="G58" s="463"/>
      <c r="H58" s="458" t="str">
        <f ca="1">Calcu!L34</f>
        <v/>
      </c>
      <c r="I58" s="459"/>
      <c r="J58" s="459"/>
      <c r="K58" s="459"/>
      <c r="L58" s="459"/>
      <c r="M58" s="460"/>
      <c r="N58" s="458" t="str">
        <f ca="1">Calcu!M34</f>
        <v/>
      </c>
      <c r="O58" s="459"/>
      <c r="P58" s="459"/>
      <c r="Q58" s="459"/>
      <c r="R58" s="459"/>
      <c r="S58" s="460"/>
      <c r="T58" s="458" t="str">
        <f ca="1">Calcu!N34</f>
        <v/>
      </c>
      <c r="U58" s="459"/>
      <c r="V58" s="459"/>
      <c r="W58" s="459"/>
      <c r="X58" s="459"/>
      <c r="Y58" s="460"/>
      <c r="Z58" s="458" t="str">
        <f ca="1">Calcu!O34</f>
        <v/>
      </c>
      <c r="AA58" s="459"/>
      <c r="AB58" s="459"/>
      <c r="AC58" s="459"/>
      <c r="AD58" s="459"/>
      <c r="AE58" s="460"/>
      <c r="AF58" s="2"/>
      <c r="AG58" s="2"/>
      <c r="AH58" s="2"/>
      <c r="AI58" s="2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32"/>
    </row>
    <row r="59" spans="1:46" ht="18.75" customHeight="1">
      <c r="A59" s="23"/>
      <c r="B59" s="461" t="str">
        <f ca="1">Calcu!K35</f>
        <v/>
      </c>
      <c r="C59" s="462"/>
      <c r="D59" s="462"/>
      <c r="E59" s="462"/>
      <c r="F59" s="462"/>
      <c r="G59" s="463"/>
      <c r="H59" s="458" t="str">
        <f ca="1">Calcu!L35</f>
        <v/>
      </c>
      <c r="I59" s="459"/>
      <c r="J59" s="459"/>
      <c r="K59" s="459"/>
      <c r="L59" s="459"/>
      <c r="M59" s="460"/>
      <c r="N59" s="458" t="str">
        <f ca="1">Calcu!M35</f>
        <v/>
      </c>
      <c r="O59" s="459"/>
      <c r="P59" s="459"/>
      <c r="Q59" s="459"/>
      <c r="R59" s="459"/>
      <c r="S59" s="460"/>
      <c r="T59" s="458" t="str">
        <f ca="1">Calcu!N35</f>
        <v/>
      </c>
      <c r="U59" s="459"/>
      <c r="V59" s="459"/>
      <c r="W59" s="459"/>
      <c r="X59" s="459"/>
      <c r="Y59" s="460"/>
      <c r="Z59" s="458" t="str">
        <f ca="1">Calcu!O35</f>
        <v/>
      </c>
      <c r="AA59" s="459"/>
      <c r="AB59" s="459"/>
      <c r="AC59" s="459"/>
      <c r="AD59" s="459"/>
      <c r="AE59" s="460"/>
      <c r="AF59" s="2"/>
      <c r="AG59" s="2"/>
      <c r="AH59" s="2"/>
      <c r="AI59" s="2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32"/>
    </row>
    <row r="60" spans="1:46" ht="18.75" customHeight="1">
      <c r="A60" s="23"/>
      <c r="B60" s="461" t="str">
        <f ca="1">Calcu!K36</f>
        <v/>
      </c>
      <c r="C60" s="462"/>
      <c r="D60" s="462"/>
      <c r="E60" s="462"/>
      <c r="F60" s="462"/>
      <c r="G60" s="463"/>
      <c r="H60" s="458" t="str">
        <f ca="1">Calcu!L36</f>
        <v/>
      </c>
      <c r="I60" s="459"/>
      <c r="J60" s="459"/>
      <c r="K60" s="459"/>
      <c r="L60" s="459"/>
      <c r="M60" s="460"/>
      <c r="N60" s="458" t="str">
        <f ca="1">Calcu!M36</f>
        <v/>
      </c>
      <c r="O60" s="459"/>
      <c r="P60" s="459"/>
      <c r="Q60" s="459"/>
      <c r="R60" s="459"/>
      <c r="S60" s="460"/>
      <c r="T60" s="458" t="str">
        <f ca="1">Calcu!N36</f>
        <v/>
      </c>
      <c r="U60" s="459"/>
      <c r="V60" s="459"/>
      <c r="W60" s="459"/>
      <c r="X60" s="459"/>
      <c r="Y60" s="460"/>
      <c r="Z60" s="458" t="str">
        <f ca="1">Calcu!O36</f>
        <v/>
      </c>
      <c r="AA60" s="459"/>
      <c r="AB60" s="459"/>
      <c r="AC60" s="459"/>
      <c r="AD60" s="459"/>
      <c r="AE60" s="460"/>
      <c r="AF60" s="2"/>
      <c r="AG60" s="2"/>
      <c r="AH60" s="2"/>
      <c r="AI60" s="2"/>
      <c r="AJ60" s="213"/>
      <c r="AK60" s="213"/>
      <c r="AL60" s="213"/>
      <c r="AM60" s="213"/>
      <c r="AN60" s="213"/>
      <c r="AO60" s="213"/>
      <c r="AP60" s="213"/>
      <c r="AQ60" s="213"/>
      <c r="AR60" s="213"/>
      <c r="AS60" s="213"/>
      <c r="AT60" s="32"/>
    </row>
    <row r="61" spans="1:46" ht="18.75" customHeight="1">
      <c r="A61" s="23"/>
      <c r="B61" s="461" t="str">
        <f ca="1">Calcu!K37</f>
        <v/>
      </c>
      <c r="C61" s="462"/>
      <c r="D61" s="462"/>
      <c r="E61" s="462"/>
      <c r="F61" s="462"/>
      <c r="G61" s="463"/>
      <c r="H61" s="458" t="str">
        <f ca="1">Calcu!L37</f>
        <v/>
      </c>
      <c r="I61" s="459"/>
      <c r="J61" s="459"/>
      <c r="K61" s="459"/>
      <c r="L61" s="459"/>
      <c r="M61" s="460"/>
      <c r="N61" s="458" t="str">
        <f ca="1">Calcu!M37</f>
        <v/>
      </c>
      <c r="O61" s="459"/>
      <c r="P61" s="459"/>
      <c r="Q61" s="459"/>
      <c r="R61" s="459"/>
      <c r="S61" s="460"/>
      <c r="T61" s="458" t="str">
        <f ca="1">Calcu!N37</f>
        <v/>
      </c>
      <c r="U61" s="459"/>
      <c r="V61" s="459"/>
      <c r="W61" s="459"/>
      <c r="X61" s="459"/>
      <c r="Y61" s="460"/>
      <c r="Z61" s="458" t="str">
        <f ca="1">Calcu!O37</f>
        <v/>
      </c>
      <c r="AA61" s="459"/>
      <c r="AB61" s="459"/>
      <c r="AC61" s="459"/>
      <c r="AD61" s="459"/>
      <c r="AE61" s="460"/>
      <c r="AF61" s="2"/>
      <c r="AG61" s="2"/>
      <c r="AH61" s="2"/>
      <c r="AI61" s="2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32"/>
    </row>
    <row r="62" spans="1:46" ht="18.75" customHeight="1">
      <c r="A62" s="23"/>
      <c r="B62" s="15"/>
      <c r="C62" s="15"/>
      <c r="D62" s="15"/>
      <c r="E62" s="15"/>
      <c r="F62" s="15"/>
      <c r="G62" s="15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"/>
      <c r="AG62" s="2"/>
      <c r="AH62" s="2"/>
      <c r="AI62" s="2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32"/>
    </row>
    <row r="63" spans="1:46" ht="18.75" customHeight="1">
      <c r="A63" s="23"/>
      <c r="B63" s="446" t="s">
        <v>349</v>
      </c>
      <c r="C63" s="447"/>
      <c r="D63" s="447"/>
      <c r="E63" s="447"/>
      <c r="F63" s="447"/>
      <c r="G63" s="447"/>
      <c r="H63" s="447"/>
      <c r="I63" s="447"/>
      <c r="J63" s="447"/>
      <c r="K63" s="447"/>
      <c r="L63" s="447"/>
      <c r="M63" s="447"/>
      <c r="N63" s="447"/>
      <c r="O63" s="447"/>
      <c r="P63" s="447"/>
      <c r="Q63" s="447"/>
      <c r="R63" s="447"/>
      <c r="S63" s="448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15"/>
      <c r="AI63" s="2"/>
      <c r="AJ63" s="2"/>
      <c r="AK63" s="2"/>
      <c r="AL63" s="2"/>
      <c r="AM63" s="2"/>
      <c r="AN63" s="2"/>
      <c r="AO63" s="2"/>
      <c r="AP63" s="20"/>
      <c r="AQ63" s="20"/>
      <c r="AR63" s="20"/>
      <c r="AS63" s="20"/>
      <c r="AT63" s="32"/>
    </row>
    <row r="64" spans="1:46" ht="18.75" customHeight="1">
      <c r="A64" s="23"/>
      <c r="B64" s="446" t="s">
        <v>209</v>
      </c>
      <c r="C64" s="447"/>
      <c r="D64" s="447"/>
      <c r="E64" s="447"/>
      <c r="F64" s="447"/>
      <c r="G64" s="448"/>
      <c r="H64" s="446" t="s">
        <v>210</v>
      </c>
      <c r="I64" s="447"/>
      <c r="J64" s="447"/>
      <c r="K64" s="447"/>
      <c r="L64" s="447"/>
      <c r="M64" s="448"/>
      <c r="N64" s="446" t="s">
        <v>211</v>
      </c>
      <c r="O64" s="447"/>
      <c r="P64" s="447"/>
      <c r="Q64" s="447"/>
      <c r="R64" s="447"/>
      <c r="S64" s="448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32"/>
    </row>
    <row r="65" spans="1:46" ht="18.75" customHeight="1">
      <c r="A65" s="23"/>
      <c r="B65" s="464" t="e">
        <f ca="1">Calcu!P21</f>
        <v>#VALUE!</v>
      </c>
      <c r="C65" s="465"/>
      <c r="D65" s="465"/>
      <c r="E65" s="465"/>
      <c r="F65" s="465"/>
      <c r="G65" s="466"/>
      <c r="H65" s="464" t="e">
        <f ca="1">Calcu!Q21</f>
        <v>#VALUE!</v>
      </c>
      <c r="I65" s="465"/>
      <c r="J65" s="465"/>
      <c r="K65" s="465"/>
      <c r="L65" s="465"/>
      <c r="M65" s="466"/>
      <c r="N65" s="464" t="e">
        <f ca="1">Calcu!R21</f>
        <v>#VALUE!</v>
      </c>
      <c r="O65" s="465"/>
      <c r="P65" s="465"/>
      <c r="Q65" s="465"/>
      <c r="R65" s="465"/>
      <c r="S65" s="466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32"/>
    </row>
    <row r="66" spans="1:46" ht="18.75" customHeight="1">
      <c r="A66" s="23"/>
      <c r="B66" s="15"/>
      <c r="C66" s="15"/>
      <c r="D66" s="15"/>
      <c r="E66" s="15"/>
      <c r="F66" s="15"/>
      <c r="G66" s="1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13"/>
      <c r="AM66" s="213"/>
      <c r="AN66" s="213"/>
      <c r="AO66" s="213"/>
      <c r="AP66" s="213"/>
      <c r="AQ66" s="213"/>
      <c r="AR66" s="213"/>
      <c r="AS66" s="213"/>
      <c r="AT66" s="32"/>
    </row>
    <row r="67" spans="1:46" ht="18.75" customHeight="1">
      <c r="A67" s="23"/>
      <c r="B67" s="22" t="s">
        <v>206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15"/>
      <c r="AI67" s="2"/>
      <c r="AJ67" s="2"/>
      <c r="AK67" s="2"/>
      <c r="AL67" s="2"/>
      <c r="AM67" s="2"/>
      <c r="AN67" s="2"/>
      <c r="AO67" s="2"/>
      <c r="AP67" s="20"/>
      <c r="AQ67" s="20"/>
      <c r="AR67" s="20"/>
      <c r="AS67" s="20"/>
      <c r="AT67" s="32"/>
    </row>
    <row r="68" spans="1:46" ht="18.75" customHeight="1">
      <c r="A68" s="23"/>
      <c r="B68" s="440" t="s">
        <v>347</v>
      </c>
      <c r="C68" s="441"/>
      <c r="D68" s="441"/>
      <c r="E68" s="441"/>
      <c r="F68" s="441"/>
      <c r="G68" s="442"/>
      <c r="H68" s="446" t="s">
        <v>350</v>
      </c>
      <c r="I68" s="447"/>
      <c r="J68" s="447"/>
      <c r="K68" s="447"/>
      <c r="L68" s="447"/>
      <c r="M68" s="447"/>
      <c r="N68" s="447"/>
      <c r="O68" s="447"/>
      <c r="P68" s="447"/>
      <c r="Q68" s="447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47"/>
      <c r="AC68" s="447"/>
      <c r="AD68" s="447"/>
      <c r="AE68" s="448"/>
      <c r="AF68" s="20"/>
      <c r="AG68" s="20"/>
      <c r="AH68" s="15"/>
      <c r="AI68" s="2"/>
      <c r="AJ68" s="2"/>
      <c r="AK68" s="2"/>
      <c r="AL68" s="2"/>
      <c r="AM68" s="2"/>
      <c r="AN68" s="2"/>
      <c r="AO68" s="2"/>
      <c r="AP68" s="20"/>
      <c r="AQ68" s="20"/>
      <c r="AR68" s="20"/>
      <c r="AS68" s="20"/>
      <c r="AT68" s="32"/>
    </row>
    <row r="69" spans="1:46" ht="18.75" customHeight="1">
      <c r="A69" s="23"/>
      <c r="B69" s="443"/>
      <c r="C69" s="444"/>
      <c r="D69" s="444"/>
      <c r="E69" s="444"/>
      <c r="F69" s="444"/>
      <c r="G69" s="445"/>
      <c r="H69" s="446" t="s">
        <v>209</v>
      </c>
      <c r="I69" s="447"/>
      <c r="J69" s="447"/>
      <c r="K69" s="447"/>
      <c r="L69" s="447"/>
      <c r="M69" s="448"/>
      <c r="N69" s="446" t="s">
        <v>210</v>
      </c>
      <c r="O69" s="447"/>
      <c r="P69" s="447"/>
      <c r="Q69" s="447"/>
      <c r="R69" s="447"/>
      <c r="S69" s="448"/>
      <c r="T69" s="446" t="s">
        <v>211</v>
      </c>
      <c r="U69" s="447"/>
      <c r="V69" s="447"/>
      <c r="W69" s="447"/>
      <c r="X69" s="447"/>
      <c r="Y69" s="448"/>
      <c r="Z69" s="446" t="s">
        <v>348</v>
      </c>
      <c r="AA69" s="447"/>
      <c r="AB69" s="447"/>
      <c r="AC69" s="447"/>
      <c r="AD69" s="447"/>
      <c r="AE69" s="448"/>
      <c r="AF69" s="20"/>
      <c r="AG69" s="20"/>
      <c r="AH69" s="15"/>
      <c r="AI69" s="2"/>
      <c r="AJ69" s="2"/>
      <c r="AK69" s="2"/>
      <c r="AL69" s="15"/>
      <c r="AM69" s="20"/>
      <c r="AN69" s="20"/>
      <c r="AO69" s="20"/>
      <c r="AP69" s="20"/>
      <c r="AQ69" s="20"/>
      <c r="AR69" s="20"/>
      <c r="AS69" s="20"/>
      <c r="AT69" s="32"/>
    </row>
    <row r="70" spans="1:46" ht="18.75" customHeight="1">
      <c r="A70" s="23"/>
      <c r="B70" s="446" t="str">
        <f>Calcu!K19</f>
        <v>kN</v>
      </c>
      <c r="C70" s="447"/>
      <c r="D70" s="447"/>
      <c r="E70" s="447"/>
      <c r="F70" s="447"/>
      <c r="G70" s="448"/>
      <c r="H70" s="446" t="str">
        <f>Calcu!P19</f>
        <v>kN</v>
      </c>
      <c r="I70" s="447"/>
      <c r="J70" s="447"/>
      <c r="K70" s="447"/>
      <c r="L70" s="447"/>
      <c r="M70" s="448"/>
      <c r="N70" s="446" t="str">
        <f>Calcu!Q19</f>
        <v>kN</v>
      </c>
      <c r="O70" s="447"/>
      <c r="P70" s="447"/>
      <c r="Q70" s="447"/>
      <c r="R70" s="447"/>
      <c r="S70" s="448"/>
      <c r="T70" s="446" t="str">
        <f>Calcu!R19</f>
        <v>kN</v>
      </c>
      <c r="U70" s="447"/>
      <c r="V70" s="447"/>
      <c r="W70" s="447"/>
      <c r="X70" s="447"/>
      <c r="Y70" s="448"/>
      <c r="Z70" s="446" t="str">
        <f>Calcu!S19</f>
        <v>kN</v>
      </c>
      <c r="AA70" s="447"/>
      <c r="AB70" s="447"/>
      <c r="AC70" s="447"/>
      <c r="AD70" s="447"/>
      <c r="AE70" s="448"/>
      <c r="AF70" s="20"/>
      <c r="AG70" s="20"/>
      <c r="AH70" s="15"/>
      <c r="AI70" s="2"/>
      <c r="AJ70" s="2"/>
      <c r="AK70" s="2"/>
      <c r="AL70" s="15"/>
      <c r="AM70" s="20"/>
      <c r="AN70" s="20"/>
      <c r="AO70" s="20"/>
      <c r="AP70" s="20"/>
      <c r="AQ70" s="20"/>
      <c r="AR70" s="20"/>
      <c r="AS70" s="20"/>
      <c r="AT70" s="32"/>
    </row>
    <row r="71" spans="1:46" ht="18.75" customHeight="1">
      <c r="A71" s="23"/>
      <c r="B71" s="461" t="str">
        <f ca="1">Calcu!K23</f>
        <v/>
      </c>
      <c r="C71" s="462"/>
      <c r="D71" s="462"/>
      <c r="E71" s="462"/>
      <c r="F71" s="462"/>
      <c r="G71" s="463"/>
      <c r="H71" s="467" t="str">
        <f ca="1">Calcu!P23</f>
        <v/>
      </c>
      <c r="I71" s="468"/>
      <c r="J71" s="468"/>
      <c r="K71" s="468"/>
      <c r="L71" s="468"/>
      <c r="M71" s="469"/>
      <c r="N71" s="467" t="str">
        <f ca="1">Calcu!Q23</f>
        <v/>
      </c>
      <c r="O71" s="468"/>
      <c r="P71" s="468"/>
      <c r="Q71" s="468"/>
      <c r="R71" s="468"/>
      <c r="S71" s="469"/>
      <c r="T71" s="467" t="str">
        <f ca="1">Calcu!R23</f>
        <v/>
      </c>
      <c r="U71" s="468"/>
      <c r="V71" s="468"/>
      <c r="W71" s="468"/>
      <c r="X71" s="468"/>
      <c r="Y71" s="469"/>
      <c r="Z71" s="467" t="str">
        <f ca="1">Calcu!S23</f>
        <v/>
      </c>
      <c r="AA71" s="468"/>
      <c r="AB71" s="468"/>
      <c r="AC71" s="468"/>
      <c r="AD71" s="468"/>
      <c r="AE71" s="469"/>
      <c r="AF71" s="20"/>
      <c r="AG71" s="20"/>
      <c r="AH71" s="15"/>
      <c r="AI71" s="2"/>
      <c r="AJ71" s="2"/>
      <c r="AK71" s="2"/>
      <c r="AL71" s="213"/>
      <c r="AM71" s="213"/>
      <c r="AN71" s="213"/>
      <c r="AO71" s="213"/>
      <c r="AP71" s="213"/>
      <c r="AQ71" s="213"/>
      <c r="AR71" s="213"/>
      <c r="AS71" s="213"/>
      <c r="AT71" s="32"/>
    </row>
    <row r="72" spans="1:46" ht="18.75" customHeight="1">
      <c r="A72" s="23"/>
      <c r="B72" s="461" t="str">
        <f ca="1">Calcu!K24</f>
        <v/>
      </c>
      <c r="C72" s="462"/>
      <c r="D72" s="462"/>
      <c r="E72" s="462"/>
      <c r="F72" s="462"/>
      <c r="G72" s="463"/>
      <c r="H72" s="467" t="str">
        <f ca="1">Calcu!P24</f>
        <v/>
      </c>
      <c r="I72" s="468"/>
      <c r="J72" s="468"/>
      <c r="K72" s="468"/>
      <c r="L72" s="468"/>
      <c r="M72" s="469"/>
      <c r="N72" s="467" t="str">
        <f ca="1">Calcu!Q24</f>
        <v/>
      </c>
      <c r="O72" s="468"/>
      <c r="P72" s="468"/>
      <c r="Q72" s="468"/>
      <c r="R72" s="468"/>
      <c r="S72" s="469"/>
      <c r="T72" s="467" t="str">
        <f ca="1">Calcu!R24</f>
        <v/>
      </c>
      <c r="U72" s="468"/>
      <c r="V72" s="468"/>
      <c r="W72" s="468"/>
      <c r="X72" s="468"/>
      <c r="Y72" s="469"/>
      <c r="Z72" s="467" t="str">
        <f ca="1">Calcu!S24</f>
        <v/>
      </c>
      <c r="AA72" s="468"/>
      <c r="AB72" s="468"/>
      <c r="AC72" s="468"/>
      <c r="AD72" s="468"/>
      <c r="AE72" s="469"/>
      <c r="AF72" s="20"/>
      <c r="AG72" s="20"/>
      <c r="AH72" s="15"/>
      <c r="AI72" s="2"/>
      <c r="AJ72" s="2"/>
      <c r="AK72" s="2"/>
      <c r="AL72" s="213"/>
      <c r="AM72" s="213"/>
      <c r="AN72" s="213"/>
      <c r="AO72" s="213"/>
      <c r="AP72" s="213"/>
      <c r="AQ72" s="213"/>
      <c r="AR72" s="213"/>
      <c r="AS72" s="213"/>
      <c r="AT72" s="32"/>
    </row>
    <row r="73" spans="1:46" ht="18.75" customHeight="1">
      <c r="A73" s="23"/>
      <c r="B73" s="461" t="str">
        <f ca="1">Calcu!K25</f>
        <v/>
      </c>
      <c r="C73" s="462"/>
      <c r="D73" s="462"/>
      <c r="E73" s="462"/>
      <c r="F73" s="462"/>
      <c r="G73" s="463"/>
      <c r="H73" s="467" t="str">
        <f ca="1">Calcu!P25</f>
        <v/>
      </c>
      <c r="I73" s="468"/>
      <c r="J73" s="468"/>
      <c r="K73" s="468"/>
      <c r="L73" s="468"/>
      <c r="M73" s="469"/>
      <c r="N73" s="467" t="str">
        <f ca="1">Calcu!Q25</f>
        <v/>
      </c>
      <c r="O73" s="468"/>
      <c r="P73" s="468"/>
      <c r="Q73" s="468"/>
      <c r="R73" s="468"/>
      <c r="S73" s="469"/>
      <c r="T73" s="467" t="str">
        <f ca="1">Calcu!R25</f>
        <v/>
      </c>
      <c r="U73" s="468"/>
      <c r="V73" s="468"/>
      <c r="W73" s="468"/>
      <c r="X73" s="468"/>
      <c r="Y73" s="469"/>
      <c r="Z73" s="467" t="str">
        <f ca="1">Calcu!S25</f>
        <v/>
      </c>
      <c r="AA73" s="468"/>
      <c r="AB73" s="468"/>
      <c r="AC73" s="468"/>
      <c r="AD73" s="468"/>
      <c r="AE73" s="469"/>
      <c r="AF73" s="20"/>
      <c r="AG73" s="20"/>
      <c r="AH73" s="15"/>
      <c r="AI73" s="2"/>
      <c r="AJ73" s="2"/>
      <c r="AK73" s="2"/>
      <c r="AL73" s="213"/>
      <c r="AM73" s="213"/>
      <c r="AN73" s="213"/>
      <c r="AO73" s="213"/>
      <c r="AP73" s="213"/>
      <c r="AQ73" s="213"/>
      <c r="AR73" s="213"/>
      <c r="AS73" s="213"/>
      <c r="AT73" s="32"/>
    </row>
    <row r="74" spans="1:46" ht="18.75" customHeight="1">
      <c r="A74" s="23"/>
      <c r="B74" s="461" t="str">
        <f ca="1">Calcu!K26</f>
        <v/>
      </c>
      <c r="C74" s="462"/>
      <c r="D74" s="462"/>
      <c r="E74" s="462"/>
      <c r="F74" s="462"/>
      <c r="G74" s="463"/>
      <c r="H74" s="467" t="str">
        <f ca="1">Calcu!P26</f>
        <v/>
      </c>
      <c r="I74" s="468"/>
      <c r="J74" s="468"/>
      <c r="K74" s="468"/>
      <c r="L74" s="468"/>
      <c r="M74" s="469"/>
      <c r="N74" s="467" t="str">
        <f ca="1">Calcu!Q26</f>
        <v/>
      </c>
      <c r="O74" s="468"/>
      <c r="P74" s="468"/>
      <c r="Q74" s="468"/>
      <c r="R74" s="468"/>
      <c r="S74" s="469"/>
      <c r="T74" s="467" t="str">
        <f ca="1">Calcu!R26</f>
        <v/>
      </c>
      <c r="U74" s="468"/>
      <c r="V74" s="468"/>
      <c r="W74" s="468"/>
      <c r="X74" s="468"/>
      <c r="Y74" s="469"/>
      <c r="Z74" s="467" t="str">
        <f ca="1">Calcu!S26</f>
        <v/>
      </c>
      <c r="AA74" s="468"/>
      <c r="AB74" s="468"/>
      <c r="AC74" s="468"/>
      <c r="AD74" s="468"/>
      <c r="AE74" s="469"/>
      <c r="AF74" s="20"/>
      <c r="AG74" s="20"/>
      <c r="AH74" s="15"/>
      <c r="AI74" s="2"/>
      <c r="AJ74" s="2"/>
      <c r="AK74" s="2"/>
      <c r="AL74" s="213"/>
      <c r="AM74" s="213"/>
      <c r="AN74" s="213"/>
      <c r="AO74" s="213"/>
      <c r="AP74" s="213"/>
      <c r="AQ74" s="213"/>
      <c r="AR74" s="213"/>
      <c r="AS74" s="213"/>
      <c r="AT74" s="32"/>
    </row>
    <row r="75" spans="1:46" ht="18.75" customHeight="1">
      <c r="A75" s="23"/>
      <c r="B75" s="461" t="str">
        <f ca="1">Calcu!K27</f>
        <v/>
      </c>
      <c r="C75" s="462"/>
      <c r="D75" s="462"/>
      <c r="E75" s="462"/>
      <c r="F75" s="462"/>
      <c r="G75" s="463"/>
      <c r="H75" s="467" t="str">
        <f ca="1">Calcu!P27</f>
        <v/>
      </c>
      <c r="I75" s="468"/>
      <c r="J75" s="468"/>
      <c r="K75" s="468"/>
      <c r="L75" s="468"/>
      <c r="M75" s="469"/>
      <c r="N75" s="467" t="str">
        <f ca="1">Calcu!Q27</f>
        <v/>
      </c>
      <c r="O75" s="468"/>
      <c r="P75" s="468"/>
      <c r="Q75" s="468"/>
      <c r="R75" s="468"/>
      <c r="S75" s="469"/>
      <c r="T75" s="467" t="str">
        <f ca="1">Calcu!R27</f>
        <v/>
      </c>
      <c r="U75" s="468"/>
      <c r="V75" s="468"/>
      <c r="W75" s="468"/>
      <c r="X75" s="468"/>
      <c r="Y75" s="469"/>
      <c r="Z75" s="467" t="str">
        <f ca="1">Calcu!S27</f>
        <v/>
      </c>
      <c r="AA75" s="468"/>
      <c r="AB75" s="468"/>
      <c r="AC75" s="468"/>
      <c r="AD75" s="468"/>
      <c r="AE75" s="469"/>
      <c r="AF75" s="20"/>
      <c r="AG75" s="20"/>
      <c r="AH75" s="15"/>
      <c r="AI75" s="2"/>
      <c r="AJ75" s="2"/>
      <c r="AK75" s="2"/>
      <c r="AL75" s="213"/>
      <c r="AM75" s="213"/>
      <c r="AN75" s="213"/>
      <c r="AO75" s="213"/>
      <c r="AP75" s="213"/>
      <c r="AQ75" s="213"/>
      <c r="AR75" s="213"/>
      <c r="AS75" s="213"/>
      <c r="AT75" s="32"/>
    </row>
    <row r="76" spans="1:46" ht="18.75" customHeight="1">
      <c r="A76" s="23"/>
      <c r="B76" s="461" t="str">
        <f ca="1">Calcu!K28</f>
        <v/>
      </c>
      <c r="C76" s="462"/>
      <c r="D76" s="462"/>
      <c r="E76" s="462"/>
      <c r="F76" s="462"/>
      <c r="G76" s="463"/>
      <c r="H76" s="467" t="str">
        <f ca="1">Calcu!P28</f>
        <v/>
      </c>
      <c r="I76" s="468"/>
      <c r="J76" s="468"/>
      <c r="K76" s="468"/>
      <c r="L76" s="468"/>
      <c r="M76" s="469"/>
      <c r="N76" s="467" t="str">
        <f ca="1">Calcu!Q28</f>
        <v/>
      </c>
      <c r="O76" s="468"/>
      <c r="P76" s="468"/>
      <c r="Q76" s="468"/>
      <c r="R76" s="468"/>
      <c r="S76" s="469"/>
      <c r="T76" s="467" t="str">
        <f ca="1">Calcu!R28</f>
        <v/>
      </c>
      <c r="U76" s="468"/>
      <c r="V76" s="468"/>
      <c r="W76" s="468"/>
      <c r="X76" s="468"/>
      <c r="Y76" s="469"/>
      <c r="Z76" s="467" t="str">
        <f ca="1">Calcu!S28</f>
        <v/>
      </c>
      <c r="AA76" s="468"/>
      <c r="AB76" s="468"/>
      <c r="AC76" s="468"/>
      <c r="AD76" s="468"/>
      <c r="AE76" s="469"/>
      <c r="AF76" s="20"/>
      <c r="AG76" s="20"/>
      <c r="AH76" s="15"/>
      <c r="AI76" s="2"/>
      <c r="AJ76" s="2"/>
      <c r="AK76" s="2"/>
      <c r="AL76" s="213"/>
      <c r="AM76" s="213"/>
      <c r="AN76" s="213"/>
      <c r="AO76" s="213"/>
      <c r="AP76" s="213"/>
      <c r="AQ76" s="213"/>
      <c r="AR76" s="213"/>
      <c r="AS76" s="213"/>
      <c r="AT76" s="32"/>
    </row>
    <row r="77" spans="1:46" ht="18.75" customHeight="1">
      <c r="A77" s="23"/>
      <c r="B77" s="461" t="str">
        <f ca="1">Calcu!K29</f>
        <v/>
      </c>
      <c r="C77" s="462"/>
      <c r="D77" s="462"/>
      <c r="E77" s="462"/>
      <c r="F77" s="462"/>
      <c r="G77" s="463"/>
      <c r="H77" s="467" t="str">
        <f ca="1">Calcu!P29</f>
        <v/>
      </c>
      <c r="I77" s="468"/>
      <c r="J77" s="468"/>
      <c r="K77" s="468"/>
      <c r="L77" s="468"/>
      <c r="M77" s="469"/>
      <c r="N77" s="467" t="str">
        <f ca="1">Calcu!Q29</f>
        <v/>
      </c>
      <c r="O77" s="468"/>
      <c r="P77" s="468"/>
      <c r="Q77" s="468"/>
      <c r="R77" s="468"/>
      <c r="S77" s="469"/>
      <c r="T77" s="467" t="str">
        <f ca="1">Calcu!R29</f>
        <v/>
      </c>
      <c r="U77" s="468"/>
      <c r="V77" s="468"/>
      <c r="W77" s="468"/>
      <c r="X77" s="468"/>
      <c r="Y77" s="469"/>
      <c r="Z77" s="467" t="str">
        <f ca="1">Calcu!S29</f>
        <v/>
      </c>
      <c r="AA77" s="468"/>
      <c r="AB77" s="468"/>
      <c r="AC77" s="468"/>
      <c r="AD77" s="468"/>
      <c r="AE77" s="469"/>
      <c r="AF77" s="20"/>
      <c r="AG77" s="20"/>
      <c r="AH77" s="15"/>
      <c r="AI77" s="2"/>
      <c r="AJ77" s="2"/>
      <c r="AK77" s="2"/>
      <c r="AL77" s="213"/>
      <c r="AM77" s="213"/>
      <c r="AN77" s="213"/>
      <c r="AO77" s="213"/>
      <c r="AP77" s="213"/>
      <c r="AQ77" s="213"/>
      <c r="AR77" s="213"/>
      <c r="AS77" s="213"/>
      <c r="AT77" s="32"/>
    </row>
    <row r="78" spans="1:46" ht="18.75" customHeight="1">
      <c r="A78" s="23"/>
      <c r="B78" s="461" t="str">
        <f ca="1">Calcu!K30</f>
        <v/>
      </c>
      <c r="C78" s="462"/>
      <c r="D78" s="462"/>
      <c r="E78" s="462"/>
      <c r="F78" s="462"/>
      <c r="G78" s="463"/>
      <c r="H78" s="467" t="str">
        <f ca="1">Calcu!P30</f>
        <v/>
      </c>
      <c r="I78" s="468"/>
      <c r="J78" s="468"/>
      <c r="K78" s="468"/>
      <c r="L78" s="468"/>
      <c r="M78" s="469"/>
      <c r="N78" s="467" t="str">
        <f ca="1">Calcu!Q30</f>
        <v/>
      </c>
      <c r="O78" s="468"/>
      <c r="P78" s="468"/>
      <c r="Q78" s="468"/>
      <c r="R78" s="468"/>
      <c r="S78" s="469"/>
      <c r="T78" s="467" t="str">
        <f ca="1">Calcu!R30</f>
        <v/>
      </c>
      <c r="U78" s="468"/>
      <c r="V78" s="468"/>
      <c r="W78" s="468"/>
      <c r="X78" s="468"/>
      <c r="Y78" s="469"/>
      <c r="Z78" s="467" t="str">
        <f ca="1">Calcu!S30</f>
        <v/>
      </c>
      <c r="AA78" s="468"/>
      <c r="AB78" s="468"/>
      <c r="AC78" s="468"/>
      <c r="AD78" s="468"/>
      <c r="AE78" s="469"/>
      <c r="AF78" s="20"/>
      <c r="AG78" s="20"/>
      <c r="AH78" s="15"/>
      <c r="AI78" s="2"/>
      <c r="AJ78" s="2"/>
      <c r="AK78" s="2"/>
      <c r="AL78" s="213"/>
      <c r="AM78" s="213"/>
      <c r="AN78" s="213"/>
      <c r="AO78" s="213"/>
      <c r="AP78" s="213"/>
      <c r="AQ78" s="213"/>
      <c r="AR78" s="213"/>
      <c r="AS78" s="213"/>
      <c r="AT78" s="32"/>
    </row>
    <row r="79" spans="1:46" ht="18.75" customHeight="1">
      <c r="A79" s="23"/>
      <c r="B79" s="461" t="str">
        <f ca="1">Calcu!K31</f>
        <v/>
      </c>
      <c r="C79" s="462"/>
      <c r="D79" s="462"/>
      <c r="E79" s="462"/>
      <c r="F79" s="462"/>
      <c r="G79" s="463"/>
      <c r="H79" s="467" t="str">
        <f ca="1">Calcu!P31</f>
        <v/>
      </c>
      <c r="I79" s="468"/>
      <c r="J79" s="468"/>
      <c r="K79" s="468"/>
      <c r="L79" s="468"/>
      <c r="M79" s="469"/>
      <c r="N79" s="467" t="str">
        <f ca="1">Calcu!Q31</f>
        <v/>
      </c>
      <c r="O79" s="468"/>
      <c r="P79" s="468"/>
      <c r="Q79" s="468"/>
      <c r="R79" s="468"/>
      <c r="S79" s="469"/>
      <c r="T79" s="467" t="str">
        <f ca="1">Calcu!R31</f>
        <v/>
      </c>
      <c r="U79" s="468"/>
      <c r="V79" s="468"/>
      <c r="W79" s="468"/>
      <c r="X79" s="468"/>
      <c r="Y79" s="469"/>
      <c r="Z79" s="467" t="str">
        <f ca="1">Calcu!S31</f>
        <v/>
      </c>
      <c r="AA79" s="468"/>
      <c r="AB79" s="468"/>
      <c r="AC79" s="468"/>
      <c r="AD79" s="468"/>
      <c r="AE79" s="469"/>
      <c r="AF79" s="20"/>
      <c r="AG79" s="20"/>
      <c r="AH79" s="15"/>
      <c r="AI79" s="2"/>
      <c r="AJ79" s="2"/>
      <c r="AK79" s="2"/>
      <c r="AL79" s="213"/>
      <c r="AM79" s="213"/>
      <c r="AN79" s="213"/>
      <c r="AO79" s="213"/>
      <c r="AP79" s="213"/>
      <c r="AQ79" s="213"/>
      <c r="AR79" s="213"/>
      <c r="AS79" s="213"/>
      <c r="AT79" s="32"/>
    </row>
    <row r="80" spans="1:46" ht="18.75" customHeight="1">
      <c r="A80" s="23"/>
      <c r="B80" s="461" t="str">
        <f ca="1">Calcu!K32</f>
        <v/>
      </c>
      <c r="C80" s="462"/>
      <c r="D80" s="462"/>
      <c r="E80" s="462"/>
      <c r="F80" s="462"/>
      <c r="G80" s="463"/>
      <c r="H80" s="467" t="str">
        <f ca="1">Calcu!P32</f>
        <v/>
      </c>
      <c r="I80" s="468"/>
      <c r="J80" s="468"/>
      <c r="K80" s="468"/>
      <c r="L80" s="468"/>
      <c r="M80" s="469"/>
      <c r="N80" s="467" t="str">
        <f ca="1">Calcu!Q32</f>
        <v/>
      </c>
      <c r="O80" s="468"/>
      <c r="P80" s="468"/>
      <c r="Q80" s="468"/>
      <c r="R80" s="468"/>
      <c r="S80" s="469"/>
      <c r="T80" s="467" t="str">
        <f ca="1">Calcu!R32</f>
        <v/>
      </c>
      <c r="U80" s="468"/>
      <c r="V80" s="468"/>
      <c r="W80" s="468"/>
      <c r="X80" s="468"/>
      <c r="Y80" s="469"/>
      <c r="Z80" s="467" t="str">
        <f ca="1">Calcu!S32</f>
        <v/>
      </c>
      <c r="AA80" s="468"/>
      <c r="AB80" s="468"/>
      <c r="AC80" s="468"/>
      <c r="AD80" s="468"/>
      <c r="AE80" s="469"/>
      <c r="AF80" s="20"/>
      <c r="AG80" s="20"/>
      <c r="AH80" s="15"/>
      <c r="AI80" s="2"/>
      <c r="AJ80" s="2"/>
      <c r="AK80" s="2"/>
      <c r="AL80" s="213"/>
      <c r="AM80" s="213"/>
      <c r="AN80" s="213"/>
      <c r="AO80" s="213"/>
      <c r="AP80" s="213"/>
      <c r="AQ80" s="213"/>
      <c r="AR80" s="213"/>
      <c r="AS80" s="213"/>
      <c r="AT80" s="32"/>
    </row>
    <row r="81" spans="1:46" ht="18.75" customHeight="1">
      <c r="A81" s="23"/>
      <c r="B81" s="461" t="str">
        <f ca="1">Calcu!K33</f>
        <v/>
      </c>
      <c r="C81" s="462"/>
      <c r="D81" s="462"/>
      <c r="E81" s="462"/>
      <c r="F81" s="462"/>
      <c r="G81" s="463"/>
      <c r="H81" s="467" t="str">
        <f ca="1">Calcu!P33</f>
        <v/>
      </c>
      <c r="I81" s="468"/>
      <c r="J81" s="468"/>
      <c r="K81" s="468"/>
      <c r="L81" s="468"/>
      <c r="M81" s="469"/>
      <c r="N81" s="467" t="str">
        <f ca="1">Calcu!Q33</f>
        <v/>
      </c>
      <c r="O81" s="468"/>
      <c r="P81" s="468"/>
      <c r="Q81" s="468"/>
      <c r="R81" s="468"/>
      <c r="S81" s="469"/>
      <c r="T81" s="467" t="str">
        <f ca="1">Calcu!R33</f>
        <v/>
      </c>
      <c r="U81" s="468"/>
      <c r="V81" s="468"/>
      <c r="W81" s="468"/>
      <c r="X81" s="468"/>
      <c r="Y81" s="469"/>
      <c r="Z81" s="467" t="str">
        <f ca="1">Calcu!S33</f>
        <v/>
      </c>
      <c r="AA81" s="468"/>
      <c r="AB81" s="468"/>
      <c r="AC81" s="468"/>
      <c r="AD81" s="468"/>
      <c r="AE81" s="469"/>
      <c r="AF81" s="20"/>
      <c r="AG81" s="20"/>
      <c r="AH81" s="15"/>
      <c r="AI81" s="2"/>
      <c r="AJ81" s="2"/>
      <c r="AK81" s="2"/>
      <c r="AL81" s="213"/>
      <c r="AM81" s="213"/>
      <c r="AN81" s="213"/>
      <c r="AO81" s="213"/>
      <c r="AP81" s="213"/>
      <c r="AQ81" s="213"/>
      <c r="AR81" s="213"/>
      <c r="AS81" s="213"/>
      <c r="AT81" s="32"/>
    </row>
    <row r="82" spans="1:46" ht="18.75" customHeight="1">
      <c r="A82" s="23"/>
      <c r="B82" s="461" t="str">
        <f ca="1">Calcu!K34</f>
        <v/>
      </c>
      <c r="C82" s="462"/>
      <c r="D82" s="462"/>
      <c r="E82" s="462"/>
      <c r="F82" s="462"/>
      <c r="G82" s="463"/>
      <c r="H82" s="467" t="str">
        <f ca="1">Calcu!P34</f>
        <v/>
      </c>
      <c r="I82" s="468"/>
      <c r="J82" s="468"/>
      <c r="K82" s="468"/>
      <c r="L82" s="468"/>
      <c r="M82" s="469"/>
      <c r="N82" s="467" t="str">
        <f ca="1">Calcu!Q34</f>
        <v/>
      </c>
      <c r="O82" s="468"/>
      <c r="P82" s="468"/>
      <c r="Q82" s="468"/>
      <c r="R82" s="468"/>
      <c r="S82" s="469"/>
      <c r="T82" s="467" t="str">
        <f ca="1">Calcu!R34</f>
        <v/>
      </c>
      <c r="U82" s="468"/>
      <c r="V82" s="468"/>
      <c r="W82" s="468"/>
      <c r="X82" s="468"/>
      <c r="Y82" s="469"/>
      <c r="Z82" s="467" t="str">
        <f ca="1">Calcu!S34</f>
        <v/>
      </c>
      <c r="AA82" s="468"/>
      <c r="AB82" s="468"/>
      <c r="AC82" s="468"/>
      <c r="AD82" s="468"/>
      <c r="AE82" s="469"/>
      <c r="AF82" s="20"/>
      <c r="AG82" s="20"/>
      <c r="AH82" s="15"/>
      <c r="AI82" s="2"/>
      <c r="AJ82" s="2"/>
      <c r="AK82" s="2"/>
      <c r="AL82" s="213"/>
      <c r="AM82" s="213"/>
      <c r="AN82" s="213"/>
      <c r="AO82" s="213"/>
      <c r="AP82" s="213"/>
      <c r="AQ82" s="213"/>
      <c r="AR82" s="213"/>
      <c r="AS82" s="213"/>
      <c r="AT82" s="32"/>
    </row>
    <row r="83" spans="1:46" ht="18.75" customHeight="1">
      <c r="A83" s="23"/>
      <c r="B83" s="461" t="str">
        <f ca="1">Calcu!K35</f>
        <v/>
      </c>
      <c r="C83" s="462"/>
      <c r="D83" s="462"/>
      <c r="E83" s="462"/>
      <c r="F83" s="462"/>
      <c r="G83" s="463"/>
      <c r="H83" s="467" t="str">
        <f ca="1">Calcu!P35</f>
        <v/>
      </c>
      <c r="I83" s="468"/>
      <c r="J83" s="468"/>
      <c r="K83" s="468"/>
      <c r="L83" s="468"/>
      <c r="M83" s="469"/>
      <c r="N83" s="467" t="str">
        <f ca="1">Calcu!Q35</f>
        <v/>
      </c>
      <c r="O83" s="468"/>
      <c r="P83" s="468"/>
      <c r="Q83" s="468"/>
      <c r="R83" s="468"/>
      <c r="S83" s="469"/>
      <c r="T83" s="467" t="str">
        <f ca="1">Calcu!R35</f>
        <v/>
      </c>
      <c r="U83" s="468"/>
      <c r="V83" s="468"/>
      <c r="W83" s="468"/>
      <c r="X83" s="468"/>
      <c r="Y83" s="469"/>
      <c r="Z83" s="467" t="str">
        <f ca="1">Calcu!S35</f>
        <v/>
      </c>
      <c r="AA83" s="468"/>
      <c r="AB83" s="468"/>
      <c r="AC83" s="468"/>
      <c r="AD83" s="468"/>
      <c r="AE83" s="469"/>
      <c r="AF83" s="20"/>
      <c r="AG83" s="20"/>
      <c r="AH83" s="15"/>
      <c r="AI83" s="2"/>
      <c r="AJ83" s="2"/>
      <c r="AK83" s="2"/>
      <c r="AL83" s="213"/>
      <c r="AM83" s="213"/>
      <c r="AN83" s="213"/>
      <c r="AO83" s="213"/>
      <c r="AP83" s="213"/>
      <c r="AQ83" s="213"/>
      <c r="AR83" s="213"/>
      <c r="AS83" s="213"/>
      <c r="AT83" s="32"/>
    </row>
    <row r="84" spans="1:46" ht="18.75" customHeight="1">
      <c r="A84" s="23"/>
      <c r="B84" s="461" t="str">
        <f ca="1">Calcu!K36</f>
        <v/>
      </c>
      <c r="C84" s="462"/>
      <c r="D84" s="462"/>
      <c r="E84" s="462"/>
      <c r="F84" s="462"/>
      <c r="G84" s="463"/>
      <c r="H84" s="467" t="str">
        <f ca="1">Calcu!P36</f>
        <v/>
      </c>
      <c r="I84" s="468"/>
      <c r="J84" s="468"/>
      <c r="K84" s="468"/>
      <c r="L84" s="468"/>
      <c r="M84" s="469"/>
      <c r="N84" s="467" t="str">
        <f ca="1">Calcu!Q36</f>
        <v/>
      </c>
      <c r="O84" s="468"/>
      <c r="P84" s="468"/>
      <c r="Q84" s="468"/>
      <c r="R84" s="468"/>
      <c r="S84" s="469"/>
      <c r="T84" s="467" t="str">
        <f ca="1">Calcu!R36</f>
        <v/>
      </c>
      <c r="U84" s="468"/>
      <c r="V84" s="468"/>
      <c r="W84" s="468"/>
      <c r="X84" s="468"/>
      <c r="Y84" s="469"/>
      <c r="Z84" s="467" t="str">
        <f ca="1">Calcu!S36</f>
        <v/>
      </c>
      <c r="AA84" s="468"/>
      <c r="AB84" s="468"/>
      <c r="AC84" s="468"/>
      <c r="AD84" s="468"/>
      <c r="AE84" s="469"/>
      <c r="AF84" s="20"/>
      <c r="AG84" s="20"/>
      <c r="AH84" s="15"/>
      <c r="AI84" s="2"/>
      <c r="AJ84" s="2"/>
      <c r="AK84" s="2"/>
      <c r="AL84" s="213"/>
      <c r="AM84" s="213"/>
      <c r="AN84" s="213"/>
      <c r="AO84" s="213"/>
      <c r="AP84" s="213"/>
      <c r="AQ84" s="213"/>
      <c r="AR84" s="213"/>
      <c r="AS84" s="213"/>
      <c r="AT84" s="32"/>
    </row>
    <row r="85" spans="1:46" ht="18.75" customHeight="1">
      <c r="A85" s="23"/>
      <c r="B85" s="461" t="str">
        <f ca="1">Calcu!K37</f>
        <v/>
      </c>
      <c r="C85" s="462"/>
      <c r="D85" s="462"/>
      <c r="E85" s="462"/>
      <c r="F85" s="462"/>
      <c r="G85" s="463"/>
      <c r="H85" s="467" t="str">
        <f ca="1">Calcu!P37</f>
        <v/>
      </c>
      <c r="I85" s="468"/>
      <c r="J85" s="468"/>
      <c r="K85" s="468"/>
      <c r="L85" s="468"/>
      <c r="M85" s="469"/>
      <c r="N85" s="467" t="str">
        <f ca="1">Calcu!Q37</f>
        <v/>
      </c>
      <c r="O85" s="468"/>
      <c r="P85" s="468"/>
      <c r="Q85" s="468"/>
      <c r="R85" s="468"/>
      <c r="S85" s="469"/>
      <c r="T85" s="467" t="str">
        <f ca="1">Calcu!R37</f>
        <v/>
      </c>
      <c r="U85" s="468"/>
      <c r="V85" s="468"/>
      <c r="W85" s="468"/>
      <c r="X85" s="468"/>
      <c r="Y85" s="469"/>
      <c r="Z85" s="467" t="str">
        <f ca="1">Calcu!S37</f>
        <v/>
      </c>
      <c r="AA85" s="468"/>
      <c r="AB85" s="468"/>
      <c r="AC85" s="468"/>
      <c r="AD85" s="468"/>
      <c r="AE85" s="469"/>
      <c r="AF85" s="20"/>
      <c r="AG85" s="20"/>
      <c r="AH85" s="15"/>
      <c r="AI85" s="2"/>
      <c r="AJ85" s="2"/>
      <c r="AK85" s="2"/>
      <c r="AL85" s="213"/>
      <c r="AM85" s="213"/>
      <c r="AN85" s="213"/>
      <c r="AO85" s="213"/>
      <c r="AP85" s="213"/>
      <c r="AQ85" s="213"/>
      <c r="AR85" s="213"/>
      <c r="AS85" s="213"/>
      <c r="AT85" s="32"/>
    </row>
    <row r="86" spans="1:46" ht="18.75" customHeight="1">
      <c r="A86" s="23"/>
      <c r="B86" s="15"/>
      <c r="C86" s="15"/>
      <c r="D86" s="15"/>
      <c r="E86" s="15"/>
      <c r="F86" s="15"/>
      <c r="G86" s="1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13"/>
      <c r="AM86" s="213"/>
      <c r="AN86" s="213"/>
      <c r="AO86" s="213"/>
      <c r="AP86" s="213"/>
      <c r="AQ86" s="213"/>
      <c r="AR86" s="213"/>
      <c r="AS86" s="213"/>
      <c r="AT86" s="32"/>
    </row>
    <row r="87" spans="1:46" ht="18.75" customHeight="1">
      <c r="A87" s="23" t="s">
        <v>351</v>
      </c>
      <c r="B87" s="2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9"/>
    </row>
    <row r="88" spans="1:46" ht="18.75" customHeight="1">
      <c r="A88" s="21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9"/>
    </row>
    <row r="89" spans="1:46" ht="18.75" customHeight="1">
      <c r="A89" s="21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9"/>
    </row>
    <row r="90" spans="1:46" ht="18.75" customHeight="1">
      <c r="A90" s="21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9"/>
    </row>
    <row r="91" spans="1:46" ht="18.75" customHeight="1">
      <c r="A91" s="212"/>
      <c r="B91" s="502" t="s">
        <v>352</v>
      </c>
      <c r="C91" s="502"/>
      <c r="D91" s="502"/>
      <c r="E91" s="502"/>
      <c r="F91" s="2"/>
      <c r="G91" s="2"/>
      <c r="H91" s="2"/>
      <c r="I91" s="2"/>
      <c r="J91" s="2"/>
      <c r="K91" s="2"/>
      <c r="L91" s="2"/>
      <c r="M91" s="2"/>
      <c r="N91" s="2"/>
      <c r="O91" s="4"/>
      <c r="P91" s="506" t="e">
        <f ca="1">ROUND(B$72,Calcu!$K$14)</f>
        <v>#VALUE!</v>
      </c>
      <c r="Q91" s="506"/>
      <c r="R91" s="506"/>
      <c r="S91" s="506"/>
      <c r="T91" s="215" t="s">
        <v>353</v>
      </c>
      <c r="U91" s="506" t="e">
        <f ca="1">ROUND(H$72,Calcu!$K$14)</f>
        <v>#VALUE!</v>
      </c>
      <c r="V91" s="506"/>
      <c r="W91" s="506"/>
      <c r="X91" s="506"/>
      <c r="Y91" s="502" t="s">
        <v>354</v>
      </c>
      <c r="Z91" s="502"/>
      <c r="AA91" s="502"/>
      <c r="AB91" s="504" t="e">
        <f ca="1">(P91-U91)/P92*100</f>
        <v>#VALUE!</v>
      </c>
      <c r="AC91" s="504"/>
      <c r="AD91" s="504"/>
      <c r="AE91" s="504"/>
      <c r="AF91" s="504"/>
      <c r="AG91" s="504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9"/>
    </row>
    <row r="92" spans="1:46" ht="18.75" customHeight="1">
      <c r="A92" s="212"/>
      <c r="B92" s="502"/>
      <c r="C92" s="502"/>
      <c r="D92" s="502"/>
      <c r="E92" s="502"/>
      <c r="F92" s="2"/>
      <c r="G92" s="2"/>
      <c r="H92" s="2"/>
      <c r="I92" s="2"/>
      <c r="J92" s="2"/>
      <c r="K92" s="2"/>
      <c r="L92" s="2"/>
      <c r="M92" s="2"/>
      <c r="N92" s="2"/>
      <c r="O92" s="4"/>
      <c r="P92" s="505" t="e">
        <f ca="1">U91</f>
        <v>#VALUE!</v>
      </c>
      <c r="Q92" s="505"/>
      <c r="R92" s="505"/>
      <c r="S92" s="505"/>
      <c r="T92" s="505"/>
      <c r="U92" s="505"/>
      <c r="V92" s="505"/>
      <c r="W92" s="505"/>
      <c r="X92" s="505"/>
      <c r="Y92" s="502"/>
      <c r="Z92" s="502"/>
      <c r="AA92" s="502"/>
      <c r="AB92" s="504"/>
      <c r="AC92" s="504"/>
      <c r="AD92" s="504"/>
      <c r="AE92" s="504"/>
      <c r="AF92" s="504"/>
      <c r="AG92" s="504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9"/>
    </row>
    <row r="93" spans="1:46" ht="18.75" customHeight="1">
      <c r="A93" s="212"/>
      <c r="B93" s="214"/>
      <c r="C93" s="214"/>
      <c r="D93" s="214"/>
      <c r="E93" s="214"/>
      <c r="F93" s="2"/>
      <c r="G93" s="2"/>
      <c r="H93" s="2"/>
      <c r="I93" s="2"/>
      <c r="J93" s="2"/>
      <c r="K93" s="2"/>
      <c r="L93" s="2"/>
      <c r="M93" s="2"/>
      <c r="N93" s="2"/>
      <c r="O93" s="4"/>
      <c r="P93" s="506" t="e">
        <f ca="1">ROUND(B$72,Calcu!$K$14)</f>
        <v>#VALUE!</v>
      </c>
      <c r="Q93" s="506"/>
      <c r="R93" s="506"/>
      <c r="S93" s="506"/>
      <c r="T93" s="215" t="s">
        <v>353</v>
      </c>
      <c r="U93" s="506" t="e">
        <f ca="1">ROUND(N$72,Calcu!$K$14)</f>
        <v>#VALUE!</v>
      </c>
      <c r="V93" s="506"/>
      <c r="W93" s="506"/>
      <c r="X93" s="506"/>
      <c r="Y93" s="502" t="s">
        <v>354</v>
      </c>
      <c r="Z93" s="502"/>
      <c r="AA93" s="502"/>
      <c r="AB93" s="504" t="e">
        <f ca="1">(P93-U93)/P94*100</f>
        <v>#VALUE!</v>
      </c>
      <c r="AC93" s="504"/>
      <c r="AD93" s="504"/>
      <c r="AE93" s="504"/>
      <c r="AF93" s="504"/>
      <c r="AG93" s="504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9"/>
    </row>
    <row r="94" spans="1:46" ht="18.75" customHeight="1">
      <c r="A94" s="212"/>
      <c r="B94" s="214"/>
      <c r="C94" s="214"/>
      <c r="D94" s="214"/>
      <c r="E94" s="214"/>
      <c r="F94" s="2"/>
      <c r="G94" s="2"/>
      <c r="H94" s="2"/>
      <c r="I94" s="2"/>
      <c r="J94" s="2"/>
      <c r="K94" s="2"/>
      <c r="L94" s="2"/>
      <c r="M94" s="2"/>
      <c r="N94" s="2"/>
      <c r="O94" s="4"/>
      <c r="P94" s="505" t="e">
        <f ca="1">U93</f>
        <v>#VALUE!</v>
      </c>
      <c r="Q94" s="505"/>
      <c r="R94" s="505"/>
      <c r="S94" s="505"/>
      <c r="T94" s="505"/>
      <c r="U94" s="505"/>
      <c r="V94" s="505"/>
      <c r="W94" s="505"/>
      <c r="X94" s="505"/>
      <c r="Y94" s="502"/>
      <c r="Z94" s="502"/>
      <c r="AA94" s="502"/>
      <c r="AB94" s="504"/>
      <c r="AC94" s="504"/>
      <c r="AD94" s="504"/>
      <c r="AE94" s="504"/>
      <c r="AF94" s="504"/>
      <c r="AG94" s="504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9"/>
    </row>
    <row r="95" spans="1:46" ht="18.75" customHeight="1">
      <c r="A95" s="212"/>
      <c r="B95" s="214"/>
      <c r="C95" s="214"/>
      <c r="D95" s="214"/>
      <c r="E95" s="214"/>
      <c r="F95" s="2"/>
      <c r="G95" s="2"/>
      <c r="H95" s="2"/>
      <c r="I95" s="2"/>
      <c r="J95" s="2"/>
      <c r="K95" s="2"/>
      <c r="L95" s="2"/>
      <c r="M95" s="2"/>
      <c r="N95" s="2"/>
      <c r="O95" s="4"/>
      <c r="P95" s="506" t="e">
        <f ca="1">ROUND(B$72,Calcu!$K$14)</f>
        <v>#VALUE!</v>
      </c>
      <c r="Q95" s="506"/>
      <c r="R95" s="506"/>
      <c r="S95" s="506"/>
      <c r="T95" s="215" t="s">
        <v>353</v>
      </c>
      <c r="U95" s="506" t="e">
        <f ca="1">ROUND(T$72,Calcu!$K$14)</f>
        <v>#VALUE!</v>
      </c>
      <c r="V95" s="506"/>
      <c r="W95" s="506"/>
      <c r="X95" s="506"/>
      <c r="Y95" s="502" t="s">
        <v>354</v>
      </c>
      <c r="Z95" s="502"/>
      <c r="AA95" s="502"/>
      <c r="AB95" s="504" t="e">
        <f ca="1">(P95-U95)/P96*100</f>
        <v>#VALUE!</v>
      </c>
      <c r="AC95" s="504"/>
      <c r="AD95" s="504"/>
      <c r="AE95" s="504"/>
      <c r="AF95" s="504"/>
      <c r="AG95" s="504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9"/>
    </row>
    <row r="96" spans="1:46" ht="18.75" customHeight="1">
      <c r="A96" s="212"/>
      <c r="B96" s="214"/>
      <c r="C96" s="214"/>
      <c r="D96" s="214"/>
      <c r="E96" s="214"/>
      <c r="F96" s="2"/>
      <c r="G96" s="2"/>
      <c r="H96" s="2"/>
      <c r="I96" s="2"/>
      <c r="J96" s="2"/>
      <c r="K96" s="2"/>
      <c r="L96" s="2"/>
      <c r="M96" s="2"/>
      <c r="N96" s="2"/>
      <c r="O96" s="4"/>
      <c r="P96" s="505" t="e">
        <f ca="1">U95</f>
        <v>#VALUE!</v>
      </c>
      <c r="Q96" s="505"/>
      <c r="R96" s="505"/>
      <c r="S96" s="505"/>
      <c r="T96" s="505"/>
      <c r="U96" s="505"/>
      <c r="V96" s="505"/>
      <c r="W96" s="505"/>
      <c r="X96" s="505"/>
      <c r="Y96" s="502"/>
      <c r="Z96" s="502"/>
      <c r="AA96" s="502"/>
      <c r="AB96" s="504"/>
      <c r="AC96" s="504"/>
      <c r="AD96" s="504"/>
      <c r="AE96" s="504"/>
      <c r="AF96" s="504"/>
      <c r="AG96" s="504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9"/>
    </row>
    <row r="97" spans="1:46" ht="18.75" customHeight="1">
      <c r="A97" s="212"/>
      <c r="B97" s="214"/>
      <c r="C97" s="214"/>
      <c r="D97" s="214"/>
      <c r="E97" s="214"/>
      <c r="F97" s="2"/>
      <c r="G97" s="2"/>
      <c r="H97" s="503" t="e">
        <f ca="1">AB91</f>
        <v>#VALUE!</v>
      </c>
      <c r="I97" s="503"/>
      <c r="J97" s="503"/>
      <c r="K97" s="503"/>
      <c r="L97" s="503"/>
      <c r="M97" s="2" t="s">
        <v>355</v>
      </c>
      <c r="N97" s="503" t="e">
        <f ca="1">AB93</f>
        <v>#VALUE!</v>
      </c>
      <c r="O97" s="503"/>
      <c r="P97" s="503"/>
      <c r="Q97" s="503"/>
      <c r="R97" s="503"/>
      <c r="S97" s="2" t="s">
        <v>355</v>
      </c>
      <c r="T97" s="503" t="e">
        <f ca="1">AB95</f>
        <v>#VALUE!</v>
      </c>
      <c r="U97" s="503"/>
      <c r="V97" s="503"/>
      <c r="W97" s="503"/>
      <c r="X97" s="503"/>
      <c r="Y97" s="2"/>
      <c r="Z97" s="2"/>
      <c r="AA97" s="504" t="str">
        <f ca="1">Calcu!P43</f>
        <v/>
      </c>
      <c r="AB97" s="504"/>
      <c r="AC97" s="504"/>
      <c r="AD97" s="504"/>
      <c r="AE97" s="504"/>
      <c r="AF97" s="504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9"/>
    </row>
    <row r="98" spans="1:46" ht="18.75" customHeight="1">
      <c r="A98" s="212"/>
      <c r="B98" s="214"/>
      <c r="C98" s="214"/>
      <c r="D98" s="214"/>
      <c r="E98" s="214"/>
      <c r="F98" s="2"/>
      <c r="G98" s="2"/>
      <c r="H98" s="499">
        <v>3</v>
      </c>
      <c r="I98" s="499"/>
      <c r="J98" s="499"/>
      <c r="K98" s="499"/>
      <c r="L98" s="499"/>
      <c r="M98" s="499"/>
      <c r="N98" s="499"/>
      <c r="O98" s="499"/>
      <c r="P98" s="499"/>
      <c r="Q98" s="499"/>
      <c r="R98" s="499"/>
      <c r="S98" s="499"/>
      <c r="T98" s="499"/>
      <c r="U98" s="499"/>
      <c r="V98" s="499"/>
      <c r="W98" s="499"/>
      <c r="X98" s="499"/>
      <c r="Y98" s="2"/>
      <c r="Z98" s="2"/>
      <c r="AA98" s="504"/>
      <c r="AB98" s="504"/>
      <c r="AC98" s="504"/>
      <c r="AD98" s="504"/>
      <c r="AE98" s="504"/>
      <c r="AF98" s="504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9"/>
    </row>
    <row r="99" spans="1:46" ht="18.75" customHeight="1">
      <c r="A99" s="212"/>
      <c r="B99" s="2"/>
      <c r="C99" s="2"/>
      <c r="D99" s="2"/>
      <c r="E99" s="2"/>
      <c r="F99" s="501" t="s">
        <v>356</v>
      </c>
      <c r="G99" s="501"/>
      <c r="H99" s="501"/>
      <c r="I99" s="2" t="s">
        <v>357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9"/>
    </row>
    <row r="100" spans="1:46" ht="18.75" customHeight="1">
      <c r="A100" s="212"/>
      <c r="B100" s="2"/>
      <c r="C100" s="2"/>
      <c r="D100" s="2"/>
      <c r="E100" s="2"/>
      <c r="F100" s="501" t="s">
        <v>358</v>
      </c>
      <c r="G100" s="501"/>
      <c r="H100" s="501"/>
      <c r="I100" s="2" t="s">
        <v>359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9"/>
    </row>
    <row r="101" spans="1:46" ht="18.75" customHeight="1">
      <c r="A101" s="212"/>
      <c r="B101" s="2"/>
      <c r="C101" s="2"/>
      <c r="D101" s="2"/>
      <c r="E101" s="2"/>
      <c r="F101" s="501" t="s">
        <v>360</v>
      </c>
      <c r="G101" s="501"/>
      <c r="H101" s="501"/>
      <c r="I101" s="2" t="s">
        <v>361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9"/>
    </row>
    <row r="102" spans="1:46" ht="18.75" customHeight="1">
      <c r="A102" s="212"/>
      <c r="B102" s="2"/>
      <c r="C102" s="2"/>
      <c r="D102" s="2"/>
      <c r="E102" s="2"/>
      <c r="F102" s="501" t="s">
        <v>362</v>
      </c>
      <c r="G102" s="501"/>
      <c r="H102" s="501"/>
      <c r="I102" s="2" t="s">
        <v>363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9"/>
    </row>
    <row r="103" spans="1:46" s="2" customFormat="1" ht="18.75" customHeight="1">
      <c r="A103" s="212"/>
      <c r="C103" s="217"/>
      <c r="D103" s="217"/>
      <c r="E103" s="217"/>
      <c r="AT103" s="29"/>
    </row>
    <row r="104" spans="1:46" s="2" customFormat="1" ht="18.75" customHeight="1">
      <c r="A104" s="23" t="s">
        <v>364</v>
      </c>
      <c r="B104" s="24"/>
      <c r="C104" s="217"/>
      <c r="D104" s="217"/>
      <c r="E104" s="217"/>
      <c r="AT104" s="29"/>
    </row>
    <row r="105" spans="1:46" s="2" customFormat="1" ht="18.75" customHeight="1">
      <c r="A105" s="212"/>
      <c r="C105" s="217"/>
      <c r="D105" s="217"/>
      <c r="E105" s="217"/>
      <c r="AT105" s="29"/>
    </row>
    <row r="106" spans="1:46" s="2" customFormat="1" ht="18.75" customHeight="1">
      <c r="A106" s="212"/>
      <c r="C106" s="217"/>
      <c r="D106" s="501" t="s">
        <v>365</v>
      </c>
      <c r="E106" s="501"/>
      <c r="F106" s="501"/>
      <c r="G106" s="2" t="s">
        <v>366</v>
      </c>
      <c r="AT106" s="29"/>
    </row>
    <row r="107" spans="1:46" s="2" customFormat="1" ht="18.75" customHeight="1">
      <c r="A107" s="212"/>
      <c r="C107" s="217"/>
      <c r="D107" s="501" t="s">
        <v>367</v>
      </c>
      <c r="E107" s="501"/>
      <c r="F107" s="501"/>
      <c r="G107" s="2" t="s">
        <v>368</v>
      </c>
      <c r="AT107" s="29"/>
    </row>
    <row r="108" spans="1:46" s="2" customFormat="1" ht="18.75" customHeight="1">
      <c r="A108" s="212"/>
      <c r="C108" s="217"/>
      <c r="D108" s="501" t="s">
        <v>369</v>
      </c>
      <c r="E108" s="501"/>
      <c r="F108" s="501"/>
      <c r="G108" s="2" t="s">
        <v>370</v>
      </c>
      <c r="AT108" s="29"/>
    </row>
    <row r="109" spans="1:46" s="2" customFormat="1" ht="18.75" customHeight="1">
      <c r="A109" s="212"/>
      <c r="C109" s="217"/>
      <c r="D109" s="501" t="s">
        <v>371</v>
      </c>
      <c r="E109" s="501"/>
      <c r="F109" s="501"/>
      <c r="G109" s="2" t="s">
        <v>372</v>
      </c>
      <c r="AT109" s="29"/>
    </row>
    <row r="110" spans="1:46" s="2" customFormat="1" ht="18.75" customHeight="1">
      <c r="A110" s="212"/>
      <c r="C110" s="217"/>
      <c r="D110" s="501" t="s">
        <v>373</v>
      </c>
      <c r="E110" s="501"/>
      <c r="F110" s="501"/>
      <c r="G110" s="2" t="s">
        <v>374</v>
      </c>
      <c r="AT110" s="29"/>
    </row>
    <row r="111" spans="1:46" s="2" customFormat="1" ht="18.75" customHeight="1">
      <c r="A111" s="212"/>
      <c r="C111" s="217"/>
      <c r="D111" s="501" t="s">
        <v>375</v>
      </c>
      <c r="E111" s="501"/>
      <c r="F111" s="501"/>
      <c r="G111" s="2" t="s">
        <v>376</v>
      </c>
      <c r="AT111" s="29"/>
    </row>
    <row r="112" spans="1:46" s="2" customFormat="1" ht="18.75" customHeight="1">
      <c r="A112" s="212"/>
      <c r="C112" s="217"/>
      <c r="D112" s="217"/>
      <c r="E112" s="217"/>
      <c r="AT112" s="29"/>
    </row>
    <row r="113" spans="1:46" ht="18.75" customHeight="1">
      <c r="A113" s="218" t="s">
        <v>377</v>
      </c>
      <c r="B113" s="24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9"/>
    </row>
    <row r="114" spans="1:46" ht="18.75" customHeight="1">
      <c r="A114" s="28"/>
      <c r="B114" s="470"/>
      <c r="C114" s="471"/>
      <c r="D114" s="434"/>
      <c r="E114" s="435"/>
      <c r="F114" s="435"/>
      <c r="G114" s="435"/>
      <c r="H114" s="435"/>
      <c r="I114" s="436"/>
      <c r="J114" s="434">
        <v>1</v>
      </c>
      <c r="K114" s="435"/>
      <c r="L114" s="435"/>
      <c r="M114" s="435"/>
      <c r="N114" s="435"/>
      <c r="O114" s="435"/>
      <c r="P114" s="436"/>
      <c r="Q114" s="434">
        <v>2</v>
      </c>
      <c r="R114" s="435"/>
      <c r="S114" s="435"/>
      <c r="T114" s="435"/>
      <c r="U114" s="436"/>
      <c r="V114" s="434">
        <v>3</v>
      </c>
      <c r="W114" s="435"/>
      <c r="X114" s="435"/>
      <c r="Y114" s="435"/>
      <c r="Z114" s="436"/>
      <c r="AA114" s="434">
        <v>4</v>
      </c>
      <c r="AB114" s="435"/>
      <c r="AC114" s="435"/>
      <c r="AD114" s="435"/>
      <c r="AE114" s="435"/>
      <c r="AF114" s="435"/>
      <c r="AG114" s="435"/>
      <c r="AH114" s="436"/>
      <c r="AI114" s="434">
        <v>5</v>
      </c>
      <c r="AJ114" s="435"/>
      <c r="AK114" s="435"/>
      <c r="AL114" s="436"/>
      <c r="AM114" s="2"/>
      <c r="AN114" s="2"/>
      <c r="AO114" s="2"/>
      <c r="AP114" s="2"/>
      <c r="AQ114" s="2"/>
      <c r="AR114" s="2"/>
      <c r="AS114" s="2"/>
      <c r="AT114" s="29"/>
    </row>
    <row r="115" spans="1:46" ht="18.75" customHeight="1">
      <c r="A115" s="28"/>
      <c r="B115" s="472"/>
      <c r="C115" s="473"/>
      <c r="D115" s="470" t="s">
        <v>378</v>
      </c>
      <c r="E115" s="482"/>
      <c r="F115" s="482"/>
      <c r="G115" s="482"/>
      <c r="H115" s="482"/>
      <c r="I115" s="471"/>
      <c r="J115" s="470" t="s">
        <v>379</v>
      </c>
      <c r="K115" s="482"/>
      <c r="L115" s="482"/>
      <c r="M115" s="482"/>
      <c r="N115" s="482"/>
      <c r="O115" s="482"/>
      <c r="P115" s="471"/>
      <c r="Q115" s="470" t="s">
        <v>380</v>
      </c>
      <c r="R115" s="482"/>
      <c r="S115" s="482"/>
      <c r="T115" s="482"/>
      <c r="U115" s="471"/>
      <c r="V115" s="470" t="s">
        <v>381</v>
      </c>
      <c r="W115" s="482"/>
      <c r="X115" s="482"/>
      <c r="Y115" s="482"/>
      <c r="Z115" s="471"/>
      <c r="AA115" s="470" t="s">
        <v>382</v>
      </c>
      <c r="AB115" s="482"/>
      <c r="AC115" s="482"/>
      <c r="AD115" s="482"/>
      <c r="AE115" s="482"/>
      <c r="AF115" s="482"/>
      <c r="AG115" s="482"/>
      <c r="AH115" s="471"/>
      <c r="AI115" s="470" t="s">
        <v>383</v>
      </c>
      <c r="AJ115" s="482"/>
      <c r="AK115" s="482"/>
      <c r="AL115" s="471"/>
      <c r="AM115" s="2"/>
      <c r="AN115" s="2"/>
      <c r="AO115" s="2"/>
      <c r="AP115" s="2"/>
      <c r="AQ115" s="2"/>
      <c r="AR115" s="2"/>
      <c r="AS115" s="2"/>
      <c r="AT115" s="29"/>
    </row>
    <row r="116" spans="1:46" ht="18.75" customHeight="1">
      <c r="A116" s="28"/>
      <c r="B116" s="474"/>
      <c r="C116" s="475"/>
      <c r="D116" s="476" t="s">
        <v>384</v>
      </c>
      <c r="E116" s="477"/>
      <c r="F116" s="477"/>
      <c r="G116" s="477"/>
      <c r="H116" s="477"/>
      <c r="I116" s="478"/>
      <c r="J116" s="479" t="s">
        <v>385</v>
      </c>
      <c r="K116" s="480"/>
      <c r="L116" s="480"/>
      <c r="M116" s="480"/>
      <c r="N116" s="480"/>
      <c r="O116" s="480"/>
      <c r="P116" s="481"/>
      <c r="Q116" s="479"/>
      <c r="R116" s="480"/>
      <c r="S116" s="480"/>
      <c r="T116" s="480"/>
      <c r="U116" s="481"/>
      <c r="V116" s="479" t="s">
        <v>386</v>
      </c>
      <c r="W116" s="480"/>
      <c r="X116" s="480"/>
      <c r="Y116" s="480"/>
      <c r="Z116" s="481"/>
      <c r="AA116" s="479" t="s">
        <v>387</v>
      </c>
      <c r="AB116" s="480"/>
      <c r="AC116" s="480"/>
      <c r="AD116" s="480"/>
      <c r="AE116" s="480"/>
      <c r="AF116" s="480"/>
      <c r="AG116" s="480"/>
      <c r="AH116" s="481"/>
      <c r="AI116" s="476" t="s">
        <v>388</v>
      </c>
      <c r="AJ116" s="477"/>
      <c r="AK116" s="477"/>
      <c r="AL116" s="478"/>
      <c r="AM116" s="2"/>
      <c r="AN116" s="2"/>
      <c r="AO116" s="2"/>
      <c r="AP116" s="2"/>
      <c r="AQ116" s="2"/>
      <c r="AR116" s="2"/>
      <c r="AS116" s="2"/>
      <c r="AT116" s="29"/>
    </row>
    <row r="117" spans="1:46" ht="18.75" customHeight="1">
      <c r="A117" s="28"/>
      <c r="B117" s="434" t="s">
        <v>389</v>
      </c>
      <c r="C117" s="436"/>
      <c r="D117" s="483" t="s">
        <v>390</v>
      </c>
      <c r="E117" s="484"/>
      <c r="F117" s="484"/>
      <c r="G117" s="484"/>
      <c r="H117" s="484"/>
      <c r="I117" s="485"/>
      <c r="J117" s="486" t="str">
        <f ca="1">Z129</f>
        <v/>
      </c>
      <c r="K117" s="487"/>
      <c r="L117" s="487"/>
      <c r="M117" s="487"/>
      <c r="N117" s="487"/>
      <c r="O117" s="487"/>
      <c r="P117" s="488"/>
      <c r="Q117" s="431" t="str">
        <f>H139</f>
        <v>삼각형</v>
      </c>
      <c r="R117" s="432"/>
      <c r="S117" s="432"/>
      <c r="T117" s="432"/>
      <c r="U117" s="433"/>
      <c r="V117" s="431">
        <f>H140</f>
        <v>1</v>
      </c>
      <c r="W117" s="432"/>
      <c r="X117" s="432"/>
      <c r="Y117" s="432"/>
      <c r="Z117" s="433"/>
      <c r="AA117" s="486" t="str">
        <f ca="1">R141</f>
        <v/>
      </c>
      <c r="AB117" s="487"/>
      <c r="AC117" s="487"/>
      <c r="AD117" s="487"/>
      <c r="AE117" s="487"/>
      <c r="AF117" s="487"/>
      <c r="AG117" s="487"/>
      <c r="AH117" s="488"/>
      <c r="AI117" s="431" t="s">
        <v>391</v>
      </c>
      <c r="AJ117" s="432"/>
      <c r="AK117" s="432"/>
      <c r="AL117" s="433"/>
      <c r="AM117" s="2"/>
      <c r="AN117" s="2"/>
      <c r="AO117" s="2"/>
      <c r="AP117" s="2"/>
      <c r="AQ117" s="2"/>
      <c r="AR117" s="2"/>
      <c r="AS117" s="2"/>
      <c r="AT117" s="29"/>
    </row>
    <row r="118" spans="1:46" ht="18.75" customHeight="1">
      <c r="A118" s="28"/>
      <c r="B118" s="434" t="s">
        <v>392</v>
      </c>
      <c r="C118" s="436"/>
      <c r="D118" s="483" t="s">
        <v>393</v>
      </c>
      <c r="E118" s="484"/>
      <c r="F118" s="484"/>
      <c r="G118" s="484"/>
      <c r="H118" s="484"/>
      <c r="I118" s="485"/>
      <c r="J118" s="486" t="str">
        <f ca="1">K150</f>
        <v/>
      </c>
      <c r="K118" s="487"/>
      <c r="L118" s="487"/>
      <c r="M118" s="487"/>
      <c r="N118" s="487"/>
      <c r="O118" s="487"/>
      <c r="P118" s="488"/>
      <c r="Q118" s="431" t="str">
        <f>H154</f>
        <v>t</v>
      </c>
      <c r="R118" s="432"/>
      <c r="S118" s="432"/>
      <c r="T118" s="432"/>
      <c r="U118" s="433"/>
      <c r="V118" s="431">
        <f>H155</f>
        <v>1</v>
      </c>
      <c r="W118" s="432"/>
      <c r="X118" s="432"/>
      <c r="Y118" s="432"/>
      <c r="Z118" s="433"/>
      <c r="AA118" s="486" t="str">
        <f ca="1">R156</f>
        <v/>
      </c>
      <c r="AB118" s="487"/>
      <c r="AC118" s="487"/>
      <c r="AD118" s="487"/>
      <c r="AE118" s="487"/>
      <c r="AF118" s="487"/>
      <c r="AG118" s="487"/>
      <c r="AH118" s="488"/>
      <c r="AI118" s="431">
        <v>2</v>
      </c>
      <c r="AJ118" s="432"/>
      <c r="AK118" s="432"/>
      <c r="AL118" s="433"/>
      <c r="AM118" s="2"/>
      <c r="AN118" s="2"/>
      <c r="AO118" s="2"/>
      <c r="AP118" s="2"/>
      <c r="AQ118" s="2"/>
      <c r="AR118" s="2"/>
      <c r="AS118" s="2"/>
      <c r="AT118" s="29"/>
    </row>
    <row r="119" spans="1:46" ht="18.75" customHeight="1">
      <c r="A119" s="28"/>
      <c r="B119" s="434" t="s">
        <v>394</v>
      </c>
      <c r="C119" s="436"/>
      <c r="D119" s="483" t="s">
        <v>371</v>
      </c>
      <c r="E119" s="484"/>
      <c r="F119" s="484"/>
      <c r="G119" s="484"/>
      <c r="H119" s="484"/>
      <c r="I119" s="485"/>
      <c r="J119" s="489" t="str">
        <f ca="1">V161</f>
        <v/>
      </c>
      <c r="K119" s="490"/>
      <c r="L119" s="490"/>
      <c r="M119" s="490"/>
      <c r="N119" s="490"/>
      <c r="O119" s="490"/>
      <c r="P119" s="491"/>
      <c r="Q119" s="431" t="str">
        <f>H163</f>
        <v>정규</v>
      </c>
      <c r="R119" s="432"/>
      <c r="S119" s="432"/>
      <c r="T119" s="432"/>
      <c r="U119" s="433"/>
      <c r="V119" s="431">
        <f>H164</f>
        <v>1</v>
      </c>
      <c r="W119" s="432"/>
      <c r="X119" s="432"/>
      <c r="Y119" s="432"/>
      <c r="Z119" s="433"/>
      <c r="AA119" s="489" t="str">
        <f ca="1">Q165</f>
        <v/>
      </c>
      <c r="AB119" s="490"/>
      <c r="AC119" s="490"/>
      <c r="AD119" s="490"/>
      <c r="AE119" s="490"/>
      <c r="AF119" s="490"/>
      <c r="AG119" s="490"/>
      <c r="AH119" s="491"/>
      <c r="AI119" s="431" t="s">
        <v>391</v>
      </c>
      <c r="AJ119" s="432"/>
      <c r="AK119" s="432"/>
      <c r="AL119" s="433"/>
      <c r="AM119" s="2"/>
      <c r="AN119" s="2"/>
      <c r="AO119" s="2"/>
      <c r="AP119" s="2"/>
      <c r="AQ119" s="2"/>
      <c r="AR119" s="2"/>
      <c r="AS119" s="2"/>
      <c r="AT119" s="29"/>
    </row>
    <row r="120" spans="1:46" ht="18.75" customHeight="1">
      <c r="A120" s="28"/>
      <c r="B120" s="434" t="s">
        <v>395</v>
      </c>
      <c r="C120" s="436"/>
      <c r="D120" s="483" t="s">
        <v>373</v>
      </c>
      <c r="E120" s="484"/>
      <c r="F120" s="484"/>
      <c r="G120" s="484"/>
      <c r="H120" s="484"/>
      <c r="I120" s="485"/>
      <c r="J120" s="486" t="str">
        <f ca="1">V174</f>
        <v/>
      </c>
      <c r="K120" s="487"/>
      <c r="L120" s="487"/>
      <c r="M120" s="487"/>
      <c r="N120" s="487"/>
      <c r="O120" s="487"/>
      <c r="P120" s="488"/>
      <c r="Q120" s="431" t="str">
        <f>H177</f>
        <v>직사각형</v>
      </c>
      <c r="R120" s="432"/>
      <c r="S120" s="432"/>
      <c r="T120" s="432"/>
      <c r="U120" s="433"/>
      <c r="V120" s="431">
        <f>H178</f>
        <v>1</v>
      </c>
      <c r="W120" s="432"/>
      <c r="X120" s="432"/>
      <c r="Y120" s="432"/>
      <c r="Z120" s="433"/>
      <c r="AA120" s="486" t="str">
        <f ca="1">R179</f>
        <v/>
      </c>
      <c r="AB120" s="487"/>
      <c r="AC120" s="487"/>
      <c r="AD120" s="487"/>
      <c r="AE120" s="487"/>
      <c r="AF120" s="487"/>
      <c r="AG120" s="487"/>
      <c r="AH120" s="488"/>
      <c r="AI120" s="431" t="s">
        <v>391</v>
      </c>
      <c r="AJ120" s="432"/>
      <c r="AK120" s="432"/>
      <c r="AL120" s="433"/>
      <c r="AM120" s="2"/>
      <c r="AN120" s="2"/>
      <c r="AO120" s="2"/>
      <c r="AP120" s="2"/>
      <c r="AQ120" s="2"/>
      <c r="AR120" s="2"/>
      <c r="AS120" s="2"/>
      <c r="AT120" s="29"/>
    </row>
    <row r="121" spans="1:46" ht="18.75" customHeight="1">
      <c r="A121" s="28"/>
      <c r="B121" s="434" t="s">
        <v>396</v>
      </c>
      <c r="C121" s="436"/>
      <c r="D121" s="483" t="s">
        <v>375</v>
      </c>
      <c r="E121" s="484"/>
      <c r="F121" s="484"/>
      <c r="G121" s="484"/>
      <c r="H121" s="484"/>
      <c r="I121" s="485"/>
      <c r="J121" s="486" t="str">
        <f ca="1">AD184</f>
        <v/>
      </c>
      <c r="K121" s="487"/>
      <c r="L121" s="487"/>
      <c r="M121" s="487"/>
      <c r="N121" s="487"/>
      <c r="O121" s="487"/>
      <c r="P121" s="488"/>
      <c r="Q121" s="431" t="str">
        <f>H188</f>
        <v>직사각형</v>
      </c>
      <c r="R121" s="432"/>
      <c r="S121" s="432"/>
      <c r="T121" s="432"/>
      <c r="U121" s="433"/>
      <c r="V121" s="431">
        <f>H189</f>
        <v>1</v>
      </c>
      <c r="W121" s="432"/>
      <c r="X121" s="432"/>
      <c r="Y121" s="432"/>
      <c r="Z121" s="433"/>
      <c r="AA121" s="486" t="str">
        <f ca="1">R190</f>
        <v/>
      </c>
      <c r="AB121" s="487"/>
      <c r="AC121" s="487"/>
      <c r="AD121" s="487"/>
      <c r="AE121" s="487"/>
      <c r="AF121" s="487"/>
      <c r="AG121" s="487"/>
      <c r="AH121" s="488"/>
      <c r="AI121" s="431" t="s">
        <v>391</v>
      </c>
      <c r="AJ121" s="432"/>
      <c r="AK121" s="432"/>
      <c r="AL121" s="433"/>
      <c r="AM121" s="2"/>
      <c r="AN121" s="2"/>
      <c r="AO121" s="2"/>
      <c r="AP121" s="2"/>
      <c r="AQ121" s="2"/>
      <c r="AR121" s="2"/>
      <c r="AS121" s="2"/>
      <c r="AT121" s="29"/>
    </row>
    <row r="122" spans="1:46" ht="18.75" customHeight="1">
      <c r="A122" s="28"/>
      <c r="B122" s="434" t="s">
        <v>397</v>
      </c>
      <c r="C122" s="436"/>
      <c r="D122" s="483" t="s">
        <v>398</v>
      </c>
      <c r="E122" s="484"/>
      <c r="F122" s="484"/>
      <c r="G122" s="484"/>
      <c r="H122" s="484"/>
      <c r="I122" s="485"/>
      <c r="J122" s="431" t="s">
        <v>399</v>
      </c>
      <c r="K122" s="432"/>
      <c r="L122" s="432"/>
      <c r="M122" s="432"/>
      <c r="N122" s="432"/>
      <c r="O122" s="432"/>
      <c r="P122" s="433"/>
      <c r="Q122" s="431" t="s">
        <v>399</v>
      </c>
      <c r="R122" s="432"/>
      <c r="S122" s="432"/>
      <c r="T122" s="432"/>
      <c r="U122" s="433"/>
      <c r="V122" s="431" t="s">
        <v>399</v>
      </c>
      <c r="W122" s="432"/>
      <c r="X122" s="432"/>
      <c r="Y122" s="432"/>
      <c r="Z122" s="433"/>
      <c r="AA122" s="486">
        <f ca="1">SQRT(SUMSQ(AA117,AA118,AA119,AA120,AA121))</f>
        <v>0</v>
      </c>
      <c r="AB122" s="487"/>
      <c r="AC122" s="487"/>
      <c r="AD122" s="487"/>
      <c r="AE122" s="487"/>
      <c r="AF122" s="487"/>
      <c r="AG122" s="487"/>
      <c r="AH122" s="488"/>
      <c r="AI122" s="431" t="e">
        <f ca="1">IF(J118=0,"∞",ROUNDDOWN(AA122^4/(AA118^4/AI118),0))</f>
        <v>#VALUE!</v>
      </c>
      <c r="AJ122" s="432"/>
      <c r="AK122" s="432"/>
      <c r="AL122" s="433"/>
      <c r="AM122" s="2"/>
      <c r="AN122" s="2"/>
      <c r="AO122" s="2"/>
      <c r="AP122" s="2"/>
      <c r="AQ122" s="2"/>
      <c r="AR122" s="2"/>
      <c r="AS122" s="2"/>
      <c r="AT122" s="29"/>
    </row>
    <row r="123" spans="1:46" s="2" customFormat="1" ht="18.75" customHeight="1">
      <c r="A123" s="28"/>
      <c r="AT123" s="29"/>
    </row>
    <row r="124" spans="1:46" s="2" customFormat="1" ht="18.75" customHeight="1">
      <c r="A124" s="23" t="s">
        <v>400</v>
      </c>
      <c r="AT124" s="29"/>
    </row>
    <row r="125" spans="1:46" ht="18.75" customHeight="1">
      <c r="A125" s="28"/>
      <c r="B125" s="9" t="s">
        <v>401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9"/>
    </row>
    <row r="126" spans="1:46" ht="18.75" customHeight="1">
      <c r="A126" s="28"/>
      <c r="B126" s="2" t="s">
        <v>402</v>
      </c>
      <c r="C126" s="2"/>
      <c r="D126" s="2"/>
      <c r="E126" s="2"/>
      <c r="F126" s="2"/>
      <c r="G126" s="2"/>
      <c r="H126" s="2"/>
      <c r="I126" s="2"/>
      <c r="J126" s="2"/>
      <c r="K126" s="2" t="s">
        <v>403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9"/>
    </row>
    <row r="127" spans="1:46" ht="18.75" customHeight="1">
      <c r="A127" s="2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8"/>
      <c r="U127" s="18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9"/>
    </row>
    <row r="128" spans="1:46" ht="18.75" customHeight="1">
      <c r="A128" s="28"/>
      <c r="B128" s="2"/>
      <c r="C128" s="2"/>
      <c r="D128" s="2"/>
      <c r="E128" s="2"/>
      <c r="F128" s="2"/>
      <c r="G128" s="2"/>
      <c r="H128" s="2"/>
      <c r="I128" s="2"/>
      <c r="J128" s="2"/>
      <c r="K128" s="8"/>
      <c r="L128" s="2"/>
      <c r="M128" s="2"/>
      <c r="N128" s="2"/>
      <c r="O128" s="2"/>
      <c r="P128" s="2"/>
      <c r="Q128" s="2"/>
      <c r="R128" s="2"/>
      <c r="S128" s="2"/>
      <c r="T128" s="8"/>
      <c r="U128" s="16"/>
      <c r="V128" s="16"/>
      <c r="W128" s="16"/>
      <c r="X128" s="16"/>
      <c r="Y128" s="16"/>
      <c r="Z128" s="16"/>
      <c r="AA128" s="16"/>
      <c r="AB128" s="16"/>
      <c r="AC128" s="2"/>
      <c r="AD128" s="18"/>
      <c r="AE128" s="18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9"/>
    </row>
    <row r="129" spans="1:46" ht="18.75" customHeight="1">
      <c r="A129" s="28"/>
      <c r="B129" s="2"/>
      <c r="C129" s="2"/>
      <c r="D129" s="2"/>
      <c r="E129" s="2"/>
      <c r="F129" s="2"/>
      <c r="G129" s="2"/>
      <c r="H129" s="2"/>
      <c r="I129" s="2"/>
      <c r="J129" s="2"/>
      <c r="K129" s="8"/>
      <c r="L129" s="2"/>
      <c r="M129" s="2"/>
      <c r="N129" s="513" t="e">
        <f ca="1">U131</f>
        <v>#VALUE!</v>
      </c>
      <c r="O129" s="513"/>
      <c r="P129" s="513"/>
      <c r="Q129" s="513"/>
      <c r="R129" s="2"/>
      <c r="S129" s="514">
        <f ca="1">AC131</f>
        <v>0</v>
      </c>
      <c r="T129" s="514"/>
      <c r="U129" s="514"/>
      <c r="V129" s="16"/>
      <c r="W129" s="16"/>
      <c r="X129" s="16"/>
      <c r="Y129" s="16"/>
      <c r="Z129" s="510" t="str">
        <f ca="1">Calcu!F43</f>
        <v/>
      </c>
      <c r="AA129" s="510"/>
      <c r="AB129" s="510"/>
      <c r="AC129" s="510"/>
      <c r="AD129" s="510"/>
      <c r="AE129" s="510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9"/>
    </row>
    <row r="130" spans="1:46" ht="18.75" customHeight="1">
      <c r="A130" s="28"/>
      <c r="B130" s="2"/>
      <c r="C130" s="2"/>
      <c r="D130" s="2"/>
      <c r="E130" s="2"/>
      <c r="F130" s="2"/>
      <c r="G130" s="2"/>
      <c r="H130" s="2"/>
      <c r="I130" s="2"/>
      <c r="J130" s="2"/>
      <c r="K130" s="8"/>
      <c r="L130" s="2"/>
      <c r="M130" s="2"/>
      <c r="N130" s="2"/>
      <c r="O130" s="499"/>
      <c r="P130" s="499"/>
      <c r="Q130" s="499"/>
      <c r="R130" s="2"/>
      <c r="S130" s="2"/>
      <c r="T130" s="8"/>
      <c r="U130" s="16"/>
      <c r="V130" s="16"/>
      <c r="W130" s="16"/>
      <c r="X130" s="16"/>
      <c r="Y130" s="16"/>
      <c r="Z130" s="510"/>
      <c r="AA130" s="510"/>
      <c r="AB130" s="510"/>
      <c r="AC130" s="510"/>
      <c r="AD130" s="510"/>
      <c r="AE130" s="510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9"/>
    </row>
    <row r="131" spans="1:46" ht="18.75" customHeight="1">
      <c r="A131" s="2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516" t="s">
        <v>404</v>
      </c>
      <c r="M131" s="516"/>
      <c r="N131" s="499" t="s">
        <v>405</v>
      </c>
      <c r="O131" s="515">
        <f ca="1">U4</f>
        <v>0</v>
      </c>
      <c r="P131" s="515"/>
      <c r="Q131" s="515"/>
      <c r="R131" s="507" t="s">
        <v>354</v>
      </c>
      <c r="S131" s="507"/>
      <c r="T131" s="507"/>
      <c r="U131" s="493" t="e">
        <f ca="1">O131/O132*100</f>
        <v>#VALUE!</v>
      </c>
      <c r="V131" s="493"/>
      <c r="W131" s="493"/>
      <c r="X131" s="493"/>
      <c r="Y131" s="507" t="s">
        <v>406</v>
      </c>
      <c r="Z131" s="516" t="s">
        <v>404</v>
      </c>
      <c r="AA131" s="516"/>
      <c r="AB131" s="499" t="s">
        <v>405</v>
      </c>
      <c r="AC131" s="515">
        <f ca="1">O131</f>
        <v>0</v>
      </c>
      <c r="AD131" s="515"/>
      <c r="AE131" s="515"/>
      <c r="AF131" s="507" t="s">
        <v>354</v>
      </c>
      <c r="AG131" s="507"/>
      <c r="AH131" s="507"/>
      <c r="AI131" s="493" t="e">
        <f ca="1">AC131/AC132*100</f>
        <v>#VALUE!</v>
      </c>
      <c r="AJ131" s="493"/>
      <c r="AK131" s="493"/>
      <c r="AL131" s="493"/>
      <c r="AM131" s="219"/>
      <c r="AN131" s="2"/>
      <c r="AO131" s="2"/>
      <c r="AP131" s="2"/>
      <c r="AQ131" s="2"/>
      <c r="AR131" s="2"/>
      <c r="AS131" s="2"/>
      <c r="AT131" s="29"/>
    </row>
    <row r="132" spans="1:46" ht="18.75" customHeight="1">
      <c r="A132" s="2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516"/>
      <c r="M132" s="516"/>
      <c r="N132" s="499"/>
      <c r="O132" s="482" t="str">
        <f ca="1">B29</f>
        <v/>
      </c>
      <c r="P132" s="482"/>
      <c r="Q132" s="482"/>
      <c r="R132" s="507"/>
      <c r="S132" s="507"/>
      <c r="T132" s="507"/>
      <c r="U132" s="493"/>
      <c r="V132" s="493"/>
      <c r="W132" s="493"/>
      <c r="X132" s="493"/>
      <c r="Y132" s="507"/>
      <c r="Z132" s="516"/>
      <c r="AA132" s="516"/>
      <c r="AB132" s="499"/>
      <c r="AC132" s="482" t="str">
        <f ca="1">O132</f>
        <v/>
      </c>
      <c r="AD132" s="482"/>
      <c r="AE132" s="482"/>
      <c r="AF132" s="507"/>
      <c r="AG132" s="507"/>
      <c r="AH132" s="507"/>
      <c r="AI132" s="493"/>
      <c r="AJ132" s="493"/>
      <c r="AK132" s="493"/>
      <c r="AL132" s="493"/>
      <c r="AM132" s="219"/>
      <c r="AN132" s="2"/>
      <c r="AO132" s="2"/>
      <c r="AP132" s="2"/>
      <c r="AQ132" s="2"/>
      <c r="AR132" s="2"/>
      <c r="AS132" s="2"/>
      <c r="AT132" s="29"/>
    </row>
    <row r="133" spans="1:46" ht="18.75" customHeight="1">
      <c r="A133" s="2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512" t="s">
        <v>404</v>
      </c>
      <c r="M133" s="512"/>
      <c r="N133" s="2" t="s">
        <v>407</v>
      </c>
      <c r="O133" s="2"/>
      <c r="P133" s="2"/>
      <c r="Q133" s="2"/>
      <c r="R133" s="2"/>
      <c r="S133" s="2"/>
      <c r="T133" s="8"/>
      <c r="U133" s="16"/>
      <c r="V133" s="16"/>
      <c r="W133" s="16"/>
      <c r="X133" s="16"/>
      <c r="Y133" s="16"/>
      <c r="Z133" s="16"/>
      <c r="AA133" s="16"/>
      <c r="AB133" s="16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9"/>
    </row>
    <row r="134" spans="1:46" ht="18.75" customHeight="1">
      <c r="A134" s="28"/>
      <c r="B134" s="2"/>
      <c r="C134" s="2"/>
      <c r="D134" s="2"/>
      <c r="E134" s="2"/>
      <c r="F134" s="2"/>
      <c r="G134" s="2"/>
      <c r="H134" s="2"/>
      <c r="I134" s="2"/>
      <c r="J134" s="2"/>
      <c r="K134" s="219"/>
      <c r="L134" s="219"/>
      <c r="M134" s="219"/>
      <c r="N134" s="507"/>
      <c r="O134" s="515" t="s">
        <v>408</v>
      </c>
      <c r="P134" s="515"/>
      <c r="Q134" s="515"/>
      <c r="R134" s="515"/>
      <c r="S134" s="515"/>
      <c r="T134" s="515"/>
      <c r="U134" s="515"/>
      <c r="V134" s="515"/>
      <c r="W134" s="515"/>
      <c r="X134" s="515"/>
      <c r="Y134" s="515"/>
      <c r="Z134" s="515"/>
      <c r="AA134" s="515"/>
      <c r="AB134" s="515"/>
      <c r="AC134" s="515"/>
      <c r="AD134" s="515"/>
      <c r="AE134" s="515"/>
      <c r="AF134" s="515"/>
      <c r="AG134" s="515"/>
      <c r="AH134" s="515"/>
      <c r="AI134" s="499" t="s">
        <v>409</v>
      </c>
      <c r="AJ134" s="502" t="s">
        <v>410</v>
      </c>
      <c r="AK134" s="502"/>
      <c r="AL134" s="502"/>
      <c r="AM134" s="502"/>
      <c r="AN134" s="2"/>
      <c r="AO134" s="2"/>
      <c r="AP134" s="2"/>
      <c r="AQ134" s="2"/>
      <c r="AR134" s="2"/>
      <c r="AS134" s="2"/>
      <c r="AT134" s="29"/>
    </row>
    <row r="135" spans="1:46" ht="18.75" customHeight="1">
      <c r="A135" s="28"/>
      <c r="B135" s="2"/>
      <c r="C135" s="2"/>
      <c r="D135" s="2"/>
      <c r="E135" s="2"/>
      <c r="F135" s="2"/>
      <c r="G135" s="2"/>
      <c r="H135" s="2"/>
      <c r="I135" s="2"/>
      <c r="J135" s="2"/>
      <c r="K135" s="219"/>
      <c r="L135" s="219"/>
      <c r="M135" s="219"/>
      <c r="N135" s="507"/>
      <c r="O135" s="482" t="s">
        <v>411</v>
      </c>
      <c r="P135" s="482"/>
      <c r="Q135" s="482"/>
      <c r="R135" s="482"/>
      <c r="S135" s="482"/>
      <c r="T135" s="482"/>
      <c r="U135" s="482"/>
      <c r="V135" s="482"/>
      <c r="W135" s="482"/>
      <c r="X135" s="482"/>
      <c r="Y135" s="482"/>
      <c r="Z135" s="482"/>
      <c r="AA135" s="482"/>
      <c r="AB135" s="482"/>
      <c r="AC135" s="482"/>
      <c r="AD135" s="482"/>
      <c r="AE135" s="482"/>
      <c r="AF135" s="482"/>
      <c r="AG135" s="482"/>
      <c r="AH135" s="482"/>
      <c r="AI135" s="499"/>
      <c r="AJ135" s="502"/>
      <c r="AK135" s="502"/>
      <c r="AL135" s="502"/>
      <c r="AM135" s="502"/>
      <c r="AN135" s="2"/>
      <c r="AO135" s="2"/>
      <c r="AP135" s="2"/>
      <c r="AQ135" s="2"/>
      <c r="AR135" s="2"/>
      <c r="AS135" s="2"/>
      <c r="AT135" s="29"/>
    </row>
    <row r="136" spans="1:46" ht="18.75" customHeight="1">
      <c r="A136" s="2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512" t="s">
        <v>412</v>
      </c>
      <c r="M136" s="512"/>
      <c r="N136" s="2" t="s">
        <v>413</v>
      </c>
      <c r="O136" s="2"/>
      <c r="P136" s="2"/>
      <c r="Q136" s="2"/>
      <c r="R136" s="2"/>
      <c r="S136" s="2"/>
      <c r="T136" s="8"/>
      <c r="U136" s="16"/>
      <c r="V136" s="16"/>
      <c r="W136" s="16"/>
      <c r="X136" s="16"/>
      <c r="Y136" s="16"/>
      <c r="Z136" s="16"/>
      <c r="AA136" s="16"/>
      <c r="AB136" s="16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9"/>
    </row>
    <row r="137" spans="1:46" ht="18.75" customHeight="1">
      <c r="A137" s="28"/>
      <c r="B137" s="2"/>
      <c r="C137" s="2"/>
      <c r="D137" s="2"/>
      <c r="E137" s="2"/>
      <c r="F137" s="2"/>
      <c r="G137" s="2"/>
      <c r="H137" s="2"/>
      <c r="I137" s="2"/>
      <c r="J137" s="2"/>
      <c r="K137" s="8"/>
      <c r="L137" s="2"/>
      <c r="M137" s="2"/>
      <c r="N137" s="507"/>
      <c r="O137" s="515" t="s">
        <v>414</v>
      </c>
      <c r="P137" s="515"/>
      <c r="Q137" s="515"/>
      <c r="R137" s="515"/>
      <c r="S137" s="515"/>
      <c r="T137" s="515"/>
      <c r="U137" s="515"/>
      <c r="V137" s="515"/>
      <c r="W137" s="515"/>
      <c r="X137" s="515"/>
      <c r="Y137" s="515"/>
      <c r="Z137" s="515"/>
      <c r="AA137" s="515"/>
      <c r="AB137" s="515"/>
      <c r="AC137" s="515"/>
      <c r="AD137" s="515"/>
      <c r="AE137" s="515"/>
      <c r="AF137" s="515"/>
      <c r="AG137" s="515"/>
      <c r="AH137" s="515"/>
      <c r="AI137" s="499" t="s">
        <v>409</v>
      </c>
      <c r="AJ137" s="502" t="s">
        <v>410</v>
      </c>
      <c r="AK137" s="502"/>
      <c r="AL137" s="502"/>
      <c r="AM137" s="502"/>
      <c r="AN137" s="2"/>
      <c r="AO137" s="2"/>
      <c r="AP137" s="2"/>
      <c r="AQ137" s="2"/>
      <c r="AR137" s="2"/>
      <c r="AS137" s="2"/>
      <c r="AT137" s="29"/>
    </row>
    <row r="138" spans="1:46" ht="18.75" customHeight="1">
      <c r="A138" s="28"/>
      <c r="B138" s="2"/>
      <c r="C138" s="2"/>
      <c r="D138" s="2"/>
      <c r="E138" s="2"/>
      <c r="F138" s="2"/>
      <c r="G138" s="2"/>
      <c r="H138" s="2"/>
      <c r="I138" s="2"/>
      <c r="J138" s="2"/>
      <c r="K138" s="8"/>
      <c r="L138" s="2"/>
      <c r="M138" s="2"/>
      <c r="N138" s="507"/>
      <c r="O138" s="482" t="s">
        <v>411</v>
      </c>
      <c r="P138" s="482"/>
      <c r="Q138" s="482"/>
      <c r="R138" s="482"/>
      <c r="S138" s="482"/>
      <c r="T138" s="482"/>
      <c r="U138" s="482"/>
      <c r="V138" s="482"/>
      <c r="W138" s="482"/>
      <c r="X138" s="482"/>
      <c r="Y138" s="482"/>
      <c r="Z138" s="482"/>
      <c r="AA138" s="482"/>
      <c r="AB138" s="482"/>
      <c r="AC138" s="482"/>
      <c r="AD138" s="482"/>
      <c r="AE138" s="482"/>
      <c r="AF138" s="482"/>
      <c r="AG138" s="482"/>
      <c r="AH138" s="482"/>
      <c r="AI138" s="499"/>
      <c r="AJ138" s="502"/>
      <c r="AK138" s="502"/>
      <c r="AL138" s="502"/>
      <c r="AM138" s="502"/>
      <c r="AN138" s="2"/>
      <c r="AO138" s="2"/>
      <c r="AP138" s="2"/>
      <c r="AQ138" s="2"/>
      <c r="AR138" s="2"/>
      <c r="AS138" s="2"/>
      <c r="AT138" s="29"/>
    </row>
    <row r="139" spans="1:46" ht="18.75" customHeight="1">
      <c r="A139" s="28"/>
      <c r="B139" s="2" t="s">
        <v>415</v>
      </c>
      <c r="C139" s="2"/>
      <c r="D139" s="2"/>
      <c r="E139" s="2"/>
      <c r="F139" s="2"/>
      <c r="G139" s="2"/>
      <c r="H139" s="502" t="s">
        <v>416</v>
      </c>
      <c r="I139" s="502"/>
      <c r="J139" s="502"/>
      <c r="K139" s="502"/>
      <c r="L139" s="502"/>
      <c r="M139" s="4"/>
      <c r="N139" s="4"/>
      <c r="O139" s="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9"/>
    </row>
    <row r="140" spans="1:46" ht="18.75" customHeight="1">
      <c r="A140" s="28"/>
      <c r="B140" s="2" t="s">
        <v>417</v>
      </c>
      <c r="C140" s="2"/>
      <c r="D140" s="2"/>
      <c r="E140" s="2"/>
      <c r="F140" s="2"/>
      <c r="G140" s="2"/>
      <c r="H140" s="502">
        <v>1</v>
      </c>
      <c r="I140" s="50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9"/>
    </row>
    <row r="141" spans="1:46" ht="18.75" customHeight="1">
      <c r="A141" s="28"/>
      <c r="B141" s="2" t="s">
        <v>418</v>
      </c>
      <c r="C141" s="2"/>
      <c r="D141" s="2"/>
      <c r="E141" s="2"/>
      <c r="F141" s="2"/>
      <c r="G141" s="2"/>
      <c r="H141" s="2"/>
      <c r="I141" s="2"/>
      <c r="J141" s="220">
        <v>1</v>
      </c>
      <c r="K141" s="220" t="s">
        <v>409</v>
      </c>
      <c r="L141" s="492" t="str">
        <f ca="1">Z129</f>
        <v/>
      </c>
      <c r="M141" s="492"/>
      <c r="N141" s="492"/>
      <c r="O141" s="492"/>
      <c r="P141" s="492"/>
      <c r="Q141" s="10" t="s">
        <v>419</v>
      </c>
      <c r="R141" s="492" t="str">
        <f ca="1">L141</f>
        <v/>
      </c>
      <c r="S141" s="492"/>
      <c r="T141" s="492"/>
      <c r="U141" s="492"/>
      <c r="V141" s="492"/>
      <c r="W141" s="27"/>
      <c r="X141" s="4" t="s">
        <v>420</v>
      </c>
      <c r="Y141" s="2"/>
      <c r="Z141" s="2"/>
      <c r="AA141" s="2"/>
      <c r="AB141" s="2"/>
      <c r="AC141" s="2"/>
      <c r="AD141" s="2"/>
      <c r="AE141" s="2"/>
      <c r="AF141" s="220"/>
      <c r="AG141" s="220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9"/>
    </row>
    <row r="142" spans="1:46" ht="18.75" customHeight="1">
      <c r="A142" s="28"/>
      <c r="B142" s="502" t="s">
        <v>421</v>
      </c>
      <c r="C142" s="502"/>
      <c r="D142" s="502"/>
      <c r="E142" s="502"/>
      <c r="F142" s="502"/>
      <c r="G142" s="50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9"/>
    </row>
    <row r="143" spans="1:46" ht="18.75" customHeight="1">
      <c r="A143" s="28"/>
      <c r="B143" s="502"/>
      <c r="C143" s="502"/>
      <c r="D143" s="502"/>
      <c r="E143" s="502"/>
      <c r="F143" s="502"/>
      <c r="G143" s="50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9"/>
    </row>
    <row r="144" spans="1:46" ht="18.75" customHeight="1">
      <c r="A144" s="2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9"/>
    </row>
    <row r="145" spans="1:46" ht="18.75" customHeight="1">
      <c r="A145" s="28"/>
      <c r="B145" s="9" t="s">
        <v>422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9"/>
    </row>
    <row r="146" spans="1:46" ht="18.75" customHeight="1">
      <c r="A146" s="28"/>
      <c r="B146" s="2" t="s">
        <v>423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9"/>
    </row>
    <row r="147" spans="1:46" ht="18.75" customHeight="1">
      <c r="A147" s="2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8"/>
      <c r="U147" s="18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9"/>
    </row>
    <row r="148" spans="1:46" ht="18.75" customHeight="1">
      <c r="A148" s="2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4"/>
      <c r="O148" s="508" t="e">
        <f ca="1">AB91</f>
        <v>#VALUE!</v>
      </c>
      <c r="P148" s="508"/>
      <c r="Q148" s="508"/>
      <c r="R148" s="501" t="s">
        <v>353</v>
      </c>
      <c r="S148" s="508" t="str">
        <f ca="1">AA97</f>
        <v/>
      </c>
      <c r="T148" s="508"/>
      <c r="U148" s="508"/>
      <c r="V148" s="16"/>
      <c r="W148" s="509" t="s">
        <v>355</v>
      </c>
      <c r="X148" s="4"/>
      <c r="Y148" s="508" t="e">
        <f ca="1">AB93</f>
        <v>#VALUE!</v>
      </c>
      <c r="Z148" s="508"/>
      <c r="AA148" s="508"/>
      <c r="AB148" s="501" t="s">
        <v>353</v>
      </c>
      <c r="AC148" s="508" t="str">
        <f ca="1">S148</f>
        <v/>
      </c>
      <c r="AD148" s="508"/>
      <c r="AE148" s="508"/>
      <c r="AF148" s="16"/>
      <c r="AG148" s="499" t="s">
        <v>355</v>
      </c>
      <c r="AH148" s="4"/>
      <c r="AI148" s="508" t="e">
        <f ca="1">AB95</f>
        <v>#VALUE!</v>
      </c>
      <c r="AJ148" s="508"/>
      <c r="AK148" s="508"/>
      <c r="AL148" s="501" t="s">
        <v>353</v>
      </c>
      <c r="AM148" s="508" t="str">
        <f ca="1">AC148</f>
        <v/>
      </c>
      <c r="AN148" s="508"/>
      <c r="AO148" s="508"/>
      <c r="AP148" s="16"/>
      <c r="AQ148" s="2"/>
      <c r="AR148" s="2"/>
      <c r="AS148" s="2"/>
      <c r="AT148" s="29"/>
    </row>
    <row r="149" spans="1:46" ht="18.75" customHeight="1">
      <c r="A149" s="2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4"/>
      <c r="O149" s="508"/>
      <c r="P149" s="508"/>
      <c r="Q149" s="508"/>
      <c r="R149" s="501"/>
      <c r="S149" s="508"/>
      <c r="T149" s="508"/>
      <c r="U149" s="508"/>
      <c r="V149" s="16"/>
      <c r="W149" s="509"/>
      <c r="X149" s="4"/>
      <c r="Y149" s="508"/>
      <c r="Z149" s="508"/>
      <c r="AA149" s="508"/>
      <c r="AB149" s="501"/>
      <c r="AC149" s="508"/>
      <c r="AD149" s="508"/>
      <c r="AE149" s="508"/>
      <c r="AF149" s="16"/>
      <c r="AG149" s="499"/>
      <c r="AH149" s="4"/>
      <c r="AI149" s="508"/>
      <c r="AJ149" s="508"/>
      <c r="AK149" s="508"/>
      <c r="AL149" s="501"/>
      <c r="AM149" s="508"/>
      <c r="AN149" s="508"/>
      <c r="AO149" s="508"/>
      <c r="AP149" s="16"/>
      <c r="AQ149" s="2"/>
      <c r="AR149" s="2"/>
      <c r="AS149" s="2"/>
      <c r="AT149" s="29"/>
    </row>
    <row r="150" spans="1:46" ht="18.75" customHeight="1">
      <c r="A150" s="28"/>
      <c r="B150" s="2"/>
      <c r="C150" s="2"/>
      <c r="D150" s="2"/>
      <c r="E150" s="2"/>
      <c r="F150" s="2"/>
      <c r="G150" s="2"/>
      <c r="H150" s="2"/>
      <c r="I150" s="2"/>
      <c r="J150" s="213" t="s">
        <v>405</v>
      </c>
      <c r="K150" s="510" t="str">
        <f ca="1">Calcu!G43</f>
        <v/>
      </c>
      <c r="L150" s="510"/>
      <c r="M150" s="510"/>
      <c r="N150" s="510"/>
      <c r="O150" s="510"/>
      <c r="P150" s="510"/>
      <c r="Q150" s="510"/>
      <c r="R150" s="2"/>
      <c r="S150" s="2"/>
      <c r="T150" s="8"/>
      <c r="U150" s="16"/>
      <c r="V150" s="16"/>
      <c r="W150" s="16"/>
      <c r="X150" s="16"/>
      <c r="Y150" s="16"/>
      <c r="Z150" s="16"/>
      <c r="AA150" s="16"/>
      <c r="AB150" s="16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9"/>
    </row>
    <row r="151" spans="1:46" ht="18.75" customHeight="1">
      <c r="A151" s="28"/>
      <c r="B151" s="2"/>
      <c r="C151" s="2"/>
      <c r="D151" s="2"/>
      <c r="E151" s="2"/>
      <c r="F151" s="2"/>
      <c r="G151" s="2"/>
      <c r="H151" s="2"/>
      <c r="I151" s="2"/>
      <c r="J151" s="2"/>
      <c r="K151" s="8"/>
      <c r="L151" s="512" t="s">
        <v>424</v>
      </c>
      <c r="M151" s="512"/>
      <c r="N151" s="2" t="s">
        <v>425</v>
      </c>
      <c r="O151" s="2"/>
      <c r="P151" s="2"/>
      <c r="Q151" s="2"/>
      <c r="R151" s="2"/>
      <c r="S151" s="2"/>
      <c r="T151" s="8"/>
      <c r="U151" s="16"/>
      <c r="V151" s="16"/>
      <c r="W151" s="16"/>
      <c r="X151" s="16"/>
      <c r="Y151" s="16"/>
      <c r="Z151" s="16"/>
      <c r="AA151" s="16"/>
      <c r="AB151" s="16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9"/>
    </row>
    <row r="152" spans="1:46" ht="18.75" customHeight="1">
      <c r="A152" s="28"/>
      <c r="B152" s="2"/>
      <c r="C152" s="2"/>
      <c r="D152" s="2"/>
      <c r="E152" s="2"/>
      <c r="F152" s="2"/>
      <c r="G152" s="2"/>
      <c r="H152" s="2"/>
      <c r="I152" s="2"/>
      <c r="J152" s="2"/>
      <c r="K152" s="8"/>
      <c r="L152" s="501" t="s">
        <v>426</v>
      </c>
      <c r="M152" s="512"/>
      <c r="N152" s="2" t="s">
        <v>427</v>
      </c>
      <c r="O152" s="221"/>
      <c r="P152" s="2"/>
      <c r="Q152" s="2"/>
      <c r="R152" s="2"/>
      <c r="S152" s="2"/>
      <c r="T152" s="8"/>
      <c r="U152" s="16"/>
      <c r="V152" s="16"/>
      <c r="W152" s="16"/>
      <c r="X152" s="16"/>
      <c r="Y152" s="16"/>
      <c r="Z152" s="16"/>
      <c r="AA152" s="16"/>
      <c r="AB152" s="16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9"/>
    </row>
    <row r="153" spans="1:46" ht="18.75" customHeight="1">
      <c r="A153" s="28"/>
      <c r="B153" s="2"/>
      <c r="C153" s="2"/>
      <c r="D153" s="2"/>
      <c r="E153" s="2"/>
      <c r="F153" s="2"/>
      <c r="G153" s="2"/>
      <c r="H153" s="2"/>
      <c r="I153" s="2"/>
      <c r="J153" s="2"/>
      <c r="K153" s="8"/>
      <c r="L153" s="501" t="s">
        <v>428</v>
      </c>
      <c r="M153" s="512"/>
      <c r="N153" s="2" t="s">
        <v>429</v>
      </c>
      <c r="O153" s="2"/>
      <c r="P153" s="27"/>
      <c r="Q153" s="27"/>
      <c r="R153" s="27"/>
      <c r="S153" s="27"/>
      <c r="T153" s="27"/>
      <c r="U153" s="16"/>
      <c r="V153" s="16"/>
      <c r="W153" s="16"/>
      <c r="X153" s="16"/>
      <c r="Y153" s="16"/>
      <c r="Z153" s="16"/>
      <c r="AA153" s="16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9"/>
    </row>
    <row r="154" spans="1:46" ht="18.75" customHeight="1">
      <c r="A154" s="28"/>
      <c r="B154" s="2" t="s">
        <v>430</v>
      </c>
      <c r="C154" s="2"/>
      <c r="D154" s="2"/>
      <c r="E154" s="2"/>
      <c r="F154" s="2"/>
      <c r="G154" s="2"/>
      <c r="H154" s="502" t="s">
        <v>431</v>
      </c>
      <c r="I154" s="502"/>
      <c r="J154" s="502"/>
      <c r="K154" s="502"/>
      <c r="L154" s="502"/>
      <c r="M154" s="4"/>
      <c r="N154" s="4"/>
      <c r="O154" s="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9"/>
    </row>
    <row r="155" spans="1:46" ht="18.75" customHeight="1">
      <c r="A155" s="28"/>
      <c r="B155" s="2" t="s">
        <v>432</v>
      </c>
      <c r="C155" s="2"/>
      <c r="D155" s="2"/>
      <c r="E155" s="2"/>
      <c r="F155" s="2"/>
      <c r="G155" s="2"/>
      <c r="H155" s="502">
        <v>1</v>
      </c>
      <c r="I155" s="50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9"/>
    </row>
    <row r="156" spans="1:46" ht="18.75" customHeight="1">
      <c r="A156" s="28"/>
      <c r="B156" s="2" t="s">
        <v>433</v>
      </c>
      <c r="C156" s="2"/>
      <c r="D156" s="2"/>
      <c r="E156" s="2"/>
      <c r="F156" s="2"/>
      <c r="G156" s="2"/>
      <c r="H156" s="2"/>
      <c r="I156" s="2"/>
      <c r="J156" s="220">
        <v>1</v>
      </c>
      <c r="K156" s="220" t="s">
        <v>409</v>
      </c>
      <c r="L156" s="492" t="str">
        <f ca="1">K150</f>
        <v/>
      </c>
      <c r="M156" s="492"/>
      <c r="N156" s="492"/>
      <c r="O156" s="492"/>
      <c r="P156" s="492"/>
      <c r="Q156" s="10" t="s">
        <v>419</v>
      </c>
      <c r="R156" s="492" t="str">
        <f ca="1">L156</f>
        <v/>
      </c>
      <c r="S156" s="492"/>
      <c r="T156" s="492"/>
      <c r="U156" s="492"/>
      <c r="V156" s="492"/>
      <c r="W156" s="27"/>
      <c r="X156" s="4" t="s">
        <v>420</v>
      </c>
      <c r="Y156" s="27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9"/>
    </row>
    <row r="157" spans="1:46" ht="18.75" customHeight="1">
      <c r="A157" s="28"/>
      <c r="B157" s="2" t="s">
        <v>434</v>
      </c>
      <c r="C157" s="2"/>
      <c r="D157" s="2"/>
      <c r="E157" s="2"/>
      <c r="F157" s="2"/>
      <c r="G157" s="7"/>
      <c r="H157" s="2" t="s">
        <v>435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9"/>
    </row>
    <row r="158" spans="1:46" ht="18.75" customHeight="1">
      <c r="A158" s="2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9"/>
    </row>
    <row r="159" spans="1:46" ht="18.75" customHeight="1">
      <c r="A159" s="28"/>
      <c r="B159" s="9" t="s">
        <v>436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9"/>
    </row>
    <row r="160" spans="1:46" ht="18.75" customHeight="1">
      <c r="A160" s="28"/>
      <c r="B160" s="2" t="s">
        <v>437</v>
      </c>
      <c r="C160" s="2"/>
      <c r="D160" s="2"/>
      <c r="E160" s="2"/>
      <c r="F160" s="2"/>
      <c r="G160" s="2"/>
      <c r="H160" s="2"/>
      <c r="I160" s="2"/>
      <c r="J160" s="2"/>
      <c r="K160" s="2" t="s">
        <v>535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9"/>
    </row>
    <row r="161" spans="1:46" ht="18.75" customHeight="1">
      <c r="A161" s="2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523">
        <f ca="1">Calcu!P12</f>
        <v>0</v>
      </c>
      <c r="R161" s="523"/>
      <c r="S161" s="523"/>
      <c r="T161" s="523"/>
      <c r="U161" s="524" t="s">
        <v>405</v>
      </c>
      <c r="V161" s="504" t="str">
        <f ca="1">Calcu!H43</f>
        <v/>
      </c>
      <c r="W161" s="504"/>
      <c r="X161" s="504"/>
      <c r="Y161" s="504"/>
      <c r="Z161" s="504"/>
      <c r="AA161" s="504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9"/>
    </row>
    <row r="162" spans="1:46" ht="18.75" customHeight="1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8"/>
      <c r="L162" s="2"/>
      <c r="M162" s="2"/>
      <c r="N162" s="2"/>
      <c r="O162" s="2"/>
      <c r="P162" s="2"/>
      <c r="Q162" s="499">
        <v>2</v>
      </c>
      <c r="R162" s="499"/>
      <c r="S162" s="499"/>
      <c r="T162" s="499"/>
      <c r="U162" s="524"/>
      <c r="V162" s="504"/>
      <c r="W162" s="504"/>
      <c r="X162" s="504"/>
      <c r="Y162" s="504"/>
      <c r="Z162" s="504"/>
      <c r="AA162" s="504"/>
      <c r="AB162" s="16"/>
      <c r="AC162" s="2"/>
      <c r="AD162" s="18"/>
      <c r="AE162" s="18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9"/>
    </row>
    <row r="163" spans="1:46" ht="18.75" customHeight="1">
      <c r="A163" s="28"/>
      <c r="B163" s="2" t="s">
        <v>438</v>
      </c>
      <c r="C163" s="2"/>
      <c r="D163" s="2"/>
      <c r="E163" s="2"/>
      <c r="F163" s="2"/>
      <c r="G163" s="2"/>
      <c r="H163" s="502" t="s">
        <v>439</v>
      </c>
      <c r="I163" s="502"/>
      <c r="J163" s="502"/>
      <c r="K163" s="502"/>
      <c r="L163" s="502"/>
      <c r="M163" s="4" t="s">
        <v>440</v>
      </c>
      <c r="N163" s="4"/>
      <c r="O163" s="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9"/>
    </row>
    <row r="164" spans="1:46" ht="18.75" customHeight="1">
      <c r="A164" s="28"/>
      <c r="B164" s="2" t="s">
        <v>441</v>
      </c>
      <c r="C164" s="2"/>
      <c r="D164" s="2"/>
      <c r="E164" s="2"/>
      <c r="F164" s="2"/>
      <c r="G164" s="2"/>
      <c r="H164" s="502">
        <v>1</v>
      </c>
      <c r="I164" s="50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9"/>
    </row>
    <row r="165" spans="1:46" ht="18.75" customHeight="1">
      <c r="A165" s="28"/>
      <c r="B165" s="2" t="s">
        <v>442</v>
      </c>
      <c r="C165" s="2"/>
      <c r="D165" s="2"/>
      <c r="E165" s="2"/>
      <c r="F165" s="2"/>
      <c r="G165" s="2"/>
      <c r="H165" s="2"/>
      <c r="I165" s="2"/>
      <c r="J165" s="220">
        <v>1</v>
      </c>
      <c r="K165" s="220" t="s">
        <v>409</v>
      </c>
      <c r="L165" s="503" t="str">
        <f ca="1">V161</f>
        <v/>
      </c>
      <c r="M165" s="503"/>
      <c r="N165" s="503"/>
      <c r="O165" s="503"/>
      <c r="P165" s="10" t="s">
        <v>419</v>
      </c>
      <c r="Q165" s="503" t="str">
        <f ca="1">L165</f>
        <v/>
      </c>
      <c r="R165" s="503"/>
      <c r="S165" s="503"/>
      <c r="T165" s="503"/>
      <c r="U165" s="503"/>
      <c r="V165" s="222"/>
      <c r="W165" s="222"/>
      <c r="X165" s="4" t="s">
        <v>420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9"/>
    </row>
    <row r="166" spans="1:46" ht="18.75" customHeight="1">
      <c r="A166" s="28"/>
      <c r="B166" s="502" t="s">
        <v>443</v>
      </c>
      <c r="C166" s="502"/>
      <c r="D166" s="502"/>
      <c r="E166" s="502"/>
      <c r="F166" s="502"/>
      <c r="G166" s="50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9"/>
    </row>
    <row r="167" spans="1:46" ht="18.75" customHeight="1">
      <c r="A167" s="28"/>
      <c r="B167" s="502"/>
      <c r="C167" s="502"/>
      <c r="D167" s="502"/>
      <c r="E167" s="502"/>
      <c r="F167" s="502"/>
      <c r="G167" s="50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9"/>
    </row>
    <row r="168" spans="1:46" ht="18.75" customHeight="1">
      <c r="A168" s="2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9"/>
    </row>
    <row r="169" spans="1:46" ht="18.75" customHeight="1">
      <c r="A169" s="28"/>
      <c r="B169" s="9" t="s">
        <v>444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9"/>
    </row>
    <row r="170" spans="1:46" ht="18.75" customHeight="1">
      <c r="A170" s="28"/>
      <c r="B170" s="88" t="s">
        <v>445</v>
      </c>
      <c r="C170" s="88"/>
      <c r="D170" s="88"/>
      <c r="E170" s="88"/>
      <c r="F170" s="88"/>
      <c r="G170" s="88"/>
      <c r="H170" s="88"/>
      <c r="I170" s="88"/>
      <c r="J170" s="88"/>
      <c r="K170" s="88" t="s">
        <v>446</v>
      </c>
      <c r="L170" s="88"/>
      <c r="M170" s="88"/>
      <c r="N170" s="88"/>
      <c r="O170" s="88"/>
      <c r="P170" s="88"/>
      <c r="Q170" s="88"/>
      <c r="R170" s="88"/>
      <c r="S170" s="88"/>
      <c r="T170" s="89"/>
      <c r="U170" s="89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29"/>
    </row>
    <row r="171" spans="1:46" ht="18.75" customHeight="1">
      <c r="A171" s="2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 t="s">
        <v>447</v>
      </c>
      <c r="M171" s="88"/>
      <c r="N171" s="88"/>
      <c r="O171" s="88"/>
      <c r="P171" s="88"/>
      <c r="Q171" s="88"/>
      <c r="R171" s="88"/>
      <c r="S171" s="88"/>
      <c r="T171" s="89"/>
      <c r="U171" s="89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29"/>
    </row>
    <row r="172" spans="1:46" ht="18.75" customHeight="1">
      <c r="A172" s="2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519" t="s">
        <v>448</v>
      </c>
      <c r="M172" s="519"/>
      <c r="N172" s="519"/>
      <c r="O172" s="519"/>
      <c r="P172" s="519"/>
      <c r="Q172" s="519"/>
      <c r="R172" s="519"/>
      <c r="S172" s="519"/>
      <c r="T172" s="519"/>
      <c r="U172" s="519"/>
      <c r="V172" s="519"/>
      <c r="W172" s="519"/>
      <c r="X172" s="519"/>
      <c r="Y172" s="519"/>
      <c r="Z172" s="519"/>
      <c r="AA172" s="519"/>
      <c r="AB172" s="519"/>
      <c r="AC172" s="519"/>
      <c r="AD172" s="519"/>
      <c r="AE172" s="519"/>
      <c r="AF172" s="519"/>
      <c r="AG172" s="519"/>
      <c r="AH172" s="519"/>
      <c r="AI172" s="519"/>
      <c r="AJ172" s="519"/>
      <c r="AK172" s="519"/>
      <c r="AL172" s="519"/>
      <c r="AM172" s="519"/>
      <c r="AN172" s="519"/>
      <c r="AO172" s="519"/>
      <c r="AP172" s="519"/>
      <c r="AQ172" s="519"/>
      <c r="AR172" s="519"/>
      <c r="AS172" s="519"/>
      <c r="AT172" s="29"/>
    </row>
    <row r="173" spans="1:46" ht="18.75" customHeight="1">
      <c r="A173" s="28"/>
      <c r="B173" s="88"/>
      <c r="C173" s="88"/>
      <c r="D173" s="88"/>
      <c r="E173" s="88"/>
      <c r="F173" s="88"/>
      <c r="G173" s="88"/>
      <c r="H173" s="88"/>
      <c r="I173" s="88"/>
      <c r="J173" s="88"/>
      <c r="K173" s="2"/>
      <c r="L173" s="2" t="s">
        <v>449</v>
      </c>
      <c r="M173" s="2"/>
      <c r="N173" s="2"/>
      <c r="O173" s="2"/>
      <c r="P173" s="2"/>
      <c r="Q173" s="2"/>
      <c r="R173" s="2"/>
      <c r="S173" s="2"/>
      <c r="T173" s="2"/>
      <c r="U173" s="8"/>
      <c r="V173" s="16"/>
      <c r="W173" s="16"/>
      <c r="X173" s="16"/>
      <c r="Y173" s="16"/>
      <c r="Z173" s="16"/>
      <c r="AA173" s="16"/>
      <c r="AB173" s="16"/>
      <c r="AC173" s="16"/>
      <c r="AD173" s="2"/>
      <c r="AE173" s="18"/>
      <c r="AF173" s="18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9"/>
    </row>
    <row r="174" spans="1:46" ht="18.75" customHeight="1">
      <c r="A174" s="2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90"/>
      <c r="M174" s="88"/>
      <c r="N174" s="88"/>
      <c r="O174" s="88"/>
      <c r="P174" s="88"/>
      <c r="Q174" s="520">
        <f ca="1">Calcu!P14</f>
        <v>0</v>
      </c>
      <c r="R174" s="521"/>
      <c r="S174" s="521"/>
      <c r="T174" s="521"/>
      <c r="U174" s="521" t="s">
        <v>405</v>
      </c>
      <c r="V174" s="510" t="str">
        <f ca="1">Calcu!I43</f>
        <v/>
      </c>
      <c r="W174" s="510"/>
      <c r="X174" s="510"/>
      <c r="Y174" s="510"/>
      <c r="Z174" s="510"/>
      <c r="AA174" s="510"/>
      <c r="AB174" s="216"/>
      <c r="AC174" s="216"/>
      <c r="AD174" s="216"/>
      <c r="AE174" s="223"/>
      <c r="AF174" s="223"/>
      <c r="AG174" s="223"/>
      <c r="AH174" s="223"/>
      <c r="AI174" s="223"/>
      <c r="AJ174" s="223"/>
      <c r="AK174" s="223"/>
      <c r="AL174" s="88"/>
      <c r="AM174" s="88"/>
      <c r="AN174" s="88"/>
      <c r="AO174" s="88"/>
      <c r="AP174" s="88"/>
      <c r="AQ174" s="88"/>
      <c r="AR174" s="88"/>
      <c r="AS174" s="88"/>
      <c r="AT174" s="29"/>
    </row>
    <row r="175" spans="1:46" ht="18.75" customHeight="1">
      <c r="A175" s="28"/>
      <c r="B175" s="88"/>
      <c r="C175" s="88"/>
      <c r="D175" s="88"/>
      <c r="E175" s="88"/>
      <c r="F175" s="88"/>
      <c r="G175" s="88"/>
      <c r="H175" s="88"/>
      <c r="I175" s="88"/>
      <c r="J175" s="8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521"/>
      <c r="V175" s="510"/>
      <c r="W175" s="510"/>
      <c r="X175" s="510"/>
      <c r="Y175" s="510"/>
      <c r="Z175" s="510"/>
      <c r="AA175" s="5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9"/>
    </row>
    <row r="176" spans="1:46" ht="18.75" customHeight="1">
      <c r="A176" s="28"/>
      <c r="B176" s="88"/>
      <c r="C176" s="88"/>
      <c r="D176" s="88"/>
      <c r="E176" s="88"/>
      <c r="F176" s="88"/>
      <c r="G176" s="88"/>
      <c r="H176" s="88"/>
      <c r="I176" s="88"/>
      <c r="J176" s="88"/>
      <c r="K176" s="522" t="s">
        <v>450</v>
      </c>
      <c r="L176" s="522"/>
      <c r="M176" s="522"/>
      <c r="N176" s="88" t="s">
        <v>451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9"/>
    </row>
    <row r="177" spans="1:46" ht="18.75" customHeight="1">
      <c r="A177" s="28"/>
      <c r="B177" s="2" t="s">
        <v>452</v>
      </c>
      <c r="C177" s="2"/>
      <c r="D177" s="2"/>
      <c r="E177" s="2"/>
      <c r="F177" s="2"/>
      <c r="G177" s="2"/>
      <c r="H177" s="502" t="s">
        <v>453</v>
      </c>
      <c r="I177" s="502"/>
      <c r="J177" s="502"/>
      <c r="K177" s="502"/>
      <c r="L177" s="502"/>
      <c r="M177" s="4"/>
      <c r="N177" s="4"/>
      <c r="O177" s="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9"/>
    </row>
    <row r="178" spans="1:46" ht="18.75" customHeight="1">
      <c r="A178" s="28"/>
      <c r="B178" s="2" t="s">
        <v>454</v>
      </c>
      <c r="C178" s="2"/>
      <c r="D178" s="2"/>
      <c r="E178" s="2"/>
      <c r="F178" s="2"/>
      <c r="G178" s="2"/>
      <c r="H178" s="502">
        <v>1</v>
      </c>
      <c r="I178" s="50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9"/>
    </row>
    <row r="179" spans="1:46" ht="18.75" customHeight="1">
      <c r="A179" s="28"/>
      <c r="B179" s="2" t="s">
        <v>455</v>
      </c>
      <c r="C179" s="2"/>
      <c r="D179" s="2"/>
      <c r="E179" s="2"/>
      <c r="F179" s="2"/>
      <c r="G179" s="2"/>
      <c r="H179" s="2"/>
      <c r="I179" s="2"/>
      <c r="J179" s="220">
        <v>1</v>
      </c>
      <c r="K179" s="220" t="s">
        <v>409</v>
      </c>
      <c r="L179" s="492" t="str">
        <f ca="1">V174</f>
        <v/>
      </c>
      <c r="M179" s="492"/>
      <c r="N179" s="492"/>
      <c r="O179" s="492"/>
      <c r="P179" s="492"/>
      <c r="Q179" s="10" t="s">
        <v>419</v>
      </c>
      <c r="R179" s="492" t="str">
        <f ca="1">L179</f>
        <v/>
      </c>
      <c r="S179" s="492"/>
      <c r="T179" s="492"/>
      <c r="U179" s="492"/>
      <c r="V179" s="492"/>
      <c r="W179" s="27"/>
      <c r="X179" s="4" t="s">
        <v>420</v>
      </c>
      <c r="Y179" s="27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9"/>
    </row>
    <row r="180" spans="1:46" ht="18.75" customHeight="1">
      <c r="A180" s="28"/>
      <c r="B180" s="502" t="s">
        <v>456</v>
      </c>
      <c r="C180" s="502"/>
      <c r="D180" s="502"/>
      <c r="E180" s="502"/>
      <c r="F180" s="502"/>
      <c r="G180" s="50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9"/>
    </row>
    <row r="181" spans="1:46" ht="18.75" customHeight="1">
      <c r="A181" s="28"/>
      <c r="B181" s="502"/>
      <c r="C181" s="502"/>
      <c r="D181" s="502"/>
      <c r="E181" s="502"/>
      <c r="F181" s="502"/>
      <c r="G181" s="50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9"/>
    </row>
    <row r="182" spans="1:46" ht="18.75" customHeight="1">
      <c r="A182" s="2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9"/>
    </row>
    <row r="183" spans="1:46" ht="18.75" customHeight="1">
      <c r="A183" s="28"/>
      <c r="B183" s="9" t="s">
        <v>457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9"/>
    </row>
    <row r="184" spans="1:46" ht="18.75" customHeight="1">
      <c r="A184" s="28"/>
      <c r="B184" s="2" t="s">
        <v>458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525">
        <f>M10</f>
        <v>0.05</v>
      </c>
      <c r="T184" s="525"/>
      <c r="U184" s="525"/>
      <c r="V184" s="525"/>
      <c r="W184" s="525"/>
      <c r="X184" s="213" t="s">
        <v>409</v>
      </c>
      <c r="Y184" s="526" t="e">
        <f ca="1">Calcu!B14</f>
        <v>#DIV/0!</v>
      </c>
      <c r="Z184" s="526"/>
      <c r="AA184" s="526"/>
      <c r="AB184" s="526"/>
      <c r="AC184" s="499" t="s">
        <v>405</v>
      </c>
      <c r="AD184" s="510" t="str">
        <f ca="1">Calcu!J43</f>
        <v/>
      </c>
      <c r="AE184" s="510"/>
      <c r="AF184" s="510"/>
      <c r="AG184" s="510"/>
      <c r="AH184" s="510"/>
      <c r="AI184" s="510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9"/>
    </row>
    <row r="185" spans="1:46" ht="18.75" customHeight="1">
      <c r="A185" s="2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8"/>
      <c r="U185" s="18"/>
      <c r="V185" s="2"/>
      <c r="W185" s="2"/>
      <c r="X185" s="2"/>
      <c r="Y185" s="2"/>
      <c r="Z185" s="2"/>
      <c r="AA185" s="2"/>
      <c r="AB185" s="2"/>
      <c r="AC185" s="499"/>
      <c r="AD185" s="510"/>
      <c r="AE185" s="510"/>
      <c r="AF185" s="510"/>
      <c r="AG185" s="510"/>
      <c r="AH185" s="510"/>
      <c r="AI185" s="510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9"/>
    </row>
    <row r="186" spans="1:46" ht="18.75" customHeight="1">
      <c r="A186" s="28"/>
      <c r="B186" s="2"/>
      <c r="C186" s="2"/>
      <c r="D186" s="2"/>
      <c r="E186" s="2"/>
      <c r="F186" s="2"/>
      <c r="G186" s="2"/>
      <c r="H186" s="2"/>
      <c r="I186" s="2"/>
      <c r="J186" s="2"/>
      <c r="K186" s="499" t="s">
        <v>459</v>
      </c>
      <c r="L186" s="499"/>
      <c r="M186" s="499"/>
      <c r="N186" s="2" t="s">
        <v>460</v>
      </c>
      <c r="O186" s="2"/>
      <c r="P186" s="2"/>
      <c r="Q186" s="2"/>
      <c r="R186" s="2"/>
      <c r="S186" s="2"/>
      <c r="T186" s="18"/>
      <c r="U186" s="18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9"/>
    </row>
    <row r="187" spans="1:46" ht="18.75" customHeight="1">
      <c r="A187" s="28"/>
      <c r="B187" s="2"/>
      <c r="C187" s="2"/>
      <c r="D187" s="2"/>
      <c r="E187" s="2"/>
      <c r="F187" s="2"/>
      <c r="G187" s="2"/>
      <c r="H187" s="2"/>
      <c r="I187" s="2"/>
      <c r="J187" s="2"/>
      <c r="K187" s="499" t="s">
        <v>461</v>
      </c>
      <c r="L187" s="499"/>
      <c r="M187" s="499"/>
      <c r="N187" s="2" t="s">
        <v>462</v>
      </c>
      <c r="O187" s="2"/>
      <c r="P187" s="2"/>
      <c r="Q187" s="2"/>
      <c r="R187" s="2"/>
      <c r="S187" s="2"/>
      <c r="T187" s="18"/>
      <c r="U187" s="18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9"/>
    </row>
    <row r="188" spans="1:46" ht="18.75" customHeight="1">
      <c r="A188" s="28"/>
      <c r="B188" s="2" t="s">
        <v>463</v>
      </c>
      <c r="C188" s="2"/>
      <c r="D188" s="2"/>
      <c r="E188" s="2"/>
      <c r="F188" s="2"/>
      <c r="G188" s="2"/>
      <c r="H188" s="502" t="s">
        <v>453</v>
      </c>
      <c r="I188" s="502"/>
      <c r="J188" s="502"/>
      <c r="K188" s="502"/>
      <c r="L188" s="502"/>
      <c r="M188" s="4"/>
      <c r="N188" s="4"/>
      <c r="O188" s="4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9"/>
    </row>
    <row r="189" spans="1:46" ht="18.75" customHeight="1">
      <c r="A189" s="28"/>
      <c r="B189" s="2" t="s">
        <v>464</v>
      </c>
      <c r="C189" s="2"/>
      <c r="D189" s="2"/>
      <c r="E189" s="2"/>
      <c r="F189" s="2"/>
      <c r="G189" s="2"/>
      <c r="H189" s="502">
        <v>1</v>
      </c>
      <c r="I189" s="50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9"/>
    </row>
    <row r="190" spans="1:46" ht="18.75" customHeight="1">
      <c r="A190" s="28"/>
      <c r="B190" s="2" t="s">
        <v>465</v>
      </c>
      <c r="C190" s="2"/>
      <c r="D190" s="2"/>
      <c r="E190" s="2"/>
      <c r="F190" s="2"/>
      <c r="G190" s="2"/>
      <c r="H190" s="2"/>
      <c r="I190" s="2"/>
      <c r="J190" s="220">
        <v>1</v>
      </c>
      <c r="K190" s="220" t="s">
        <v>409</v>
      </c>
      <c r="L190" s="492" t="str">
        <f ca="1">AD184</f>
        <v/>
      </c>
      <c r="M190" s="492"/>
      <c r="N190" s="492"/>
      <c r="O190" s="492"/>
      <c r="P190" s="492"/>
      <c r="Q190" s="10" t="s">
        <v>419</v>
      </c>
      <c r="R190" s="492" t="str">
        <f ca="1">L190</f>
        <v/>
      </c>
      <c r="S190" s="492"/>
      <c r="T190" s="492"/>
      <c r="U190" s="492"/>
      <c r="V190" s="492"/>
      <c r="W190" s="27"/>
      <c r="X190" s="4" t="s">
        <v>420</v>
      </c>
      <c r="Y190" s="27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9"/>
    </row>
    <row r="191" spans="1:46" ht="18.75" customHeight="1">
      <c r="A191" s="28"/>
      <c r="B191" s="502" t="s">
        <v>466</v>
      </c>
      <c r="C191" s="502"/>
      <c r="D191" s="502"/>
      <c r="E191" s="502"/>
      <c r="F191" s="502"/>
      <c r="G191" s="50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9"/>
    </row>
    <row r="192" spans="1:46" ht="18.75" customHeight="1">
      <c r="A192" s="28"/>
      <c r="B192" s="502"/>
      <c r="C192" s="502"/>
      <c r="D192" s="502"/>
      <c r="E192" s="502"/>
      <c r="F192" s="502"/>
      <c r="G192" s="50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9"/>
    </row>
    <row r="193" spans="1:58" ht="18.75" customHeight="1">
      <c r="A193" s="2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9"/>
    </row>
    <row r="194" spans="1:58" ht="18.75" customHeight="1">
      <c r="A194" s="23" t="s">
        <v>467</v>
      </c>
      <c r="B194" s="9"/>
      <c r="C194" s="2"/>
      <c r="D194" s="2"/>
      <c r="E194" s="2"/>
      <c r="F194" s="2"/>
      <c r="G194" s="2"/>
      <c r="H194" s="2"/>
      <c r="I194" s="2"/>
      <c r="J194" s="4"/>
      <c r="K194" s="4"/>
      <c r="L194" s="27"/>
      <c r="M194" s="27"/>
      <c r="N194" s="27"/>
      <c r="O194" s="27"/>
      <c r="P194" s="27"/>
      <c r="Q194" s="10"/>
      <c r="R194" s="27"/>
      <c r="S194" s="27"/>
      <c r="T194" s="27"/>
      <c r="U194" s="27"/>
      <c r="V194" s="27"/>
      <c r="W194" s="27"/>
      <c r="X194" s="27"/>
      <c r="Y194" s="27"/>
      <c r="Z194" s="4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9"/>
    </row>
    <row r="195" spans="1:58" ht="18.75" customHeight="1">
      <c r="A195" s="2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9"/>
    </row>
    <row r="196" spans="1:58" ht="18.75" customHeight="1">
      <c r="A196" s="28"/>
      <c r="B196" s="2"/>
      <c r="C196" s="2"/>
      <c r="D196" s="2"/>
      <c r="E196" s="492" t="str">
        <f ca="1">R141</f>
        <v/>
      </c>
      <c r="F196" s="492"/>
      <c r="G196" s="492"/>
      <c r="H196" s="492"/>
      <c r="I196" s="492"/>
      <c r="J196" s="3" t="s">
        <v>468</v>
      </c>
      <c r="K196" s="492" t="str">
        <f ca="1">R156</f>
        <v/>
      </c>
      <c r="L196" s="492"/>
      <c r="M196" s="492"/>
      <c r="N196" s="492"/>
      <c r="O196" s="492"/>
      <c r="P196" s="3" t="s">
        <v>468</v>
      </c>
      <c r="Q196" s="503" t="str">
        <f ca="1">Q165</f>
        <v/>
      </c>
      <c r="R196" s="503"/>
      <c r="S196" s="503"/>
      <c r="T196" s="503"/>
      <c r="U196" s="503"/>
      <c r="V196" s="3" t="s">
        <v>468</v>
      </c>
      <c r="W196" s="492" t="str">
        <f ca="1">R179</f>
        <v/>
      </c>
      <c r="X196" s="492"/>
      <c r="Y196" s="492"/>
      <c r="Z196" s="492"/>
      <c r="AA196" s="492"/>
      <c r="AB196" s="3" t="s">
        <v>468</v>
      </c>
      <c r="AC196" s="492" t="str">
        <f ca="1">R190</f>
        <v/>
      </c>
      <c r="AD196" s="492"/>
      <c r="AE196" s="492"/>
      <c r="AF196" s="492"/>
      <c r="AG196" s="49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9"/>
    </row>
    <row r="197" spans="1:58" ht="18.75" customHeight="1">
      <c r="A197" s="28"/>
      <c r="B197" s="2"/>
      <c r="C197" s="499" t="s">
        <v>419</v>
      </c>
      <c r="D197" s="499"/>
      <c r="E197" s="510">
        <f ca="1">SQRT(SUMSQ(E196,K196,Q196,W196,AC196))</f>
        <v>0</v>
      </c>
      <c r="F197" s="510"/>
      <c r="G197" s="510"/>
      <c r="H197" s="510"/>
      <c r="I197" s="510"/>
      <c r="J197" s="510"/>
      <c r="K197" s="510"/>
      <c r="L197" s="51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9"/>
    </row>
    <row r="198" spans="1:58" s="2" customFormat="1" ht="18.75" customHeight="1">
      <c r="A198" s="28"/>
      <c r="AM198" s="19"/>
      <c r="AN198" s="4"/>
      <c r="AO198" s="4"/>
      <c r="AP198" s="4"/>
      <c r="AQ198" s="4"/>
      <c r="AT198" s="29"/>
    </row>
    <row r="199" spans="1:58" ht="18.75" customHeight="1">
      <c r="A199" s="23" t="s">
        <v>469</v>
      </c>
      <c r="B199" s="9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9"/>
    </row>
    <row r="200" spans="1:58" ht="18.75" customHeight="1">
      <c r="A200" s="28"/>
      <c r="B200" s="2"/>
      <c r="C200" s="2"/>
      <c r="D200" s="2"/>
      <c r="E200" s="2"/>
      <c r="F200" s="2"/>
      <c r="G200" s="517">
        <f ca="1">E197</f>
        <v>0</v>
      </c>
      <c r="H200" s="517"/>
      <c r="I200" s="517"/>
      <c r="J200" s="517"/>
      <c r="K200" s="517"/>
      <c r="L200" s="499" t="s">
        <v>419</v>
      </c>
      <c r="M200" s="511" t="e">
        <f ca="1">IF(G201=0,"∞",ROUNDDOWN(G200^4/(G201^4/G202),0))</f>
        <v>#VALUE!</v>
      </c>
      <c r="N200" s="511"/>
      <c r="O200" s="511"/>
      <c r="P200" s="511"/>
      <c r="Q200" s="511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33"/>
      <c r="AU200" s="4"/>
    </row>
    <row r="201" spans="1:58" ht="18.75" customHeight="1">
      <c r="A201" s="28"/>
      <c r="B201" s="2"/>
      <c r="C201" s="2"/>
      <c r="D201" s="2"/>
      <c r="E201" s="2"/>
      <c r="F201" s="2"/>
      <c r="G201" s="487" t="str">
        <f ca="1">AA118</f>
        <v/>
      </c>
      <c r="H201" s="487"/>
      <c r="I201" s="487"/>
      <c r="J201" s="487"/>
      <c r="K201" s="487"/>
      <c r="L201" s="499"/>
      <c r="M201" s="511"/>
      <c r="N201" s="511"/>
      <c r="O201" s="511"/>
      <c r="P201" s="511"/>
      <c r="Q201" s="511"/>
      <c r="R201" s="224"/>
      <c r="S201" s="27"/>
      <c r="T201" s="27"/>
      <c r="U201" s="27"/>
      <c r="V201" s="27"/>
      <c r="W201" s="27"/>
      <c r="X201" s="224"/>
      <c r="Y201" s="27"/>
      <c r="Z201" s="27"/>
      <c r="AA201" s="27"/>
      <c r="AB201" s="27"/>
      <c r="AC201" s="27"/>
      <c r="AD201" s="224"/>
      <c r="AE201" s="27"/>
      <c r="AF201" s="27"/>
      <c r="AG201" s="27"/>
      <c r="AH201" s="27"/>
      <c r="AI201" s="27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33"/>
      <c r="AU201" s="4"/>
    </row>
    <row r="202" spans="1:58" ht="18.75" customHeight="1">
      <c r="A202" s="28"/>
      <c r="B202" s="2"/>
      <c r="C202" s="2"/>
      <c r="D202" s="2"/>
      <c r="E202" s="2"/>
      <c r="F202" s="2"/>
      <c r="G202" s="518">
        <f>AI118</f>
        <v>2</v>
      </c>
      <c r="H202" s="518"/>
      <c r="I202" s="518"/>
      <c r="J202" s="518"/>
      <c r="K202" s="518"/>
      <c r="L202" s="224"/>
      <c r="M202" s="5"/>
      <c r="N202" s="5"/>
      <c r="O202" s="5"/>
      <c r="P202" s="5"/>
      <c r="Q202" s="5"/>
      <c r="R202" s="224"/>
      <c r="S202" s="5"/>
      <c r="T202" s="5"/>
      <c r="U202" s="5"/>
      <c r="V202" s="5"/>
      <c r="W202" s="5"/>
      <c r="X202" s="224"/>
      <c r="Y202" s="5"/>
      <c r="Z202" s="5"/>
      <c r="AA202" s="5"/>
      <c r="AB202" s="5"/>
      <c r="AC202" s="5"/>
      <c r="AD202" s="224"/>
      <c r="AE202" s="5"/>
      <c r="AF202" s="5"/>
      <c r="AG202" s="5"/>
      <c r="AH202" s="5"/>
      <c r="AI202" s="5"/>
      <c r="AJ202" s="5"/>
      <c r="AK202" s="5"/>
      <c r="AL202" s="5"/>
      <c r="AM202" s="5"/>
      <c r="AN202" s="2"/>
      <c r="AO202" s="2"/>
      <c r="AP202" s="2"/>
      <c r="AQ202" s="2"/>
      <c r="AR202" s="2"/>
      <c r="AS202" s="2"/>
      <c r="AT202" s="29"/>
    </row>
    <row r="203" spans="1:58" ht="18.75" customHeight="1">
      <c r="A203" s="2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6"/>
      <c r="AJ203" s="6"/>
      <c r="AK203" s="6"/>
      <c r="AL203" s="2"/>
      <c r="AM203" s="2"/>
      <c r="AN203" s="2"/>
      <c r="AO203" s="2"/>
      <c r="AP203" s="2"/>
      <c r="AQ203" s="2"/>
      <c r="AR203" s="2"/>
      <c r="AS203" s="2"/>
      <c r="AT203" s="29"/>
    </row>
    <row r="204" spans="1:58" ht="18.75" customHeight="1">
      <c r="A204" s="23" t="s">
        <v>470</v>
      </c>
      <c r="B204" s="24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9"/>
    </row>
    <row r="205" spans="1:58" ht="18.75" customHeight="1">
      <c r="A205" s="28"/>
      <c r="B205" s="2"/>
      <c r="C205" s="2"/>
      <c r="D205" s="2"/>
      <c r="E205" s="2"/>
      <c r="F205" s="2"/>
      <c r="G205" s="2"/>
      <c r="H205" s="2"/>
      <c r="I205" s="17" t="s">
        <v>471</v>
      </c>
      <c r="J205" s="499" t="e">
        <f ca="1">IF(M200&gt;9,2,OFFSET(E209,MATCH(M200,B211:B220,0),0))</f>
        <v>#VALUE!</v>
      </c>
      <c r="K205" s="499"/>
      <c r="L205" s="499"/>
      <c r="M205" s="213" t="s">
        <v>409</v>
      </c>
      <c r="N205" s="492">
        <f ca="1">E197</f>
        <v>0</v>
      </c>
      <c r="O205" s="492"/>
      <c r="P205" s="492"/>
      <c r="Q205" s="492"/>
      <c r="R205" s="492"/>
      <c r="S205" s="213" t="s">
        <v>419</v>
      </c>
      <c r="T205" s="492" t="e">
        <f ca="1">J205*N205</f>
        <v>#VALUE!</v>
      </c>
      <c r="U205" s="492"/>
      <c r="V205" s="492"/>
      <c r="W205" s="492"/>
      <c r="X205" s="492"/>
      <c r="Y205" s="27" t="s">
        <v>472</v>
      </c>
      <c r="Z205" s="493" t="e">
        <f ca="1">ROUNDUP(T205,2)</f>
        <v>#VALUE!</v>
      </c>
      <c r="AA205" s="493"/>
      <c r="AB205" s="493"/>
      <c r="AC205" s="493"/>
      <c r="AD205" s="493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9"/>
    </row>
    <row r="206" spans="1:58" ht="18.75" customHeight="1">
      <c r="A206" s="28"/>
      <c r="B206" s="2"/>
      <c r="C206" s="2"/>
      <c r="D206" s="2" t="s">
        <v>473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9"/>
    </row>
    <row r="207" spans="1:58" ht="18.75" customHeight="1">
      <c r="A207" s="2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9"/>
    </row>
    <row r="208" spans="1:58" s="229" customFormat="1" ht="18.75" customHeight="1">
      <c r="A208" s="225" t="s">
        <v>474</v>
      </c>
      <c r="B208" s="226"/>
      <c r="C208" s="226"/>
      <c r="D208" s="227"/>
      <c r="E208" s="227"/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  <c r="AA208" s="227"/>
      <c r="AB208" s="227"/>
      <c r="AC208" s="227"/>
      <c r="AD208" s="227"/>
      <c r="AE208" s="227"/>
      <c r="AF208" s="227"/>
      <c r="AG208" s="227"/>
      <c r="AH208" s="227"/>
      <c r="AI208" s="227"/>
      <c r="AJ208" s="227"/>
      <c r="AK208" s="227"/>
      <c r="AL208" s="227"/>
      <c r="AM208" s="227"/>
      <c r="AN208" s="227"/>
      <c r="AO208" s="227"/>
      <c r="AP208" s="227"/>
      <c r="AQ208" s="227"/>
      <c r="AR208" s="227"/>
      <c r="AS208" s="227"/>
      <c r="AT208" s="228"/>
      <c r="AU208" s="227"/>
      <c r="AV208" s="227"/>
      <c r="AW208" s="227"/>
      <c r="AX208" s="227"/>
      <c r="AY208" s="227"/>
      <c r="AZ208" s="227"/>
      <c r="BA208" s="227"/>
      <c r="BB208" s="227"/>
      <c r="BC208" s="227"/>
      <c r="BD208" s="227"/>
      <c r="BE208" s="227"/>
      <c r="BF208" s="227"/>
    </row>
    <row r="209" spans="1:58" s="229" customFormat="1" ht="18.75" customHeight="1">
      <c r="A209" s="225"/>
      <c r="B209" s="494" t="s">
        <v>475</v>
      </c>
      <c r="C209" s="494"/>
      <c r="D209" s="494"/>
      <c r="E209" s="495" t="s">
        <v>476</v>
      </c>
      <c r="F209" s="495"/>
      <c r="G209" s="495"/>
      <c r="H209" s="495"/>
      <c r="I209" s="495"/>
      <c r="J209" s="495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  <c r="AA209" s="227"/>
      <c r="AB209" s="227"/>
      <c r="AC209" s="227"/>
      <c r="AD209" s="227"/>
      <c r="AE209" s="227"/>
      <c r="AF209" s="227"/>
      <c r="AG209" s="227"/>
      <c r="AH209" s="227"/>
      <c r="AI209" s="227"/>
      <c r="AJ209" s="227"/>
      <c r="AK209" s="227"/>
      <c r="AL209" s="227"/>
      <c r="AM209" s="227"/>
      <c r="AN209" s="227"/>
      <c r="AO209" s="227"/>
      <c r="AP209" s="227"/>
      <c r="AQ209" s="227"/>
      <c r="AR209" s="227"/>
      <c r="AS209" s="227"/>
      <c r="AT209" s="228"/>
      <c r="AU209" s="227"/>
      <c r="AV209" s="227"/>
      <c r="AW209" s="227"/>
      <c r="AX209" s="227"/>
      <c r="AY209" s="227"/>
      <c r="AZ209" s="227"/>
      <c r="BA209" s="227"/>
      <c r="BB209" s="227"/>
      <c r="BC209" s="227"/>
      <c r="BD209" s="227"/>
      <c r="BE209" s="227"/>
      <c r="BF209" s="227"/>
    </row>
    <row r="210" spans="1:58" s="229" customFormat="1" ht="18.75" customHeight="1">
      <c r="A210" s="225"/>
      <c r="B210" s="494"/>
      <c r="C210" s="494"/>
      <c r="D210" s="494"/>
      <c r="E210" s="496">
        <v>95.45</v>
      </c>
      <c r="F210" s="496"/>
      <c r="G210" s="496"/>
      <c r="H210" s="496"/>
      <c r="I210" s="496"/>
      <c r="J210" s="496"/>
      <c r="K210" s="227"/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  <c r="AA210" s="227"/>
      <c r="AB210" s="227"/>
      <c r="AC210" s="227"/>
      <c r="AD210" s="227"/>
      <c r="AE210" s="227"/>
      <c r="AF210" s="227"/>
      <c r="AG210" s="227"/>
      <c r="AH210" s="227"/>
      <c r="AI210" s="227"/>
      <c r="AJ210" s="227"/>
      <c r="AK210" s="227"/>
      <c r="AL210" s="227"/>
      <c r="AM210" s="227"/>
      <c r="AN210" s="227"/>
      <c r="AO210" s="227"/>
      <c r="AP210" s="227"/>
      <c r="AQ210" s="227"/>
      <c r="AR210" s="227"/>
      <c r="AS210" s="227"/>
      <c r="AT210" s="228"/>
      <c r="AU210" s="227"/>
      <c r="AV210" s="227"/>
      <c r="AW210" s="227"/>
      <c r="AX210" s="227"/>
      <c r="AY210" s="227"/>
      <c r="AZ210" s="227"/>
      <c r="BA210" s="227"/>
      <c r="BB210" s="227"/>
      <c r="BC210" s="227"/>
      <c r="BD210" s="227"/>
      <c r="BE210" s="227"/>
      <c r="BF210" s="227"/>
    </row>
    <row r="211" spans="1:58" s="229" customFormat="1" ht="18.75" customHeight="1">
      <c r="A211" s="225"/>
      <c r="B211" s="497">
        <v>1</v>
      </c>
      <c r="C211" s="497"/>
      <c r="D211" s="497"/>
      <c r="E211" s="498">
        <v>13.97</v>
      </c>
      <c r="F211" s="498"/>
      <c r="G211" s="498"/>
      <c r="H211" s="498"/>
      <c r="I211" s="498"/>
      <c r="J211" s="498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  <c r="AA211" s="227"/>
      <c r="AB211" s="227"/>
      <c r="AC211" s="227"/>
      <c r="AD211" s="227"/>
      <c r="AE211" s="227"/>
      <c r="AF211" s="227"/>
      <c r="AG211" s="227"/>
      <c r="AH211" s="227"/>
      <c r="AI211" s="227"/>
      <c r="AJ211" s="227"/>
      <c r="AK211" s="227"/>
      <c r="AL211" s="227"/>
      <c r="AM211" s="227"/>
      <c r="AN211" s="227"/>
      <c r="AO211" s="227"/>
      <c r="AP211" s="227"/>
      <c r="AQ211" s="227"/>
      <c r="AR211" s="227"/>
      <c r="AS211" s="227"/>
      <c r="AT211" s="228"/>
      <c r="AU211" s="227"/>
      <c r="AV211" s="227"/>
      <c r="AW211" s="227"/>
      <c r="AX211" s="227"/>
      <c r="AY211" s="227"/>
      <c r="AZ211" s="227"/>
      <c r="BA211" s="227"/>
      <c r="BB211" s="227"/>
      <c r="BC211" s="227"/>
      <c r="BD211" s="227"/>
      <c r="BE211" s="227"/>
      <c r="BF211" s="227"/>
    </row>
    <row r="212" spans="1:58" s="229" customFormat="1" ht="18.75" customHeight="1">
      <c r="A212" s="225"/>
      <c r="B212" s="497">
        <v>2</v>
      </c>
      <c r="C212" s="497"/>
      <c r="D212" s="497"/>
      <c r="E212" s="498">
        <v>4.53</v>
      </c>
      <c r="F212" s="498"/>
      <c r="G212" s="498"/>
      <c r="H212" s="498"/>
      <c r="I212" s="498"/>
      <c r="J212" s="498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  <c r="AB212" s="227"/>
      <c r="AC212" s="227"/>
      <c r="AD212" s="227"/>
      <c r="AE212" s="227"/>
      <c r="AF212" s="227"/>
      <c r="AG212" s="227"/>
      <c r="AH212" s="227"/>
      <c r="AI212" s="227"/>
      <c r="AJ212" s="227"/>
      <c r="AK212" s="227"/>
      <c r="AL212" s="227"/>
      <c r="AM212" s="227"/>
      <c r="AN212" s="227"/>
      <c r="AO212" s="227"/>
      <c r="AP212" s="227"/>
      <c r="AQ212" s="227"/>
      <c r="AR212" s="227"/>
      <c r="AS212" s="227"/>
      <c r="AT212" s="228"/>
      <c r="AU212" s="227"/>
      <c r="AV212" s="227"/>
      <c r="AW212" s="227"/>
      <c r="AX212" s="227"/>
      <c r="AY212" s="227"/>
      <c r="AZ212" s="227"/>
      <c r="BA212" s="227"/>
      <c r="BB212" s="227"/>
      <c r="BC212" s="227"/>
      <c r="BD212" s="227"/>
      <c r="BE212" s="227"/>
      <c r="BF212" s="227"/>
    </row>
    <row r="213" spans="1:58" s="229" customFormat="1" ht="18.75" customHeight="1">
      <c r="A213" s="225"/>
      <c r="B213" s="497">
        <v>3</v>
      </c>
      <c r="C213" s="497"/>
      <c r="D213" s="497"/>
      <c r="E213" s="498">
        <v>3.31</v>
      </c>
      <c r="F213" s="498"/>
      <c r="G213" s="498"/>
      <c r="H213" s="498"/>
      <c r="I213" s="498"/>
      <c r="J213" s="498"/>
      <c r="K213" s="227"/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  <c r="AA213" s="227"/>
      <c r="AB213" s="227"/>
      <c r="AC213" s="227"/>
      <c r="AD213" s="227"/>
      <c r="AE213" s="227"/>
      <c r="AF213" s="227"/>
      <c r="AG213" s="227"/>
      <c r="AH213" s="227"/>
      <c r="AI213" s="227"/>
      <c r="AJ213" s="227"/>
      <c r="AK213" s="227"/>
      <c r="AL213" s="227"/>
      <c r="AM213" s="227"/>
      <c r="AN213" s="227"/>
      <c r="AO213" s="227"/>
      <c r="AP213" s="227"/>
      <c r="AQ213" s="227"/>
      <c r="AR213" s="227"/>
      <c r="AS213" s="227"/>
      <c r="AT213" s="228"/>
      <c r="AU213" s="227"/>
      <c r="AV213" s="227"/>
      <c r="AW213" s="227"/>
      <c r="AX213" s="227"/>
      <c r="AY213" s="227"/>
      <c r="AZ213" s="227"/>
      <c r="BA213" s="227"/>
      <c r="BB213" s="227"/>
      <c r="BC213" s="227"/>
      <c r="BD213" s="227"/>
      <c r="BE213" s="227"/>
      <c r="BF213" s="227"/>
    </row>
    <row r="214" spans="1:58" s="229" customFormat="1" ht="18.75" customHeight="1">
      <c r="A214" s="225"/>
      <c r="B214" s="497">
        <v>4</v>
      </c>
      <c r="C214" s="497"/>
      <c r="D214" s="497"/>
      <c r="E214" s="498">
        <v>2.87</v>
      </c>
      <c r="F214" s="498"/>
      <c r="G214" s="498"/>
      <c r="H214" s="498"/>
      <c r="I214" s="498"/>
      <c r="J214" s="498"/>
      <c r="K214" s="227"/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  <c r="AA214" s="227"/>
      <c r="AB214" s="227"/>
      <c r="AC214" s="227"/>
      <c r="AD214" s="227"/>
      <c r="AE214" s="227"/>
      <c r="AF214" s="227"/>
      <c r="AG214" s="227"/>
      <c r="AH214" s="227"/>
      <c r="AI214" s="227"/>
      <c r="AJ214" s="227"/>
      <c r="AK214" s="227"/>
      <c r="AL214" s="227"/>
      <c r="AM214" s="227"/>
      <c r="AN214" s="227"/>
      <c r="AO214" s="227"/>
      <c r="AP214" s="227"/>
      <c r="AQ214" s="227"/>
      <c r="AR214" s="227"/>
      <c r="AS214" s="227"/>
      <c r="AT214" s="228"/>
      <c r="AU214" s="227"/>
      <c r="AV214" s="227"/>
      <c r="AW214" s="227"/>
      <c r="AX214" s="227"/>
      <c r="AY214" s="227"/>
      <c r="AZ214" s="227"/>
      <c r="BA214" s="227"/>
      <c r="BB214" s="227"/>
      <c r="BC214" s="227"/>
      <c r="BD214" s="227"/>
      <c r="BE214" s="227"/>
      <c r="BF214" s="227"/>
    </row>
    <row r="215" spans="1:58" s="229" customFormat="1" ht="18.75" customHeight="1">
      <c r="A215" s="225"/>
      <c r="B215" s="497">
        <v>5</v>
      </c>
      <c r="C215" s="497"/>
      <c r="D215" s="497"/>
      <c r="E215" s="498">
        <v>2.65</v>
      </c>
      <c r="F215" s="498"/>
      <c r="G215" s="498"/>
      <c r="H215" s="498"/>
      <c r="I215" s="498"/>
      <c r="J215" s="498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  <c r="AA215" s="227"/>
      <c r="AB215" s="227"/>
      <c r="AC215" s="227"/>
      <c r="AD215" s="227"/>
      <c r="AE215" s="227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8"/>
      <c r="AU215" s="227"/>
      <c r="AV215" s="227"/>
      <c r="AW215" s="227"/>
      <c r="AX215" s="227"/>
      <c r="AY215" s="227"/>
      <c r="AZ215" s="227"/>
      <c r="BA215" s="227"/>
      <c r="BB215" s="227"/>
      <c r="BC215" s="227"/>
      <c r="BD215" s="227"/>
      <c r="BE215" s="227"/>
      <c r="BF215" s="227"/>
    </row>
    <row r="216" spans="1:58" s="229" customFormat="1" ht="18.75" customHeight="1">
      <c r="A216" s="225"/>
      <c r="B216" s="497">
        <v>6</v>
      </c>
      <c r="C216" s="497"/>
      <c r="D216" s="497"/>
      <c r="E216" s="498">
        <v>2.52</v>
      </c>
      <c r="F216" s="498"/>
      <c r="G216" s="498"/>
      <c r="H216" s="498"/>
      <c r="I216" s="498"/>
      <c r="J216" s="498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  <c r="AA216" s="227"/>
      <c r="AB216" s="227"/>
      <c r="AC216" s="227"/>
      <c r="AD216" s="227"/>
      <c r="AE216" s="227"/>
      <c r="AF216" s="227"/>
      <c r="AG216" s="227"/>
      <c r="AH216" s="227"/>
      <c r="AI216" s="227"/>
      <c r="AJ216" s="227"/>
      <c r="AK216" s="227"/>
      <c r="AL216" s="227"/>
      <c r="AM216" s="227"/>
      <c r="AN216" s="227"/>
      <c r="AO216" s="227"/>
      <c r="AP216" s="227"/>
      <c r="AQ216" s="227"/>
      <c r="AR216" s="227"/>
      <c r="AS216" s="227"/>
      <c r="AT216" s="228"/>
      <c r="AU216" s="227"/>
      <c r="AV216" s="227"/>
      <c r="AW216" s="227"/>
      <c r="AX216" s="227"/>
      <c r="AY216" s="227"/>
      <c r="AZ216" s="227"/>
      <c r="BA216" s="227"/>
      <c r="BB216" s="227"/>
      <c r="BC216" s="227"/>
      <c r="BD216" s="227"/>
      <c r="BE216" s="227"/>
      <c r="BF216" s="227"/>
    </row>
    <row r="217" spans="1:58" s="229" customFormat="1" ht="18.75" customHeight="1">
      <c r="A217" s="225"/>
      <c r="B217" s="497">
        <v>7</v>
      </c>
      <c r="C217" s="497"/>
      <c r="D217" s="497"/>
      <c r="E217" s="498">
        <v>2.4300000000000002</v>
      </c>
      <c r="F217" s="498"/>
      <c r="G217" s="498"/>
      <c r="H217" s="498"/>
      <c r="I217" s="498"/>
      <c r="J217" s="498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7"/>
      <c r="AB217" s="227"/>
      <c r="AC217" s="227"/>
      <c r="AD217" s="227"/>
      <c r="AE217" s="227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8"/>
      <c r="AU217" s="227"/>
      <c r="AV217" s="227"/>
      <c r="AW217" s="227"/>
      <c r="AX217" s="227"/>
      <c r="AY217" s="227"/>
      <c r="AZ217" s="227"/>
      <c r="BA217" s="227"/>
      <c r="BB217" s="227"/>
      <c r="BC217" s="227"/>
      <c r="BD217" s="227"/>
      <c r="BE217" s="227"/>
      <c r="BF217" s="227"/>
    </row>
    <row r="218" spans="1:58" s="229" customFormat="1" ht="18.75" customHeight="1">
      <c r="A218" s="225"/>
      <c r="B218" s="497">
        <v>8</v>
      </c>
      <c r="C218" s="497"/>
      <c r="D218" s="497"/>
      <c r="E218" s="498">
        <v>2.37</v>
      </c>
      <c r="F218" s="498"/>
      <c r="G218" s="498"/>
      <c r="H218" s="498"/>
      <c r="I218" s="498"/>
      <c r="J218" s="498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  <c r="AA218" s="227"/>
      <c r="AB218" s="227"/>
      <c r="AC218" s="227"/>
      <c r="AD218" s="227"/>
      <c r="AE218" s="227"/>
      <c r="AF218" s="227"/>
      <c r="AG218" s="227"/>
      <c r="AH218" s="227"/>
      <c r="AI218" s="227"/>
      <c r="AJ218" s="227"/>
      <c r="AK218" s="227"/>
      <c r="AL218" s="227"/>
      <c r="AM218" s="227"/>
      <c r="AN218" s="227"/>
      <c r="AO218" s="227"/>
      <c r="AP218" s="227"/>
      <c r="AQ218" s="227"/>
      <c r="AR218" s="227"/>
      <c r="AS218" s="227"/>
      <c r="AT218" s="228"/>
      <c r="AU218" s="227"/>
      <c r="AV218" s="227"/>
      <c r="AW218" s="227"/>
      <c r="AX218" s="227"/>
      <c r="AY218" s="227"/>
      <c r="AZ218" s="227"/>
      <c r="BA218" s="227"/>
      <c r="BB218" s="227"/>
      <c r="BC218" s="227"/>
      <c r="BD218" s="227"/>
      <c r="BE218" s="227"/>
      <c r="BF218" s="227"/>
    </row>
    <row r="219" spans="1:58" s="229" customFormat="1" ht="18.75" customHeight="1">
      <c r="A219" s="225"/>
      <c r="B219" s="497">
        <v>9</v>
      </c>
      <c r="C219" s="497"/>
      <c r="D219" s="497"/>
      <c r="E219" s="498">
        <v>2.3199999999999998</v>
      </c>
      <c r="F219" s="498"/>
      <c r="G219" s="498"/>
      <c r="H219" s="498"/>
      <c r="I219" s="498"/>
      <c r="J219" s="498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  <c r="Z219" s="227"/>
      <c r="AA219" s="227"/>
      <c r="AB219" s="227"/>
      <c r="AC219" s="227"/>
      <c r="AD219" s="227"/>
      <c r="AE219" s="227"/>
      <c r="AF219" s="227"/>
      <c r="AG219" s="227"/>
      <c r="AH219" s="227"/>
      <c r="AI219" s="227"/>
      <c r="AJ219" s="227"/>
      <c r="AK219" s="227"/>
      <c r="AL219" s="227"/>
      <c r="AM219" s="227"/>
      <c r="AN219" s="227"/>
      <c r="AO219" s="227"/>
      <c r="AP219" s="227"/>
      <c r="AQ219" s="227"/>
      <c r="AR219" s="227"/>
      <c r="AS219" s="227"/>
      <c r="AT219" s="228"/>
      <c r="AU219" s="227"/>
      <c r="AV219" s="227"/>
      <c r="AW219" s="227"/>
      <c r="AX219" s="227"/>
      <c r="AY219" s="227"/>
      <c r="AZ219" s="227"/>
      <c r="BA219" s="227"/>
      <c r="BB219" s="227"/>
      <c r="BC219" s="227"/>
      <c r="BD219" s="227"/>
      <c r="BE219" s="227"/>
      <c r="BF219" s="227"/>
    </row>
    <row r="220" spans="1:58" s="229" customFormat="1" ht="18.75" customHeight="1">
      <c r="A220" s="225"/>
      <c r="B220" s="500" t="s">
        <v>477</v>
      </c>
      <c r="C220" s="500"/>
      <c r="D220" s="500"/>
      <c r="E220" s="498">
        <v>2</v>
      </c>
      <c r="F220" s="498"/>
      <c r="G220" s="498"/>
      <c r="H220" s="498"/>
      <c r="I220" s="498"/>
      <c r="J220" s="498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  <c r="AA220" s="227"/>
      <c r="AB220" s="227"/>
      <c r="AC220" s="227"/>
      <c r="AD220" s="227"/>
      <c r="AE220" s="227"/>
      <c r="AF220" s="227"/>
      <c r="AG220" s="227"/>
      <c r="AH220" s="227"/>
      <c r="AI220" s="227"/>
      <c r="AJ220" s="227"/>
      <c r="AK220" s="227"/>
      <c r="AL220" s="227"/>
      <c r="AM220" s="227"/>
      <c r="AN220" s="227"/>
      <c r="AO220" s="227"/>
      <c r="AP220" s="227"/>
      <c r="AQ220" s="227"/>
      <c r="AR220" s="227"/>
      <c r="AS220" s="227"/>
      <c r="AT220" s="228"/>
      <c r="AU220" s="227"/>
      <c r="AV220" s="227"/>
      <c r="AW220" s="227"/>
      <c r="AX220" s="227"/>
      <c r="AY220" s="227"/>
      <c r="AZ220" s="227"/>
      <c r="BA220" s="227"/>
      <c r="BB220" s="227"/>
      <c r="BC220" s="227"/>
      <c r="BD220" s="227"/>
      <c r="BE220" s="227"/>
      <c r="BF220" s="227"/>
    </row>
    <row r="221" spans="1:58" ht="18.75" customHeight="1" thickBot="1">
      <c r="A221" s="34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6"/>
    </row>
    <row r="223" spans="1:58" ht="32.25" thickBot="1">
      <c r="A223" s="281" t="s">
        <v>562</v>
      </c>
    </row>
    <row r="224" spans="1:58" ht="18.75" customHeight="1">
      <c r="A224" s="81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3"/>
      <c r="AB224" s="83"/>
      <c r="AC224" s="83"/>
      <c r="AD224" s="83"/>
      <c r="AE224" s="83"/>
      <c r="AF224" s="83"/>
      <c r="AG224" s="83"/>
      <c r="AH224" s="84"/>
      <c r="AI224" s="84"/>
      <c r="AJ224" s="84"/>
      <c r="AK224" s="84"/>
      <c r="AL224" s="84"/>
      <c r="AM224" s="84"/>
      <c r="AN224" s="85"/>
      <c r="AO224" s="85"/>
      <c r="AP224" s="85"/>
      <c r="AQ224" s="85"/>
      <c r="AR224" s="85"/>
      <c r="AS224" s="85"/>
      <c r="AT224" s="86"/>
    </row>
    <row r="225" spans="1:46" ht="18.75" customHeight="1">
      <c r="A225" s="23"/>
      <c r="B225" s="87" t="s">
        <v>318</v>
      </c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30"/>
    </row>
    <row r="226" spans="1:46" ht="18.75" customHeight="1">
      <c r="A226" s="23"/>
      <c r="B226" s="401" t="s">
        <v>321</v>
      </c>
      <c r="C226" s="402"/>
      <c r="D226" s="402"/>
      <c r="E226" s="402"/>
      <c r="F226" s="403"/>
      <c r="G226" s="404">
        <f ca="1">Calcu_ADJ!D12</f>
        <v>0</v>
      </c>
      <c r="H226" s="405"/>
      <c r="I226" s="405"/>
      <c r="J226" s="405"/>
      <c r="K226" s="405"/>
      <c r="L226" s="405"/>
      <c r="M226" s="405"/>
      <c r="N226" s="406"/>
      <c r="O226" s="401" t="s">
        <v>322</v>
      </c>
      <c r="P226" s="402"/>
      <c r="Q226" s="402"/>
      <c r="R226" s="402"/>
      <c r="S226" s="402"/>
      <c r="T226" s="403"/>
      <c r="U226" s="404">
        <f ca="1">Calcu_ADJ!F12</f>
        <v>0</v>
      </c>
      <c r="V226" s="405"/>
      <c r="W226" s="405"/>
      <c r="X226" s="405"/>
      <c r="Y226" s="405"/>
      <c r="Z226" s="405"/>
      <c r="AA226" s="405"/>
      <c r="AB226" s="405"/>
      <c r="AC226" s="406"/>
      <c r="AD226" s="401" t="s">
        <v>323</v>
      </c>
      <c r="AE226" s="402"/>
      <c r="AF226" s="402"/>
      <c r="AG226" s="402"/>
      <c r="AH226" s="402"/>
      <c r="AI226" s="402"/>
      <c r="AJ226" s="403"/>
      <c r="AK226" s="407">
        <f ca="1">Calcu_ADJ!G12</f>
        <v>0</v>
      </c>
      <c r="AL226" s="408"/>
      <c r="AM226" s="408"/>
      <c r="AN226" s="408"/>
      <c r="AO226" s="408"/>
      <c r="AP226" s="408"/>
      <c r="AQ226" s="408"/>
      <c r="AR226" s="408"/>
      <c r="AS226" s="409"/>
      <c r="AT226" s="30"/>
    </row>
    <row r="227" spans="1:46" ht="18.75" customHeight="1">
      <c r="A227" s="2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30"/>
    </row>
    <row r="228" spans="1:46" ht="18.75" customHeight="1">
      <c r="A228" s="23"/>
      <c r="B228" s="24" t="s">
        <v>564</v>
      </c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"/>
      <c r="AK228" s="2"/>
      <c r="AL228" s="2"/>
      <c r="AM228" s="2"/>
      <c r="AN228" s="2"/>
      <c r="AO228" s="2"/>
      <c r="AP228" s="21"/>
      <c r="AQ228" s="21"/>
      <c r="AR228" s="21"/>
      <c r="AS228" s="21"/>
      <c r="AT228" s="30"/>
    </row>
    <row r="229" spans="1:46" ht="18.75" customHeight="1">
      <c r="A229" s="31"/>
      <c r="B229" s="401" t="s">
        <v>324</v>
      </c>
      <c r="C229" s="402"/>
      <c r="D229" s="402"/>
      <c r="E229" s="402"/>
      <c r="F229" s="402"/>
      <c r="G229" s="402"/>
      <c r="H229" s="402"/>
      <c r="I229" s="403"/>
      <c r="J229" s="401" t="s">
        <v>320</v>
      </c>
      <c r="K229" s="402"/>
      <c r="L229" s="402"/>
      <c r="M229" s="402"/>
      <c r="N229" s="402"/>
      <c r="O229" s="403"/>
      <c r="P229" s="401" t="s">
        <v>319</v>
      </c>
      <c r="Q229" s="402"/>
      <c r="R229" s="402"/>
      <c r="S229" s="402"/>
      <c r="T229" s="402"/>
      <c r="U229" s="403"/>
      <c r="V229" s="401" t="s">
        <v>325</v>
      </c>
      <c r="W229" s="402"/>
      <c r="X229" s="402"/>
      <c r="Y229" s="402"/>
      <c r="Z229" s="402"/>
      <c r="AA229" s="402"/>
      <c r="AB229" s="402"/>
      <c r="AC229" s="403"/>
      <c r="AD229" s="401" t="s">
        <v>326</v>
      </c>
      <c r="AE229" s="402"/>
      <c r="AF229" s="402"/>
      <c r="AG229" s="402"/>
      <c r="AH229" s="402"/>
      <c r="AI229" s="403"/>
      <c r="AJ229" s="401" t="s">
        <v>327</v>
      </c>
      <c r="AK229" s="402"/>
      <c r="AL229" s="402"/>
      <c r="AM229" s="402"/>
      <c r="AN229" s="402"/>
      <c r="AO229" s="402"/>
      <c r="AP229" s="402"/>
      <c r="AQ229" s="402"/>
      <c r="AR229" s="402"/>
      <c r="AS229" s="403"/>
      <c r="AT229" s="30"/>
    </row>
    <row r="230" spans="1:46" ht="18.75" customHeight="1">
      <c r="A230" s="31"/>
      <c r="B230" s="416" t="e">
        <f ca="1">B8</f>
        <v>#N/A</v>
      </c>
      <c r="C230" s="417"/>
      <c r="D230" s="417"/>
      <c r="E230" s="417"/>
      <c r="F230" s="417"/>
      <c r="G230" s="417"/>
      <c r="H230" s="417"/>
      <c r="I230" s="418"/>
      <c r="J230" s="416" t="e">
        <f ca="1">J8</f>
        <v>#N/A</v>
      </c>
      <c r="K230" s="417"/>
      <c r="L230" s="417"/>
      <c r="M230" s="417"/>
      <c r="N230" s="417"/>
      <c r="O230" s="418"/>
      <c r="P230" s="419" t="e">
        <f ca="1">P8</f>
        <v>#N/A</v>
      </c>
      <c r="Q230" s="420"/>
      <c r="R230" s="420"/>
      <c r="S230" s="420"/>
      <c r="T230" s="420"/>
      <c r="U230" s="421"/>
      <c r="V230" s="422" t="e">
        <f ca="1">V8</f>
        <v>#N/A</v>
      </c>
      <c r="W230" s="423"/>
      <c r="X230" s="423"/>
      <c r="Y230" s="423"/>
      <c r="Z230" s="423"/>
      <c r="AA230" s="423"/>
      <c r="AB230" s="423"/>
      <c r="AC230" s="424"/>
      <c r="AD230" s="425" t="e">
        <f ca="1">AD8</f>
        <v>#N/A</v>
      </c>
      <c r="AE230" s="426"/>
      <c r="AF230" s="426"/>
      <c r="AG230" s="426"/>
      <c r="AH230" s="426"/>
      <c r="AI230" s="427"/>
      <c r="AJ230" s="428"/>
      <c r="AK230" s="429"/>
      <c r="AL230" s="429"/>
      <c r="AM230" s="429"/>
      <c r="AN230" s="429"/>
      <c r="AO230" s="429"/>
      <c r="AP230" s="429"/>
      <c r="AQ230" s="429"/>
      <c r="AR230" s="429"/>
      <c r="AS230" s="430"/>
      <c r="AT230" s="30"/>
    </row>
    <row r="231" spans="1:46" ht="18.75" customHeight="1">
      <c r="A231" s="31"/>
      <c r="B231" s="401" t="s">
        <v>328</v>
      </c>
      <c r="C231" s="402"/>
      <c r="D231" s="402"/>
      <c r="E231" s="402"/>
      <c r="F231" s="402"/>
      <c r="G231" s="402"/>
      <c r="H231" s="402"/>
      <c r="I231" s="402"/>
      <c r="J231" s="402"/>
      <c r="K231" s="402"/>
      <c r="L231" s="403"/>
      <c r="M231" s="401" t="s">
        <v>329</v>
      </c>
      <c r="N231" s="402"/>
      <c r="O231" s="402"/>
      <c r="P231" s="402"/>
      <c r="Q231" s="402"/>
      <c r="R231" s="402"/>
      <c r="S231" s="402"/>
      <c r="T231" s="402"/>
      <c r="U231" s="402"/>
      <c r="V231" s="402"/>
      <c r="W231" s="403"/>
      <c r="X231" s="401" t="s">
        <v>330</v>
      </c>
      <c r="Y231" s="402"/>
      <c r="Z231" s="402"/>
      <c r="AA231" s="402"/>
      <c r="AB231" s="402"/>
      <c r="AC231" s="402"/>
      <c r="AD231" s="402"/>
      <c r="AE231" s="402"/>
      <c r="AF231" s="402"/>
      <c r="AG231" s="402"/>
      <c r="AH231" s="402"/>
      <c r="AI231" s="402"/>
      <c r="AJ231" s="402"/>
      <c r="AK231" s="402"/>
      <c r="AL231" s="402"/>
      <c r="AM231" s="402"/>
      <c r="AN231" s="402"/>
      <c r="AO231" s="402"/>
      <c r="AP231" s="402"/>
      <c r="AQ231" s="402"/>
      <c r="AR231" s="402"/>
      <c r="AS231" s="403"/>
      <c r="AT231" s="29"/>
    </row>
    <row r="232" spans="1:46" ht="18.75" customHeight="1">
      <c r="A232" s="31"/>
      <c r="B232" s="410">
        <f ca="1">Calcu_ADJ!N12</f>
        <v>0</v>
      </c>
      <c r="C232" s="411"/>
      <c r="D232" s="411"/>
      <c r="E232" s="411"/>
      <c r="F232" s="411"/>
      <c r="G232" s="411"/>
      <c r="H232" s="411"/>
      <c r="I232" s="411"/>
      <c r="J232" s="411"/>
      <c r="K232" s="411"/>
      <c r="L232" s="412"/>
      <c r="M232" s="413">
        <f>Calcu_ADJ!O12</f>
        <v>0.05</v>
      </c>
      <c r="N232" s="414"/>
      <c r="O232" s="414"/>
      <c r="P232" s="414"/>
      <c r="Q232" s="414"/>
      <c r="R232" s="414"/>
      <c r="S232" s="414"/>
      <c r="T232" s="414"/>
      <c r="U232" s="414"/>
      <c r="V232" s="414"/>
      <c r="W232" s="415"/>
      <c r="X232" s="401" t="s">
        <v>331</v>
      </c>
      <c r="Y232" s="402"/>
      <c r="Z232" s="402"/>
      <c r="AA232" s="402"/>
      <c r="AB232" s="402"/>
      <c r="AC232" s="402"/>
      <c r="AD232" s="402"/>
      <c r="AE232" s="402"/>
      <c r="AF232" s="402"/>
      <c r="AG232" s="402"/>
      <c r="AH232" s="403"/>
      <c r="AI232" s="401" t="s">
        <v>332</v>
      </c>
      <c r="AJ232" s="402"/>
      <c r="AK232" s="402"/>
      <c r="AL232" s="402"/>
      <c r="AM232" s="402"/>
      <c r="AN232" s="402"/>
      <c r="AO232" s="402"/>
      <c r="AP232" s="402"/>
      <c r="AQ232" s="402"/>
      <c r="AR232" s="402"/>
      <c r="AS232" s="403"/>
      <c r="AT232" s="29"/>
    </row>
    <row r="233" spans="1:46" ht="18.75" customHeight="1">
      <c r="A233" s="31"/>
      <c r="B233" s="401" t="s">
        <v>534</v>
      </c>
      <c r="C233" s="402"/>
      <c r="D233" s="402"/>
      <c r="E233" s="402"/>
      <c r="F233" s="402"/>
      <c r="G233" s="402"/>
      <c r="H233" s="402"/>
      <c r="I233" s="402"/>
      <c r="J233" s="402"/>
      <c r="K233" s="402"/>
      <c r="L233" s="403"/>
      <c r="M233" s="401" t="s">
        <v>333</v>
      </c>
      <c r="N233" s="402"/>
      <c r="O233" s="402"/>
      <c r="P233" s="402"/>
      <c r="Q233" s="402"/>
      <c r="R233" s="402"/>
      <c r="S233" s="402"/>
      <c r="T233" s="402"/>
      <c r="U233" s="402"/>
      <c r="V233" s="402"/>
      <c r="W233" s="403"/>
      <c r="X233" s="434" t="s">
        <v>334</v>
      </c>
      <c r="Y233" s="435"/>
      <c r="Z233" s="436"/>
      <c r="AA233" s="437">
        <f ca="1">Calcu_ADJ!R12</f>
        <v>0</v>
      </c>
      <c r="AB233" s="438"/>
      <c r="AC233" s="438"/>
      <c r="AD233" s="438"/>
      <c r="AE233" s="438"/>
      <c r="AF233" s="438"/>
      <c r="AG233" s="438"/>
      <c r="AH233" s="439"/>
      <c r="AI233" s="434" t="s">
        <v>335</v>
      </c>
      <c r="AJ233" s="435"/>
      <c r="AK233" s="436"/>
      <c r="AL233" s="437">
        <f ca="1">Calcu_ADJ!R14</f>
        <v>0</v>
      </c>
      <c r="AM233" s="438"/>
      <c r="AN233" s="438"/>
      <c r="AO233" s="438"/>
      <c r="AP233" s="438"/>
      <c r="AQ233" s="438"/>
      <c r="AR233" s="438"/>
      <c r="AS233" s="439"/>
      <c r="AT233" s="29"/>
    </row>
    <row r="234" spans="1:46" ht="18.75" customHeight="1">
      <c r="A234" s="31"/>
      <c r="B234" s="431">
        <f ca="1">Calcu_ADJ!P12</f>
        <v>0</v>
      </c>
      <c r="C234" s="432"/>
      <c r="D234" s="432"/>
      <c r="E234" s="432"/>
      <c r="F234" s="432"/>
      <c r="G234" s="432"/>
      <c r="H234" s="432"/>
      <c r="I234" s="432"/>
      <c r="J234" s="432"/>
      <c r="K234" s="432"/>
      <c r="L234" s="433"/>
      <c r="M234" s="431">
        <f ca="1">Calcu_ADJ!P14</f>
        <v>0</v>
      </c>
      <c r="N234" s="432"/>
      <c r="O234" s="432"/>
      <c r="P234" s="432"/>
      <c r="Q234" s="432"/>
      <c r="R234" s="432"/>
      <c r="S234" s="432"/>
      <c r="T234" s="432"/>
      <c r="U234" s="432"/>
      <c r="V234" s="432"/>
      <c r="W234" s="433"/>
      <c r="X234" s="434" t="s">
        <v>336</v>
      </c>
      <c r="Y234" s="435"/>
      <c r="Z234" s="436"/>
      <c r="AA234" s="437">
        <f ca="1">Calcu_ADJ!S12</f>
        <v>0</v>
      </c>
      <c r="AB234" s="438"/>
      <c r="AC234" s="438"/>
      <c r="AD234" s="438"/>
      <c r="AE234" s="438"/>
      <c r="AF234" s="438"/>
      <c r="AG234" s="438"/>
      <c r="AH234" s="439"/>
      <c r="AI234" s="434" t="s">
        <v>337</v>
      </c>
      <c r="AJ234" s="435"/>
      <c r="AK234" s="436"/>
      <c r="AL234" s="437">
        <f ca="1">Calcu_ADJ!S14</f>
        <v>0</v>
      </c>
      <c r="AM234" s="438"/>
      <c r="AN234" s="438"/>
      <c r="AO234" s="438"/>
      <c r="AP234" s="438"/>
      <c r="AQ234" s="438"/>
      <c r="AR234" s="438"/>
      <c r="AS234" s="439"/>
      <c r="AT234" s="29"/>
    </row>
    <row r="235" spans="1:46" ht="18.75" customHeight="1">
      <c r="A235" s="31"/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434" t="s">
        <v>338</v>
      </c>
      <c r="Y235" s="435"/>
      <c r="Z235" s="436"/>
      <c r="AA235" s="437">
        <f ca="1">Calcu_ADJ!T12</f>
        <v>0</v>
      </c>
      <c r="AB235" s="438"/>
      <c r="AC235" s="438"/>
      <c r="AD235" s="438"/>
      <c r="AE235" s="438"/>
      <c r="AF235" s="438"/>
      <c r="AG235" s="438"/>
      <c r="AH235" s="439"/>
      <c r="AI235" s="434" t="s">
        <v>339</v>
      </c>
      <c r="AJ235" s="435"/>
      <c r="AK235" s="436"/>
      <c r="AL235" s="437">
        <f ca="1">Calcu_ADJ!T14</f>
        <v>0</v>
      </c>
      <c r="AM235" s="438"/>
      <c r="AN235" s="438"/>
      <c r="AO235" s="438"/>
      <c r="AP235" s="438"/>
      <c r="AQ235" s="438"/>
      <c r="AR235" s="438"/>
      <c r="AS235" s="439"/>
      <c r="AT235" s="29"/>
    </row>
    <row r="236" spans="1:46" ht="18.75" customHeight="1">
      <c r="A236" s="3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"/>
      <c r="P236" s="2"/>
      <c r="Q236" s="2"/>
      <c r="R236" s="2"/>
      <c r="S236" s="2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30"/>
    </row>
    <row r="237" spans="1:46" ht="18.75" customHeight="1">
      <c r="A237" s="23"/>
      <c r="B237" s="24" t="s">
        <v>340</v>
      </c>
      <c r="C237" s="279"/>
      <c r="D237" s="279"/>
      <c r="E237" s="279"/>
      <c r="F237" s="279"/>
      <c r="G237" s="279"/>
      <c r="H237" s="279"/>
      <c r="I237" s="279"/>
      <c r="J237" s="279"/>
      <c r="K237" s="279"/>
      <c r="L237" s="279"/>
      <c r="M237" s="279"/>
      <c r="N237" s="279"/>
      <c r="O237" s="279"/>
      <c r="P237" s="279"/>
      <c r="Q237" s="279"/>
      <c r="R237" s="279"/>
      <c r="S237" s="279"/>
      <c r="T237" s="279"/>
      <c r="U237" s="279"/>
      <c r="V237" s="279"/>
      <c r="W237" s="279"/>
      <c r="X237" s="279"/>
      <c r="Y237" s="279"/>
      <c r="Z237" s="279"/>
      <c r="AA237" s="279"/>
      <c r="AB237" s="279"/>
      <c r="AC237" s="279"/>
      <c r="AD237" s="279"/>
      <c r="AE237" s="279"/>
      <c r="AF237" s="279"/>
      <c r="AG237" s="279"/>
      <c r="AH237" s="279"/>
      <c r="AI237" s="279"/>
      <c r="AJ237" s="279"/>
      <c r="AK237" s="279"/>
      <c r="AL237" s="279"/>
      <c r="AM237" s="279"/>
      <c r="AN237" s="279"/>
      <c r="AO237" s="279"/>
      <c r="AP237" s="279"/>
      <c r="AQ237" s="279"/>
      <c r="AR237" s="279"/>
      <c r="AS237" s="279"/>
      <c r="AT237" s="32"/>
    </row>
    <row r="238" spans="1:46" ht="18.75" customHeight="1">
      <c r="A238" s="23"/>
      <c r="B238" s="24" t="s">
        <v>341</v>
      </c>
      <c r="C238" s="279"/>
      <c r="D238" s="279"/>
      <c r="E238" s="279"/>
      <c r="F238" s="279"/>
      <c r="G238" s="279"/>
      <c r="H238" s="279"/>
      <c r="I238" s="279"/>
      <c r="J238" s="279"/>
      <c r="K238" s="279"/>
      <c r="L238" s="279"/>
      <c r="M238" s="2"/>
      <c r="N238" s="2"/>
      <c r="O238" s="2"/>
      <c r="P238" s="279"/>
      <c r="Q238" s="279"/>
      <c r="R238" s="279"/>
      <c r="S238" s="279"/>
      <c r="T238" s="279"/>
      <c r="U238" s="279"/>
      <c r="V238" s="279"/>
      <c r="W238" s="279"/>
      <c r="X238" s="279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32"/>
    </row>
    <row r="239" spans="1:46" ht="18.75" customHeight="1">
      <c r="A239" s="23"/>
      <c r="B239" s="440" t="s">
        <v>342</v>
      </c>
      <c r="C239" s="441"/>
      <c r="D239" s="441"/>
      <c r="E239" s="441"/>
      <c r="F239" s="441"/>
      <c r="G239" s="442"/>
      <c r="H239" s="446" t="s">
        <v>209</v>
      </c>
      <c r="I239" s="447"/>
      <c r="J239" s="447"/>
      <c r="K239" s="447"/>
      <c r="L239" s="447"/>
      <c r="M239" s="447"/>
      <c r="N239" s="447"/>
      <c r="O239" s="447"/>
      <c r="P239" s="447"/>
      <c r="Q239" s="447"/>
      <c r="R239" s="447"/>
      <c r="S239" s="448"/>
      <c r="T239" s="446" t="s">
        <v>210</v>
      </c>
      <c r="U239" s="447"/>
      <c r="V239" s="447"/>
      <c r="W239" s="447"/>
      <c r="X239" s="447"/>
      <c r="Y239" s="447"/>
      <c r="Z239" s="447"/>
      <c r="AA239" s="447"/>
      <c r="AB239" s="447"/>
      <c r="AC239" s="447"/>
      <c r="AD239" s="447"/>
      <c r="AE239" s="448"/>
      <c r="AF239" s="446" t="s">
        <v>211</v>
      </c>
      <c r="AG239" s="447"/>
      <c r="AH239" s="447"/>
      <c r="AI239" s="447"/>
      <c r="AJ239" s="447"/>
      <c r="AK239" s="447"/>
      <c r="AL239" s="447"/>
      <c r="AM239" s="447"/>
      <c r="AN239" s="447"/>
      <c r="AO239" s="447"/>
      <c r="AP239" s="447"/>
      <c r="AQ239" s="448"/>
      <c r="AR239" s="2"/>
      <c r="AS239" s="2"/>
      <c r="AT239" s="29"/>
    </row>
    <row r="240" spans="1:46" ht="18.75" customHeight="1">
      <c r="A240" s="23"/>
      <c r="B240" s="443"/>
      <c r="C240" s="444"/>
      <c r="D240" s="444"/>
      <c r="E240" s="444"/>
      <c r="F240" s="444"/>
      <c r="G240" s="445"/>
      <c r="H240" s="446" t="s">
        <v>343</v>
      </c>
      <c r="I240" s="447"/>
      <c r="J240" s="447"/>
      <c r="K240" s="447"/>
      <c r="L240" s="447"/>
      <c r="M240" s="448"/>
      <c r="N240" s="449" t="s">
        <v>204</v>
      </c>
      <c r="O240" s="450"/>
      <c r="P240" s="450"/>
      <c r="Q240" s="450"/>
      <c r="R240" s="450"/>
      <c r="S240" s="451"/>
      <c r="T240" s="446" t="s">
        <v>343</v>
      </c>
      <c r="U240" s="447"/>
      <c r="V240" s="447"/>
      <c r="W240" s="447"/>
      <c r="X240" s="447"/>
      <c r="Y240" s="448"/>
      <c r="Z240" s="449" t="s">
        <v>204</v>
      </c>
      <c r="AA240" s="450"/>
      <c r="AB240" s="450"/>
      <c r="AC240" s="450"/>
      <c r="AD240" s="450"/>
      <c r="AE240" s="451"/>
      <c r="AF240" s="446" t="s">
        <v>343</v>
      </c>
      <c r="AG240" s="447"/>
      <c r="AH240" s="447"/>
      <c r="AI240" s="447"/>
      <c r="AJ240" s="447"/>
      <c r="AK240" s="448"/>
      <c r="AL240" s="449" t="s">
        <v>204</v>
      </c>
      <c r="AM240" s="450"/>
      <c r="AN240" s="450"/>
      <c r="AO240" s="450"/>
      <c r="AP240" s="450"/>
      <c r="AQ240" s="451"/>
      <c r="AR240" s="2"/>
      <c r="AS240" s="2"/>
      <c r="AT240" s="29"/>
    </row>
    <row r="241" spans="1:46" ht="18.75" customHeight="1">
      <c r="A241" s="23"/>
      <c r="B241" s="452">
        <f>Calcu_ADJ!C19</f>
        <v>0</v>
      </c>
      <c r="C241" s="453"/>
      <c r="D241" s="453"/>
      <c r="E241" s="453"/>
      <c r="F241" s="453"/>
      <c r="G241" s="454"/>
      <c r="H241" s="452">
        <f ca="1">Calcu_ADJ!D19</f>
        <v>0</v>
      </c>
      <c r="I241" s="453"/>
      <c r="J241" s="453"/>
      <c r="K241" s="453"/>
      <c r="L241" s="453"/>
      <c r="M241" s="454"/>
      <c r="N241" s="452">
        <f ca="1">Calcu_ADJ!E19</f>
        <v>0</v>
      </c>
      <c r="O241" s="453"/>
      <c r="P241" s="453"/>
      <c r="Q241" s="453"/>
      <c r="R241" s="453"/>
      <c r="S241" s="454"/>
      <c r="T241" s="452" t="str">
        <f>Calcu_ADJ!F19</f>
        <v>-</v>
      </c>
      <c r="U241" s="453"/>
      <c r="V241" s="453"/>
      <c r="W241" s="453"/>
      <c r="X241" s="453"/>
      <c r="Y241" s="454"/>
      <c r="Z241" s="452">
        <f ca="1">Calcu_ADJ!G19</f>
        <v>0</v>
      </c>
      <c r="AA241" s="453"/>
      <c r="AB241" s="453"/>
      <c r="AC241" s="453"/>
      <c r="AD241" s="453"/>
      <c r="AE241" s="454"/>
      <c r="AF241" s="452" t="str">
        <f>Calcu_ADJ!H19</f>
        <v>-</v>
      </c>
      <c r="AG241" s="453"/>
      <c r="AH241" s="453"/>
      <c r="AI241" s="453"/>
      <c r="AJ241" s="453"/>
      <c r="AK241" s="454"/>
      <c r="AL241" s="452">
        <f ca="1">Calcu_ADJ!I19</f>
        <v>0</v>
      </c>
      <c r="AM241" s="453"/>
      <c r="AN241" s="453"/>
      <c r="AO241" s="453"/>
      <c r="AP241" s="453"/>
      <c r="AQ241" s="454"/>
      <c r="AR241" s="2"/>
      <c r="AS241" s="2"/>
      <c r="AT241" s="29"/>
    </row>
    <row r="242" spans="1:46" ht="18.75" customHeight="1">
      <c r="A242" s="23"/>
      <c r="B242" s="455" t="str">
        <f>Calcu_ADJ!C20</f>
        <v>사전부하</v>
      </c>
      <c r="C242" s="456"/>
      <c r="D242" s="456"/>
      <c r="E242" s="456"/>
      <c r="F242" s="456"/>
      <c r="G242" s="457"/>
      <c r="H242" s="455" t="str">
        <f ca="1">Calcu_ADJ!D20</f>
        <v/>
      </c>
      <c r="I242" s="456"/>
      <c r="J242" s="456"/>
      <c r="K242" s="456"/>
      <c r="L242" s="456"/>
      <c r="M242" s="457"/>
      <c r="N242" s="458" t="str">
        <f ca="1">Calcu_ADJ!E20</f>
        <v/>
      </c>
      <c r="O242" s="459"/>
      <c r="P242" s="459"/>
      <c r="Q242" s="459"/>
      <c r="R242" s="459"/>
      <c r="S242" s="460"/>
      <c r="T242" s="455" t="str">
        <f ca="1">Calcu_ADJ!F20</f>
        <v/>
      </c>
      <c r="U242" s="456"/>
      <c r="V242" s="456"/>
      <c r="W242" s="456"/>
      <c r="X242" s="456"/>
      <c r="Y242" s="457"/>
      <c r="Z242" s="458" t="str">
        <f ca="1">Calcu_ADJ!G20</f>
        <v/>
      </c>
      <c r="AA242" s="459"/>
      <c r="AB242" s="459"/>
      <c r="AC242" s="459"/>
      <c r="AD242" s="459"/>
      <c r="AE242" s="460"/>
      <c r="AF242" s="455" t="str">
        <f ca="1">Calcu_ADJ!H20</f>
        <v/>
      </c>
      <c r="AG242" s="456"/>
      <c r="AH242" s="456"/>
      <c r="AI242" s="456"/>
      <c r="AJ242" s="456"/>
      <c r="AK242" s="457"/>
      <c r="AL242" s="458" t="str">
        <f ca="1">Calcu_ADJ!I20</f>
        <v/>
      </c>
      <c r="AM242" s="459"/>
      <c r="AN242" s="459"/>
      <c r="AO242" s="459"/>
      <c r="AP242" s="459"/>
      <c r="AQ242" s="460"/>
      <c r="AR242" s="2"/>
      <c r="AS242" s="2"/>
      <c r="AT242" s="29"/>
    </row>
    <row r="243" spans="1:46" ht="18.75" customHeight="1">
      <c r="A243" s="23"/>
      <c r="B243" s="455">
        <f>Calcu_ADJ!C21</f>
        <v>0</v>
      </c>
      <c r="C243" s="456"/>
      <c r="D243" s="456"/>
      <c r="E243" s="456"/>
      <c r="F243" s="456"/>
      <c r="G243" s="457"/>
      <c r="H243" s="455" t="str">
        <f ca="1">Calcu_ADJ!D21</f>
        <v/>
      </c>
      <c r="I243" s="456"/>
      <c r="J243" s="456"/>
      <c r="K243" s="456"/>
      <c r="L243" s="456"/>
      <c r="M243" s="457"/>
      <c r="N243" s="458" t="str">
        <f ca="1">Calcu_ADJ!E21</f>
        <v/>
      </c>
      <c r="O243" s="459"/>
      <c r="P243" s="459"/>
      <c r="Q243" s="459"/>
      <c r="R243" s="459"/>
      <c r="S243" s="460"/>
      <c r="T243" s="455" t="str">
        <f ca="1">Calcu_ADJ!F21</f>
        <v/>
      </c>
      <c r="U243" s="456"/>
      <c r="V243" s="456"/>
      <c r="W243" s="456"/>
      <c r="X243" s="456"/>
      <c r="Y243" s="457"/>
      <c r="Z243" s="458" t="str">
        <f ca="1">Calcu_ADJ!G21</f>
        <v/>
      </c>
      <c r="AA243" s="459"/>
      <c r="AB243" s="459"/>
      <c r="AC243" s="459"/>
      <c r="AD243" s="459"/>
      <c r="AE243" s="460"/>
      <c r="AF243" s="455" t="str">
        <f ca="1">Calcu_ADJ!H21</f>
        <v/>
      </c>
      <c r="AG243" s="456"/>
      <c r="AH243" s="456"/>
      <c r="AI243" s="456"/>
      <c r="AJ243" s="456"/>
      <c r="AK243" s="457"/>
      <c r="AL243" s="458" t="str">
        <f ca="1">Calcu_ADJ!I21</f>
        <v/>
      </c>
      <c r="AM243" s="459"/>
      <c r="AN243" s="459"/>
      <c r="AO243" s="459"/>
      <c r="AP243" s="459"/>
      <c r="AQ243" s="460"/>
      <c r="AR243" s="2"/>
      <c r="AS243" s="2"/>
      <c r="AT243" s="29"/>
    </row>
    <row r="244" spans="1:46" ht="18.75" customHeight="1">
      <c r="A244" s="23"/>
      <c r="B244" s="455">
        <f>Calcu_ADJ!C22</f>
        <v>0</v>
      </c>
      <c r="C244" s="456"/>
      <c r="D244" s="456"/>
      <c r="E244" s="456"/>
      <c r="F244" s="456"/>
      <c r="G244" s="457"/>
      <c r="H244" s="455" t="str">
        <f ca="1">Calcu_ADJ!D22</f>
        <v/>
      </c>
      <c r="I244" s="456"/>
      <c r="J244" s="456"/>
      <c r="K244" s="456"/>
      <c r="L244" s="456"/>
      <c r="M244" s="457"/>
      <c r="N244" s="458" t="str">
        <f ca="1">Calcu_ADJ!E22</f>
        <v/>
      </c>
      <c r="O244" s="459"/>
      <c r="P244" s="459"/>
      <c r="Q244" s="459"/>
      <c r="R244" s="459"/>
      <c r="S244" s="460"/>
      <c r="T244" s="455" t="str">
        <f ca="1">Calcu_ADJ!F22</f>
        <v/>
      </c>
      <c r="U244" s="456"/>
      <c r="V244" s="456"/>
      <c r="W244" s="456"/>
      <c r="X244" s="456"/>
      <c r="Y244" s="457"/>
      <c r="Z244" s="458" t="str">
        <f ca="1">Calcu_ADJ!G22</f>
        <v/>
      </c>
      <c r="AA244" s="459"/>
      <c r="AB244" s="459"/>
      <c r="AC244" s="459"/>
      <c r="AD244" s="459"/>
      <c r="AE244" s="460"/>
      <c r="AF244" s="455" t="str">
        <f ca="1">Calcu_ADJ!H22</f>
        <v/>
      </c>
      <c r="AG244" s="456"/>
      <c r="AH244" s="456"/>
      <c r="AI244" s="456"/>
      <c r="AJ244" s="456"/>
      <c r="AK244" s="457"/>
      <c r="AL244" s="458" t="str">
        <f ca="1">Calcu_ADJ!I22</f>
        <v/>
      </c>
      <c r="AM244" s="459"/>
      <c r="AN244" s="459"/>
      <c r="AO244" s="459"/>
      <c r="AP244" s="459"/>
      <c r="AQ244" s="460"/>
      <c r="AR244" s="2"/>
      <c r="AS244" s="2"/>
      <c r="AT244" s="29"/>
    </row>
    <row r="245" spans="1:46" ht="18.75" customHeight="1">
      <c r="A245" s="23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15"/>
      <c r="AI245" s="2"/>
      <c r="AJ245" s="2"/>
      <c r="AK245" s="2"/>
      <c r="AL245" s="2"/>
      <c r="AM245" s="2"/>
      <c r="AN245" s="2"/>
      <c r="AO245" s="2"/>
      <c r="AP245" s="20"/>
      <c r="AQ245" s="20"/>
      <c r="AR245" s="20"/>
      <c r="AS245" s="20"/>
      <c r="AT245" s="32"/>
    </row>
    <row r="246" spans="1:46" ht="18.75" customHeight="1">
      <c r="A246" s="23"/>
      <c r="B246" s="24" t="s">
        <v>344</v>
      </c>
      <c r="C246" s="279"/>
      <c r="D246" s="279"/>
      <c r="E246" s="279"/>
      <c r="F246" s="279"/>
      <c r="G246" s="279"/>
      <c r="H246" s="279"/>
      <c r="I246" s="279"/>
      <c r="J246" s="279"/>
      <c r="K246" s="279"/>
      <c r="L246" s="279"/>
      <c r="M246" s="2"/>
      <c r="N246" s="2"/>
      <c r="O246" s="2"/>
      <c r="P246" s="279"/>
      <c r="Q246" s="279"/>
      <c r="R246" s="279"/>
      <c r="S246" s="279"/>
      <c r="T246" s="279"/>
      <c r="U246" s="279"/>
      <c r="V246" s="279"/>
      <c r="W246" s="279"/>
      <c r="X246" s="279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32"/>
    </row>
    <row r="247" spans="1:46" ht="18.75" customHeight="1">
      <c r="A247" s="23"/>
      <c r="B247" s="440" t="s">
        <v>345</v>
      </c>
      <c r="C247" s="441"/>
      <c r="D247" s="441"/>
      <c r="E247" s="441"/>
      <c r="F247" s="441"/>
      <c r="G247" s="442"/>
      <c r="H247" s="446" t="s">
        <v>209</v>
      </c>
      <c r="I247" s="447"/>
      <c r="J247" s="447"/>
      <c r="K247" s="447"/>
      <c r="L247" s="447"/>
      <c r="M247" s="447"/>
      <c r="N247" s="447"/>
      <c r="O247" s="447"/>
      <c r="P247" s="447"/>
      <c r="Q247" s="447"/>
      <c r="R247" s="447"/>
      <c r="S247" s="448"/>
      <c r="T247" s="446" t="s">
        <v>210</v>
      </c>
      <c r="U247" s="447"/>
      <c r="V247" s="447"/>
      <c r="W247" s="447"/>
      <c r="X247" s="447"/>
      <c r="Y247" s="447"/>
      <c r="Z247" s="447"/>
      <c r="AA247" s="447"/>
      <c r="AB247" s="447"/>
      <c r="AC247" s="447"/>
      <c r="AD247" s="447"/>
      <c r="AE247" s="448"/>
      <c r="AF247" s="446" t="s">
        <v>211</v>
      </c>
      <c r="AG247" s="447"/>
      <c r="AH247" s="447"/>
      <c r="AI247" s="447"/>
      <c r="AJ247" s="447"/>
      <c r="AK247" s="447"/>
      <c r="AL247" s="447"/>
      <c r="AM247" s="447"/>
      <c r="AN247" s="447"/>
      <c r="AO247" s="447"/>
      <c r="AP247" s="447"/>
      <c r="AQ247" s="448"/>
      <c r="AR247" s="2"/>
      <c r="AS247" s="2"/>
      <c r="AT247" s="29"/>
    </row>
    <row r="248" spans="1:46" ht="18.75" customHeight="1">
      <c r="A248" s="23"/>
      <c r="B248" s="443"/>
      <c r="C248" s="444"/>
      <c r="D248" s="444"/>
      <c r="E248" s="444"/>
      <c r="F248" s="444"/>
      <c r="G248" s="445"/>
      <c r="H248" s="446" t="s">
        <v>343</v>
      </c>
      <c r="I248" s="447"/>
      <c r="J248" s="447"/>
      <c r="K248" s="447"/>
      <c r="L248" s="447"/>
      <c r="M248" s="448"/>
      <c r="N248" s="449" t="s">
        <v>204</v>
      </c>
      <c r="O248" s="450"/>
      <c r="P248" s="450"/>
      <c r="Q248" s="450"/>
      <c r="R248" s="450"/>
      <c r="S248" s="451"/>
      <c r="T248" s="446" t="s">
        <v>346</v>
      </c>
      <c r="U248" s="447"/>
      <c r="V248" s="447"/>
      <c r="W248" s="447"/>
      <c r="X248" s="447"/>
      <c r="Y248" s="448"/>
      <c r="Z248" s="449" t="s">
        <v>204</v>
      </c>
      <c r="AA248" s="450"/>
      <c r="AB248" s="450"/>
      <c r="AC248" s="450"/>
      <c r="AD248" s="450"/>
      <c r="AE248" s="451"/>
      <c r="AF248" s="446" t="s">
        <v>346</v>
      </c>
      <c r="AG248" s="447"/>
      <c r="AH248" s="447"/>
      <c r="AI248" s="447"/>
      <c r="AJ248" s="447"/>
      <c r="AK248" s="448"/>
      <c r="AL248" s="449" t="s">
        <v>204</v>
      </c>
      <c r="AM248" s="450"/>
      <c r="AN248" s="450"/>
      <c r="AO248" s="450"/>
      <c r="AP248" s="450"/>
      <c r="AQ248" s="451"/>
      <c r="AR248" s="2"/>
      <c r="AS248" s="2"/>
      <c r="AT248" s="29"/>
    </row>
    <row r="249" spans="1:46" ht="18.75" customHeight="1">
      <c r="A249" s="23"/>
      <c r="B249" s="452">
        <f>Calcu_ADJ!C19</f>
        <v>0</v>
      </c>
      <c r="C249" s="453"/>
      <c r="D249" s="453"/>
      <c r="E249" s="453"/>
      <c r="F249" s="453"/>
      <c r="G249" s="454"/>
      <c r="H249" s="452">
        <f ca="1">Calcu_ADJ!D19</f>
        <v>0</v>
      </c>
      <c r="I249" s="453"/>
      <c r="J249" s="453"/>
      <c r="K249" s="453"/>
      <c r="L249" s="453"/>
      <c r="M249" s="454"/>
      <c r="N249" s="452">
        <f ca="1">Calcu_ADJ!E19</f>
        <v>0</v>
      </c>
      <c r="O249" s="453"/>
      <c r="P249" s="453"/>
      <c r="Q249" s="453"/>
      <c r="R249" s="453"/>
      <c r="S249" s="454"/>
      <c r="T249" s="452" t="str">
        <f>Calcu_ADJ!F19</f>
        <v>-</v>
      </c>
      <c r="U249" s="453"/>
      <c r="V249" s="453"/>
      <c r="W249" s="453"/>
      <c r="X249" s="453"/>
      <c r="Y249" s="454"/>
      <c r="Z249" s="452">
        <f ca="1">Calcu_ADJ!G19</f>
        <v>0</v>
      </c>
      <c r="AA249" s="453"/>
      <c r="AB249" s="453"/>
      <c r="AC249" s="453"/>
      <c r="AD249" s="453"/>
      <c r="AE249" s="454"/>
      <c r="AF249" s="452" t="str">
        <f>Calcu_ADJ!H19</f>
        <v>-</v>
      </c>
      <c r="AG249" s="453"/>
      <c r="AH249" s="453"/>
      <c r="AI249" s="453"/>
      <c r="AJ249" s="453"/>
      <c r="AK249" s="454"/>
      <c r="AL249" s="452">
        <f ca="1">Calcu_ADJ!I19</f>
        <v>0</v>
      </c>
      <c r="AM249" s="453"/>
      <c r="AN249" s="453"/>
      <c r="AO249" s="453"/>
      <c r="AP249" s="453"/>
      <c r="AQ249" s="454"/>
      <c r="AR249" s="2"/>
      <c r="AS249" s="2"/>
      <c r="AT249" s="29"/>
    </row>
    <row r="250" spans="1:46" ht="18.75" customHeight="1">
      <c r="A250" s="23"/>
      <c r="B250" s="455" t="str">
        <f>Calcu_ADJ!C23</f>
        <v>하중측정</v>
      </c>
      <c r="C250" s="456"/>
      <c r="D250" s="456"/>
      <c r="E250" s="456"/>
      <c r="F250" s="456"/>
      <c r="G250" s="457"/>
      <c r="H250" s="455" t="str">
        <f ca="1">Calcu_ADJ!D23</f>
        <v/>
      </c>
      <c r="I250" s="456"/>
      <c r="J250" s="456"/>
      <c r="K250" s="456"/>
      <c r="L250" s="456"/>
      <c r="M250" s="457"/>
      <c r="N250" s="458" t="str">
        <f ca="1">Calcu_ADJ!E23</f>
        <v/>
      </c>
      <c r="O250" s="459"/>
      <c r="P250" s="459"/>
      <c r="Q250" s="459"/>
      <c r="R250" s="459"/>
      <c r="S250" s="460"/>
      <c r="T250" s="455" t="str">
        <f ca="1">Calcu_ADJ!F23</f>
        <v/>
      </c>
      <c r="U250" s="456"/>
      <c r="V250" s="456"/>
      <c r="W250" s="456"/>
      <c r="X250" s="456"/>
      <c r="Y250" s="457"/>
      <c r="Z250" s="458" t="str">
        <f ca="1">Calcu_ADJ!G23</f>
        <v/>
      </c>
      <c r="AA250" s="459"/>
      <c r="AB250" s="459"/>
      <c r="AC250" s="459"/>
      <c r="AD250" s="459"/>
      <c r="AE250" s="460"/>
      <c r="AF250" s="455" t="str">
        <f ca="1">Calcu_ADJ!H23</f>
        <v/>
      </c>
      <c r="AG250" s="456"/>
      <c r="AH250" s="456"/>
      <c r="AI250" s="456"/>
      <c r="AJ250" s="456"/>
      <c r="AK250" s="457"/>
      <c r="AL250" s="458" t="str">
        <f ca="1">Calcu_ADJ!I23</f>
        <v/>
      </c>
      <c r="AM250" s="459"/>
      <c r="AN250" s="459"/>
      <c r="AO250" s="459"/>
      <c r="AP250" s="459"/>
      <c r="AQ250" s="460"/>
      <c r="AR250" s="2"/>
      <c r="AS250" s="2"/>
      <c r="AT250" s="29"/>
    </row>
    <row r="251" spans="1:46" ht="18.75" customHeight="1">
      <c r="A251" s="23"/>
      <c r="B251" s="455">
        <f>Calcu_ADJ!C24</f>
        <v>0</v>
      </c>
      <c r="C251" s="456"/>
      <c r="D251" s="456"/>
      <c r="E251" s="456"/>
      <c r="F251" s="456"/>
      <c r="G251" s="457"/>
      <c r="H251" s="455" t="str">
        <f ca="1">Calcu_ADJ!D24</f>
        <v/>
      </c>
      <c r="I251" s="456"/>
      <c r="J251" s="456"/>
      <c r="K251" s="456"/>
      <c r="L251" s="456"/>
      <c r="M251" s="457"/>
      <c r="N251" s="458" t="str">
        <f ca="1">Calcu_ADJ!E24</f>
        <v/>
      </c>
      <c r="O251" s="459"/>
      <c r="P251" s="459"/>
      <c r="Q251" s="459"/>
      <c r="R251" s="459"/>
      <c r="S251" s="460"/>
      <c r="T251" s="455" t="str">
        <f ca="1">Calcu_ADJ!F24</f>
        <v/>
      </c>
      <c r="U251" s="456"/>
      <c r="V251" s="456"/>
      <c r="W251" s="456"/>
      <c r="X251" s="456"/>
      <c r="Y251" s="457"/>
      <c r="Z251" s="458" t="str">
        <f ca="1">Calcu_ADJ!G24</f>
        <v/>
      </c>
      <c r="AA251" s="459"/>
      <c r="AB251" s="459"/>
      <c r="AC251" s="459"/>
      <c r="AD251" s="459"/>
      <c r="AE251" s="460"/>
      <c r="AF251" s="455" t="str">
        <f ca="1">Calcu_ADJ!H24</f>
        <v/>
      </c>
      <c r="AG251" s="456"/>
      <c r="AH251" s="456"/>
      <c r="AI251" s="456"/>
      <c r="AJ251" s="456"/>
      <c r="AK251" s="457"/>
      <c r="AL251" s="458" t="str">
        <f ca="1">Calcu_ADJ!I24</f>
        <v/>
      </c>
      <c r="AM251" s="459"/>
      <c r="AN251" s="459"/>
      <c r="AO251" s="459"/>
      <c r="AP251" s="459"/>
      <c r="AQ251" s="460"/>
      <c r="AR251" s="2"/>
      <c r="AS251" s="2"/>
      <c r="AT251" s="29"/>
    </row>
    <row r="252" spans="1:46" ht="18.75" customHeight="1">
      <c r="A252" s="23"/>
      <c r="B252" s="455">
        <f>Calcu_ADJ!C25</f>
        <v>0</v>
      </c>
      <c r="C252" s="456"/>
      <c r="D252" s="456"/>
      <c r="E252" s="456"/>
      <c r="F252" s="456"/>
      <c r="G252" s="457"/>
      <c r="H252" s="455" t="str">
        <f ca="1">Calcu_ADJ!D25</f>
        <v/>
      </c>
      <c r="I252" s="456"/>
      <c r="J252" s="456"/>
      <c r="K252" s="456"/>
      <c r="L252" s="456"/>
      <c r="M252" s="457"/>
      <c r="N252" s="458" t="str">
        <f ca="1">Calcu_ADJ!E25</f>
        <v/>
      </c>
      <c r="O252" s="459"/>
      <c r="P252" s="459"/>
      <c r="Q252" s="459"/>
      <c r="R252" s="459"/>
      <c r="S252" s="460"/>
      <c r="T252" s="455" t="str">
        <f ca="1">Calcu_ADJ!F25</f>
        <v/>
      </c>
      <c r="U252" s="456"/>
      <c r="V252" s="456"/>
      <c r="W252" s="456"/>
      <c r="X252" s="456"/>
      <c r="Y252" s="457"/>
      <c r="Z252" s="458" t="str">
        <f ca="1">Calcu_ADJ!G25</f>
        <v/>
      </c>
      <c r="AA252" s="459"/>
      <c r="AB252" s="459"/>
      <c r="AC252" s="459"/>
      <c r="AD252" s="459"/>
      <c r="AE252" s="460"/>
      <c r="AF252" s="455" t="str">
        <f ca="1">Calcu_ADJ!H25</f>
        <v/>
      </c>
      <c r="AG252" s="456"/>
      <c r="AH252" s="456"/>
      <c r="AI252" s="456"/>
      <c r="AJ252" s="456"/>
      <c r="AK252" s="457"/>
      <c r="AL252" s="458" t="str">
        <f ca="1">Calcu_ADJ!I25</f>
        <v/>
      </c>
      <c r="AM252" s="459"/>
      <c r="AN252" s="459"/>
      <c r="AO252" s="459"/>
      <c r="AP252" s="459"/>
      <c r="AQ252" s="460"/>
      <c r="AR252" s="2"/>
      <c r="AS252" s="2"/>
      <c r="AT252" s="29"/>
    </row>
    <row r="253" spans="1:46" ht="18.75" customHeight="1">
      <c r="A253" s="23"/>
      <c r="B253" s="455">
        <f>Calcu_ADJ!C26</f>
        <v>0</v>
      </c>
      <c r="C253" s="456"/>
      <c r="D253" s="456"/>
      <c r="E253" s="456"/>
      <c r="F253" s="456"/>
      <c r="G253" s="457"/>
      <c r="H253" s="455" t="str">
        <f ca="1">Calcu_ADJ!D26</f>
        <v/>
      </c>
      <c r="I253" s="456"/>
      <c r="J253" s="456"/>
      <c r="K253" s="456"/>
      <c r="L253" s="456"/>
      <c r="M253" s="457"/>
      <c r="N253" s="458" t="str">
        <f ca="1">Calcu_ADJ!E26</f>
        <v/>
      </c>
      <c r="O253" s="459"/>
      <c r="P253" s="459"/>
      <c r="Q253" s="459"/>
      <c r="R253" s="459"/>
      <c r="S253" s="460"/>
      <c r="T253" s="455" t="str">
        <f ca="1">Calcu_ADJ!F26</f>
        <v/>
      </c>
      <c r="U253" s="456"/>
      <c r="V253" s="456"/>
      <c r="W253" s="456"/>
      <c r="X253" s="456"/>
      <c r="Y253" s="457"/>
      <c r="Z253" s="458" t="str">
        <f ca="1">Calcu_ADJ!G26</f>
        <v/>
      </c>
      <c r="AA253" s="459"/>
      <c r="AB253" s="459"/>
      <c r="AC253" s="459"/>
      <c r="AD253" s="459"/>
      <c r="AE253" s="460"/>
      <c r="AF253" s="455" t="str">
        <f ca="1">Calcu_ADJ!H26</f>
        <v/>
      </c>
      <c r="AG253" s="456"/>
      <c r="AH253" s="456"/>
      <c r="AI253" s="456"/>
      <c r="AJ253" s="456"/>
      <c r="AK253" s="457"/>
      <c r="AL253" s="458" t="str">
        <f ca="1">Calcu_ADJ!I26</f>
        <v/>
      </c>
      <c r="AM253" s="459"/>
      <c r="AN253" s="459"/>
      <c r="AO253" s="459"/>
      <c r="AP253" s="459"/>
      <c r="AQ253" s="460"/>
      <c r="AR253" s="2"/>
      <c r="AS253" s="2"/>
      <c r="AT253" s="29"/>
    </row>
    <row r="254" spans="1:46" ht="18.75" customHeight="1">
      <c r="A254" s="23"/>
      <c r="B254" s="455">
        <f>Calcu_ADJ!C27</f>
        <v>0</v>
      </c>
      <c r="C254" s="456"/>
      <c r="D254" s="456"/>
      <c r="E254" s="456"/>
      <c r="F254" s="456"/>
      <c r="G254" s="457"/>
      <c r="H254" s="455" t="str">
        <f ca="1">Calcu_ADJ!D27</f>
        <v/>
      </c>
      <c r="I254" s="456"/>
      <c r="J254" s="456"/>
      <c r="K254" s="456"/>
      <c r="L254" s="456"/>
      <c r="M254" s="457"/>
      <c r="N254" s="458" t="str">
        <f ca="1">Calcu_ADJ!E27</f>
        <v/>
      </c>
      <c r="O254" s="459"/>
      <c r="P254" s="459"/>
      <c r="Q254" s="459"/>
      <c r="R254" s="459"/>
      <c r="S254" s="460"/>
      <c r="T254" s="455" t="str">
        <f ca="1">Calcu_ADJ!F27</f>
        <v/>
      </c>
      <c r="U254" s="456"/>
      <c r="V254" s="456"/>
      <c r="W254" s="456"/>
      <c r="X254" s="456"/>
      <c r="Y254" s="457"/>
      <c r="Z254" s="458" t="str">
        <f ca="1">Calcu_ADJ!G27</f>
        <v/>
      </c>
      <c r="AA254" s="459"/>
      <c r="AB254" s="459"/>
      <c r="AC254" s="459"/>
      <c r="AD254" s="459"/>
      <c r="AE254" s="460"/>
      <c r="AF254" s="455" t="str">
        <f ca="1">Calcu_ADJ!H27</f>
        <v/>
      </c>
      <c r="AG254" s="456"/>
      <c r="AH254" s="456"/>
      <c r="AI254" s="456"/>
      <c r="AJ254" s="456"/>
      <c r="AK254" s="457"/>
      <c r="AL254" s="458" t="str">
        <f ca="1">Calcu_ADJ!I27</f>
        <v/>
      </c>
      <c r="AM254" s="459"/>
      <c r="AN254" s="459"/>
      <c r="AO254" s="459"/>
      <c r="AP254" s="459"/>
      <c r="AQ254" s="460"/>
      <c r="AR254" s="2"/>
      <c r="AS254" s="2"/>
      <c r="AT254" s="29"/>
    </row>
    <row r="255" spans="1:46" ht="18.75" customHeight="1">
      <c r="A255" s="23"/>
      <c r="B255" s="455">
        <f>Calcu_ADJ!C28</f>
        <v>0</v>
      </c>
      <c r="C255" s="456"/>
      <c r="D255" s="456"/>
      <c r="E255" s="456"/>
      <c r="F255" s="456"/>
      <c r="G255" s="457"/>
      <c r="H255" s="455" t="str">
        <f ca="1">Calcu_ADJ!D28</f>
        <v/>
      </c>
      <c r="I255" s="456"/>
      <c r="J255" s="456"/>
      <c r="K255" s="456"/>
      <c r="L255" s="456"/>
      <c r="M255" s="457"/>
      <c r="N255" s="458" t="str">
        <f ca="1">Calcu_ADJ!E28</f>
        <v/>
      </c>
      <c r="O255" s="459"/>
      <c r="P255" s="459"/>
      <c r="Q255" s="459"/>
      <c r="R255" s="459"/>
      <c r="S255" s="460"/>
      <c r="T255" s="455" t="str">
        <f ca="1">Calcu_ADJ!F28</f>
        <v/>
      </c>
      <c r="U255" s="456"/>
      <c r="V255" s="456"/>
      <c r="W255" s="456"/>
      <c r="X255" s="456"/>
      <c r="Y255" s="457"/>
      <c r="Z255" s="458" t="str">
        <f ca="1">Calcu_ADJ!G28</f>
        <v/>
      </c>
      <c r="AA255" s="459"/>
      <c r="AB255" s="459"/>
      <c r="AC255" s="459"/>
      <c r="AD255" s="459"/>
      <c r="AE255" s="460"/>
      <c r="AF255" s="455" t="str">
        <f ca="1">Calcu_ADJ!H28</f>
        <v/>
      </c>
      <c r="AG255" s="456"/>
      <c r="AH255" s="456"/>
      <c r="AI255" s="456"/>
      <c r="AJ255" s="456"/>
      <c r="AK255" s="457"/>
      <c r="AL255" s="458" t="str">
        <f ca="1">Calcu_ADJ!I28</f>
        <v/>
      </c>
      <c r="AM255" s="459"/>
      <c r="AN255" s="459"/>
      <c r="AO255" s="459"/>
      <c r="AP255" s="459"/>
      <c r="AQ255" s="460"/>
      <c r="AR255" s="2"/>
      <c r="AS255" s="2"/>
      <c r="AT255" s="29"/>
    </row>
    <row r="256" spans="1:46" ht="18.75" customHeight="1">
      <c r="A256" s="23"/>
      <c r="B256" s="455">
        <f>Calcu_ADJ!C29</f>
        <v>0</v>
      </c>
      <c r="C256" s="456"/>
      <c r="D256" s="456"/>
      <c r="E256" s="456"/>
      <c r="F256" s="456"/>
      <c r="G256" s="457"/>
      <c r="H256" s="455" t="str">
        <f ca="1">Calcu_ADJ!D29</f>
        <v/>
      </c>
      <c r="I256" s="456"/>
      <c r="J256" s="456"/>
      <c r="K256" s="456"/>
      <c r="L256" s="456"/>
      <c r="M256" s="457"/>
      <c r="N256" s="458" t="str">
        <f ca="1">Calcu_ADJ!E29</f>
        <v/>
      </c>
      <c r="O256" s="459"/>
      <c r="P256" s="459"/>
      <c r="Q256" s="459"/>
      <c r="R256" s="459"/>
      <c r="S256" s="460"/>
      <c r="T256" s="455" t="str">
        <f ca="1">Calcu_ADJ!F29</f>
        <v/>
      </c>
      <c r="U256" s="456"/>
      <c r="V256" s="456"/>
      <c r="W256" s="456"/>
      <c r="X256" s="456"/>
      <c r="Y256" s="457"/>
      <c r="Z256" s="458" t="str">
        <f ca="1">Calcu_ADJ!G29</f>
        <v/>
      </c>
      <c r="AA256" s="459"/>
      <c r="AB256" s="459"/>
      <c r="AC256" s="459"/>
      <c r="AD256" s="459"/>
      <c r="AE256" s="460"/>
      <c r="AF256" s="455" t="str">
        <f ca="1">Calcu_ADJ!H29</f>
        <v/>
      </c>
      <c r="AG256" s="456"/>
      <c r="AH256" s="456"/>
      <c r="AI256" s="456"/>
      <c r="AJ256" s="456"/>
      <c r="AK256" s="457"/>
      <c r="AL256" s="458" t="str">
        <f ca="1">Calcu_ADJ!I29</f>
        <v/>
      </c>
      <c r="AM256" s="459"/>
      <c r="AN256" s="459"/>
      <c r="AO256" s="459"/>
      <c r="AP256" s="459"/>
      <c r="AQ256" s="460"/>
      <c r="AR256" s="2"/>
      <c r="AS256" s="2"/>
      <c r="AT256" s="29"/>
    </row>
    <row r="257" spans="1:46" ht="18.75" customHeight="1">
      <c r="A257" s="23"/>
      <c r="B257" s="455">
        <f>Calcu_ADJ!C30</f>
        <v>0</v>
      </c>
      <c r="C257" s="456"/>
      <c r="D257" s="456"/>
      <c r="E257" s="456"/>
      <c r="F257" s="456"/>
      <c r="G257" s="457"/>
      <c r="H257" s="455" t="str">
        <f ca="1">Calcu_ADJ!D30</f>
        <v/>
      </c>
      <c r="I257" s="456"/>
      <c r="J257" s="456"/>
      <c r="K257" s="456"/>
      <c r="L257" s="456"/>
      <c r="M257" s="457"/>
      <c r="N257" s="458" t="str">
        <f ca="1">Calcu_ADJ!E30</f>
        <v/>
      </c>
      <c r="O257" s="459"/>
      <c r="P257" s="459"/>
      <c r="Q257" s="459"/>
      <c r="R257" s="459"/>
      <c r="S257" s="460"/>
      <c r="T257" s="455" t="str">
        <f ca="1">Calcu_ADJ!F30</f>
        <v/>
      </c>
      <c r="U257" s="456"/>
      <c r="V257" s="456"/>
      <c r="W257" s="456"/>
      <c r="X257" s="456"/>
      <c r="Y257" s="457"/>
      <c r="Z257" s="458" t="str">
        <f ca="1">Calcu_ADJ!G30</f>
        <v/>
      </c>
      <c r="AA257" s="459"/>
      <c r="AB257" s="459"/>
      <c r="AC257" s="459"/>
      <c r="AD257" s="459"/>
      <c r="AE257" s="460"/>
      <c r="AF257" s="455" t="str">
        <f ca="1">Calcu_ADJ!H30</f>
        <v/>
      </c>
      <c r="AG257" s="456"/>
      <c r="AH257" s="456"/>
      <c r="AI257" s="456"/>
      <c r="AJ257" s="456"/>
      <c r="AK257" s="457"/>
      <c r="AL257" s="458" t="str">
        <f ca="1">Calcu_ADJ!I30</f>
        <v/>
      </c>
      <c r="AM257" s="459"/>
      <c r="AN257" s="459"/>
      <c r="AO257" s="459"/>
      <c r="AP257" s="459"/>
      <c r="AQ257" s="460"/>
      <c r="AR257" s="2"/>
      <c r="AS257" s="2"/>
      <c r="AT257" s="29"/>
    </row>
    <row r="258" spans="1:46" ht="18.75" customHeight="1">
      <c r="A258" s="23"/>
      <c r="B258" s="455">
        <f>Calcu_ADJ!C31</f>
        <v>0</v>
      </c>
      <c r="C258" s="456"/>
      <c r="D258" s="456"/>
      <c r="E258" s="456"/>
      <c r="F258" s="456"/>
      <c r="G258" s="457"/>
      <c r="H258" s="455" t="str">
        <f ca="1">Calcu_ADJ!D31</f>
        <v/>
      </c>
      <c r="I258" s="456"/>
      <c r="J258" s="456"/>
      <c r="K258" s="456"/>
      <c r="L258" s="456"/>
      <c r="M258" s="457"/>
      <c r="N258" s="458" t="str">
        <f ca="1">Calcu_ADJ!E31</f>
        <v/>
      </c>
      <c r="O258" s="459"/>
      <c r="P258" s="459"/>
      <c r="Q258" s="459"/>
      <c r="R258" s="459"/>
      <c r="S258" s="460"/>
      <c r="T258" s="455" t="str">
        <f ca="1">Calcu_ADJ!F31</f>
        <v/>
      </c>
      <c r="U258" s="456"/>
      <c r="V258" s="456"/>
      <c r="W258" s="456"/>
      <c r="X258" s="456"/>
      <c r="Y258" s="457"/>
      <c r="Z258" s="458" t="str">
        <f ca="1">Calcu_ADJ!G31</f>
        <v/>
      </c>
      <c r="AA258" s="459"/>
      <c r="AB258" s="459"/>
      <c r="AC258" s="459"/>
      <c r="AD258" s="459"/>
      <c r="AE258" s="460"/>
      <c r="AF258" s="455" t="str">
        <f ca="1">Calcu_ADJ!H31</f>
        <v/>
      </c>
      <c r="AG258" s="456"/>
      <c r="AH258" s="456"/>
      <c r="AI258" s="456"/>
      <c r="AJ258" s="456"/>
      <c r="AK258" s="457"/>
      <c r="AL258" s="458" t="str">
        <f ca="1">Calcu_ADJ!I31</f>
        <v/>
      </c>
      <c r="AM258" s="459"/>
      <c r="AN258" s="459"/>
      <c r="AO258" s="459"/>
      <c r="AP258" s="459"/>
      <c r="AQ258" s="460"/>
      <c r="AR258" s="2"/>
      <c r="AS258" s="2"/>
      <c r="AT258" s="29"/>
    </row>
    <row r="259" spans="1:46" ht="18.75" customHeight="1">
      <c r="A259" s="23"/>
      <c r="B259" s="455">
        <f>Calcu_ADJ!C32</f>
        <v>0</v>
      </c>
      <c r="C259" s="456"/>
      <c r="D259" s="456"/>
      <c r="E259" s="456"/>
      <c r="F259" s="456"/>
      <c r="G259" s="457"/>
      <c r="H259" s="455" t="str">
        <f ca="1">Calcu_ADJ!D32</f>
        <v/>
      </c>
      <c r="I259" s="456"/>
      <c r="J259" s="456"/>
      <c r="K259" s="456"/>
      <c r="L259" s="456"/>
      <c r="M259" s="457"/>
      <c r="N259" s="458" t="str">
        <f ca="1">Calcu_ADJ!E32</f>
        <v/>
      </c>
      <c r="O259" s="459"/>
      <c r="P259" s="459"/>
      <c r="Q259" s="459"/>
      <c r="R259" s="459"/>
      <c r="S259" s="460"/>
      <c r="T259" s="455" t="str">
        <f ca="1">Calcu_ADJ!F32</f>
        <v/>
      </c>
      <c r="U259" s="456"/>
      <c r="V259" s="456"/>
      <c r="W259" s="456"/>
      <c r="X259" s="456"/>
      <c r="Y259" s="457"/>
      <c r="Z259" s="458" t="str">
        <f ca="1">Calcu_ADJ!G32</f>
        <v/>
      </c>
      <c r="AA259" s="459"/>
      <c r="AB259" s="459"/>
      <c r="AC259" s="459"/>
      <c r="AD259" s="459"/>
      <c r="AE259" s="460"/>
      <c r="AF259" s="455" t="str">
        <f ca="1">Calcu_ADJ!H32</f>
        <v/>
      </c>
      <c r="AG259" s="456"/>
      <c r="AH259" s="456"/>
      <c r="AI259" s="456"/>
      <c r="AJ259" s="456"/>
      <c r="AK259" s="457"/>
      <c r="AL259" s="458" t="str">
        <f ca="1">Calcu_ADJ!I32</f>
        <v/>
      </c>
      <c r="AM259" s="459"/>
      <c r="AN259" s="459"/>
      <c r="AO259" s="459"/>
      <c r="AP259" s="459"/>
      <c r="AQ259" s="460"/>
      <c r="AR259" s="2"/>
      <c r="AS259" s="2"/>
      <c r="AT259" s="29"/>
    </row>
    <row r="260" spans="1:46" ht="18.75" customHeight="1">
      <c r="A260" s="23"/>
      <c r="B260" s="455">
        <f>Calcu_ADJ!C33</f>
        <v>0</v>
      </c>
      <c r="C260" s="456"/>
      <c r="D260" s="456"/>
      <c r="E260" s="456"/>
      <c r="F260" s="456"/>
      <c r="G260" s="457"/>
      <c r="H260" s="455" t="str">
        <f ca="1">Calcu_ADJ!D33</f>
        <v/>
      </c>
      <c r="I260" s="456"/>
      <c r="J260" s="456"/>
      <c r="K260" s="456"/>
      <c r="L260" s="456"/>
      <c r="M260" s="457"/>
      <c r="N260" s="458" t="str">
        <f ca="1">Calcu_ADJ!E33</f>
        <v/>
      </c>
      <c r="O260" s="459"/>
      <c r="P260" s="459"/>
      <c r="Q260" s="459"/>
      <c r="R260" s="459"/>
      <c r="S260" s="460"/>
      <c r="T260" s="455" t="str">
        <f ca="1">Calcu_ADJ!F33</f>
        <v/>
      </c>
      <c r="U260" s="456"/>
      <c r="V260" s="456"/>
      <c r="W260" s="456"/>
      <c r="X260" s="456"/>
      <c r="Y260" s="457"/>
      <c r="Z260" s="458" t="str">
        <f ca="1">Calcu_ADJ!G33</f>
        <v/>
      </c>
      <c r="AA260" s="459"/>
      <c r="AB260" s="459"/>
      <c r="AC260" s="459"/>
      <c r="AD260" s="459"/>
      <c r="AE260" s="460"/>
      <c r="AF260" s="455" t="str">
        <f ca="1">Calcu_ADJ!H33</f>
        <v/>
      </c>
      <c r="AG260" s="456"/>
      <c r="AH260" s="456"/>
      <c r="AI260" s="456"/>
      <c r="AJ260" s="456"/>
      <c r="AK260" s="457"/>
      <c r="AL260" s="458" t="str">
        <f ca="1">Calcu_ADJ!I33</f>
        <v/>
      </c>
      <c r="AM260" s="459"/>
      <c r="AN260" s="459"/>
      <c r="AO260" s="459"/>
      <c r="AP260" s="459"/>
      <c r="AQ260" s="460"/>
      <c r="AR260" s="2"/>
      <c r="AS260" s="2"/>
      <c r="AT260" s="29"/>
    </row>
    <row r="261" spans="1:46" ht="18.75" customHeight="1">
      <c r="A261" s="23"/>
      <c r="B261" s="455">
        <f>Calcu_ADJ!C34</f>
        <v>0</v>
      </c>
      <c r="C261" s="456"/>
      <c r="D261" s="456"/>
      <c r="E261" s="456"/>
      <c r="F261" s="456"/>
      <c r="G261" s="457"/>
      <c r="H261" s="455" t="str">
        <f ca="1">Calcu_ADJ!D34</f>
        <v/>
      </c>
      <c r="I261" s="456"/>
      <c r="J261" s="456"/>
      <c r="K261" s="456"/>
      <c r="L261" s="456"/>
      <c r="M261" s="457"/>
      <c r="N261" s="458" t="str">
        <f ca="1">Calcu_ADJ!E34</f>
        <v/>
      </c>
      <c r="O261" s="459"/>
      <c r="P261" s="459"/>
      <c r="Q261" s="459"/>
      <c r="R261" s="459"/>
      <c r="S261" s="460"/>
      <c r="T261" s="455" t="str">
        <f ca="1">Calcu_ADJ!F34</f>
        <v/>
      </c>
      <c r="U261" s="456"/>
      <c r="V261" s="456"/>
      <c r="W261" s="456"/>
      <c r="X261" s="456"/>
      <c r="Y261" s="457"/>
      <c r="Z261" s="458" t="str">
        <f ca="1">Calcu_ADJ!G34</f>
        <v/>
      </c>
      <c r="AA261" s="459"/>
      <c r="AB261" s="459"/>
      <c r="AC261" s="459"/>
      <c r="AD261" s="459"/>
      <c r="AE261" s="460"/>
      <c r="AF261" s="455" t="str">
        <f ca="1">Calcu_ADJ!H34</f>
        <v/>
      </c>
      <c r="AG261" s="456"/>
      <c r="AH261" s="456"/>
      <c r="AI261" s="456"/>
      <c r="AJ261" s="456"/>
      <c r="AK261" s="457"/>
      <c r="AL261" s="458" t="str">
        <f ca="1">Calcu_ADJ!I34</f>
        <v/>
      </c>
      <c r="AM261" s="459"/>
      <c r="AN261" s="459"/>
      <c r="AO261" s="459"/>
      <c r="AP261" s="459"/>
      <c r="AQ261" s="460"/>
      <c r="AR261" s="2"/>
      <c r="AS261" s="2"/>
      <c r="AT261" s="29"/>
    </row>
    <row r="262" spans="1:46" ht="18.75" customHeight="1">
      <c r="A262" s="23"/>
      <c r="B262" s="455">
        <f>Calcu_ADJ!C35</f>
        <v>0</v>
      </c>
      <c r="C262" s="456"/>
      <c r="D262" s="456"/>
      <c r="E262" s="456"/>
      <c r="F262" s="456"/>
      <c r="G262" s="457"/>
      <c r="H262" s="455" t="str">
        <f ca="1">Calcu_ADJ!D35</f>
        <v/>
      </c>
      <c r="I262" s="456"/>
      <c r="J262" s="456"/>
      <c r="K262" s="456"/>
      <c r="L262" s="456"/>
      <c r="M262" s="457"/>
      <c r="N262" s="458" t="str">
        <f ca="1">Calcu_ADJ!E35</f>
        <v/>
      </c>
      <c r="O262" s="459"/>
      <c r="P262" s="459"/>
      <c r="Q262" s="459"/>
      <c r="R262" s="459"/>
      <c r="S262" s="460"/>
      <c r="T262" s="455" t="str">
        <f ca="1">Calcu_ADJ!F35</f>
        <v/>
      </c>
      <c r="U262" s="456"/>
      <c r="V262" s="456"/>
      <c r="W262" s="456"/>
      <c r="X262" s="456"/>
      <c r="Y262" s="457"/>
      <c r="Z262" s="458" t="str">
        <f ca="1">Calcu_ADJ!G35</f>
        <v/>
      </c>
      <c r="AA262" s="459"/>
      <c r="AB262" s="459"/>
      <c r="AC262" s="459"/>
      <c r="AD262" s="459"/>
      <c r="AE262" s="460"/>
      <c r="AF262" s="455" t="str">
        <f ca="1">Calcu_ADJ!H35</f>
        <v/>
      </c>
      <c r="AG262" s="456"/>
      <c r="AH262" s="456"/>
      <c r="AI262" s="456"/>
      <c r="AJ262" s="456"/>
      <c r="AK262" s="457"/>
      <c r="AL262" s="458" t="str">
        <f ca="1">Calcu_ADJ!I35</f>
        <v/>
      </c>
      <c r="AM262" s="459"/>
      <c r="AN262" s="459"/>
      <c r="AO262" s="459"/>
      <c r="AP262" s="459"/>
      <c r="AQ262" s="460"/>
      <c r="AR262" s="2"/>
      <c r="AS262" s="2"/>
      <c r="AT262" s="29"/>
    </row>
    <row r="263" spans="1:46" ht="18.75" customHeight="1">
      <c r="A263" s="23"/>
      <c r="B263" s="455">
        <f>Calcu_ADJ!C36</f>
        <v>0</v>
      </c>
      <c r="C263" s="456"/>
      <c r="D263" s="456"/>
      <c r="E263" s="456"/>
      <c r="F263" s="456"/>
      <c r="G263" s="457"/>
      <c r="H263" s="455" t="str">
        <f ca="1">Calcu_ADJ!D36</f>
        <v/>
      </c>
      <c r="I263" s="456"/>
      <c r="J263" s="456"/>
      <c r="K263" s="456"/>
      <c r="L263" s="456"/>
      <c r="M263" s="457"/>
      <c r="N263" s="458" t="str">
        <f ca="1">Calcu_ADJ!E36</f>
        <v/>
      </c>
      <c r="O263" s="459"/>
      <c r="P263" s="459"/>
      <c r="Q263" s="459"/>
      <c r="R263" s="459"/>
      <c r="S263" s="460"/>
      <c r="T263" s="455" t="str">
        <f ca="1">Calcu_ADJ!F36</f>
        <v/>
      </c>
      <c r="U263" s="456"/>
      <c r="V263" s="456"/>
      <c r="W263" s="456"/>
      <c r="X263" s="456"/>
      <c r="Y263" s="457"/>
      <c r="Z263" s="458" t="str">
        <f ca="1">Calcu_ADJ!G36</f>
        <v/>
      </c>
      <c r="AA263" s="459"/>
      <c r="AB263" s="459"/>
      <c r="AC263" s="459"/>
      <c r="AD263" s="459"/>
      <c r="AE263" s="460"/>
      <c r="AF263" s="455" t="str">
        <f ca="1">Calcu_ADJ!H36</f>
        <v/>
      </c>
      <c r="AG263" s="456"/>
      <c r="AH263" s="456"/>
      <c r="AI263" s="456"/>
      <c r="AJ263" s="456"/>
      <c r="AK263" s="457"/>
      <c r="AL263" s="458" t="str">
        <f ca="1">Calcu_ADJ!I36</f>
        <v/>
      </c>
      <c r="AM263" s="459"/>
      <c r="AN263" s="459"/>
      <c r="AO263" s="459"/>
      <c r="AP263" s="459"/>
      <c r="AQ263" s="460"/>
      <c r="AR263" s="2"/>
      <c r="AS263" s="2"/>
      <c r="AT263" s="29"/>
    </row>
    <row r="264" spans="1:46" ht="18.75" customHeight="1">
      <c r="A264" s="23"/>
      <c r="B264" s="455">
        <f>Calcu_ADJ!C37</f>
        <v>0</v>
      </c>
      <c r="C264" s="456"/>
      <c r="D264" s="456"/>
      <c r="E264" s="456"/>
      <c r="F264" s="456"/>
      <c r="G264" s="457"/>
      <c r="H264" s="455" t="str">
        <f ca="1">Calcu_ADJ!D37</f>
        <v/>
      </c>
      <c r="I264" s="456"/>
      <c r="J264" s="456"/>
      <c r="K264" s="456"/>
      <c r="L264" s="456"/>
      <c r="M264" s="457"/>
      <c r="N264" s="458" t="str">
        <f ca="1">Calcu_ADJ!E37</f>
        <v/>
      </c>
      <c r="O264" s="459"/>
      <c r="P264" s="459"/>
      <c r="Q264" s="459"/>
      <c r="R264" s="459"/>
      <c r="S264" s="460"/>
      <c r="T264" s="455" t="str">
        <f ca="1">Calcu_ADJ!F37</f>
        <v/>
      </c>
      <c r="U264" s="456"/>
      <c r="V264" s="456"/>
      <c r="W264" s="456"/>
      <c r="X264" s="456"/>
      <c r="Y264" s="457"/>
      <c r="Z264" s="458" t="str">
        <f ca="1">Calcu_ADJ!G37</f>
        <v/>
      </c>
      <c r="AA264" s="459"/>
      <c r="AB264" s="459"/>
      <c r="AC264" s="459"/>
      <c r="AD264" s="459"/>
      <c r="AE264" s="460"/>
      <c r="AF264" s="455" t="str">
        <f ca="1">Calcu_ADJ!H37</f>
        <v/>
      </c>
      <c r="AG264" s="456"/>
      <c r="AH264" s="456"/>
      <c r="AI264" s="456"/>
      <c r="AJ264" s="456"/>
      <c r="AK264" s="457"/>
      <c r="AL264" s="458" t="str">
        <f ca="1">Calcu_ADJ!I37</f>
        <v/>
      </c>
      <c r="AM264" s="459"/>
      <c r="AN264" s="459"/>
      <c r="AO264" s="459"/>
      <c r="AP264" s="459"/>
      <c r="AQ264" s="460"/>
      <c r="AR264" s="2"/>
      <c r="AS264" s="2"/>
      <c r="AT264" s="29"/>
    </row>
    <row r="265" spans="1:46" ht="18.75" customHeight="1">
      <c r="A265" s="23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15"/>
      <c r="AI265" s="2"/>
      <c r="AJ265" s="2"/>
      <c r="AK265" s="2"/>
      <c r="AL265" s="2"/>
      <c r="AM265" s="2"/>
      <c r="AN265" s="2"/>
      <c r="AO265" s="2"/>
      <c r="AP265" s="20"/>
      <c r="AQ265" s="20"/>
      <c r="AR265" s="20"/>
      <c r="AS265" s="20"/>
      <c r="AT265" s="32"/>
    </row>
    <row r="266" spans="1:46" ht="18.75" customHeight="1">
      <c r="A266" s="23"/>
      <c r="B266" s="22" t="s">
        <v>205</v>
      </c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15"/>
      <c r="AI266" s="2"/>
      <c r="AJ266" s="2"/>
      <c r="AK266" s="2"/>
      <c r="AL266" s="2"/>
      <c r="AM266" s="2"/>
      <c r="AN266" s="2"/>
      <c r="AO266" s="2"/>
      <c r="AP266" s="20"/>
      <c r="AQ266" s="20"/>
      <c r="AR266" s="20"/>
      <c r="AS266" s="20"/>
      <c r="AT266" s="32"/>
    </row>
    <row r="267" spans="1:46" ht="18.75" customHeight="1">
      <c r="A267" s="23"/>
      <c r="B267" s="440" t="s">
        <v>347</v>
      </c>
      <c r="C267" s="441"/>
      <c r="D267" s="441"/>
      <c r="E267" s="441"/>
      <c r="F267" s="441"/>
      <c r="G267" s="442"/>
      <c r="H267" s="446" t="s">
        <v>204</v>
      </c>
      <c r="I267" s="447"/>
      <c r="J267" s="447"/>
      <c r="K267" s="447"/>
      <c r="L267" s="447"/>
      <c r="M267" s="447"/>
      <c r="N267" s="447"/>
      <c r="O267" s="447"/>
      <c r="P267" s="447"/>
      <c r="Q267" s="447"/>
      <c r="R267" s="447"/>
      <c r="S267" s="447"/>
      <c r="T267" s="447"/>
      <c r="U267" s="447"/>
      <c r="V267" s="447"/>
      <c r="W267" s="447"/>
      <c r="X267" s="447"/>
      <c r="Y267" s="447"/>
      <c r="Z267" s="447"/>
      <c r="AA267" s="447"/>
      <c r="AB267" s="447"/>
      <c r="AC267" s="447"/>
      <c r="AD267" s="447"/>
      <c r="AE267" s="448"/>
      <c r="AF267" s="20"/>
      <c r="AG267" s="20"/>
      <c r="AH267" s="15"/>
      <c r="AI267" s="2"/>
      <c r="AJ267" s="2"/>
      <c r="AK267" s="2"/>
      <c r="AL267" s="2"/>
      <c r="AM267" s="2"/>
      <c r="AN267" s="2"/>
      <c r="AO267" s="2"/>
      <c r="AP267" s="20"/>
      <c r="AQ267" s="20"/>
      <c r="AR267" s="20"/>
      <c r="AS267" s="20"/>
      <c r="AT267" s="32"/>
    </row>
    <row r="268" spans="1:46" ht="18.75" customHeight="1">
      <c r="A268" s="23"/>
      <c r="B268" s="443" t="str">
        <f>Calcu_ADJ!J19</f>
        <v>-</v>
      </c>
      <c r="C268" s="444"/>
      <c r="D268" s="444"/>
      <c r="E268" s="444"/>
      <c r="F268" s="444"/>
      <c r="G268" s="445"/>
      <c r="H268" s="446" t="s">
        <v>209</v>
      </c>
      <c r="I268" s="447"/>
      <c r="J268" s="447"/>
      <c r="K268" s="447"/>
      <c r="L268" s="447"/>
      <c r="M268" s="448"/>
      <c r="N268" s="446" t="s">
        <v>210</v>
      </c>
      <c r="O268" s="447"/>
      <c r="P268" s="447"/>
      <c r="Q268" s="447"/>
      <c r="R268" s="447"/>
      <c r="S268" s="448"/>
      <c r="T268" s="446" t="s">
        <v>211</v>
      </c>
      <c r="U268" s="447"/>
      <c r="V268" s="447"/>
      <c r="W268" s="447"/>
      <c r="X268" s="447"/>
      <c r="Y268" s="448"/>
      <c r="Z268" s="446" t="s">
        <v>348</v>
      </c>
      <c r="AA268" s="447"/>
      <c r="AB268" s="447"/>
      <c r="AC268" s="447"/>
      <c r="AD268" s="447"/>
      <c r="AE268" s="448"/>
      <c r="AF268" s="2"/>
      <c r="AG268" s="2"/>
      <c r="AH268" s="2"/>
      <c r="AI268" s="2"/>
      <c r="AJ268" s="15"/>
      <c r="AK268" s="15"/>
      <c r="AL268" s="15"/>
      <c r="AM268" s="20"/>
      <c r="AN268" s="20"/>
      <c r="AO268" s="20"/>
      <c r="AP268" s="20"/>
      <c r="AQ268" s="20"/>
      <c r="AR268" s="20"/>
      <c r="AS268" s="20"/>
      <c r="AT268" s="32"/>
    </row>
    <row r="269" spans="1:46" ht="18.75" customHeight="1">
      <c r="A269" s="23"/>
      <c r="B269" s="461" t="str">
        <f ca="1">Calcu_ADJ!J23</f>
        <v/>
      </c>
      <c r="C269" s="462"/>
      <c r="D269" s="462"/>
      <c r="E269" s="462"/>
      <c r="F269" s="462"/>
      <c r="G269" s="463"/>
      <c r="H269" s="458" t="str">
        <f ca="1">Calcu_ADJ!K23</f>
        <v/>
      </c>
      <c r="I269" s="459"/>
      <c r="J269" s="459"/>
      <c r="K269" s="459"/>
      <c r="L269" s="459"/>
      <c r="M269" s="460"/>
      <c r="N269" s="458" t="str">
        <f ca="1">Calcu_ADJ!L23</f>
        <v/>
      </c>
      <c r="O269" s="459"/>
      <c r="P269" s="459"/>
      <c r="Q269" s="459"/>
      <c r="R269" s="459"/>
      <c r="S269" s="460"/>
      <c r="T269" s="458" t="str">
        <f ca="1">Calcu_ADJ!M23</f>
        <v/>
      </c>
      <c r="U269" s="459"/>
      <c r="V269" s="459"/>
      <c r="W269" s="459"/>
      <c r="X269" s="459"/>
      <c r="Y269" s="460"/>
      <c r="Z269" s="458" t="str">
        <f ca="1">Calcu_ADJ!N23</f>
        <v/>
      </c>
      <c r="AA269" s="459"/>
      <c r="AB269" s="459"/>
      <c r="AC269" s="459"/>
      <c r="AD269" s="459"/>
      <c r="AE269" s="460"/>
      <c r="AF269" s="2"/>
      <c r="AG269" s="2"/>
      <c r="AH269" s="2"/>
      <c r="AI269" s="2"/>
      <c r="AJ269" s="279"/>
      <c r="AK269" s="279"/>
      <c r="AL269" s="279"/>
      <c r="AM269" s="279"/>
      <c r="AN269" s="279"/>
      <c r="AO269" s="279"/>
      <c r="AP269" s="279"/>
      <c r="AQ269" s="279"/>
      <c r="AR269" s="279"/>
      <c r="AS269" s="279"/>
      <c r="AT269" s="32"/>
    </row>
    <row r="270" spans="1:46" ht="18.75" customHeight="1">
      <c r="A270" s="23"/>
      <c r="B270" s="461" t="str">
        <f ca="1">Calcu_ADJ!J24</f>
        <v/>
      </c>
      <c r="C270" s="462"/>
      <c r="D270" s="462"/>
      <c r="E270" s="462"/>
      <c r="F270" s="462"/>
      <c r="G270" s="463"/>
      <c r="H270" s="458" t="str">
        <f ca="1">Calcu_ADJ!K24</f>
        <v/>
      </c>
      <c r="I270" s="459"/>
      <c r="J270" s="459"/>
      <c r="K270" s="459"/>
      <c r="L270" s="459"/>
      <c r="M270" s="460"/>
      <c r="N270" s="458" t="str">
        <f ca="1">Calcu_ADJ!L24</f>
        <v/>
      </c>
      <c r="O270" s="459"/>
      <c r="P270" s="459"/>
      <c r="Q270" s="459"/>
      <c r="R270" s="459"/>
      <c r="S270" s="460"/>
      <c r="T270" s="458" t="str">
        <f ca="1">Calcu_ADJ!M24</f>
        <v/>
      </c>
      <c r="U270" s="459"/>
      <c r="V270" s="459"/>
      <c r="W270" s="459"/>
      <c r="X270" s="459"/>
      <c r="Y270" s="460"/>
      <c r="Z270" s="458" t="str">
        <f ca="1">Calcu_ADJ!N24</f>
        <v/>
      </c>
      <c r="AA270" s="459"/>
      <c r="AB270" s="459"/>
      <c r="AC270" s="459"/>
      <c r="AD270" s="459"/>
      <c r="AE270" s="460"/>
      <c r="AF270" s="2"/>
      <c r="AG270" s="2"/>
      <c r="AH270" s="2"/>
      <c r="AI270" s="2"/>
      <c r="AJ270" s="279"/>
      <c r="AK270" s="279"/>
      <c r="AL270" s="279"/>
      <c r="AM270" s="279"/>
      <c r="AN270" s="279"/>
      <c r="AO270" s="279"/>
      <c r="AP270" s="279"/>
      <c r="AQ270" s="279"/>
      <c r="AR270" s="279"/>
      <c r="AS270" s="279"/>
      <c r="AT270" s="32"/>
    </row>
    <row r="271" spans="1:46" ht="18.75" customHeight="1">
      <c r="A271" s="23"/>
      <c r="B271" s="461" t="str">
        <f ca="1">Calcu_ADJ!J25</f>
        <v/>
      </c>
      <c r="C271" s="462"/>
      <c r="D271" s="462"/>
      <c r="E271" s="462"/>
      <c r="F271" s="462"/>
      <c r="G271" s="463"/>
      <c r="H271" s="458" t="str">
        <f ca="1">Calcu_ADJ!K25</f>
        <v/>
      </c>
      <c r="I271" s="459"/>
      <c r="J271" s="459"/>
      <c r="K271" s="459"/>
      <c r="L271" s="459"/>
      <c r="M271" s="460"/>
      <c r="N271" s="458" t="str">
        <f ca="1">Calcu_ADJ!L25</f>
        <v/>
      </c>
      <c r="O271" s="459"/>
      <c r="P271" s="459"/>
      <c r="Q271" s="459"/>
      <c r="R271" s="459"/>
      <c r="S271" s="460"/>
      <c r="T271" s="458" t="str">
        <f ca="1">Calcu_ADJ!M25</f>
        <v/>
      </c>
      <c r="U271" s="459"/>
      <c r="V271" s="459"/>
      <c r="W271" s="459"/>
      <c r="X271" s="459"/>
      <c r="Y271" s="460"/>
      <c r="Z271" s="458" t="str">
        <f ca="1">Calcu_ADJ!N25</f>
        <v/>
      </c>
      <c r="AA271" s="459"/>
      <c r="AB271" s="459"/>
      <c r="AC271" s="459"/>
      <c r="AD271" s="459"/>
      <c r="AE271" s="460"/>
      <c r="AF271" s="2"/>
      <c r="AG271" s="2"/>
      <c r="AH271" s="2"/>
      <c r="AI271" s="2"/>
      <c r="AJ271" s="279"/>
      <c r="AK271" s="279"/>
      <c r="AL271" s="279"/>
      <c r="AM271" s="279"/>
      <c r="AN271" s="279"/>
      <c r="AO271" s="279"/>
      <c r="AP271" s="279"/>
      <c r="AQ271" s="279"/>
      <c r="AR271" s="279"/>
      <c r="AS271" s="279"/>
      <c r="AT271" s="32"/>
    </row>
    <row r="272" spans="1:46" ht="18.75" customHeight="1">
      <c r="A272" s="23"/>
      <c r="B272" s="461" t="str">
        <f ca="1">Calcu_ADJ!J26</f>
        <v/>
      </c>
      <c r="C272" s="462"/>
      <c r="D272" s="462"/>
      <c r="E272" s="462"/>
      <c r="F272" s="462"/>
      <c r="G272" s="463"/>
      <c r="H272" s="458" t="str">
        <f ca="1">Calcu_ADJ!K26</f>
        <v/>
      </c>
      <c r="I272" s="459"/>
      <c r="J272" s="459"/>
      <c r="K272" s="459"/>
      <c r="L272" s="459"/>
      <c r="M272" s="460"/>
      <c r="N272" s="458" t="str">
        <f ca="1">Calcu_ADJ!L26</f>
        <v/>
      </c>
      <c r="O272" s="459"/>
      <c r="P272" s="459"/>
      <c r="Q272" s="459"/>
      <c r="R272" s="459"/>
      <c r="S272" s="460"/>
      <c r="T272" s="458" t="str">
        <f ca="1">Calcu_ADJ!M26</f>
        <v/>
      </c>
      <c r="U272" s="459"/>
      <c r="V272" s="459"/>
      <c r="W272" s="459"/>
      <c r="X272" s="459"/>
      <c r="Y272" s="460"/>
      <c r="Z272" s="458" t="str">
        <f ca="1">Calcu_ADJ!N26</f>
        <v/>
      </c>
      <c r="AA272" s="459"/>
      <c r="AB272" s="459"/>
      <c r="AC272" s="459"/>
      <c r="AD272" s="459"/>
      <c r="AE272" s="460"/>
      <c r="AF272" s="2"/>
      <c r="AG272" s="2"/>
      <c r="AH272" s="2"/>
      <c r="AI272" s="2"/>
      <c r="AJ272" s="279"/>
      <c r="AK272" s="279"/>
      <c r="AL272" s="279"/>
      <c r="AM272" s="279"/>
      <c r="AN272" s="279"/>
      <c r="AO272" s="279"/>
      <c r="AP272" s="279"/>
      <c r="AQ272" s="279"/>
      <c r="AR272" s="279"/>
      <c r="AS272" s="279"/>
      <c r="AT272" s="32"/>
    </row>
    <row r="273" spans="1:46" ht="18.75" customHeight="1">
      <c r="A273" s="23"/>
      <c r="B273" s="461" t="str">
        <f ca="1">Calcu_ADJ!J27</f>
        <v/>
      </c>
      <c r="C273" s="462"/>
      <c r="D273" s="462"/>
      <c r="E273" s="462"/>
      <c r="F273" s="462"/>
      <c r="G273" s="463"/>
      <c r="H273" s="458" t="str">
        <f ca="1">Calcu_ADJ!K27</f>
        <v/>
      </c>
      <c r="I273" s="459"/>
      <c r="J273" s="459"/>
      <c r="K273" s="459"/>
      <c r="L273" s="459"/>
      <c r="M273" s="460"/>
      <c r="N273" s="458" t="str">
        <f ca="1">Calcu_ADJ!L27</f>
        <v/>
      </c>
      <c r="O273" s="459"/>
      <c r="P273" s="459"/>
      <c r="Q273" s="459"/>
      <c r="R273" s="459"/>
      <c r="S273" s="460"/>
      <c r="T273" s="458" t="str">
        <f ca="1">Calcu_ADJ!M27</f>
        <v/>
      </c>
      <c r="U273" s="459"/>
      <c r="V273" s="459"/>
      <c r="W273" s="459"/>
      <c r="X273" s="459"/>
      <c r="Y273" s="460"/>
      <c r="Z273" s="458" t="str">
        <f ca="1">Calcu_ADJ!N27</f>
        <v/>
      </c>
      <c r="AA273" s="459"/>
      <c r="AB273" s="459"/>
      <c r="AC273" s="459"/>
      <c r="AD273" s="459"/>
      <c r="AE273" s="460"/>
      <c r="AF273" s="2"/>
      <c r="AG273" s="2"/>
      <c r="AH273" s="2"/>
      <c r="AI273" s="2"/>
      <c r="AJ273" s="279"/>
      <c r="AK273" s="279"/>
      <c r="AL273" s="279"/>
      <c r="AM273" s="279"/>
      <c r="AN273" s="279"/>
      <c r="AO273" s="279"/>
      <c r="AP273" s="279"/>
      <c r="AQ273" s="279"/>
      <c r="AR273" s="279"/>
      <c r="AS273" s="279"/>
      <c r="AT273" s="32"/>
    </row>
    <row r="274" spans="1:46" ht="18.75" customHeight="1">
      <c r="A274" s="23"/>
      <c r="B274" s="461" t="str">
        <f ca="1">Calcu_ADJ!J28</f>
        <v/>
      </c>
      <c r="C274" s="462"/>
      <c r="D274" s="462"/>
      <c r="E274" s="462"/>
      <c r="F274" s="462"/>
      <c r="G274" s="463"/>
      <c r="H274" s="458" t="str">
        <f ca="1">Calcu_ADJ!K28</f>
        <v/>
      </c>
      <c r="I274" s="459"/>
      <c r="J274" s="459"/>
      <c r="K274" s="459"/>
      <c r="L274" s="459"/>
      <c r="M274" s="460"/>
      <c r="N274" s="458" t="str">
        <f ca="1">Calcu_ADJ!L28</f>
        <v/>
      </c>
      <c r="O274" s="459"/>
      <c r="P274" s="459"/>
      <c r="Q274" s="459"/>
      <c r="R274" s="459"/>
      <c r="S274" s="460"/>
      <c r="T274" s="458" t="str">
        <f ca="1">Calcu_ADJ!M28</f>
        <v/>
      </c>
      <c r="U274" s="459"/>
      <c r="V274" s="459"/>
      <c r="W274" s="459"/>
      <c r="X274" s="459"/>
      <c r="Y274" s="460"/>
      <c r="Z274" s="458" t="str">
        <f ca="1">Calcu_ADJ!N28</f>
        <v/>
      </c>
      <c r="AA274" s="459"/>
      <c r="AB274" s="459"/>
      <c r="AC274" s="459"/>
      <c r="AD274" s="459"/>
      <c r="AE274" s="460"/>
      <c r="AF274" s="2"/>
      <c r="AG274" s="2"/>
      <c r="AH274" s="2"/>
      <c r="AI274" s="2"/>
      <c r="AJ274" s="279"/>
      <c r="AK274" s="279"/>
      <c r="AL274" s="279"/>
      <c r="AM274" s="279"/>
      <c r="AN274" s="279"/>
      <c r="AO274" s="279"/>
      <c r="AP274" s="279"/>
      <c r="AQ274" s="279"/>
      <c r="AR274" s="279"/>
      <c r="AS274" s="279"/>
      <c r="AT274" s="32"/>
    </row>
    <row r="275" spans="1:46" ht="18.75" customHeight="1">
      <c r="A275" s="23"/>
      <c r="B275" s="461" t="str">
        <f ca="1">Calcu_ADJ!J29</f>
        <v/>
      </c>
      <c r="C275" s="462"/>
      <c r="D275" s="462"/>
      <c r="E275" s="462"/>
      <c r="F275" s="462"/>
      <c r="G275" s="463"/>
      <c r="H275" s="458" t="str">
        <f ca="1">Calcu_ADJ!K29</f>
        <v/>
      </c>
      <c r="I275" s="459"/>
      <c r="J275" s="459"/>
      <c r="K275" s="459"/>
      <c r="L275" s="459"/>
      <c r="M275" s="460"/>
      <c r="N275" s="458" t="str">
        <f ca="1">Calcu_ADJ!L29</f>
        <v/>
      </c>
      <c r="O275" s="459"/>
      <c r="P275" s="459"/>
      <c r="Q275" s="459"/>
      <c r="R275" s="459"/>
      <c r="S275" s="460"/>
      <c r="T275" s="458" t="str">
        <f ca="1">Calcu_ADJ!M29</f>
        <v/>
      </c>
      <c r="U275" s="459"/>
      <c r="V275" s="459"/>
      <c r="W275" s="459"/>
      <c r="X275" s="459"/>
      <c r="Y275" s="460"/>
      <c r="Z275" s="458" t="str">
        <f ca="1">Calcu_ADJ!N29</f>
        <v/>
      </c>
      <c r="AA275" s="459"/>
      <c r="AB275" s="459"/>
      <c r="AC275" s="459"/>
      <c r="AD275" s="459"/>
      <c r="AE275" s="460"/>
      <c r="AF275" s="2"/>
      <c r="AG275" s="2"/>
      <c r="AH275" s="2"/>
      <c r="AI275" s="2"/>
      <c r="AJ275" s="279"/>
      <c r="AK275" s="279"/>
      <c r="AL275" s="279"/>
      <c r="AM275" s="279"/>
      <c r="AN275" s="279"/>
      <c r="AO275" s="279"/>
      <c r="AP275" s="279"/>
      <c r="AQ275" s="279"/>
      <c r="AR275" s="279"/>
      <c r="AS275" s="279"/>
      <c r="AT275" s="32"/>
    </row>
    <row r="276" spans="1:46" ht="18.75" customHeight="1">
      <c r="A276" s="23"/>
      <c r="B276" s="461" t="str">
        <f ca="1">Calcu_ADJ!J30</f>
        <v/>
      </c>
      <c r="C276" s="462"/>
      <c r="D276" s="462"/>
      <c r="E276" s="462"/>
      <c r="F276" s="462"/>
      <c r="G276" s="463"/>
      <c r="H276" s="458" t="str">
        <f ca="1">Calcu_ADJ!K30</f>
        <v/>
      </c>
      <c r="I276" s="459"/>
      <c r="J276" s="459"/>
      <c r="K276" s="459"/>
      <c r="L276" s="459"/>
      <c r="M276" s="460"/>
      <c r="N276" s="458" t="str">
        <f ca="1">Calcu_ADJ!L30</f>
        <v/>
      </c>
      <c r="O276" s="459"/>
      <c r="P276" s="459"/>
      <c r="Q276" s="459"/>
      <c r="R276" s="459"/>
      <c r="S276" s="460"/>
      <c r="T276" s="458" t="str">
        <f ca="1">Calcu_ADJ!M30</f>
        <v/>
      </c>
      <c r="U276" s="459"/>
      <c r="V276" s="459"/>
      <c r="W276" s="459"/>
      <c r="X276" s="459"/>
      <c r="Y276" s="460"/>
      <c r="Z276" s="458" t="str">
        <f ca="1">Calcu_ADJ!N30</f>
        <v/>
      </c>
      <c r="AA276" s="459"/>
      <c r="AB276" s="459"/>
      <c r="AC276" s="459"/>
      <c r="AD276" s="459"/>
      <c r="AE276" s="460"/>
      <c r="AF276" s="2"/>
      <c r="AG276" s="2"/>
      <c r="AH276" s="2"/>
      <c r="AI276" s="2"/>
      <c r="AJ276" s="279"/>
      <c r="AK276" s="279"/>
      <c r="AL276" s="279"/>
      <c r="AM276" s="279"/>
      <c r="AN276" s="279"/>
      <c r="AO276" s="279"/>
      <c r="AP276" s="279"/>
      <c r="AQ276" s="279"/>
      <c r="AR276" s="279"/>
      <c r="AS276" s="279"/>
      <c r="AT276" s="32"/>
    </row>
    <row r="277" spans="1:46" ht="18.75" customHeight="1">
      <c r="A277" s="23"/>
      <c r="B277" s="461" t="str">
        <f ca="1">Calcu_ADJ!J31</f>
        <v/>
      </c>
      <c r="C277" s="462"/>
      <c r="D277" s="462"/>
      <c r="E277" s="462"/>
      <c r="F277" s="462"/>
      <c r="G277" s="463"/>
      <c r="H277" s="458" t="str">
        <f ca="1">Calcu_ADJ!K31</f>
        <v/>
      </c>
      <c r="I277" s="459"/>
      <c r="J277" s="459"/>
      <c r="K277" s="459"/>
      <c r="L277" s="459"/>
      <c r="M277" s="460"/>
      <c r="N277" s="458" t="str">
        <f ca="1">Calcu_ADJ!L31</f>
        <v/>
      </c>
      <c r="O277" s="459"/>
      <c r="P277" s="459"/>
      <c r="Q277" s="459"/>
      <c r="R277" s="459"/>
      <c r="S277" s="460"/>
      <c r="T277" s="458" t="str">
        <f ca="1">Calcu_ADJ!M31</f>
        <v/>
      </c>
      <c r="U277" s="459"/>
      <c r="V277" s="459"/>
      <c r="W277" s="459"/>
      <c r="X277" s="459"/>
      <c r="Y277" s="460"/>
      <c r="Z277" s="458" t="str">
        <f ca="1">Calcu_ADJ!N31</f>
        <v/>
      </c>
      <c r="AA277" s="459"/>
      <c r="AB277" s="459"/>
      <c r="AC277" s="459"/>
      <c r="AD277" s="459"/>
      <c r="AE277" s="460"/>
      <c r="AF277" s="2"/>
      <c r="AG277" s="2"/>
      <c r="AH277" s="2"/>
      <c r="AI277" s="2"/>
      <c r="AJ277" s="279"/>
      <c r="AK277" s="279"/>
      <c r="AL277" s="279"/>
      <c r="AM277" s="279"/>
      <c r="AN277" s="279"/>
      <c r="AO277" s="279"/>
      <c r="AP277" s="279"/>
      <c r="AQ277" s="279"/>
      <c r="AR277" s="279"/>
      <c r="AS277" s="279"/>
      <c r="AT277" s="32"/>
    </row>
    <row r="278" spans="1:46" ht="18.75" customHeight="1">
      <c r="A278" s="23"/>
      <c r="B278" s="461" t="str">
        <f ca="1">Calcu_ADJ!J32</f>
        <v/>
      </c>
      <c r="C278" s="462"/>
      <c r="D278" s="462"/>
      <c r="E278" s="462"/>
      <c r="F278" s="462"/>
      <c r="G278" s="463"/>
      <c r="H278" s="458" t="str">
        <f ca="1">Calcu_ADJ!K32</f>
        <v/>
      </c>
      <c r="I278" s="459"/>
      <c r="J278" s="459"/>
      <c r="K278" s="459"/>
      <c r="L278" s="459"/>
      <c r="M278" s="460"/>
      <c r="N278" s="458" t="str">
        <f ca="1">Calcu_ADJ!L32</f>
        <v/>
      </c>
      <c r="O278" s="459"/>
      <c r="P278" s="459"/>
      <c r="Q278" s="459"/>
      <c r="R278" s="459"/>
      <c r="S278" s="460"/>
      <c r="T278" s="458" t="str">
        <f ca="1">Calcu_ADJ!M32</f>
        <v/>
      </c>
      <c r="U278" s="459"/>
      <c r="V278" s="459"/>
      <c r="W278" s="459"/>
      <c r="X278" s="459"/>
      <c r="Y278" s="460"/>
      <c r="Z278" s="458" t="str">
        <f ca="1">Calcu_ADJ!N32</f>
        <v/>
      </c>
      <c r="AA278" s="459"/>
      <c r="AB278" s="459"/>
      <c r="AC278" s="459"/>
      <c r="AD278" s="459"/>
      <c r="AE278" s="460"/>
      <c r="AF278" s="2"/>
      <c r="AG278" s="2"/>
      <c r="AH278" s="2"/>
      <c r="AI278" s="2"/>
      <c r="AJ278" s="279"/>
      <c r="AK278" s="279"/>
      <c r="AL278" s="279"/>
      <c r="AM278" s="279"/>
      <c r="AN278" s="279"/>
      <c r="AO278" s="279"/>
      <c r="AP278" s="279"/>
      <c r="AQ278" s="279"/>
      <c r="AR278" s="279"/>
      <c r="AS278" s="279"/>
      <c r="AT278" s="32"/>
    </row>
    <row r="279" spans="1:46" ht="18.75" customHeight="1">
      <c r="A279" s="23"/>
      <c r="B279" s="461" t="str">
        <f ca="1">Calcu_ADJ!J33</f>
        <v/>
      </c>
      <c r="C279" s="462"/>
      <c r="D279" s="462"/>
      <c r="E279" s="462"/>
      <c r="F279" s="462"/>
      <c r="G279" s="463"/>
      <c r="H279" s="458" t="str">
        <f ca="1">Calcu_ADJ!K33</f>
        <v/>
      </c>
      <c r="I279" s="459"/>
      <c r="J279" s="459"/>
      <c r="K279" s="459"/>
      <c r="L279" s="459"/>
      <c r="M279" s="460"/>
      <c r="N279" s="458" t="str">
        <f ca="1">Calcu_ADJ!L33</f>
        <v/>
      </c>
      <c r="O279" s="459"/>
      <c r="P279" s="459"/>
      <c r="Q279" s="459"/>
      <c r="R279" s="459"/>
      <c r="S279" s="460"/>
      <c r="T279" s="458" t="str">
        <f ca="1">Calcu_ADJ!M33</f>
        <v/>
      </c>
      <c r="U279" s="459"/>
      <c r="V279" s="459"/>
      <c r="W279" s="459"/>
      <c r="X279" s="459"/>
      <c r="Y279" s="460"/>
      <c r="Z279" s="458" t="str">
        <f ca="1">Calcu_ADJ!N33</f>
        <v/>
      </c>
      <c r="AA279" s="459"/>
      <c r="AB279" s="459"/>
      <c r="AC279" s="459"/>
      <c r="AD279" s="459"/>
      <c r="AE279" s="460"/>
      <c r="AF279" s="2"/>
      <c r="AG279" s="2"/>
      <c r="AH279" s="2"/>
      <c r="AI279" s="2"/>
      <c r="AJ279" s="279"/>
      <c r="AK279" s="279"/>
      <c r="AL279" s="279"/>
      <c r="AM279" s="279"/>
      <c r="AN279" s="279"/>
      <c r="AO279" s="279"/>
      <c r="AP279" s="279"/>
      <c r="AQ279" s="279"/>
      <c r="AR279" s="279"/>
      <c r="AS279" s="279"/>
      <c r="AT279" s="32"/>
    </row>
    <row r="280" spans="1:46" ht="18.75" customHeight="1">
      <c r="A280" s="23"/>
      <c r="B280" s="461" t="str">
        <f ca="1">Calcu_ADJ!J34</f>
        <v/>
      </c>
      <c r="C280" s="462"/>
      <c r="D280" s="462"/>
      <c r="E280" s="462"/>
      <c r="F280" s="462"/>
      <c r="G280" s="463"/>
      <c r="H280" s="458" t="str">
        <f ca="1">Calcu_ADJ!K34</f>
        <v/>
      </c>
      <c r="I280" s="459"/>
      <c r="J280" s="459"/>
      <c r="K280" s="459"/>
      <c r="L280" s="459"/>
      <c r="M280" s="460"/>
      <c r="N280" s="458" t="str">
        <f ca="1">Calcu_ADJ!L34</f>
        <v/>
      </c>
      <c r="O280" s="459"/>
      <c r="P280" s="459"/>
      <c r="Q280" s="459"/>
      <c r="R280" s="459"/>
      <c r="S280" s="460"/>
      <c r="T280" s="458" t="str">
        <f ca="1">Calcu_ADJ!M34</f>
        <v/>
      </c>
      <c r="U280" s="459"/>
      <c r="V280" s="459"/>
      <c r="W280" s="459"/>
      <c r="X280" s="459"/>
      <c r="Y280" s="460"/>
      <c r="Z280" s="458" t="str">
        <f ca="1">Calcu_ADJ!N34</f>
        <v/>
      </c>
      <c r="AA280" s="459"/>
      <c r="AB280" s="459"/>
      <c r="AC280" s="459"/>
      <c r="AD280" s="459"/>
      <c r="AE280" s="460"/>
      <c r="AF280" s="2"/>
      <c r="AG280" s="2"/>
      <c r="AH280" s="2"/>
      <c r="AI280" s="2"/>
      <c r="AJ280" s="279"/>
      <c r="AK280" s="279"/>
      <c r="AL280" s="279"/>
      <c r="AM280" s="279"/>
      <c r="AN280" s="279"/>
      <c r="AO280" s="279"/>
      <c r="AP280" s="279"/>
      <c r="AQ280" s="279"/>
      <c r="AR280" s="279"/>
      <c r="AS280" s="279"/>
      <c r="AT280" s="32"/>
    </row>
    <row r="281" spans="1:46" ht="18.75" customHeight="1">
      <c r="A281" s="23"/>
      <c r="B281" s="461" t="str">
        <f ca="1">Calcu_ADJ!J35</f>
        <v/>
      </c>
      <c r="C281" s="462"/>
      <c r="D281" s="462"/>
      <c r="E281" s="462"/>
      <c r="F281" s="462"/>
      <c r="G281" s="463"/>
      <c r="H281" s="458" t="str">
        <f ca="1">Calcu_ADJ!K35</f>
        <v/>
      </c>
      <c r="I281" s="459"/>
      <c r="J281" s="459"/>
      <c r="K281" s="459"/>
      <c r="L281" s="459"/>
      <c r="M281" s="460"/>
      <c r="N281" s="458" t="str">
        <f ca="1">Calcu_ADJ!L35</f>
        <v/>
      </c>
      <c r="O281" s="459"/>
      <c r="P281" s="459"/>
      <c r="Q281" s="459"/>
      <c r="R281" s="459"/>
      <c r="S281" s="460"/>
      <c r="T281" s="458" t="str">
        <f ca="1">Calcu_ADJ!M35</f>
        <v/>
      </c>
      <c r="U281" s="459"/>
      <c r="V281" s="459"/>
      <c r="W281" s="459"/>
      <c r="X281" s="459"/>
      <c r="Y281" s="460"/>
      <c r="Z281" s="458" t="str">
        <f ca="1">Calcu_ADJ!N35</f>
        <v/>
      </c>
      <c r="AA281" s="459"/>
      <c r="AB281" s="459"/>
      <c r="AC281" s="459"/>
      <c r="AD281" s="459"/>
      <c r="AE281" s="460"/>
      <c r="AF281" s="2"/>
      <c r="AG281" s="2"/>
      <c r="AH281" s="2"/>
      <c r="AI281" s="2"/>
      <c r="AJ281" s="279"/>
      <c r="AK281" s="279"/>
      <c r="AL281" s="279"/>
      <c r="AM281" s="279"/>
      <c r="AN281" s="279"/>
      <c r="AO281" s="279"/>
      <c r="AP281" s="279"/>
      <c r="AQ281" s="279"/>
      <c r="AR281" s="279"/>
      <c r="AS281" s="279"/>
      <c r="AT281" s="32"/>
    </row>
    <row r="282" spans="1:46" ht="18.75" customHeight="1">
      <c r="A282" s="23"/>
      <c r="B282" s="461" t="str">
        <f ca="1">Calcu_ADJ!J36</f>
        <v/>
      </c>
      <c r="C282" s="462"/>
      <c r="D282" s="462"/>
      <c r="E282" s="462"/>
      <c r="F282" s="462"/>
      <c r="G282" s="463"/>
      <c r="H282" s="458" t="str">
        <f ca="1">Calcu_ADJ!K36</f>
        <v/>
      </c>
      <c r="I282" s="459"/>
      <c r="J282" s="459"/>
      <c r="K282" s="459"/>
      <c r="L282" s="459"/>
      <c r="M282" s="460"/>
      <c r="N282" s="458" t="str">
        <f ca="1">Calcu_ADJ!L36</f>
        <v/>
      </c>
      <c r="O282" s="459"/>
      <c r="P282" s="459"/>
      <c r="Q282" s="459"/>
      <c r="R282" s="459"/>
      <c r="S282" s="460"/>
      <c r="T282" s="458" t="str">
        <f ca="1">Calcu_ADJ!M36</f>
        <v/>
      </c>
      <c r="U282" s="459"/>
      <c r="V282" s="459"/>
      <c r="W282" s="459"/>
      <c r="X282" s="459"/>
      <c r="Y282" s="460"/>
      <c r="Z282" s="458" t="str">
        <f ca="1">Calcu_ADJ!N36</f>
        <v/>
      </c>
      <c r="AA282" s="459"/>
      <c r="AB282" s="459"/>
      <c r="AC282" s="459"/>
      <c r="AD282" s="459"/>
      <c r="AE282" s="460"/>
      <c r="AF282" s="2"/>
      <c r="AG282" s="2"/>
      <c r="AH282" s="2"/>
      <c r="AI282" s="2"/>
      <c r="AJ282" s="279"/>
      <c r="AK282" s="279"/>
      <c r="AL282" s="279"/>
      <c r="AM282" s="279"/>
      <c r="AN282" s="279"/>
      <c r="AO282" s="279"/>
      <c r="AP282" s="279"/>
      <c r="AQ282" s="279"/>
      <c r="AR282" s="279"/>
      <c r="AS282" s="279"/>
      <c r="AT282" s="32"/>
    </row>
    <row r="283" spans="1:46" ht="18.75" customHeight="1">
      <c r="A283" s="23"/>
      <c r="B283" s="461" t="str">
        <f ca="1">Calcu_ADJ!J37</f>
        <v/>
      </c>
      <c r="C283" s="462"/>
      <c r="D283" s="462"/>
      <c r="E283" s="462"/>
      <c r="F283" s="462"/>
      <c r="G283" s="463"/>
      <c r="H283" s="458" t="str">
        <f ca="1">Calcu_ADJ!K37</f>
        <v/>
      </c>
      <c r="I283" s="459"/>
      <c r="J283" s="459"/>
      <c r="K283" s="459"/>
      <c r="L283" s="459"/>
      <c r="M283" s="460"/>
      <c r="N283" s="458" t="str">
        <f ca="1">Calcu_ADJ!L37</f>
        <v/>
      </c>
      <c r="O283" s="459"/>
      <c r="P283" s="459"/>
      <c r="Q283" s="459"/>
      <c r="R283" s="459"/>
      <c r="S283" s="460"/>
      <c r="T283" s="458" t="str">
        <f ca="1">Calcu_ADJ!M37</f>
        <v/>
      </c>
      <c r="U283" s="459"/>
      <c r="V283" s="459"/>
      <c r="W283" s="459"/>
      <c r="X283" s="459"/>
      <c r="Y283" s="460"/>
      <c r="Z283" s="458" t="str">
        <f ca="1">Calcu_ADJ!N37</f>
        <v/>
      </c>
      <c r="AA283" s="459"/>
      <c r="AB283" s="459"/>
      <c r="AC283" s="459"/>
      <c r="AD283" s="459"/>
      <c r="AE283" s="460"/>
      <c r="AF283" s="2"/>
      <c r="AG283" s="2"/>
      <c r="AH283" s="2"/>
      <c r="AI283" s="2"/>
      <c r="AJ283" s="279"/>
      <c r="AK283" s="279"/>
      <c r="AL283" s="279"/>
      <c r="AM283" s="279"/>
      <c r="AN283" s="279"/>
      <c r="AO283" s="279"/>
      <c r="AP283" s="279"/>
      <c r="AQ283" s="279"/>
      <c r="AR283" s="279"/>
      <c r="AS283" s="279"/>
      <c r="AT283" s="32"/>
    </row>
    <row r="284" spans="1:46" ht="18.75" customHeight="1">
      <c r="A284" s="23"/>
      <c r="B284" s="15"/>
      <c r="C284" s="15"/>
      <c r="D284" s="15"/>
      <c r="E284" s="15"/>
      <c r="F284" s="15"/>
      <c r="G284" s="15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"/>
      <c r="AG284" s="2"/>
      <c r="AH284" s="2"/>
      <c r="AI284" s="2"/>
      <c r="AJ284" s="279"/>
      <c r="AK284" s="279"/>
      <c r="AL284" s="279"/>
      <c r="AM284" s="279"/>
      <c r="AN284" s="279"/>
      <c r="AO284" s="279"/>
      <c r="AP284" s="279"/>
      <c r="AQ284" s="279"/>
      <c r="AR284" s="279"/>
      <c r="AS284" s="279"/>
      <c r="AT284" s="32"/>
    </row>
    <row r="285" spans="1:46" ht="18.75" customHeight="1">
      <c r="A285" s="23"/>
      <c r="B285" s="446" t="s">
        <v>349</v>
      </c>
      <c r="C285" s="447"/>
      <c r="D285" s="447"/>
      <c r="E285" s="447"/>
      <c r="F285" s="447"/>
      <c r="G285" s="447"/>
      <c r="H285" s="447"/>
      <c r="I285" s="447"/>
      <c r="J285" s="447"/>
      <c r="K285" s="447"/>
      <c r="L285" s="447"/>
      <c r="M285" s="447"/>
      <c r="N285" s="447"/>
      <c r="O285" s="447"/>
      <c r="P285" s="447"/>
      <c r="Q285" s="447"/>
      <c r="R285" s="447"/>
      <c r="S285" s="448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15"/>
      <c r="AI285" s="2"/>
      <c r="AJ285" s="2"/>
      <c r="AK285" s="2"/>
      <c r="AL285" s="2"/>
      <c r="AM285" s="2"/>
      <c r="AN285" s="2"/>
      <c r="AO285" s="2"/>
      <c r="AP285" s="20"/>
      <c r="AQ285" s="20"/>
      <c r="AR285" s="20"/>
      <c r="AS285" s="20"/>
      <c r="AT285" s="32"/>
    </row>
    <row r="286" spans="1:46" ht="18.75" customHeight="1">
      <c r="A286" s="23"/>
      <c r="B286" s="446" t="s">
        <v>209</v>
      </c>
      <c r="C286" s="447"/>
      <c r="D286" s="447"/>
      <c r="E286" s="447"/>
      <c r="F286" s="447"/>
      <c r="G286" s="448"/>
      <c r="H286" s="446" t="s">
        <v>210</v>
      </c>
      <c r="I286" s="447"/>
      <c r="J286" s="447"/>
      <c r="K286" s="447"/>
      <c r="L286" s="447"/>
      <c r="M286" s="448"/>
      <c r="N286" s="446" t="s">
        <v>211</v>
      </c>
      <c r="O286" s="447"/>
      <c r="P286" s="447"/>
      <c r="Q286" s="447"/>
      <c r="R286" s="447"/>
      <c r="S286" s="448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32"/>
    </row>
    <row r="287" spans="1:46" ht="18.75" customHeight="1">
      <c r="A287" s="23"/>
      <c r="B287" s="464">
        <f>Calcu_ADJ!O21</f>
        <v>0</v>
      </c>
      <c r="C287" s="465"/>
      <c r="D287" s="465"/>
      <c r="E287" s="465"/>
      <c r="F287" s="465"/>
      <c r="G287" s="466"/>
      <c r="H287" s="464" t="e">
        <f ca="1">Calcu_ADJ!P21</f>
        <v>#VALUE!</v>
      </c>
      <c r="I287" s="465"/>
      <c r="J287" s="465"/>
      <c r="K287" s="465"/>
      <c r="L287" s="465"/>
      <c r="M287" s="466"/>
      <c r="N287" s="464" t="e">
        <f ca="1">Calcu_ADJ!Q21</f>
        <v>#VALUE!</v>
      </c>
      <c r="O287" s="465"/>
      <c r="P287" s="465"/>
      <c r="Q287" s="465"/>
      <c r="R287" s="465"/>
      <c r="S287" s="466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32"/>
    </row>
    <row r="288" spans="1:46" ht="18.75" customHeight="1">
      <c r="A288" s="23"/>
      <c r="B288" s="15"/>
      <c r="C288" s="15"/>
      <c r="D288" s="15"/>
      <c r="E288" s="15"/>
      <c r="F288" s="15"/>
      <c r="G288" s="1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79"/>
      <c r="AM288" s="279"/>
      <c r="AN288" s="279"/>
      <c r="AO288" s="279"/>
      <c r="AP288" s="279"/>
      <c r="AQ288" s="279"/>
      <c r="AR288" s="279"/>
      <c r="AS288" s="279"/>
      <c r="AT288" s="32"/>
    </row>
    <row r="289" spans="1:46" ht="18.75" customHeight="1">
      <c r="A289" s="23"/>
      <c r="B289" s="22" t="s">
        <v>206</v>
      </c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15"/>
      <c r="AI289" s="2"/>
      <c r="AJ289" s="2"/>
      <c r="AK289" s="2"/>
      <c r="AL289" s="2"/>
      <c r="AM289" s="2"/>
      <c r="AN289" s="2"/>
      <c r="AO289" s="2"/>
      <c r="AP289" s="20"/>
      <c r="AQ289" s="20"/>
      <c r="AR289" s="20"/>
      <c r="AS289" s="20"/>
      <c r="AT289" s="32"/>
    </row>
    <row r="290" spans="1:46" ht="18.75" customHeight="1">
      <c r="A290" s="23"/>
      <c r="B290" s="440" t="s">
        <v>347</v>
      </c>
      <c r="C290" s="441"/>
      <c r="D290" s="441"/>
      <c r="E290" s="441"/>
      <c r="F290" s="441"/>
      <c r="G290" s="442"/>
      <c r="H290" s="446" t="s">
        <v>350</v>
      </c>
      <c r="I290" s="447"/>
      <c r="J290" s="447"/>
      <c r="K290" s="447"/>
      <c r="L290" s="447"/>
      <c r="M290" s="447"/>
      <c r="N290" s="447"/>
      <c r="O290" s="447"/>
      <c r="P290" s="447"/>
      <c r="Q290" s="447"/>
      <c r="R290" s="447"/>
      <c r="S290" s="447"/>
      <c r="T290" s="447"/>
      <c r="U290" s="447"/>
      <c r="V290" s="447"/>
      <c r="W290" s="447"/>
      <c r="X290" s="447"/>
      <c r="Y290" s="447"/>
      <c r="Z290" s="447"/>
      <c r="AA290" s="447"/>
      <c r="AB290" s="447"/>
      <c r="AC290" s="447"/>
      <c r="AD290" s="447"/>
      <c r="AE290" s="448"/>
      <c r="AF290" s="20"/>
      <c r="AG290" s="20"/>
      <c r="AH290" s="15"/>
      <c r="AI290" s="2"/>
      <c r="AJ290" s="2"/>
      <c r="AK290" s="2"/>
      <c r="AL290" s="2"/>
      <c r="AM290" s="2"/>
      <c r="AN290" s="2"/>
      <c r="AO290" s="2"/>
      <c r="AP290" s="20"/>
      <c r="AQ290" s="20"/>
      <c r="AR290" s="20"/>
      <c r="AS290" s="20"/>
      <c r="AT290" s="32"/>
    </row>
    <row r="291" spans="1:46" ht="18.75" customHeight="1">
      <c r="A291" s="23"/>
      <c r="B291" s="443"/>
      <c r="C291" s="444"/>
      <c r="D291" s="444"/>
      <c r="E291" s="444"/>
      <c r="F291" s="444"/>
      <c r="G291" s="445"/>
      <c r="H291" s="446" t="s">
        <v>209</v>
      </c>
      <c r="I291" s="447"/>
      <c r="J291" s="447"/>
      <c r="K291" s="447"/>
      <c r="L291" s="447"/>
      <c r="M291" s="448"/>
      <c r="N291" s="446" t="s">
        <v>210</v>
      </c>
      <c r="O291" s="447"/>
      <c r="P291" s="447"/>
      <c r="Q291" s="447"/>
      <c r="R291" s="447"/>
      <c r="S291" s="448"/>
      <c r="T291" s="446" t="s">
        <v>211</v>
      </c>
      <c r="U291" s="447"/>
      <c r="V291" s="447"/>
      <c r="W291" s="447"/>
      <c r="X291" s="447"/>
      <c r="Y291" s="448"/>
      <c r="Z291" s="446" t="s">
        <v>348</v>
      </c>
      <c r="AA291" s="447"/>
      <c r="AB291" s="447"/>
      <c r="AC291" s="447"/>
      <c r="AD291" s="447"/>
      <c r="AE291" s="448"/>
      <c r="AF291" s="20"/>
      <c r="AG291" s="20"/>
      <c r="AH291" s="15"/>
      <c r="AI291" s="2"/>
      <c r="AJ291" s="2"/>
      <c r="AK291" s="2"/>
      <c r="AL291" s="15"/>
      <c r="AM291" s="20"/>
      <c r="AN291" s="20"/>
      <c r="AO291" s="20"/>
      <c r="AP291" s="20"/>
      <c r="AQ291" s="20"/>
      <c r="AR291" s="20"/>
      <c r="AS291" s="20"/>
      <c r="AT291" s="32"/>
    </row>
    <row r="292" spans="1:46" ht="18.75" customHeight="1">
      <c r="A292" s="23"/>
      <c r="B292" s="446" t="str">
        <f>Calcu_ADJ!J19</f>
        <v>-</v>
      </c>
      <c r="C292" s="447"/>
      <c r="D292" s="447"/>
      <c r="E292" s="447"/>
      <c r="F292" s="447"/>
      <c r="G292" s="448"/>
      <c r="H292" s="446">
        <f>Calcu_ADJ!O19</f>
        <v>0</v>
      </c>
      <c r="I292" s="447"/>
      <c r="J292" s="447"/>
      <c r="K292" s="447"/>
      <c r="L292" s="447"/>
      <c r="M292" s="448"/>
      <c r="N292" s="446" t="str">
        <f>Calcu_ADJ!P19</f>
        <v>kN</v>
      </c>
      <c r="O292" s="447"/>
      <c r="P292" s="447"/>
      <c r="Q292" s="447"/>
      <c r="R292" s="447"/>
      <c r="S292" s="448"/>
      <c r="T292" s="446" t="str">
        <f>Calcu_ADJ!Q19</f>
        <v>kN</v>
      </c>
      <c r="U292" s="447"/>
      <c r="V292" s="447"/>
      <c r="W292" s="447"/>
      <c r="X292" s="447"/>
      <c r="Y292" s="448"/>
      <c r="Z292" s="446" t="str">
        <f>Calcu_ADJ!R19</f>
        <v>kN</v>
      </c>
      <c r="AA292" s="447"/>
      <c r="AB292" s="447"/>
      <c r="AC292" s="447"/>
      <c r="AD292" s="447"/>
      <c r="AE292" s="448"/>
      <c r="AF292" s="20"/>
      <c r="AG292" s="20"/>
      <c r="AH292" s="15"/>
      <c r="AI292" s="2"/>
      <c r="AJ292" s="2"/>
      <c r="AK292" s="2"/>
      <c r="AL292" s="15"/>
      <c r="AM292" s="20"/>
      <c r="AN292" s="20"/>
      <c r="AO292" s="20"/>
      <c r="AP292" s="20"/>
      <c r="AQ292" s="20"/>
      <c r="AR292" s="20"/>
      <c r="AS292" s="20"/>
      <c r="AT292" s="32"/>
    </row>
    <row r="293" spans="1:46" ht="18.75" customHeight="1">
      <c r="A293" s="23"/>
      <c r="B293" s="461" t="str">
        <f ca="1">Calcu_ADJ!J23</f>
        <v/>
      </c>
      <c r="C293" s="462"/>
      <c r="D293" s="462"/>
      <c r="E293" s="462"/>
      <c r="F293" s="462"/>
      <c r="G293" s="463"/>
      <c r="H293" s="467" t="str">
        <f ca="1">Calcu_ADJ!O23</f>
        <v/>
      </c>
      <c r="I293" s="468"/>
      <c r="J293" s="468"/>
      <c r="K293" s="468"/>
      <c r="L293" s="468"/>
      <c r="M293" s="469"/>
      <c r="N293" s="467" t="str">
        <f ca="1">Calcu_ADJ!P23</f>
        <v/>
      </c>
      <c r="O293" s="468"/>
      <c r="P293" s="468"/>
      <c r="Q293" s="468"/>
      <c r="R293" s="468"/>
      <c r="S293" s="469"/>
      <c r="T293" s="467" t="str">
        <f ca="1">Calcu_ADJ!Q23</f>
        <v/>
      </c>
      <c r="U293" s="468"/>
      <c r="V293" s="468"/>
      <c r="W293" s="468"/>
      <c r="X293" s="468"/>
      <c r="Y293" s="469"/>
      <c r="Z293" s="467" t="str">
        <f ca="1">Calcu_ADJ!R23</f>
        <v/>
      </c>
      <c r="AA293" s="468"/>
      <c r="AB293" s="468"/>
      <c r="AC293" s="468"/>
      <c r="AD293" s="468"/>
      <c r="AE293" s="469"/>
      <c r="AF293" s="20"/>
      <c r="AG293" s="20"/>
      <c r="AH293" s="15"/>
      <c r="AI293" s="2"/>
      <c r="AJ293" s="2"/>
      <c r="AK293" s="2"/>
      <c r="AL293" s="279"/>
      <c r="AM293" s="279"/>
      <c r="AN293" s="279"/>
      <c r="AO293" s="279"/>
      <c r="AP293" s="279"/>
      <c r="AQ293" s="279"/>
      <c r="AR293" s="279"/>
      <c r="AS293" s="279"/>
      <c r="AT293" s="32"/>
    </row>
    <row r="294" spans="1:46" ht="18.75" customHeight="1">
      <c r="A294" s="23"/>
      <c r="B294" s="461" t="str">
        <f ca="1">Calcu_ADJ!J24</f>
        <v/>
      </c>
      <c r="C294" s="462"/>
      <c r="D294" s="462"/>
      <c r="E294" s="462"/>
      <c r="F294" s="462"/>
      <c r="G294" s="463"/>
      <c r="H294" s="467" t="str">
        <f ca="1">Calcu_ADJ!O24</f>
        <v/>
      </c>
      <c r="I294" s="468"/>
      <c r="J294" s="468"/>
      <c r="K294" s="468"/>
      <c r="L294" s="468"/>
      <c r="M294" s="469"/>
      <c r="N294" s="467" t="str">
        <f ca="1">Calcu_ADJ!P24</f>
        <v/>
      </c>
      <c r="O294" s="468"/>
      <c r="P294" s="468"/>
      <c r="Q294" s="468"/>
      <c r="R294" s="468"/>
      <c r="S294" s="469"/>
      <c r="T294" s="467" t="str">
        <f ca="1">Calcu_ADJ!Q24</f>
        <v/>
      </c>
      <c r="U294" s="468"/>
      <c r="V294" s="468"/>
      <c r="W294" s="468"/>
      <c r="X294" s="468"/>
      <c r="Y294" s="469"/>
      <c r="Z294" s="467" t="str">
        <f ca="1">Calcu_ADJ!R24</f>
        <v/>
      </c>
      <c r="AA294" s="468"/>
      <c r="AB294" s="468"/>
      <c r="AC294" s="468"/>
      <c r="AD294" s="468"/>
      <c r="AE294" s="469"/>
      <c r="AF294" s="20"/>
      <c r="AG294" s="20"/>
      <c r="AH294" s="15"/>
      <c r="AI294" s="2"/>
      <c r="AJ294" s="2"/>
      <c r="AK294" s="2"/>
      <c r="AL294" s="279"/>
      <c r="AM294" s="279"/>
      <c r="AN294" s="279"/>
      <c r="AO294" s="279"/>
      <c r="AP294" s="279"/>
      <c r="AQ294" s="279"/>
      <c r="AR294" s="279"/>
      <c r="AS294" s="279"/>
      <c r="AT294" s="32"/>
    </row>
    <row r="295" spans="1:46" ht="18.75" customHeight="1">
      <c r="A295" s="23"/>
      <c r="B295" s="461" t="str">
        <f ca="1">Calcu_ADJ!J25</f>
        <v/>
      </c>
      <c r="C295" s="462"/>
      <c r="D295" s="462"/>
      <c r="E295" s="462"/>
      <c r="F295" s="462"/>
      <c r="G295" s="463"/>
      <c r="H295" s="467" t="str">
        <f ca="1">Calcu_ADJ!O25</f>
        <v/>
      </c>
      <c r="I295" s="468"/>
      <c r="J295" s="468"/>
      <c r="K295" s="468"/>
      <c r="L295" s="468"/>
      <c r="M295" s="469"/>
      <c r="N295" s="467" t="str">
        <f ca="1">Calcu_ADJ!P25</f>
        <v/>
      </c>
      <c r="O295" s="468"/>
      <c r="P295" s="468"/>
      <c r="Q295" s="468"/>
      <c r="R295" s="468"/>
      <c r="S295" s="469"/>
      <c r="T295" s="467" t="str">
        <f ca="1">Calcu_ADJ!Q25</f>
        <v/>
      </c>
      <c r="U295" s="468"/>
      <c r="V295" s="468"/>
      <c r="W295" s="468"/>
      <c r="X295" s="468"/>
      <c r="Y295" s="469"/>
      <c r="Z295" s="467" t="str">
        <f ca="1">Calcu_ADJ!R25</f>
        <v/>
      </c>
      <c r="AA295" s="468"/>
      <c r="AB295" s="468"/>
      <c r="AC295" s="468"/>
      <c r="AD295" s="468"/>
      <c r="AE295" s="469"/>
      <c r="AF295" s="20"/>
      <c r="AG295" s="20"/>
      <c r="AH295" s="15"/>
      <c r="AI295" s="2"/>
      <c r="AJ295" s="2"/>
      <c r="AK295" s="2"/>
      <c r="AL295" s="279"/>
      <c r="AM295" s="279"/>
      <c r="AN295" s="279"/>
      <c r="AO295" s="279"/>
      <c r="AP295" s="279"/>
      <c r="AQ295" s="279"/>
      <c r="AR295" s="279"/>
      <c r="AS295" s="279"/>
      <c r="AT295" s="32"/>
    </row>
    <row r="296" spans="1:46" ht="18.75" customHeight="1">
      <c r="A296" s="23"/>
      <c r="B296" s="461" t="str">
        <f ca="1">Calcu_ADJ!J26</f>
        <v/>
      </c>
      <c r="C296" s="462"/>
      <c r="D296" s="462"/>
      <c r="E296" s="462"/>
      <c r="F296" s="462"/>
      <c r="G296" s="463"/>
      <c r="H296" s="467" t="str">
        <f ca="1">Calcu_ADJ!O26</f>
        <v/>
      </c>
      <c r="I296" s="468"/>
      <c r="J296" s="468"/>
      <c r="K296" s="468"/>
      <c r="L296" s="468"/>
      <c r="M296" s="469"/>
      <c r="N296" s="467" t="str">
        <f ca="1">Calcu_ADJ!P26</f>
        <v/>
      </c>
      <c r="O296" s="468"/>
      <c r="P296" s="468"/>
      <c r="Q296" s="468"/>
      <c r="R296" s="468"/>
      <c r="S296" s="469"/>
      <c r="T296" s="467" t="str">
        <f ca="1">Calcu_ADJ!Q26</f>
        <v/>
      </c>
      <c r="U296" s="468"/>
      <c r="V296" s="468"/>
      <c r="W296" s="468"/>
      <c r="X296" s="468"/>
      <c r="Y296" s="469"/>
      <c r="Z296" s="467" t="str">
        <f ca="1">Calcu_ADJ!R26</f>
        <v/>
      </c>
      <c r="AA296" s="468"/>
      <c r="AB296" s="468"/>
      <c r="AC296" s="468"/>
      <c r="AD296" s="468"/>
      <c r="AE296" s="469"/>
      <c r="AF296" s="20"/>
      <c r="AG296" s="20"/>
      <c r="AH296" s="15"/>
      <c r="AI296" s="2"/>
      <c r="AJ296" s="2"/>
      <c r="AK296" s="2"/>
      <c r="AL296" s="279"/>
      <c r="AM296" s="279"/>
      <c r="AN296" s="279"/>
      <c r="AO296" s="279"/>
      <c r="AP296" s="279"/>
      <c r="AQ296" s="279"/>
      <c r="AR296" s="279"/>
      <c r="AS296" s="279"/>
      <c r="AT296" s="32"/>
    </row>
    <row r="297" spans="1:46" ht="18.75" customHeight="1">
      <c r="A297" s="23"/>
      <c r="B297" s="461" t="str">
        <f ca="1">Calcu_ADJ!J27</f>
        <v/>
      </c>
      <c r="C297" s="462"/>
      <c r="D297" s="462"/>
      <c r="E297" s="462"/>
      <c r="F297" s="462"/>
      <c r="G297" s="463"/>
      <c r="H297" s="467" t="str">
        <f ca="1">Calcu_ADJ!O27</f>
        <v/>
      </c>
      <c r="I297" s="468"/>
      <c r="J297" s="468"/>
      <c r="K297" s="468"/>
      <c r="L297" s="468"/>
      <c r="M297" s="469"/>
      <c r="N297" s="467" t="str">
        <f ca="1">Calcu_ADJ!P27</f>
        <v/>
      </c>
      <c r="O297" s="468"/>
      <c r="P297" s="468"/>
      <c r="Q297" s="468"/>
      <c r="R297" s="468"/>
      <c r="S297" s="469"/>
      <c r="T297" s="467" t="str">
        <f ca="1">Calcu_ADJ!Q27</f>
        <v/>
      </c>
      <c r="U297" s="468"/>
      <c r="V297" s="468"/>
      <c r="W297" s="468"/>
      <c r="X297" s="468"/>
      <c r="Y297" s="469"/>
      <c r="Z297" s="467" t="str">
        <f ca="1">Calcu_ADJ!R27</f>
        <v/>
      </c>
      <c r="AA297" s="468"/>
      <c r="AB297" s="468"/>
      <c r="AC297" s="468"/>
      <c r="AD297" s="468"/>
      <c r="AE297" s="469"/>
      <c r="AF297" s="20"/>
      <c r="AG297" s="20"/>
      <c r="AH297" s="15"/>
      <c r="AI297" s="2"/>
      <c r="AJ297" s="2"/>
      <c r="AK297" s="2"/>
      <c r="AL297" s="279"/>
      <c r="AM297" s="279"/>
      <c r="AN297" s="279"/>
      <c r="AO297" s="279"/>
      <c r="AP297" s="279"/>
      <c r="AQ297" s="279"/>
      <c r="AR297" s="279"/>
      <c r="AS297" s="279"/>
      <c r="AT297" s="32"/>
    </row>
    <row r="298" spans="1:46" ht="18.75" customHeight="1">
      <c r="A298" s="23"/>
      <c r="B298" s="461" t="str">
        <f ca="1">Calcu_ADJ!J28</f>
        <v/>
      </c>
      <c r="C298" s="462"/>
      <c r="D298" s="462"/>
      <c r="E298" s="462"/>
      <c r="F298" s="462"/>
      <c r="G298" s="463"/>
      <c r="H298" s="467" t="str">
        <f ca="1">Calcu_ADJ!O28</f>
        <v/>
      </c>
      <c r="I298" s="468"/>
      <c r="J298" s="468"/>
      <c r="K298" s="468"/>
      <c r="L298" s="468"/>
      <c r="M298" s="469"/>
      <c r="N298" s="467" t="str">
        <f ca="1">Calcu_ADJ!P28</f>
        <v/>
      </c>
      <c r="O298" s="468"/>
      <c r="P298" s="468"/>
      <c r="Q298" s="468"/>
      <c r="R298" s="468"/>
      <c r="S298" s="469"/>
      <c r="T298" s="467" t="str">
        <f ca="1">Calcu_ADJ!Q28</f>
        <v/>
      </c>
      <c r="U298" s="468"/>
      <c r="V298" s="468"/>
      <c r="W298" s="468"/>
      <c r="X298" s="468"/>
      <c r="Y298" s="469"/>
      <c r="Z298" s="467" t="str">
        <f ca="1">Calcu_ADJ!R28</f>
        <v/>
      </c>
      <c r="AA298" s="468"/>
      <c r="AB298" s="468"/>
      <c r="AC298" s="468"/>
      <c r="AD298" s="468"/>
      <c r="AE298" s="469"/>
      <c r="AF298" s="20"/>
      <c r="AG298" s="20"/>
      <c r="AH298" s="15"/>
      <c r="AI298" s="2"/>
      <c r="AJ298" s="2"/>
      <c r="AK298" s="2"/>
      <c r="AL298" s="279"/>
      <c r="AM298" s="279"/>
      <c r="AN298" s="279"/>
      <c r="AO298" s="279"/>
      <c r="AP298" s="279"/>
      <c r="AQ298" s="279"/>
      <c r="AR298" s="279"/>
      <c r="AS298" s="279"/>
      <c r="AT298" s="32"/>
    </row>
    <row r="299" spans="1:46" ht="18.75" customHeight="1">
      <c r="A299" s="23"/>
      <c r="B299" s="461" t="str">
        <f ca="1">Calcu_ADJ!J29</f>
        <v/>
      </c>
      <c r="C299" s="462"/>
      <c r="D299" s="462"/>
      <c r="E299" s="462"/>
      <c r="F299" s="462"/>
      <c r="G299" s="463"/>
      <c r="H299" s="467" t="str">
        <f ca="1">Calcu_ADJ!O29</f>
        <v/>
      </c>
      <c r="I299" s="468"/>
      <c r="J299" s="468"/>
      <c r="K299" s="468"/>
      <c r="L299" s="468"/>
      <c r="M299" s="469"/>
      <c r="N299" s="467" t="str">
        <f ca="1">Calcu_ADJ!P29</f>
        <v/>
      </c>
      <c r="O299" s="468"/>
      <c r="P299" s="468"/>
      <c r="Q299" s="468"/>
      <c r="R299" s="468"/>
      <c r="S299" s="469"/>
      <c r="T299" s="467" t="str">
        <f ca="1">Calcu_ADJ!Q29</f>
        <v/>
      </c>
      <c r="U299" s="468"/>
      <c r="V299" s="468"/>
      <c r="W299" s="468"/>
      <c r="X299" s="468"/>
      <c r="Y299" s="469"/>
      <c r="Z299" s="467" t="str">
        <f ca="1">Calcu_ADJ!R29</f>
        <v/>
      </c>
      <c r="AA299" s="468"/>
      <c r="AB299" s="468"/>
      <c r="AC299" s="468"/>
      <c r="AD299" s="468"/>
      <c r="AE299" s="469"/>
      <c r="AF299" s="20"/>
      <c r="AG299" s="20"/>
      <c r="AH299" s="15"/>
      <c r="AI299" s="2"/>
      <c r="AJ299" s="2"/>
      <c r="AK299" s="2"/>
      <c r="AL299" s="279"/>
      <c r="AM299" s="279"/>
      <c r="AN299" s="279"/>
      <c r="AO299" s="279"/>
      <c r="AP299" s="279"/>
      <c r="AQ299" s="279"/>
      <c r="AR299" s="279"/>
      <c r="AS299" s="279"/>
      <c r="AT299" s="32"/>
    </row>
    <row r="300" spans="1:46" ht="18.75" customHeight="1">
      <c r="A300" s="23"/>
      <c r="B300" s="461" t="str">
        <f ca="1">Calcu_ADJ!J30</f>
        <v/>
      </c>
      <c r="C300" s="462"/>
      <c r="D300" s="462"/>
      <c r="E300" s="462"/>
      <c r="F300" s="462"/>
      <c r="G300" s="463"/>
      <c r="H300" s="467" t="str">
        <f ca="1">Calcu_ADJ!O30</f>
        <v/>
      </c>
      <c r="I300" s="468"/>
      <c r="J300" s="468"/>
      <c r="K300" s="468"/>
      <c r="L300" s="468"/>
      <c r="M300" s="469"/>
      <c r="N300" s="467" t="str">
        <f ca="1">Calcu_ADJ!P30</f>
        <v/>
      </c>
      <c r="O300" s="468"/>
      <c r="P300" s="468"/>
      <c r="Q300" s="468"/>
      <c r="R300" s="468"/>
      <c r="S300" s="469"/>
      <c r="T300" s="467" t="str">
        <f ca="1">Calcu_ADJ!Q30</f>
        <v/>
      </c>
      <c r="U300" s="468"/>
      <c r="V300" s="468"/>
      <c r="W300" s="468"/>
      <c r="X300" s="468"/>
      <c r="Y300" s="469"/>
      <c r="Z300" s="467" t="str">
        <f ca="1">Calcu_ADJ!R30</f>
        <v/>
      </c>
      <c r="AA300" s="468"/>
      <c r="AB300" s="468"/>
      <c r="AC300" s="468"/>
      <c r="AD300" s="468"/>
      <c r="AE300" s="469"/>
      <c r="AF300" s="20"/>
      <c r="AG300" s="20"/>
      <c r="AH300" s="15"/>
      <c r="AI300" s="2"/>
      <c r="AJ300" s="2"/>
      <c r="AK300" s="2"/>
      <c r="AL300" s="279"/>
      <c r="AM300" s="279"/>
      <c r="AN300" s="279"/>
      <c r="AO300" s="279"/>
      <c r="AP300" s="279"/>
      <c r="AQ300" s="279"/>
      <c r="AR300" s="279"/>
      <c r="AS300" s="279"/>
      <c r="AT300" s="32"/>
    </row>
    <row r="301" spans="1:46" ht="18.75" customHeight="1">
      <c r="A301" s="23"/>
      <c r="B301" s="461" t="str">
        <f ca="1">Calcu_ADJ!J31</f>
        <v/>
      </c>
      <c r="C301" s="462"/>
      <c r="D301" s="462"/>
      <c r="E301" s="462"/>
      <c r="F301" s="462"/>
      <c r="G301" s="463"/>
      <c r="H301" s="467" t="str">
        <f ca="1">Calcu_ADJ!O31</f>
        <v/>
      </c>
      <c r="I301" s="468"/>
      <c r="J301" s="468"/>
      <c r="K301" s="468"/>
      <c r="L301" s="468"/>
      <c r="M301" s="469"/>
      <c r="N301" s="467" t="str">
        <f ca="1">Calcu_ADJ!P31</f>
        <v/>
      </c>
      <c r="O301" s="468"/>
      <c r="P301" s="468"/>
      <c r="Q301" s="468"/>
      <c r="R301" s="468"/>
      <c r="S301" s="469"/>
      <c r="T301" s="467" t="str">
        <f ca="1">Calcu_ADJ!Q31</f>
        <v/>
      </c>
      <c r="U301" s="468"/>
      <c r="V301" s="468"/>
      <c r="W301" s="468"/>
      <c r="X301" s="468"/>
      <c r="Y301" s="469"/>
      <c r="Z301" s="467" t="str">
        <f ca="1">Calcu_ADJ!R31</f>
        <v/>
      </c>
      <c r="AA301" s="468"/>
      <c r="AB301" s="468"/>
      <c r="AC301" s="468"/>
      <c r="AD301" s="468"/>
      <c r="AE301" s="469"/>
      <c r="AF301" s="20"/>
      <c r="AG301" s="20"/>
      <c r="AH301" s="15"/>
      <c r="AI301" s="2"/>
      <c r="AJ301" s="2"/>
      <c r="AK301" s="2"/>
      <c r="AL301" s="279"/>
      <c r="AM301" s="279"/>
      <c r="AN301" s="279"/>
      <c r="AO301" s="279"/>
      <c r="AP301" s="279"/>
      <c r="AQ301" s="279"/>
      <c r="AR301" s="279"/>
      <c r="AS301" s="279"/>
      <c r="AT301" s="32"/>
    </row>
    <row r="302" spans="1:46" ht="18.75" customHeight="1">
      <c r="A302" s="23"/>
      <c r="B302" s="461" t="str">
        <f ca="1">Calcu_ADJ!J32</f>
        <v/>
      </c>
      <c r="C302" s="462"/>
      <c r="D302" s="462"/>
      <c r="E302" s="462"/>
      <c r="F302" s="462"/>
      <c r="G302" s="463"/>
      <c r="H302" s="467" t="str">
        <f ca="1">Calcu_ADJ!O32</f>
        <v/>
      </c>
      <c r="I302" s="468"/>
      <c r="J302" s="468"/>
      <c r="K302" s="468"/>
      <c r="L302" s="468"/>
      <c r="M302" s="469"/>
      <c r="N302" s="467" t="str">
        <f ca="1">Calcu_ADJ!P32</f>
        <v/>
      </c>
      <c r="O302" s="468"/>
      <c r="P302" s="468"/>
      <c r="Q302" s="468"/>
      <c r="R302" s="468"/>
      <c r="S302" s="469"/>
      <c r="T302" s="467" t="str">
        <f ca="1">Calcu_ADJ!Q32</f>
        <v/>
      </c>
      <c r="U302" s="468"/>
      <c r="V302" s="468"/>
      <c r="W302" s="468"/>
      <c r="X302" s="468"/>
      <c r="Y302" s="469"/>
      <c r="Z302" s="467" t="str">
        <f ca="1">Calcu_ADJ!R32</f>
        <v/>
      </c>
      <c r="AA302" s="468"/>
      <c r="AB302" s="468"/>
      <c r="AC302" s="468"/>
      <c r="AD302" s="468"/>
      <c r="AE302" s="469"/>
      <c r="AF302" s="20"/>
      <c r="AG302" s="20"/>
      <c r="AH302" s="15"/>
      <c r="AI302" s="2"/>
      <c r="AJ302" s="2"/>
      <c r="AK302" s="2"/>
      <c r="AL302" s="279"/>
      <c r="AM302" s="279"/>
      <c r="AN302" s="279"/>
      <c r="AO302" s="279"/>
      <c r="AP302" s="279"/>
      <c r="AQ302" s="279"/>
      <c r="AR302" s="279"/>
      <c r="AS302" s="279"/>
      <c r="AT302" s="32"/>
    </row>
    <row r="303" spans="1:46" ht="18.75" customHeight="1">
      <c r="A303" s="23"/>
      <c r="B303" s="461" t="str">
        <f ca="1">Calcu_ADJ!J33</f>
        <v/>
      </c>
      <c r="C303" s="462"/>
      <c r="D303" s="462"/>
      <c r="E303" s="462"/>
      <c r="F303" s="462"/>
      <c r="G303" s="463"/>
      <c r="H303" s="467" t="str">
        <f ca="1">Calcu_ADJ!O33</f>
        <v/>
      </c>
      <c r="I303" s="468"/>
      <c r="J303" s="468"/>
      <c r="K303" s="468"/>
      <c r="L303" s="468"/>
      <c r="M303" s="469"/>
      <c r="N303" s="467" t="str">
        <f ca="1">Calcu_ADJ!P33</f>
        <v/>
      </c>
      <c r="O303" s="468"/>
      <c r="P303" s="468"/>
      <c r="Q303" s="468"/>
      <c r="R303" s="468"/>
      <c r="S303" s="469"/>
      <c r="T303" s="467" t="str">
        <f ca="1">Calcu_ADJ!Q33</f>
        <v/>
      </c>
      <c r="U303" s="468"/>
      <c r="V303" s="468"/>
      <c r="W303" s="468"/>
      <c r="X303" s="468"/>
      <c r="Y303" s="469"/>
      <c r="Z303" s="467" t="str">
        <f ca="1">Calcu_ADJ!R33</f>
        <v/>
      </c>
      <c r="AA303" s="468"/>
      <c r="AB303" s="468"/>
      <c r="AC303" s="468"/>
      <c r="AD303" s="468"/>
      <c r="AE303" s="469"/>
      <c r="AF303" s="20"/>
      <c r="AG303" s="20"/>
      <c r="AH303" s="15"/>
      <c r="AI303" s="2"/>
      <c r="AJ303" s="2"/>
      <c r="AK303" s="2"/>
      <c r="AL303" s="279"/>
      <c r="AM303" s="279"/>
      <c r="AN303" s="279"/>
      <c r="AO303" s="279"/>
      <c r="AP303" s="279"/>
      <c r="AQ303" s="279"/>
      <c r="AR303" s="279"/>
      <c r="AS303" s="279"/>
      <c r="AT303" s="32"/>
    </row>
    <row r="304" spans="1:46" ht="18.75" customHeight="1">
      <c r="A304" s="23"/>
      <c r="B304" s="461" t="str">
        <f ca="1">Calcu_ADJ!J34</f>
        <v/>
      </c>
      <c r="C304" s="462"/>
      <c r="D304" s="462"/>
      <c r="E304" s="462"/>
      <c r="F304" s="462"/>
      <c r="G304" s="463"/>
      <c r="H304" s="467" t="str">
        <f ca="1">Calcu_ADJ!O34</f>
        <v/>
      </c>
      <c r="I304" s="468"/>
      <c r="J304" s="468"/>
      <c r="K304" s="468"/>
      <c r="L304" s="468"/>
      <c r="M304" s="469"/>
      <c r="N304" s="467" t="str">
        <f ca="1">Calcu_ADJ!P34</f>
        <v/>
      </c>
      <c r="O304" s="468"/>
      <c r="P304" s="468"/>
      <c r="Q304" s="468"/>
      <c r="R304" s="468"/>
      <c r="S304" s="469"/>
      <c r="T304" s="467" t="str">
        <f ca="1">Calcu_ADJ!Q34</f>
        <v/>
      </c>
      <c r="U304" s="468"/>
      <c r="V304" s="468"/>
      <c r="W304" s="468"/>
      <c r="X304" s="468"/>
      <c r="Y304" s="469"/>
      <c r="Z304" s="467" t="str">
        <f ca="1">Calcu_ADJ!R34</f>
        <v/>
      </c>
      <c r="AA304" s="468"/>
      <c r="AB304" s="468"/>
      <c r="AC304" s="468"/>
      <c r="AD304" s="468"/>
      <c r="AE304" s="469"/>
      <c r="AF304" s="20"/>
      <c r="AG304" s="20"/>
      <c r="AH304" s="15"/>
      <c r="AI304" s="2"/>
      <c r="AJ304" s="2"/>
      <c r="AK304" s="2"/>
      <c r="AL304" s="279"/>
      <c r="AM304" s="279"/>
      <c r="AN304" s="279"/>
      <c r="AO304" s="279"/>
      <c r="AP304" s="279"/>
      <c r="AQ304" s="279"/>
      <c r="AR304" s="279"/>
      <c r="AS304" s="279"/>
      <c r="AT304" s="32"/>
    </row>
    <row r="305" spans="1:46" ht="18.75" customHeight="1">
      <c r="A305" s="23"/>
      <c r="B305" s="461" t="str">
        <f ca="1">Calcu_ADJ!J35</f>
        <v/>
      </c>
      <c r="C305" s="462"/>
      <c r="D305" s="462"/>
      <c r="E305" s="462"/>
      <c r="F305" s="462"/>
      <c r="G305" s="463"/>
      <c r="H305" s="467" t="str">
        <f ca="1">Calcu_ADJ!O35</f>
        <v/>
      </c>
      <c r="I305" s="468"/>
      <c r="J305" s="468"/>
      <c r="K305" s="468"/>
      <c r="L305" s="468"/>
      <c r="M305" s="469"/>
      <c r="N305" s="467" t="str">
        <f ca="1">Calcu_ADJ!P35</f>
        <v/>
      </c>
      <c r="O305" s="468"/>
      <c r="P305" s="468"/>
      <c r="Q305" s="468"/>
      <c r="R305" s="468"/>
      <c r="S305" s="469"/>
      <c r="T305" s="467" t="str">
        <f ca="1">Calcu_ADJ!Q35</f>
        <v/>
      </c>
      <c r="U305" s="468"/>
      <c r="V305" s="468"/>
      <c r="W305" s="468"/>
      <c r="X305" s="468"/>
      <c r="Y305" s="469"/>
      <c r="Z305" s="467" t="str">
        <f ca="1">Calcu_ADJ!R35</f>
        <v/>
      </c>
      <c r="AA305" s="468"/>
      <c r="AB305" s="468"/>
      <c r="AC305" s="468"/>
      <c r="AD305" s="468"/>
      <c r="AE305" s="469"/>
      <c r="AF305" s="20"/>
      <c r="AG305" s="20"/>
      <c r="AH305" s="15"/>
      <c r="AI305" s="2"/>
      <c r="AJ305" s="2"/>
      <c r="AK305" s="2"/>
      <c r="AL305" s="279"/>
      <c r="AM305" s="279"/>
      <c r="AN305" s="279"/>
      <c r="AO305" s="279"/>
      <c r="AP305" s="279"/>
      <c r="AQ305" s="279"/>
      <c r="AR305" s="279"/>
      <c r="AS305" s="279"/>
      <c r="AT305" s="32"/>
    </row>
    <row r="306" spans="1:46" ht="18.75" customHeight="1">
      <c r="A306" s="23"/>
      <c r="B306" s="461" t="str">
        <f ca="1">Calcu_ADJ!J36</f>
        <v/>
      </c>
      <c r="C306" s="462"/>
      <c r="D306" s="462"/>
      <c r="E306" s="462"/>
      <c r="F306" s="462"/>
      <c r="G306" s="463"/>
      <c r="H306" s="467" t="str">
        <f ca="1">Calcu_ADJ!O36</f>
        <v/>
      </c>
      <c r="I306" s="468"/>
      <c r="J306" s="468"/>
      <c r="K306" s="468"/>
      <c r="L306" s="468"/>
      <c r="M306" s="469"/>
      <c r="N306" s="467" t="str">
        <f ca="1">Calcu_ADJ!P36</f>
        <v/>
      </c>
      <c r="O306" s="468"/>
      <c r="P306" s="468"/>
      <c r="Q306" s="468"/>
      <c r="R306" s="468"/>
      <c r="S306" s="469"/>
      <c r="T306" s="467" t="str">
        <f ca="1">Calcu_ADJ!Q36</f>
        <v/>
      </c>
      <c r="U306" s="468"/>
      <c r="V306" s="468"/>
      <c r="W306" s="468"/>
      <c r="X306" s="468"/>
      <c r="Y306" s="469"/>
      <c r="Z306" s="467" t="str">
        <f ca="1">Calcu_ADJ!R36</f>
        <v/>
      </c>
      <c r="AA306" s="468"/>
      <c r="AB306" s="468"/>
      <c r="AC306" s="468"/>
      <c r="AD306" s="468"/>
      <c r="AE306" s="469"/>
      <c r="AF306" s="20"/>
      <c r="AG306" s="20"/>
      <c r="AH306" s="15"/>
      <c r="AI306" s="2"/>
      <c r="AJ306" s="2"/>
      <c r="AK306" s="2"/>
      <c r="AL306" s="279"/>
      <c r="AM306" s="279"/>
      <c r="AN306" s="279"/>
      <c r="AO306" s="279"/>
      <c r="AP306" s="279"/>
      <c r="AQ306" s="279"/>
      <c r="AR306" s="279"/>
      <c r="AS306" s="279"/>
      <c r="AT306" s="32"/>
    </row>
    <row r="307" spans="1:46" ht="18.75" customHeight="1">
      <c r="A307" s="23"/>
      <c r="B307" s="461" t="str">
        <f ca="1">Calcu_ADJ!J37</f>
        <v/>
      </c>
      <c r="C307" s="462"/>
      <c r="D307" s="462"/>
      <c r="E307" s="462"/>
      <c r="F307" s="462"/>
      <c r="G307" s="463"/>
      <c r="H307" s="467" t="str">
        <f ca="1">Calcu_ADJ!O37</f>
        <v/>
      </c>
      <c r="I307" s="468"/>
      <c r="J307" s="468"/>
      <c r="K307" s="468"/>
      <c r="L307" s="468"/>
      <c r="M307" s="469"/>
      <c r="N307" s="467" t="str">
        <f ca="1">Calcu_ADJ!P37</f>
        <v/>
      </c>
      <c r="O307" s="468"/>
      <c r="P307" s="468"/>
      <c r="Q307" s="468"/>
      <c r="R307" s="468"/>
      <c r="S307" s="469"/>
      <c r="T307" s="467" t="str">
        <f ca="1">Calcu_ADJ!Q37</f>
        <v/>
      </c>
      <c r="U307" s="468"/>
      <c r="V307" s="468"/>
      <c r="W307" s="468"/>
      <c r="X307" s="468"/>
      <c r="Y307" s="469"/>
      <c r="Z307" s="467" t="str">
        <f ca="1">Calcu_ADJ!R37</f>
        <v/>
      </c>
      <c r="AA307" s="468"/>
      <c r="AB307" s="468"/>
      <c r="AC307" s="468"/>
      <c r="AD307" s="468"/>
      <c r="AE307" s="469"/>
      <c r="AF307" s="20"/>
      <c r="AG307" s="20"/>
      <c r="AH307" s="15"/>
      <c r="AI307" s="2"/>
      <c r="AJ307" s="2"/>
      <c r="AK307" s="2"/>
      <c r="AL307" s="279"/>
      <c r="AM307" s="279"/>
      <c r="AN307" s="279"/>
      <c r="AO307" s="279"/>
      <c r="AP307" s="279"/>
      <c r="AQ307" s="279"/>
      <c r="AR307" s="279"/>
      <c r="AS307" s="279"/>
      <c r="AT307" s="32"/>
    </row>
    <row r="308" spans="1:46" ht="18.75" customHeight="1">
      <c r="A308" s="23"/>
      <c r="B308" s="15"/>
      <c r="C308" s="15"/>
      <c r="D308" s="15"/>
      <c r="E308" s="15"/>
      <c r="F308" s="15"/>
      <c r="G308" s="1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79"/>
      <c r="AM308" s="279"/>
      <c r="AN308" s="279"/>
      <c r="AO308" s="279"/>
      <c r="AP308" s="279"/>
      <c r="AQ308" s="279"/>
      <c r="AR308" s="279"/>
      <c r="AS308" s="279"/>
      <c r="AT308" s="32"/>
    </row>
    <row r="309" spans="1:46" ht="18.75" customHeight="1">
      <c r="A309" s="218" t="s">
        <v>377</v>
      </c>
      <c r="B309" s="24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9"/>
    </row>
    <row r="310" spans="1:46" ht="18.75" customHeight="1">
      <c r="A310" s="28"/>
      <c r="B310" s="470"/>
      <c r="C310" s="471"/>
      <c r="D310" s="434"/>
      <c r="E310" s="435"/>
      <c r="F310" s="435"/>
      <c r="G310" s="435"/>
      <c r="H310" s="435"/>
      <c r="I310" s="436"/>
      <c r="J310" s="434">
        <v>1</v>
      </c>
      <c r="K310" s="435"/>
      <c r="L310" s="435"/>
      <c r="M310" s="435"/>
      <c r="N310" s="435"/>
      <c r="O310" s="435"/>
      <c r="P310" s="436"/>
      <c r="Q310" s="434">
        <v>2</v>
      </c>
      <c r="R310" s="435"/>
      <c r="S310" s="435"/>
      <c r="T310" s="435"/>
      <c r="U310" s="436"/>
      <c r="V310" s="434">
        <v>3</v>
      </c>
      <c r="W310" s="435"/>
      <c r="X310" s="435"/>
      <c r="Y310" s="435"/>
      <c r="Z310" s="436"/>
      <c r="AA310" s="434">
        <v>4</v>
      </c>
      <c r="AB310" s="435"/>
      <c r="AC310" s="435"/>
      <c r="AD310" s="435"/>
      <c r="AE310" s="435"/>
      <c r="AF310" s="435"/>
      <c r="AG310" s="435"/>
      <c r="AH310" s="436"/>
      <c r="AI310" s="434">
        <v>5</v>
      </c>
      <c r="AJ310" s="435"/>
      <c r="AK310" s="435"/>
      <c r="AL310" s="436"/>
      <c r="AM310" s="2"/>
      <c r="AN310" s="2"/>
      <c r="AO310" s="2"/>
      <c r="AP310" s="2"/>
      <c r="AQ310" s="2"/>
      <c r="AR310" s="2"/>
      <c r="AS310" s="2"/>
      <c r="AT310" s="29"/>
    </row>
    <row r="311" spans="1:46" ht="18.75" customHeight="1">
      <c r="A311" s="28"/>
      <c r="B311" s="472"/>
      <c r="C311" s="473"/>
      <c r="D311" s="470" t="s">
        <v>378</v>
      </c>
      <c r="E311" s="482"/>
      <c r="F311" s="482"/>
      <c r="G311" s="482"/>
      <c r="H311" s="482"/>
      <c r="I311" s="471"/>
      <c r="J311" s="470" t="s">
        <v>379</v>
      </c>
      <c r="K311" s="482"/>
      <c r="L311" s="482"/>
      <c r="M311" s="482"/>
      <c r="N311" s="482"/>
      <c r="O311" s="482"/>
      <c r="P311" s="471"/>
      <c r="Q311" s="470" t="s">
        <v>380</v>
      </c>
      <c r="R311" s="482"/>
      <c r="S311" s="482"/>
      <c r="T311" s="482"/>
      <c r="U311" s="471"/>
      <c r="V311" s="470" t="s">
        <v>381</v>
      </c>
      <c r="W311" s="482"/>
      <c r="X311" s="482"/>
      <c r="Y311" s="482"/>
      <c r="Z311" s="471"/>
      <c r="AA311" s="470" t="s">
        <v>382</v>
      </c>
      <c r="AB311" s="482"/>
      <c r="AC311" s="482"/>
      <c r="AD311" s="482"/>
      <c r="AE311" s="482"/>
      <c r="AF311" s="482"/>
      <c r="AG311" s="482"/>
      <c r="AH311" s="471"/>
      <c r="AI311" s="470" t="s">
        <v>383</v>
      </c>
      <c r="AJ311" s="482"/>
      <c r="AK311" s="482"/>
      <c r="AL311" s="471"/>
      <c r="AM311" s="2"/>
      <c r="AN311" s="2"/>
      <c r="AO311" s="2"/>
      <c r="AP311" s="2"/>
      <c r="AQ311" s="2"/>
      <c r="AR311" s="2"/>
      <c r="AS311" s="2"/>
      <c r="AT311" s="29"/>
    </row>
    <row r="312" spans="1:46" ht="18.75" customHeight="1">
      <c r="A312" s="28"/>
      <c r="B312" s="474"/>
      <c r="C312" s="475"/>
      <c r="D312" s="476" t="s">
        <v>384</v>
      </c>
      <c r="E312" s="477"/>
      <c r="F312" s="477"/>
      <c r="G312" s="477"/>
      <c r="H312" s="477"/>
      <c r="I312" s="478"/>
      <c r="J312" s="479" t="s">
        <v>385</v>
      </c>
      <c r="K312" s="480"/>
      <c r="L312" s="480"/>
      <c r="M312" s="480"/>
      <c r="N312" s="480"/>
      <c r="O312" s="480"/>
      <c r="P312" s="481"/>
      <c r="Q312" s="479"/>
      <c r="R312" s="480"/>
      <c r="S312" s="480"/>
      <c r="T312" s="480"/>
      <c r="U312" s="481"/>
      <c r="V312" s="479" t="s">
        <v>386</v>
      </c>
      <c r="W312" s="480"/>
      <c r="X312" s="480"/>
      <c r="Y312" s="480"/>
      <c r="Z312" s="481"/>
      <c r="AA312" s="479" t="s">
        <v>387</v>
      </c>
      <c r="AB312" s="480"/>
      <c r="AC312" s="480"/>
      <c r="AD312" s="480"/>
      <c r="AE312" s="480"/>
      <c r="AF312" s="480"/>
      <c r="AG312" s="480"/>
      <c r="AH312" s="481"/>
      <c r="AI312" s="476" t="s">
        <v>388</v>
      </c>
      <c r="AJ312" s="477"/>
      <c r="AK312" s="477"/>
      <c r="AL312" s="478"/>
      <c r="AM312" s="2"/>
      <c r="AN312" s="2"/>
      <c r="AO312" s="2"/>
      <c r="AP312" s="2"/>
      <c r="AQ312" s="2"/>
      <c r="AR312" s="2"/>
      <c r="AS312" s="2"/>
      <c r="AT312" s="29"/>
    </row>
    <row r="313" spans="1:46" ht="18.75" customHeight="1">
      <c r="A313" s="28"/>
      <c r="B313" s="434" t="s">
        <v>389</v>
      </c>
      <c r="C313" s="436"/>
      <c r="D313" s="483" t="s">
        <v>390</v>
      </c>
      <c r="E313" s="484"/>
      <c r="F313" s="484"/>
      <c r="G313" s="484"/>
      <c r="H313" s="484"/>
      <c r="I313" s="485"/>
      <c r="J313" s="486" t="str">
        <f ca="1">Calcu_ADJ!F43</f>
        <v/>
      </c>
      <c r="K313" s="487"/>
      <c r="L313" s="487"/>
      <c r="M313" s="487"/>
      <c r="N313" s="487"/>
      <c r="O313" s="487"/>
      <c r="P313" s="488"/>
      <c r="Q313" s="431" t="s">
        <v>572</v>
      </c>
      <c r="R313" s="432"/>
      <c r="S313" s="432"/>
      <c r="T313" s="432"/>
      <c r="U313" s="433"/>
      <c r="V313" s="431">
        <v>1</v>
      </c>
      <c r="W313" s="432"/>
      <c r="X313" s="432"/>
      <c r="Y313" s="432"/>
      <c r="Z313" s="433"/>
      <c r="AA313" s="486" t="e">
        <f ca="1">ABS(V313*J313)</f>
        <v>#VALUE!</v>
      </c>
      <c r="AB313" s="487"/>
      <c r="AC313" s="487"/>
      <c r="AD313" s="487"/>
      <c r="AE313" s="487"/>
      <c r="AF313" s="487"/>
      <c r="AG313" s="487"/>
      <c r="AH313" s="488"/>
      <c r="AI313" s="431" t="s">
        <v>391</v>
      </c>
      <c r="AJ313" s="432"/>
      <c r="AK313" s="432"/>
      <c r="AL313" s="433"/>
      <c r="AM313" s="2"/>
      <c r="AN313" s="2"/>
      <c r="AO313" s="2"/>
      <c r="AP313" s="2"/>
      <c r="AQ313" s="2"/>
      <c r="AR313" s="2"/>
      <c r="AS313" s="2"/>
      <c r="AT313" s="29"/>
    </row>
    <row r="314" spans="1:46" ht="18.75" customHeight="1">
      <c r="A314" s="28"/>
      <c r="B314" s="434" t="s">
        <v>392</v>
      </c>
      <c r="C314" s="436"/>
      <c r="D314" s="483" t="s">
        <v>393</v>
      </c>
      <c r="E314" s="484"/>
      <c r="F314" s="484"/>
      <c r="G314" s="484"/>
      <c r="H314" s="484"/>
      <c r="I314" s="485"/>
      <c r="J314" s="486" t="str">
        <f ca="1">Calcu_ADJ!G43</f>
        <v/>
      </c>
      <c r="K314" s="487"/>
      <c r="L314" s="487"/>
      <c r="M314" s="487"/>
      <c r="N314" s="487"/>
      <c r="O314" s="487"/>
      <c r="P314" s="488"/>
      <c r="Q314" s="431" t="s">
        <v>573</v>
      </c>
      <c r="R314" s="432"/>
      <c r="S314" s="432"/>
      <c r="T314" s="432"/>
      <c r="U314" s="433"/>
      <c r="V314" s="431">
        <v>1</v>
      </c>
      <c r="W314" s="432"/>
      <c r="X314" s="432"/>
      <c r="Y314" s="432"/>
      <c r="Z314" s="433"/>
      <c r="AA314" s="486" t="e">
        <f ca="1">ABS(V314*J314)</f>
        <v>#VALUE!</v>
      </c>
      <c r="AB314" s="487"/>
      <c r="AC314" s="487"/>
      <c r="AD314" s="487"/>
      <c r="AE314" s="487"/>
      <c r="AF314" s="487"/>
      <c r="AG314" s="487"/>
      <c r="AH314" s="488"/>
      <c r="AI314" s="431">
        <v>2</v>
      </c>
      <c r="AJ314" s="432"/>
      <c r="AK314" s="432"/>
      <c r="AL314" s="433"/>
      <c r="AM314" s="2"/>
      <c r="AN314" s="2"/>
      <c r="AO314" s="2"/>
      <c r="AP314" s="2"/>
      <c r="AQ314" s="2"/>
      <c r="AR314" s="2"/>
      <c r="AS314" s="2"/>
      <c r="AT314" s="29"/>
    </row>
    <row r="315" spans="1:46" ht="18.75" customHeight="1">
      <c r="A315" s="28"/>
      <c r="B315" s="434" t="s">
        <v>394</v>
      </c>
      <c r="C315" s="436"/>
      <c r="D315" s="483" t="s">
        <v>371</v>
      </c>
      <c r="E315" s="484"/>
      <c r="F315" s="484"/>
      <c r="G315" s="484"/>
      <c r="H315" s="484"/>
      <c r="I315" s="485"/>
      <c r="J315" s="489" t="str">
        <f ca="1">Calcu_ADJ!H43</f>
        <v/>
      </c>
      <c r="K315" s="490"/>
      <c r="L315" s="490"/>
      <c r="M315" s="490"/>
      <c r="N315" s="490"/>
      <c r="O315" s="490"/>
      <c r="P315" s="491"/>
      <c r="Q315" s="431" t="s">
        <v>574</v>
      </c>
      <c r="R315" s="432"/>
      <c r="S315" s="432"/>
      <c r="T315" s="432"/>
      <c r="U315" s="433"/>
      <c r="V315" s="431">
        <v>1</v>
      </c>
      <c r="W315" s="432"/>
      <c r="X315" s="432"/>
      <c r="Y315" s="432"/>
      <c r="Z315" s="433"/>
      <c r="AA315" s="486" t="e">
        <f ca="1">ABS(V315*J315)</f>
        <v>#VALUE!</v>
      </c>
      <c r="AB315" s="487"/>
      <c r="AC315" s="487"/>
      <c r="AD315" s="487"/>
      <c r="AE315" s="487"/>
      <c r="AF315" s="487"/>
      <c r="AG315" s="487"/>
      <c r="AH315" s="488"/>
      <c r="AI315" s="431" t="s">
        <v>391</v>
      </c>
      <c r="AJ315" s="432"/>
      <c r="AK315" s="432"/>
      <c r="AL315" s="433"/>
      <c r="AM315" s="2"/>
      <c r="AN315" s="2"/>
      <c r="AO315" s="2"/>
      <c r="AP315" s="2"/>
      <c r="AQ315" s="2"/>
      <c r="AR315" s="2"/>
      <c r="AS315" s="2"/>
      <c r="AT315" s="29"/>
    </row>
    <row r="316" spans="1:46" ht="18.75" customHeight="1">
      <c r="A316" s="28"/>
      <c r="B316" s="434" t="s">
        <v>395</v>
      </c>
      <c r="C316" s="436"/>
      <c r="D316" s="483" t="s">
        <v>373</v>
      </c>
      <c r="E316" s="484"/>
      <c r="F316" s="484"/>
      <c r="G316" s="484"/>
      <c r="H316" s="484"/>
      <c r="I316" s="485"/>
      <c r="J316" s="486" t="str">
        <f ca="1">Calcu_ADJ!I43</f>
        <v/>
      </c>
      <c r="K316" s="487"/>
      <c r="L316" s="487"/>
      <c r="M316" s="487"/>
      <c r="N316" s="487"/>
      <c r="O316" s="487"/>
      <c r="P316" s="488"/>
      <c r="Q316" s="431" t="s">
        <v>575</v>
      </c>
      <c r="R316" s="432"/>
      <c r="S316" s="432"/>
      <c r="T316" s="432"/>
      <c r="U316" s="433"/>
      <c r="V316" s="431">
        <v>1</v>
      </c>
      <c r="W316" s="432"/>
      <c r="X316" s="432"/>
      <c r="Y316" s="432"/>
      <c r="Z316" s="433"/>
      <c r="AA316" s="486" t="e">
        <f ca="1">ABS(V316*J316)</f>
        <v>#VALUE!</v>
      </c>
      <c r="AB316" s="487"/>
      <c r="AC316" s="487"/>
      <c r="AD316" s="487"/>
      <c r="AE316" s="487"/>
      <c r="AF316" s="487"/>
      <c r="AG316" s="487"/>
      <c r="AH316" s="488"/>
      <c r="AI316" s="431" t="s">
        <v>391</v>
      </c>
      <c r="AJ316" s="432"/>
      <c r="AK316" s="432"/>
      <c r="AL316" s="433"/>
      <c r="AM316" s="2"/>
      <c r="AN316" s="2"/>
      <c r="AO316" s="2"/>
      <c r="AP316" s="2"/>
      <c r="AQ316" s="2"/>
      <c r="AR316" s="2"/>
      <c r="AS316" s="2"/>
      <c r="AT316" s="29"/>
    </row>
    <row r="317" spans="1:46" ht="18.75" customHeight="1">
      <c r="A317" s="28"/>
      <c r="B317" s="434" t="s">
        <v>396</v>
      </c>
      <c r="C317" s="436"/>
      <c r="D317" s="483" t="s">
        <v>375</v>
      </c>
      <c r="E317" s="484"/>
      <c r="F317" s="484"/>
      <c r="G317" s="484"/>
      <c r="H317" s="484"/>
      <c r="I317" s="485"/>
      <c r="J317" s="486" t="str">
        <f ca="1">Calcu_ADJ!J43</f>
        <v/>
      </c>
      <c r="K317" s="487"/>
      <c r="L317" s="487"/>
      <c r="M317" s="487"/>
      <c r="N317" s="487"/>
      <c r="O317" s="487"/>
      <c r="P317" s="488"/>
      <c r="Q317" s="431" t="s">
        <v>575</v>
      </c>
      <c r="R317" s="432"/>
      <c r="S317" s="432"/>
      <c r="T317" s="432"/>
      <c r="U317" s="433"/>
      <c r="V317" s="431">
        <v>1</v>
      </c>
      <c r="W317" s="432"/>
      <c r="X317" s="432"/>
      <c r="Y317" s="432"/>
      <c r="Z317" s="433"/>
      <c r="AA317" s="486" t="e">
        <f ca="1">ABS(V317*J317)</f>
        <v>#VALUE!</v>
      </c>
      <c r="AB317" s="487"/>
      <c r="AC317" s="487"/>
      <c r="AD317" s="487"/>
      <c r="AE317" s="487"/>
      <c r="AF317" s="487"/>
      <c r="AG317" s="487"/>
      <c r="AH317" s="488"/>
      <c r="AI317" s="431" t="s">
        <v>391</v>
      </c>
      <c r="AJ317" s="432"/>
      <c r="AK317" s="432"/>
      <c r="AL317" s="433"/>
      <c r="AM317" s="2"/>
      <c r="AN317" s="2"/>
      <c r="AO317" s="2"/>
      <c r="AP317" s="2"/>
      <c r="AQ317" s="2"/>
      <c r="AR317" s="2"/>
      <c r="AS317" s="2"/>
      <c r="AT317" s="29"/>
    </row>
    <row r="318" spans="1:46" ht="18.75" customHeight="1">
      <c r="A318" s="28"/>
      <c r="B318" s="434" t="s">
        <v>397</v>
      </c>
      <c r="C318" s="436"/>
      <c r="D318" s="483" t="s">
        <v>398</v>
      </c>
      <c r="E318" s="484"/>
      <c r="F318" s="484"/>
      <c r="G318" s="484"/>
      <c r="H318" s="484"/>
      <c r="I318" s="485"/>
      <c r="J318" s="431" t="s">
        <v>399</v>
      </c>
      <c r="K318" s="432"/>
      <c r="L318" s="432"/>
      <c r="M318" s="432"/>
      <c r="N318" s="432"/>
      <c r="O318" s="432"/>
      <c r="P318" s="433"/>
      <c r="Q318" s="431" t="s">
        <v>399</v>
      </c>
      <c r="R318" s="432"/>
      <c r="S318" s="432"/>
      <c r="T318" s="432"/>
      <c r="U318" s="433"/>
      <c r="V318" s="431" t="s">
        <v>399</v>
      </c>
      <c r="W318" s="432"/>
      <c r="X318" s="432"/>
      <c r="Y318" s="432"/>
      <c r="Z318" s="433"/>
      <c r="AA318" s="486" t="e">
        <f ca="1">SQRT(SUMSQ(AA313,AA314,AA315,AA316,AA317))</f>
        <v>#VALUE!</v>
      </c>
      <c r="AB318" s="487"/>
      <c r="AC318" s="487"/>
      <c r="AD318" s="487"/>
      <c r="AE318" s="487"/>
      <c r="AF318" s="487"/>
      <c r="AG318" s="487"/>
      <c r="AH318" s="488"/>
      <c r="AI318" s="431" t="e">
        <f ca="1">IF(J314=0,"∞",ROUNDDOWN(AA318^4/(AA314^4/AI314),0))</f>
        <v>#VALUE!</v>
      </c>
      <c r="AJ318" s="432"/>
      <c r="AK318" s="432"/>
      <c r="AL318" s="433"/>
      <c r="AM318" s="2"/>
      <c r="AN318" s="2"/>
      <c r="AO318" s="2"/>
      <c r="AP318" s="2"/>
      <c r="AQ318" s="2"/>
      <c r="AR318" s="2"/>
      <c r="AS318" s="2"/>
      <c r="AT318" s="29"/>
    </row>
    <row r="319" spans="1:46" s="2" customFormat="1" ht="18.75" customHeight="1">
      <c r="A319" s="28"/>
      <c r="AT319" s="29"/>
    </row>
    <row r="320" spans="1:46" ht="18.75" customHeight="1">
      <c r="A320" s="23" t="s">
        <v>470</v>
      </c>
      <c r="B320" s="24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9"/>
    </row>
    <row r="321" spans="1:58" ht="18.75" customHeight="1">
      <c r="A321" s="28"/>
      <c r="B321" s="2"/>
      <c r="C321" s="2"/>
      <c r="D321" s="2"/>
      <c r="E321" s="2"/>
      <c r="F321" s="2"/>
      <c r="G321" s="2"/>
      <c r="H321" s="2"/>
      <c r="I321" s="17" t="s">
        <v>471</v>
      </c>
      <c r="J321" s="499" t="e">
        <f ca="1">IF(AI318&gt;9,2,OFFSET(E325,MATCH(AI318,B327:B336,0),0))</f>
        <v>#VALUE!</v>
      </c>
      <c r="K321" s="499"/>
      <c r="L321" s="499"/>
      <c r="M321" s="279" t="s">
        <v>409</v>
      </c>
      <c r="N321" s="492" t="e">
        <f ca="1">AA318</f>
        <v>#VALUE!</v>
      </c>
      <c r="O321" s="492"/>
      <c r="P321" s="492"/>
      <c r="Q321" s="492"/>
      <c r="R321" s="492"/>
      <c r="S321" s="279" t="s">
        <v>419</v>
      </c>
      <c r="T321" s="492" t="e">
        <f ca="1">J321*N321</f>
        <v>#VALUE!</v>
      </c>
      <c r="U321" s="492"/>
      <c r="V321" s="492"/>
      <c r="W321" s="492"/>
      <c r="X321" s="492"/>
      <c r="Y321" s="27" t="s">
        <v>472</v>
      </c>
      <c r="Z321" s="493" t="e">
        <f ca="1">ROUNDUP(T321,2)</f>
        <v>#VALUE!</v>
      </c>
      <c r="AA321" s="493"/>
      <c r="AB321" s="493"/>
      <c r="AC321" s="493"/>
      <c r="AD321" s="493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9"/>
    </row>
    <row r="322" spans="1:58" ht="18.75" customHeight="1">
      <c r="A322" s="28"/>
      <c r="B322" s="2"/>
      <c r="C322" s="2"/>
      <c r="D322" s="2" t="s">
        <v>473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9"/>
    </row>
    <row r="323" spans="1:58" ht="18.75" customHeight="1">
      <c r="A323" s="2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9"/>
    </row>
    <row r="324" spans="1:58" s="229" customFormat="1" ht="18.75" customHeight="1">
      <c r="A324" s="225" t="s">
        <v>474</v>
      </c>
      <c r="B324" s="226"/>
      <c r="C324" s="226"/>
      <c r="D324" s="227"/>
      <c r="E324" s="227"/>
      <c r="F324" s="227"/>
      <c r="G324" s="227"/>
      <c r="H324" s="227"/>
      <c r="I324" s="227"/>
      <c r="J324" s="227"/>
      <c r="K324" s="227"/>
      <c r="L324" s="227"/>
      <c r="M324" s="227"/>
      <c r="N324" s="227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  <c r="Z324" s="227"/>
      <c r="AA324" s="227"/>
      <c r="AB324" s="227"/>
      <c r="AC324" s="227"/>
      <c r="AD324" s="227"/>
      <c r="AE324" s="227"/>
      <c r="AF324" s="227"/>
      <c r="AG324" s="227"/>
      <c r="AH324" s="227"/>
      <c r="AI324" s="227"/>
      <c r="AJ324" s="227"/>
      <c r="AK324" s="227"/>
      <c r="AL324" s="227"/>
      <c r="AM324" s="227"/>
      <c r="AN324" s="227"/>
      <c r="AO324" s="227"/>
      <c r="AP324" s="227"/>
      <c r="AQ324" s="227"/>
      <c r="AR324" s="227"/>
      <c r="AS324" s="227"/>
      <c r="AT324" s="228"/>
      <c r="AU324" s="227"/>
      <c r="AV324" s="227"/>
      <c r="AW324" s="227"/>
      <c r="AX324" s="227"/>
      <c r="AY324" s="227"/>
      <c r="AZ324" s="227"/>
      <c r="BA324" s="227"/>
      <c r="BB324" s="227"/>
      <c r="BC324" s="227"/>
      <c r="BD324" s="227"/>
      <c r="BE324" s="227"/>
      <c r="BF324" s="227"/>
    </row>
    <row r="325" spans="1:58" s="229" customFormat="1" ht="18.75" customHeight="1">
      <c r="A325" s="225"/>
      <c r="B325" s="494" t="s">
        <v>475</v>
      </c>
      <c r="C325" s="494"/>
      <c r="D325" s="494"/>
      <c r="E325" s="495" t="s">
        <v>476</v>
      </c>
      <c r="F325" s="495"/>
      <c r="G325" s="495"/>
      <c r="H325" s="495"/>
      <c r="I325" s="495"/>
      <c r="J325" s="495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  <c r="Z325" s="227"/>
      <c r="AA325" s="227"/>
      <c r="AB325" s="227"/>
      <c r="AC325" s="227"/>
      <c r="AD325" s="227"/>
      <c r="AE325" s="227"/>
      <c r="AF325" s="227"/>
      <c r="AG325" s="227"/>
      <c r="AH325" s="227"/>
      <c r="AI325" s="227"/>
      <c r="AJ325" s="227"/>
      <c r="AK325" s="227"/>
      <c r="AL325" s="227"/>
      <c r="AM325" s="227"/>
      <c r="AN325" s="227"/>
      <c r="AO325" s="227"/>
      <c r="AP325" s="227"/>
      <c r="AQ325" s="227"/>
      <c r="AR325" s="227"/>
      <c r="AS325" s="227"/>
      <c r="AT325" s="228"/>
      <c r="AU325" s="227"/>
      <c r="AV325" s="227"/>
      <c r="AW325" s="227"/>
      <c r="AX325" s="227"/>
      <c r="AY325" s="227"/>
      <c r="AZ325" s="227"/>
      <c r="BA325" s="227"/>
      <c r="BB325" s="227"/>
      <c r="BC325" s="227"/>
      <c r="BD325" s="227"/>
      <c r="BE325" s="227"/>
      <c r="BF325" s="227"/>
    </row>
    <row r="326" spans="1:58" s="229" customFormat="1" ht="18.75" customHeight="1">
      <c r="A326" s="225"/>
      <c r="B326" s="494"/>
      <c r="C326" s="494"/>
      <c r="D326" s="494"/>
      <c r="E326" s="496">
        <v>95.45</v>
      </c>
      <c r="F326" s="496"/>
      <c r="G326" s="496"/>
      <c r="H326" s="496"/>
      <c r="I326" s="496"/>
      <c r="J326" s="496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  <c r="Z326" s="227"/>
      <c r="AA326" s="227"/>
      <c r="AB326" s="227"/>
      <c r="AC326" s="227"/>
      <c r="AD326" s="227"/>
      <c r="AE326" s="227"/>
      <c r="AF326" s="227"/>
      <c r="AG326" s="227"/>
      <c r="AH326" s="227"/>
      <c r="AI326" s="227"/>
      <c r="AJ326" s="227"/>
      <c r="AK326" s="227"/>
      <c r="AL326" s="227"/>
      <c r="AM326" s="227"/>
      <c r="AN326" s="227"/>
      <c r="AO326" s="227"/>
      <c r="AP326" s="227"/>
      <c r="AQ326" s="227"/>
      <c r="AR326" s="227"/>
      <c r="AS326" s="227"/>
      <c r="AT326" s="228"/>
      <c r="AU326" s="227"/>
      <c r="AV326" s="227"/>
      <c r="AW326" s="227"/>
      <c r="AX326" s="227"/>
      <c r="AY326" s="227"/>
      <c r="AZ326" s="227"/>
      <c r="BA326" s="227"/>
      <c r="BB326" s="227"/>
      <c r="BC326" s="227"/>
      <c r="BD326" s="227"/>
      <c r="BE326" s="227"/>
      <c r="BF326" s="227"/>
    </row>
    <row r="327" spans="1:58" s="229" customFormat="1" ht="18.75" customHeight="1">
      <c r="A327" s="225"/>
      <c r="B327" s="497">
        <v>1</v>
      </c>
      <c r="C327" s="497"/>
      <c r="D327" s="497"/>
      <c r="E327" s="498">
        <v>13.97</v>
      </c>
      <c r="F327" s="498"/>
      <c r="G327" s="498"/>
      <c r="H327" s="498"/>
      <c r="I327" s="498"/>
      <c r="J327" s="498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  <c r="AA327" s="227"/>
      <c r="AB327" s="227"/>
      <c r="AC327" s="227"/>
      <c r="AD327" s="227"/>
      <c r="AE327" s="227"/>
      <c r="AF327" s="227"/>
      <c r="AG327" s="227"/>
      <c r="AH327" s="227"/>
      <c r="AI327" s="227"/>
      <c r="AJ327" s="227"/>
      <c r="AK327" s="227"/>
      <c r="AL327" s="227"/>
      <c r="AM327" s="227"/>
      <c r="AN327" s="227"/>
      <c r="AO327" s="227"/>
      <c r="AP327" s="227"/>
      <c r="AQ327" s="227"/>
      <c r="AR327" s="227"/>
      <c r="AS327" s="227"/>
      <c r="AT327" s="228"/>
      <c r="AU327" s="227"/>
      <c r="AV327" s="227"/>
      <c r="AW327" s="227"/>
      <c r="AX327" s="227"/>
      <c r="AY327" s="227"/>
      <c r="AZ327" s="227"/>
      <c r="BA327" s="227"/>
      <c r="BB327" s="227"/>
      <c r="BC327" s="227"/>
      <c r="BD327" s="227"/>
      <c r="BE327" s="227"/>
      <c r="BF327" s="227"/>
    </row>
    <row r="328" spans="1:58" s="229" customFormat="1" ht="18.75" customHeight="1">
      <c r="A328" s="225"/>
      <c r="B328" s="497">
        <v>2</v>
      </c>
      <c r="C328" s="497"/>
      <c r="D328" s="497"/>
      <c r="E328" s="498">
        <v>4.53</v>
      </c>
      <c r="F328" s="498"/>
      <c r="G328" s="498"/>
      <c r="H328" s="498"/>
      <c r="I328" s="498"/>
      <c r="J328" s="498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  <c r="AA328" s="227"/>
      <c r="AB328" s="227"/>
      <c r="AC328" s="227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8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</row>
    <row r="329" spans="1:58" s="229" customFormat="1" ht="18.75" customHeight="1">
      <c r="A329" s="225"/>
      <c r="B329" s="497">
        <v>3</v>
      </c>
      <c r="C329" s="497"/>
      <c r="D329" s="497"/>
      <c r="E329" s="498">
        <v>3.31</v>
      </c>
      <c r="F329" s="498"/>
      <c r="G329" s="498"/>
      <c r="H329" s="498"/>
      <c r="I329" s="498"/>
      <c r="J329" s="498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  <c r="AA329" s="227"/>
      <c r="AB329" s="227"/>
      <c r="AC329" s="227"/>
      <c r="AD329" s="227"/>
      <c r="AE329" s="227"/>
      <c r="AF329" s="227"/>
      <c r="AG329" s="227"/>
      <c r="AH329" s="227"/>
      <c r="AI329" s="227"/>
      <c r="AJ329" s="227"/>
      <c r="AK329" s="227"/>
      <c r="AL329" s="227"/>
      <c r="AM329" s="227"/>
      <c r="AN329" s="227"/>
      <c r="AO329" s="227"/>
      <c r="AP329" s="227"/>
      <c r="AQ329" s="227"/>
      <c r="AR329" s="227"/>
      <c r="AS329" s="227"/>
      <c r="AT329" s="228"/>
      <c r="AU329" s="227"/>
      <c r="AV329" s="227"/>
      <c r="AW329" s="227"/>
      <c r="AX329" s="227"/>
      <c r="AY329" s="227"/>
      <c r="AZ329" s="227"/>
      <c r="BA329" s="227"/>
      <c r="BB329" s="227"/>
      <c r="BC329" s="227"/>
      <c r="BD329" s="227"/>
      <c r="BE329" s="227"/>
      <c r="BF329" s="227"/>
    </row>
    <row r="330" spans="1:58" s="229" customFormat="1" ht="18.75" customHeight="1">
      <c r="A330" s="225"/>
      <c r="B330" s="497">
        <v>4</v>
      </c>
      <c r="C330" s="497"/>
      <c r="D330" s="497"/>
      <c r="E330" s="498">
        <v>2.87</v>
      </c>
      <c r="F330" s="498"/>
      <c r="G330" s="498"/>
      <c r="H330" s="498"/>
      <c r="I330" s="498"/>
      <c r="J330" s="498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  <c r="AA330" s="227"/>
      <c r="AB330" s="227"/>
      <c r="AC330" s="227"/>
      <c r="AD330" s="227"/>
      <c r="AE330" s="227"/>
      <c r="AF330" s="227"/>
      <c r="AG330" s="227"/>
      <c r="AH330" s="227"/>
      <c r="AI330" s="227"/>
      <c r="AJ330" s="227"/>
      <c r="AK330" s="227"/>
      <c r="AL330" s="227"/>
      <c r="AM330" s="227"/>
      <c r="AN330" s="227"/>
      <c r="AO330" s="227"/>
      <c r="AP330" s="227"/>
      <c r="AQ330" s="227"/>
      <c r="AR330" s="227"/>
      <c r="AS330" s="227"/>
      <c r="AT330" s="228"/>
      <c r="AU330" s="227"/>
      <c r="AV330" s="227"/>
      <c r="AW330" s="227"/>
      <c r="AX330" s="227"/>
      <c r="AY330" s="227"/>
      <c r="AZ330" s="227"/>
      <c r="BA330" s="227"/>
      <c r="BB330" s="227"/>
      <c r="BC330" s="227"/>
      <c r="BD330" s="227"/>
      <c r="BE330" s="227"/>
      <c r="BF330" s="227"/>
    </row>
    <row r="331" spans="1:58" s="229" customFormat="1" ht="18.75" customHeight="1">
      <c r="A331" s="225"/>
      <c r="B331" s="497">
        <v>5</v>
      </c>
      <c r="C331" s="497"/>
      <c r="D331" s="497"/>
      <c r="E331" s="498">
        <v>2.65</v>
      </c>
      <c r="F331" s="498"/>
      <c r="G331" s="498"/>
      <c r="H331" s="498"/>
      <c r="I331" s="498"/>
      <c r="J331" s="498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  <c r="AA331" s="227"/>
      <c r="AB331" s="227"/>
      <c r="AC331" s="227"/>
      <c r="AD331" s="227"/>
      <c r="AE331" s="227"/>
      <c r="AF331" s="227"/>
      <c r="AG331" s="227"/>
      <c r="AH331" s="227"/>
      <c r="AI331" s="227"/>
      <c r="AJ331" s="227"/>
      <c r="AK331" s="227"/>
      <c r="AL331" s="227"/>
      <c r="AM331" s="227"/>
      <c r="AN331" s="227"/>
      <c r="AO331" s="227"/>
      <c r="AP331" s="227"/>
      <c r="AQ331" s="227"/>
      <c r="AR331" s="227"/>
      <c r="AS331" s="227"/>
      <c r="AT331" s="228"/>
      <c r="AU331" s="227"/>
      <c r="AV331" s="227"/>
      <c r="AW331" s="227"/>
      <c r="AX331" s="227"/>
      <c r="AY331" s="227"/>
      <c r="AZ331" s="227"/>
      <c r="BA331" s="227"/>
      <c r="BB331" s="227"/>
      <c r="BC331" s="227"/>
      <c r="BD331" s="227"/>
      <c r="BE331" s="227"/>
      <c r="BF331" s="227"/>
    </row>
    <row r="332" spans="1:58" s="229" customFormat="1" ht="18.75" customHeight="1">
      <c r="A332" s="225"/>
      <c r="B332" s="497">
        <v>6</v>
      </c>
      <c r="C332" s="497"/>
      <c r="D332" s="497"/>
      <c r="E332" s="498">
        <v>2.52</v>
      </c>
      <c r="F332" s="498"/>
      <c r="G332" s="498"/>
      <c r="H332" s="498"/>
      <c r="I332" s="498"/>
      <c r="J332" s="498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  <c r="AA332" s="227"/>
      <c r="AB332" s="227"/>
      <c r="AC332" s="227"/>
      <c r="AD332" s="227"/>
      <c r="AE332" s="227"/>
      <c r="AF332" s="227"/>
      <c r="AG332" s="227"/>
      <c r="AH332" s="227"/>
      <c r="AI332" s="227"/>
      <c r="AJ332" s="227"/>
      <c r="AK332" s="227"/>
      <c r="AL332" s="227"/>
      <c r="AM332" s="227"/>
      <c r="AN332" s="227"/>
      <c r="AO332" s="227"/>
      <c r="AP332" s="227"/>
      <c r="AQ332" s="227"/>
      <c r="AR332" s="227"/>
      <c r="AS332" s="227"/>
      <c r="AT332" s="228"/>
      <c r="AU332" s="227"/>
      <c r="AV332" s="227"/>
      <c r="AW332" s="227"/>
      <c r="AX332" s="227"/>
      <c r="AY332" s="227"/>
      <c r="AZ332" s="227"/>
      <c r="BA332" s="227"/>
      <c r="BB332" s="227"/>
      <c r="BC332" s="227"/>
      <c r="BD332" s="227"/>
      <c r="BE332" s="227"/>
      <c r="BF332" s="227"/>
    </row>
    <row r="333" spans="1:58" s="229" customFormat="1" ht="18.75" customHeight="1">
      <c r="A333" s="225"/>
      <c r="B333" s="497">
        <v>7</v>
      </c>
      <c r="C333" s="497"/>
      <c r="D333" s="497"/>
      <c r="E333" s="498">
        <v>2.4300000000000002</v>
      </c>
      <c r="F333" s="498"/>
      <c r="G333" s="498"/>
      <c r="H333" s="498"/>
      <c r="I333" s="498"/>
      <c r="J333" s="498"/>
      <c r="K333" s="227"/>
      <c r="L333" s="227"/>
      <c r="M333" s="227"/>
      <c r="N333" s="227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  <c r="Z333" s="227"/>
      <c r="AA333" s="227"/>
      <c r="AB333" s="227"/>
      <c r="AC333" s="227"/>
      <c r="AD333" s="227"/>
      <c r="AE333" s="227"/>
      <c r="AF333" s="227"/>
      <c r="AG333" s="227"/>
      <c r="AH333" s="227"/>
      <c r="AI333" s="227"/>
      <c r="AJ333" s="227"/>
      <c r="AK333" s="227"/>
      <c r="AL333" s="227"/>
      <c r="AM333" s="227"/>
      <c r="AN333" s="227"/>
      <c r="AO333" s="227"/>
      <c r="AP333" s="227"/>
      <c r="AQ333" s="227"/>
      <c r="AR333" s="227"/>
      <c r="AS333" s="227"/>
      <c r="AT333" s="228"/>
      <c r="AU333" s="227"/>
      <c r="AV333" s="227"/>
      <c r="AW333" s="227"/>
      <c r="AX333" s="227"/>
      <c r="AY333" s="227"/>
      <c r="AZ333" s="227"/>
      <c r="BA333" s="227"/>
      <c r="BB333" s="227"/>
      <c r="BC333" s="227"/>
      <c r="BD333" s="227"/>
      <c r="BE333" s="227"/>
      <c r="BF333" s="227"/>
    </row>
    <row r="334" spans="1:58" s="229" customFormat="1" ht="18.75" customHeight="1">
      <c r="A334" s="225"/>
      <c r="B334" s="497">
        <v>8</v>
      </c>
      <c r="C334" s="497"/>
      <c r="D334" s="497"/>
      <c r="E334" s="498">
        <v>2.37</v>
      </c>
      <c r="F334" s="498"/>
      <c r="G334" s="498"/>
      <c r="H334" s="498"/>
      <c r="I334" s="498"/>
      <c r="J334" s="498"/>
      <c r="K334" s="227"/>
      <c r="L334" s="227"/>
      <c r="M334" s="227"/>
      <c r="N334" s="227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  <c r="Z334" s="227"/>
      <c r="AA334" s="227"/>
      <c r="AB334" s="227"/>
      <c r="AC334" s="227"/>
      <c r="AD334" s="227"/>
      <c r="AE334" s="227"/>
      <c r="AF334" s="227"/>
      <c r="AG334" s="227"/>
      <c r="AH334" s="227"/>
      <c r="AI334" s="227"/>
      <c r="AJ334" s="227"/>
      <c r="AK334" s="227"/>
      <c r="AL334" s="227"/>
      <c r="AM334" s="227"/>
      <c r="AN334" s="227"/>
      <c r="AO334" s="227"/>
      <c r="AP334" s="227"/>
      <c r="AQ334" s="227"/>
      <c r="AR334" s="227"/>
      <c r="AS334" s="227"/>
      <c r="AT334" s="228"/>
      <c r="AU334" s="227"/>
      <c r="AV334" s="227"/>
      <c r="AW334" s="227"/>
      <c r="AX334" s="227"/>
      <c r="AY334" s="227"/>
      <c r="AZ334" s="227"/>
      <c r="BA334" s="227"/>
      <c r="BB334" s="227"/>
      <c r="BC334" s="227"/>
      <c r="BD334" s="227"/>
      <c r="BE334" s="227"/>
      <c r="BF334" s="227"/>
    </row>
    <row r="335" spans="1:58" s="229" customFormat="1" ht="18.75" customHeight="1">
      <c r="A335" s="225"/>
      <c r="B335" s="497">
        <v>9</v>
      </c>
      <c r="C335" s="497"/>
      <c r="D335" s="497"/>
      <c r="E335" s="498">
        <v>2.3199999999999998</v>
      </c>
      <c r="F335" s="498"/>
      <c r="G335" s="498"/>
      <c r="H335" s="498"/>
      <c r="I335" s="498"/>
      <c r="J335" s="498"/>
      <c r="K335" s="227"/>
      <c r="L335" s="227"/>
      <c r="M335" s="227"/>
      <c r="N335" s="227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  <c r="Z335" s="227"/>
      <c r="AA335" s="227"/>
      <c r="AB335" s="227"/>
      <c r="AC335" s="227"/>
      <c r="AD335" s="227"/>
      <c r="AE335" s="227"/>
      <c r="AF335" s="227"/>
      <c r="AG335" s="227"/>
      <c r="AH335" s="227"/>
      <c r="AI335" s="227"/>
      <c r="AJ335" s="227"/>
      <c r="AK335" s="227"/>
      <c r="AL335" s="227"/>
      <c r="AM335" s="227"/>
      <c r="AN335" s="227"/>
      <c r="AO335" s="227"/>
      <c r="AP335" s="227"/>
      <c r="AQ335" s="227"/>
      <c r="AR335" s="227"/>
      <c r="AS335" s="227"/>
      <c r="AT335" s="228"/>
      <c r="AU335" s="227"/>
      <c r="AV335" s="227"/>
      <c r="AW335" s="227"/>
      <c r="AX335" s="227"/>
      <c r="AY335" s="227"/>
      <c r="AZ335" s="227"/>
      <c r="BA335" s="227"/>
      <c r="BB335" s="227"/>
      <c r="BC335" s="227"/>
      <c r="BD335" s="227"/>
      <c r="BE335" s="227"/>
      <c r="BF335" s="227"/>
    </row>
    <row r="336" spans="1:58" s="229" customFormat="1" ht="18.75" customHeight="1">
      <c r="A336" s="225"/>
      <c r="B336" s="500" t="s">
        <v>477</v>
      </c>
      <c r="C336" s="500"/>
      <c r="D336" s="500"/>
      <c r="E336" s="498">
        <v>2</v>
      </c>
      <c r="F336" s="498"/>
      <c r="G336" s="498"/>
      <c r="H336" s="498"/>
      <c r="I336" s="498"/>
      <c r="J336" s="498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  <c r="AA336" s="227"/>
      <c r="AB336" s="227"/>
      <c r="AC336" s="227"/>
      <c r="AD336" s="227"/>
      <c r="AE336" s="227"/>
      <c r="AF336" s="227"/>
      <c r="AG336" s="227"/>
      <c r="AH336" s="227"/>
      <c r="AI336" s="227"/>
      <c r="AJ336" s="227"/>
      <c r="AK336" s="227"/>
      <c r="AL336" s="227"/>
      <c r="AM336" s="227"/>
      <c r="AN336" s="227"/>
      <c r="AO336" s="227"/>
      <c r="AP336" s="227"/>
      <c r="AQ336" s="227"/>
      <c r="AR336" s="227"/>
      <c r="AS336" s="227"/>
      <c r="AT336" s="228"/>
      <c r="AU336" s="227"/>
      <c r="AV336" s="227"/>
      <c r="AW336" s="227"/>
      <c r="AX336" s="227"/>
      <c r="AY336" s="227"/>
      <c r="AZ336" s="227"/>
      <c r="BA336" s="227"/>
      <c r="BB336" s="227"/>
      <c r="BC336" s="227"/>
      <c r="BD336" s="227"/>
      <c r="BE336" s="227"/>
      <c r="BF336" s="227"/>
    </row>
    <row r="337" spans="1:46" ht="18.75" customHeight="1" thickBot="1">
      <c r="A337" s="34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6"/>
    </row>
  </sheetData>
  <mergeCells count="1054">
    <mergeCell ref="C197:D197"/>
    <mergeCell ref="E197:L197"/>
    <mergeCell ref="L200:L201"/>
    <mergeCell ref="B217:D217"/>
    <mergeCell ref="E217:J217"/>
    <mergeCell ref="B142:G143"/>
    <mergeCell ref="B180:G181"/>
    <mergeCell ref="L172:AS172"/>
    <mergeCell ref="Q174:T174"/>
    <mergeCell ref="U174:U175"/>
    <mergeCell ref="V174:AA175"/>
    <mergeCell ref="K176:M176"/>
    <mergeCell ref="H177:L177"/>
    <mergeCell ref="H178:I178"/>
    <mergeCell ref="B166:G167"/>
    <mergeCell ref="B191:G192"/>
    <mergeCell ref="E196:I196"/>
    <mergeCell ref="K196:O196"/>
    <mergeCell ref="Q196:U196"/>
    <mergeCell ref="W196:AA196"/>
    <mergeCell ref="AC196:AG196"/>
    <mergeCell ref="AM148:AO149"/>
    <mergeCell ref="Q161:T161"/>
    <mergeCell ref="U161:U162"/>
    <mergeCell ref="V161:AA162"/>
    <mergeCell ref="Q162:T162"/>
    <mergeCell ref="R156:V156"/>
    <mergeCell ref="T205:X205"/>
    <mergeCell ref="Z205:AD205"/>
    <mergeCell ref="S184:W184"/>
    <mergeCell ref="Y184:AB184"/>
    <mergeCell ref="AC184:AC185"/>
    <mergeCell ref="B218:D218"/>
    <mergeCell ref="E218:J218"/>
    <mergeCell ref="B219:D219"/>
    <mergeCell ref="E219:J219"/>
    <mergeCell ref="B220:D220"/>
    <mergeCell ref="E220:J220"/>
    <mergeCell ref="G200:K200"/>
    <mergeCell ref="B216:D216"/>
    <mergeCell ref="E216:J216"/>
    <mergeCell ref="B209:D210"/>
    <mergeCell ref="E209:J209"/>
    <mergeCell ref="E210:J210"/>
    <mergeCell ref="B211:D211"/>
    <mergeCell ref="E211:J211"/>
    <mergeCell ref="B212:D212"/>
    <mergeCell ref="J205:L205"/>
    <mergeCell ref="G201:K201"/>
    <mergeCell ref="G202:K202"/>
    <mergeCell ref="E212:J212"/>
    <mergeCell ref="B213:D213"/>
    <mergeCell ref="E213:J213"/>
    <mergeCell ref="B214:D214"/>
    <mergeCell ref="E214:J214"/>
    <mergeCell ref="B215:D215"/>
    <mergeCell ref="E215:J215"/>
    <mergeCell ref="AI134:AI135"/>
    <mergeCell ref="AJ134:AM135"/>
    <mergeCell ref="O135:AH135"/>
    <mergeCell ref="L136:M136"/>
    <mergeCell ref="N137:N138"/>
    <mergeCell ref="AI148:AK149"/>
    <mergeCell ref="AL148:AL149"/>
    <mergeCell ref="AI137:AI138"/>
    <mergeCell ref="AJ137:AM138"/>
    <mergeCell ref="O138:AH138"/>
    <mergeCell ref="K150:Q150"/>
    <mergeCell ref="L133:M133"/>
    <mergeCell ref="N134:N135"/>
    <mergeCell ref="O134:AH134"/>
    <mergeCell ref="H139:L139"/>
    <mergeCell ref="H140:I140"/>
    <mergeCell ref="L141:P141"/>
    <mergeCell ref="R141:V141"/>
    <mergeCell ref="AB148:AB149"/>
    <mergeCell ref="AC148:AE149"/>
    <mergeCell ref="AG148:AG149"/>
    <mergeCell ref="O137:AH137"/>
    <mergeCell ref="AC131:AE131"/>
    <mergeCell ref="AA121:AH121"/>
    <mergeCell ref="B119:C119"/>
    <mergeCell ref="D119:I119"/>
    <mergeCell ref="J119:P119"/>
    <mergeCell ref="Q119:U119"/>
    <mergeCell ref="V119:Z119"/>
    <mergeCell ref="AA119:AH119"/>
    <mergeCell ref="AI119:AL119"/>
    <mergeCell ref="B120:C120"/>
    <mergeCell ref="D120:I120"/>
    <mergeCell ref="J120:P120"/>
    <mergeCell ref="Q120:U120"/>
    <mergeCell ref="V120:Z120"/>
    <mergeCell ref="AA120:AH120"/>
    <mergeCell ref="AI120:AL120"/>
    <mergeCell ref="Z131:AA132"/>
    <mergeCell ref="AB131:AB132"/>
    <mergeCell ref="AI131:AL132"/>
    <mergeCell ref="AC132:AE132"/>
    <mergeCell ref="L131:M132"/>
    <mergeCell ref="N131:N132"/>
    <mergeCell ref="O131:Q131"/>
    <mergeCell ref="B121:C121"/>
    <mergeCell ref="D121:I121"/>
    <mergeCell ref="J121:P121"/>
    <mergeCell ref="Q121:U121"/>
    <mergeCell ref="V121:Z121"/>
    <mergeCell ref="B122:C122"/>
    <mergeCell ref="D122:I122"/>
    <mergeCell ref="J122:P122"/>
    <mergeCell ref="Q122:U122"/>
    <mergeCell ref="AI114:AL114"/>
    <mergeCell ref="AI115:AL115"/>
    <mergeCell ref="AI116:AL116"/>
    <mergeCell ref="AA114:AH114"/>
    <mergeCell ref="N129:Q129"/>
    <mergeCell ref="S129:U129"/>
    <mergeCell ref="Z129:AE130"/>
    <mergeCell ref="O130:Q130"/>
    <mergeCell ref="V118:Z118"/>
    <mergeCell ref="AA118:AH118"/>
    <mergeCell ref="AI118:AL118"/>
    <mergeCell ref="AA122:AH122"/>
    <mergeCell ref="AI122:AL122"/>
    <mergeCell ref="J116:P116"/>
    <mergeCell ref="Q116:U116"/>
    <mergeCell ref="V116:Z116"/>
    <mergeCell ref="AA115:AH115"/>
    <mergeCell ref="AA116:AH116"/>
    <mergeCell ref="AI121:AL121"/>
    <mergeCell ref="V122:Z122"/>
    <mergeCell ref="AF31:AK31"/>
    <mergeCell ref="AL31:AQ31"/>
    <mergeCell ref="B32:G32"/>
    <mergeCell ref="H32:M32"/>
    <mergeCell ref="N32:S32"/>
    <mergeCell ref="T32:Y32"/>
    <mergeCell ref="Z32:AE32"/>
    <mergeCell ref="AF32:AK32"/>
    <mergeCell ref="AL32:AQ32"/>
    <mergeCell ref="B31:G31"/>
    <mergeCell ref="H31:M31"/>
    <mergeCell ref="N31:S31"/>
    <mergeCell ref="T31:Y31"/>
    <mergeCell ref="Z31:AE31"/>
    <mergeCell ref="D108:F108"/>
    <mergeCell ref="D109:F109"/>
    <mergeCell ref="D110:F110"/>
    <mergeCell ref="H70:M70"/>
    <mergeCell ref="N70:S70"/>
    <mergeCell ref="T70:Y70"/>
    <mergeCell ref="Z70:AE70"/>
    <mergeCell ref="B71:G71"/>
    <mergeCell ref="H71:M71"/>
    <mergeCell ref="N71:S71"/>
    <mergeCell ref="T71:Y71"/>
    <mergeCell ref="Z71:AE71"/>
    <mergeCell ref="B84:G84"/>
    <mergeCell ref="H84:M84"/>
    <mergeCell ref="N84:S84"/>
    <mergeCell ref="T84:Y84"/>
    <mergeCell ref="Z84:AE84"/>
    <mergeCell ref="B85:G85"/>
    <mergeCell ref="B65:G65"/>
    <mergeCell ref="H65:M65"/>
    <mergeCell ref="N65:S65"/>
    <mergeCell ref="B68:G69"/>
    <mergeCell ref="H68:AE68"/>
    <mergeCell ref="H69:M69"/>
    <mergeCell ref="N69:S69"/>
    <mergeCell ref="T69:Y69"/>
    <mergeCell ref="Z69:AE69"/>
    <mergeCell ref="B61:G61"/>
    <mergeCell ref="H61:M61"/>
    <mergeCell ref="N61:S61"/>
    <mergeCell ref="T61:Y61"/>
    <mergeCell ref="Z61:AE61"/>
    <mergeCell ref="B64:G64"/>
    <mergeCell ref="H64:M64"/>
    <mergeCell ref="N64:S64"/>
    <mergeCell ref="T26:Y26"/>
    <mergeCell ref="T27:Y27"/>
    <mergeCell ref="Z28:AE28"/>
    <mergeCell ref="AF28:AK28"/>
    <mergeCell ref="AL28:AQ28"/>
    <mergeCell ref="Z29:AE29"/>
    <mergeCell ref="AF29:AK29"/>
    <mergeCell ref="AL29:AQ29"/>
    <mergeCell ref="B30:G30"/>
    <mergeCell ref="H30:M30"/>
    <mergeCell ref="N30:S30"/>
    <mergeCell ref="T30:Y30"/>
    <mergeCell ref="Z30:AE30"/>
    <mergeCell ref="AF30:AK30"/>
    <mergeCell ref="AL30:AQ30"/>
    <mergeCell ref="B28:G28"/>
    <mergeCell ref="H28:M28"/>
    <mergeCell ref="N28:S28"/>
    <mergeCell ref="T28:Y28"/>
    <mergeCell ref="B29:G29"/>
    <mergeCell ref="N29:S29"/>
    <mergeCell ref="T29:Y29"/>
    <mergeCell ref="B27:G27"/>
    <mergeCell ref="H27:M27"/>
    <mergeCell ref="N27:S27"/>
    <mergeCell ref="AD184:AI185"/>
    <mergeCell ref="K186:M186"/>
    <mergeCell ref="K187:M187"/>
    <mergeCell ref="L179:P179"/>
    <mergeCell ref="R179:V179"/>
    <mergeCell ref="R190:V190"/>
    <mergeCell ref="M200:Q201"/>
    <mergeCell ref="H188:L188"/>
    <mergeCell ref="H189:I189"/>
    <mergeCell ref="L190:P190"/>
    <mergeCell ref="N205:R205"/>
    <mergeCell ref="B117:C117"/>
    <mergeCell ref="D117:I117"/>
    <mergeCell ref="J117:P117"/>
    <mergeCell ref="Q117:U117"/>
    <mergeCell ref="V117:Z117"/>
    <mergeCell ref="AA117:AH117"/>
    <mergeCell ref="AI117:AL117"/>
    <mergeCell ref="B118:C118"/>
    <mergeCell ref="D118:I118"/>
    <mergeCell ref="J118:P118"/>
    <mergeCell ref="Q118:U118"/>
    <mergeCell ref="L151:M151"/>
    <mergeCell ref="L152:M152"/>
    <mergeCell ref="L165:O165"/>
    <mergeCell ref="Q165:U165"/>
    <mergeCell ref="L153:M153"/>
    <mergeCell ref="H154:L154"/>
    <mergeCell ref="H155:I155"/>
    <mergeCell ref="L156:P156"/>
    <mergeCell ref="Y131:Y132"/>
    <mergeCell ref="O132:Q132"/>
    <mergeCell ref="R131:T132"/>
    <mergeCell ref="U131:X132"/>
    <mergeCell ref="H163:L163"/>
    <mergeCell ref="H164:I164"/>
    <mergeCell ref="AF131:AH132"/>
    <mergeCell ref="O148:Q149"/>
    <mergeCell ref="R148:R149"/>
    <mergeCell ref="S148:U149"/>
    <mergeCell ref="W148:W149"/>
    <mergeCell ref="Y148:AA149"/>
    <mergeCell ref="P91:S91"/>
    <mergeCell ref="U91:X91"/>
    <mergeCell ref="Y91:AA92"/>
    <mergeCell ref="AB91:AG92"/>
    <mergeCell ref="P92:X92"/>
    <mergeCell ref="P93:S93"/>
    <mergeCell ref="U93:X93"/>
    <mergeCell ref="Y93:AA94"/>
    <mergeCell ref="AB93:AG94"/>
    <mergeCell ref="P94:X94"/>
    <mergeCell ref="AA97:AF98"/>
    <mergeCell ref="H98:X98"/>
    <mergeCell ref="Y95:AA96"/>
    <mergeCell ref="F99:H99"/>
    <mergeCell ref="F100:H100"/>
    <mergeCell ref="F101:H101"/>
    <mergeCell ref="F102:H102"/>
    <mergeCell ref="D106:F106"/>
    <mergeCell ref="D107:F107"/>
    <mergeCell ref="H97:L97"/>
    <mergeCell ref="N97:R97"/>
    <mergeCell ref="U95:X95"/>
    <mergeCell ref="B114:C116"/>
    <mergeCell ref="D114:I114"/>
    <mergeCell ref="J114:P114"/>
    <mergeCell ref="Q114:U114"/>
    <mergeCell ref="V114:Z114"/>
    <mergeCell ref="D115:I115"/>
    <mergeCell ref="J115:P115"/>
    <mergeCell ref="Q115:U115"/>
    <mergeCell ref="V115:Z115"/>
    <mergeCell ref="D116:I116"/>
    <mergeCell ref="D111:F111"/>
    <mergeCell ref="B82:G82"/>
    <mergeCell ref="H82:M82"/>
    <mergeCell ref="N82:S82"/>
    <mergeCell ref="T82:Y82"/>
    <mergeCell ref="Z82:AE82"/>
    <mergeCell ref="B83:G83"/>
    <mergeCell ref="H83:M83"/>
    <mergeCell ref="N83:S83"/>
    <mergeCell ref="T83:Y83"/>
    <mergeCell ref="Z83:AE83"/>
    <mergeCell ref="H85:M85"/>
    <mergeCell ref="N85:S85"/>
    <mergeCell ref="T85:Y85"/>
    <mergeCell ref="Z85:AE85"/>
    <mergeCell ref="B91:E92"/>
    <mergeCell ref="T97:X97"/>
    <mergeCell ref="AB95:AG96"/>
    <mergeCell ref="P96:X96"/>
    <mergeCell ref="P95:S95"/>
    <mergeCell ref="B80:G80"/>
    <mergeCell ref="H80:M80"/>
    <mergeCell ref="N80:S80"/>
    <mergeCell ref="T80:Y80"/>
    <mergeCell ref="Z80:AE80"/>
    <mergeCell ref="B81:G81"/>
    <mergeCell ref="H81:M81"/>
    <mergeCell ref="N81:S81"/>
    <mergeCell ref="T81:Y81"/>
    <mergeCell ref="Z81:AE81"/>
    <mergeCell ref="B78:G78"/>
    <mergeCell ref="H78:M78"/>
    <mergeCell ref="N78:S78"/>
    <mergeCell ref="T78:Y78"/>
    <mergeCell ref="Z78:AE78"/>
    <mergeCell ref="B79:G79"/>
    <mergeCell ref="H79:M79"/>
    <mergeCell ref="N79:S79"/>
    <mergeCell ref="T79:Y79"/>
    <mergeCell ref="Z79:AE79"/>
    <mergeCell ref="B76:G76"/>
    <mergeCell ref="H76:M76"/>
    <mergeCell ref="N76:S76"/>
    <mergeCell ref="T76:Y76"/>
    <mergeCell ref="Z76:AE76"/>
    <mergeCell ref="B77:G77"/>
    <mergeCell ref="H77:M77"/>
    <mergeCell ref="N77:S77"/>
    <mergeCell ref="T77:Y77"/>
    <mergeCell ref="Z77:AE77"/>
    <mergeCell ref="B74:G74"/>
    <mergeCell ref="H74:M74"/>
    <mergeCell ref="N74:S74"/>
    <mergeCell ref="T74:Y74"/>
    <mergeCell ref="Z74:AE74"/>
    <mergeCell ref="B75:G75"/>
    <mergeCell ref="H75:M75"/>
    <mergeCell ref="N75:S75"/>
    <mergeCell ref="T75:Y75"/>
    <mergeCell ref="Z75:AE75"/>
    <mergeCell ref="H72:M72"/>
    <mergeCell ref="N72:S72"/>
    <mergeCell ref="T72:Y72"/>
    <mergeCell ref="Z72:AE72"/>
    <mergeCell ref="B73:G73"/>
    <mergeCell ref="H73:M73"/>
    <mergeCell ref="N73:S73"/>
    <mergeCell ref="T73:Y73"/>
    <mergeCell ref="Z73:AE73"/>
    <mergeCell ref="B72:G72"/>
    <mergeCell ref="B63:S63"/>
    <mergeCell ref="B57:G57"/>
    <mergeCell ref="H57:M57"/>
    <mergeCell ref="N57:S57"/>
    <mergeCell ref="T57:Y57"/>
    <mergeCell ref="Z57:AE57"/>
    <mergeCell ref="B58:G58"/>
    <mergeCell ref="H58:M58"/>
    <mergeCell ref="N58:S58"/>
    <mergeCell ref="T58:Y58"/>
    <mergeCell ref="Z58:AE58"/>
    <mergeCell ref="B59:G59"/>
    <mergeCell ref="H59:M59"/>
    <mergeCell ref="N59:S59"/>
    <mergeCell ref="T59:Y59"/>
    <mergeCell ref="Z59:AE59"/>
    <mergeCell ref="B60:G60"/>
    <mergeCell ref="H60:M60"/>
    <mergeCell ref="N60:S60"/>
    <mergeCell ref="T60:Y60"/>
    <mergeCell ref="Z60:AE60"/>
    <mergeCell ref="B70:G70"/>
    <mergeCell ref="B55:G55"/>
    <mergeCell ref="H55:M55"/>
    <mergeCell ref="N55:S55"/>
    <mergeCell ref="T55:Y55"/>
    <mergeCell ref="Z55:AE55"/>
    <mergeCell ref="B56:G56"/>
    <mergeCell ref="H56:M56"/>
    <mergeCell ref="N56:S56"/>
    <mergeCell ref="T56:Y56"/>
    <mergeCell ref="Z56:AE56"/>
    <mergeCell ref="B53:G53"/>
    <mergeCell ref="H53:M53"/>
    <mergeCell ref="N53:S53"/>
    <mergeCell ref="T53:Y53"/>
    <mergeCell ref="Z53:AE53"/>
    <mergeCell ref="B54:G54"/>
    <mergeCell ref="H54:M54"/>
    <mergeCell ref="N54:S54"/>
    <mergeCell ref="T54:Y54"/>
    <mergeCell ref="Z54:AE54"/>
    <mergeCell ref="B52:G52"/>
    <mergeCell ref="H52:M52"/>
    <mergeCell ref="N52:S52"/>
    <mergeCell ref="T52:Y52"/>
    <mergeCell ref="Z52:AE52"/>
    <mergeCell ref="AF42:AK42"/>
    <mergeCell ref="AF40:AK40"/>
    <mergeCell ref="AF41:AK41"/>
    <mergeCell ref="N40:S40"/>
    <mergeCell ref="Z46:AE46"/>
    <mergeCell ref="B49:G49"/>
    <mergeCell ref="H49:M49"/>
    <mergeCell ref="N49:S49"/>
    <mergeCell ref="T49:Y49"/>
    <mergeCell ref="Z49:AE49"/>
    <mergeCell ref="B48:G48"/>
    <mergeCell ref="H48:M48"/>
    <mergeCell ref="N48:S48"/>
    <mergeCell ref="T48:Y48"/>
    <mergeCell ref="Z48:AE48"/>
    <mergeCell ref="H51:M51"/>
    <mergeCell ref="N51:S51"/>
    <mergeCell ref="T51:Y51"/>
    <mergeCell ref="Z51:AE51"/>
    <mergeCell ref="B50:G50"/>
    <mergeCell ref="H50:M50"/>
    <mergeCell ref="N50:S50"/>
    <mergeCell ref="T50:Y50"/>
    <mergeCell ref="Z50:AE50"/>
    <mergeCell ref="B51:G51"/>
    <mergeCell ref="B47:G47"/>
    <mergeCell ref="H47:M47"/>
    <mergeCell ref="T35:Y35"/>
    <mergeCell ref="N34:S34"/>
    <mergeCell ref="N35:S35"/>
    <mergeCell ref="AL41:AQ41"/>
    <mergeCell ref="AL42:AQ42"/>
    <mergeCell ref="Z42:AE42"/>
    <mergeCell ref="T40:Y40"/>
    <mergeCell ref="B41:G41"/>
    <mergeCell ref="H41:M41"/>
    <mergeCell ref="N41:S41"/>
    <mergeCell ref="B38:G38"/>
    <mergeCell ref="H38:M38"/>
    <mergeCell ref="N38:S38"/>
    <mergeCell ref="T38:Y38"/>
    <mergeCell ref="Z38:AE38"/>
    <mergeCell ref="AF38:AK38"/>
    <mergeCell ref="AL38:AQ38"/>
    <mergeCell ref="B39:G39"/>
    <mergeCell ref="H39:M39"/>
    <mergeCell ref="N39:S39"/>
    <mergeCell ref="T39:Y39"/>
    <mergeCell ref="Z39:AE39"/>
    <mergeCell ref="AF39:AK39"/>
    <mergeCell ref="AL39:AQ39"/>
    <mergeCell ref="B40:G40"/>
    <mergeCell ref="AL40:AQ40"/>
    <mergeCell ref="H40:M40"/>
    <mergeCell ref="T20:Y20"/>
    <mergeCell ref="Z20:AE20"/>
    <mergeCell ref="H21:M21"/>
    <mergeCell ref="H22:M22"/>
    <mergeCell ref="N21:S21"/>
    <mergeCell ref="AF20:AK20"/>
    <mergeCell ref="AL20:AQ20"/>
    <mergeCell ref="B11:L11"/>
    <mergeCell ref="M11:W11"/>
    <mergeCell ref="X11:Z11"/>
    <mergeCell ref="AA11:AH11"/>
    <mergeCell ref="AI11:AK11"/>
    <mergeCell ref="AL11:AS11"/>
    <mergeCell ref="B12:L12"/>
    <mergeCell ref="M12:W12"/>
    <mergeCell ref="X12:Z12"/>
    <mergeCell ref="AA12:AH12"/>
    <mergeCell ref="AI12:AK12"/>
    <mergeCell ref="AL12:AS12"/>
    <mergeCell ref="H19:M19"/>
    <mergeCell ref="N19:S19"/>
    <mergeCell ref="T21:Y21"/>
    <mergeCell ref="T22:Y22"/>
    <mergeCell ref="Z21:AE21"/>
    <mergeCell ref="Z22:AE22"/>
    <mergeCell ref="N22:S22"/>
    <mergeCell ref="B20:G20"/>
    <mergeCell ref="H20:M20"/>
    <mergeCell ref="N20:S20"/>
    <mergeCell ref="AF21:AK21"/>
    <mergeCell ref="AF22:AK22"/>
    <mergeCell ref="B21:G21"/>
    <mergeCell ref="B9:L9"/>
    <mergeCell ref="M9:W9"/>
    <mergeCell ref="X9:AS9"/>
    <mergeCell ref="B10:L10"/>
    <mergeCell ref="M10:W10"/>
    <mergeCell ref="X10:AH10"/>
    <mergeCell ref="AI10:AS10"/>
    <mergeCell ref="B4:F4"/>
    <mergeCell ref="G4:N4"/>
    <mergeCell ref="O4:T4"/>
    <mergeCell ref="U4:AC4"/>
    <mergeCell ref="AD4:AJ4"/>
    <mergeCell ref="AK4:AS4"/>
    <mergeCell ref="B7:I7"/>
    <mergeCell ref="J7:O7"/>
    <mergeCell ref="P7:U7"/>
    <mergeCell ref="V7:AC7"/>
    <mergeCell ref="AD7:AI7"/>
    <mergeCell ref="AJ7:AS7"/>
    <mergeCell ref="B8:I8"/>
    <mergeCell ref="J8:O8"/>
    <mergeCell ref="P8:U8"/>
    <mergeCell ref="V8:AC8"/>
    <mergeCell ref="AD8:AI8"/>
    <mergeCell ref="AJ8:AS8"/>
    <mergeCell ref="N47:S47"/>
    <mergeCell ref="T47:Y47"/>
    <mergeCell ref="B42:G42"/>
    <mergeCell ref="H42:M42"/>
    <mergeCell ref="N42:S42"/>
    <mergeCell ref="T42:Y42"/>
    <mergeCell ref="B46:G46"/>
    <mergeCell ref="H46:M46"/>
    <mergeCell ref="H45:AE45"/>
    <mergeCell ref="Z47:AE47"/>
    <mergeCell ref="B25:G26"/>
    <mergeCell ref="H25:S25"/>
    <mergeCell ref="T25:AE25"/>
    <mergeCell ref="Z26:AE26"/>
    <mergeCell ref="Z27:AE27"/>
    <mergeCell ref="H26:M26"/>
    <mergeCell ref="N26:S26"/>
    <mergeCell ref="N46:S46"/>
    <mergeCell ref="T46:Y46"/>
    <mergeCell ref="T41:Y41"/>
    <mergeCell ref="Z40:AE40"/>
    <mergeCell ref="Z41:AE41"/>
    <mergeCell ref="Z36:AE36"/>
    <mergeCell ref="T36:Y36"/>
    <mergeCell ref="B36:G36"/>
    <mergeCell ref="H36:M36"/>
    <mergeCell ref="N36:S36"/>
    <mergeCell ref="H33:M33"/>
    <mergeCell ref="Z33:AE33"/>
    <mergeCell ref="T33:Y33"/>
    <mergeCell ref="N33:S33"/>
    <mergeCell ref="Z35:AE35"/>
    <mergeCell ref="B22:G22"/>
    <mergeCell ref="H29:M29"/>
    <mergeCell ref="H34:M34"/>
    <mergeCell ref="H35:M35"/>
    <mergeCell ref="B45:G45"/>
    <mergeCell ref="B34:G34"/>
    <mergeCell ref="B35:G35"/>
    <mergeCell ref="B33:G33"/>
    <mergeCell ref="AF36:AK36"/>
    <mergeCell ref="AF33:AK33"/>
    <mergeCell ref="AF25:AQ25"/>
    <mergeCell ref="AF26:AK26"/>
    <mergeCell ref="AL26:AQ26"/>
    <mergeCell ref="AF27:AK27"/>
    <mergeCell ref="AL27:AQ27"/>
    <mergeCell ref="AL21:AQ21"/>
    <mergeCell ref="AL22:AQ22"/>
    <mergeCell ref="AL36:AQ36"/>
    <mergeCell ref="B37:G37"/>
    <mergeCell ref="H37:M37"/>
    <mergeCell ref="N37:S37"/>
    <mergeCell ref="T37:Y37"/>
    <mergeCell ref="Z37:AE37"/>
    <mergeCell ref="AF37:AK37"/>
    <mergeCell ref="AL37:AQ37"/>
    <mergeCell ref="AL33:AQ33"/>
    <mergeCell ref="AF34:AK34"/>
    <mergeCell ref="AL34:AQ34"/>
    <mergeCell ref="AF35:AK35"/>
    <mergeCell ref="AL35:AQ35"/>
    <mergeCell ref="Z34:AE34"/>
    <mergeCell ref="T34:Y34"/>
    <mergeCell ref="X13:Z13"/>
    <mergeCell ref="AA13:AH13"/>
    <mergeCell ref="AI13:AK13"/>
    <mergeCell ref="AL13:AS13"/>
    <mergeCell ref="B17:G18"/>
    <mergeCell ref="AL19:AQ19"/>
    <mergeCell ref="H17:S17"/>
    <mergeCell ref="T17:AE17"/>
    <mergeCell ref="Z18:AE18"/>
    <mergeCell ref="AF18:AK18"/>
    <mergeCell ref="H18:M18"/>
    <mergeCell ref="N18:S18"/>
    <mergeCell ref="T18:Y18"/>
    <mergeCell ref="AL18:AQ18"/>
    <mergeCell ref="AF17:AQ17"/>
    <mergeCell ref="T19:Y19"/>
    <mergeCell ref="Z19:AE19"/>
    <mergeCell ref="AF19:AK19"/>
    <mergeCell ref="B19:G19"/>
    <mergeCell ref="T321:X321"/>
    <mergeCell ref="Z321:AD321"/>
    <mergeCell ref="B325:D326"/>
    <mergeCell ref="E325:J325"/>
    <mergeCell ref="E326:J326"/>
    <mergeCell ref="B327:D327"/>
    <mergeCell ref="E327:J327"/>
    <mergeCell ref="B328:D328"/>
    <mergeCell ref="E328:J328"/>
    <mergeCell ref="B329:D329"/>
    <mergeCell ref="E329:J329"/>
    <mergeCell ref="J321:L321"/>
    <mergeCell ref="N321:R321"/>
    <mergeCell ref="B336:D336"/>
    <mergeCell ref="E336:J336"/>
    <mergeCell ref="B333:D333"/>
    <mergeCell ref="E333:J333"/>
    <mergeCell ref="B334:D334"/>
    <mergeCell ref="E334:J334"/>
    <mergeCell ref="B335:D335"/>
    <mergeCell ref="E335:J335"/>
    <mergeCell ref="B330:D330"/>
    <mergeCell ref="E330:J330"/>
    <mergeCell ref="B331:D331"/>
    <mergeCell ref="E331:J331"/>
    <mergeCell ref="B332:D332"/>
    <mergeCell ref="E332:J332"/>
    <mergeCell ref="AI315:AL315"/>
    <mergeCell ref="B316:C316"/>
    <mergeCell ref="D316:I316"/>
    <mergeCell ref="J316:P316"/>
    <mergeCell ref="Q316:U316"/>
    <mergeCell ref="V316:Z316"/>
    <mergeCell ref="AA316:AH316"/>
    <mergeCell ref="AI316:AL316"/>
    <mergeCell ref="B315:C315"/>
    <mergeCell ref="D315:I315"/>
    <mergeCell ref="J315:P315"/>
    <mergeCell ref="Q315:U315"/>
    <mergeCell ref="V315:Z315"/>
    <mergeCell ref="AA315:AH315"/>
    <mergeCell ref="AI317:AL317"/>
    <mergeCell ref="B318:C318"/>
    <mergeCell ref="D318:I318"/>
    <mergeCell ref="J318:P318"/>
    <mergeCell ref="Q318:U318"/>
    <mergeCell ref="V318:Z318"/>
    <mergeCell ref="AA318:AH318"/>
    <mergeCell ref="AI318:AL318"/>
    <mergeCell ref="B317:C317"/>
    <mergeCell ref="D317:I317"/>
    <mergeCell ref="J317:P317"/>
    <mergeCell ref="Q317:U317"/>
    <mergeCell ref="V317:Z317"/>
    <mergeCell ref="AA317:AH317"/>
    <mergeCell ref="AI310:AL310"/>
    <mergeCell ref="D311:I311"/>
    <mergeCell ref="J311:P311"/>
    <mergeCell ref="Q311:U311"/>
    <mergeCell ref="V311:Z311"/>
    <mergeCell ref="AA311:AH311"/>
    <mergeCell ref="AI311:AL311"/>
    <mergeCell ref="AI313:AL313"/>
    <mergeCell ref="B314:C314"/>
    <mergeCell ref="D314:I314"/>
    <mergeCell ref="J314:P314"/>
    <mergeCell ref="Q314:U314"/>
    <mergeCell ref="V314:Z314"/>
    <mergeCell ref="AA314:AH314"/>
    <mergeCell ref="AI314:AL314"/>
    <mergeCell ref="Q312:U312"/>
    <mergeCell ref="V312:Z312"/>
    <mergeCell ref="AA312:AH312"/>
    <mergeCell ref="AI312:AL312"/>
    <mergeCell ref="B313:C313"/>
    <mergeCell ref="D313:I313"/>
    <mergeCell ref="J313:P313"/>
    <mergeCell ref="Q313:U313"/>
    <mergeCell ref="V313:Z313"/>
    <mergeCell ref="AA313:AH313"/>
    <mergeCell ref="B305:G305"/>
    <mergeCell ref="H305:M305"/>
    <mergeCell ref="N305:S305"/>
    <mergeCell ref="T305:Y305"/>
    <mergeCell ref="Z305:AE305"/>
    <mergeCell ref="B306:G306"/>
    <mergeCell ref="H306:M306"/>
    <mergeCell ref="N306:S306"/>
    <mergeCell ref="T306:Y306"/>
    <mergeCell ref="Z306:AE306"/>
    <mergeCell ref="B307:G307"/>
    <mergeCell ref="H307:M307"/>
    <mergeCell ref="N307:S307"/>
    <mergeCell ref="T307:Y307"/>
    <mergeCell ref="Z307:AE307"/>
    <mergeCell ref="B310:C312"/>
    <mergeCell ref="D310:I310"/>
    <mergeCell ref="J310:P310"/>
    <mergeCell ref="D312:I312"/>
    <mergeCell ref="J312:P312"/>
    <mergeCell ref="Q310:U310"/>
    <mergeCell ref="V310:Z310"/>
    <mergeCell ref="AA310:AH310"/>
    <mergeCell ref="B301:G301"/>
    <mergeCell ref="H301:M301"/>
    <mergeCell ref="N301:S301"/>
    <mergeCell ref="T301:Y301"/>
    <mergeCell ref="Z301:AE301"/>
    <mergeCell ref="B302:G302"/>
    <mergeCell ref="H302:M302"/>
    <mergeCell ref="N302:S302"/>
    <mergeCell ref="T302:Y302"/>
    <mergeCell ref="Z302:AE302"/>
    <mergeCell ref="B303:G303"/>
    <mergeCell ref="H303:M303"/>
    <mergeCell ref="N303:S303"/>
    <mergeCell ref="T303:Y303"/>
    <mergeCell ref="Z303:AE303"/>
    <mergeCell ref="B304:G304"/>
    <mergeCell ref="H304:M304"/>
    <mergeCell ref="N304:S304"/>
    <mergeCell ref="T304:Y304"/>
    <mergeCell ref="Z304:AE304"/>
    <mergeCell ref="B297:G297"/>
    <mergeCell ref="H297:M297"/>
    <mergeCell ref="N297:S297"/>
    <mergeCell ref="T297:Y297"/>
    <mergeCell ref="Z297:AE297"/>
    <mergeCell ref="B298:G298"/>
    <mergeCell ref="H298:M298"/>
    <mergeCell ref="N298:S298"/>
    <mergeCell ref="T298:Y298"/>
    <mergeCell ref="Z298:AE298"/>
    <mergeCell ref="B299:G299"/>
    <mergeCell ref="H299:M299"/>
    <mergeCell ref="N299:S299"/>
    <mergeCell ref="T299:Y299"/>
    <mergeCell ref="Z299:AE299"/>
    <mergeCell ref="B300:G300"/>
    <mergeCell ref="H300:M300"/>
    <mergeCell ref="N300:S300"/>
    <mergeCell ref="T300:Y300"/>
    <mergeCell ref="Z300:AE300"/>
    <mergeCell ref="B293:G293"/>
    <mergeCell ref="H293:M293"/>
    <mergeCell ref="N293:S293"/>
    <mergeCell ref="T293:Y293"/>
    <mergeCell ref="Z293:AE293"/>
    <mergeCell ref="B294:G294"/>
    <mergeCell ref="H294:M294"/>
    <mergeCell ref="N294:S294"/>
    <mergeCell ref="T294:Y294"/>
    <mergeCell ref="Z294:AE294"/>
    <mergeCell ref="B295:G295"/>
    <mergeCell ref="H295:M295"/>
    <mergeCell ref="N295:S295"/>
    <mergeCell ref="T295:Y295"/>
    <mergeCell ref="Z295:AE295"/>
    <mergeCell ref="B296:G296"/>
    <mergeCell ref="H296:M296"/>
    <mergeCell ref="N296:S296"/>
    <mergeCell ref="T296:Y296"/>
    <mergeCell ref="Z296:AE296"/>
    <mergeCell ref="B290:G291"/>
    <mergeCell ref="H290:AE290"/>
    <mergeCell ref="H291:M291"/>
    <mergeCell ref="N291:S291"/>
    <mergeCell ref="T291:Y291"/>
    <mergeCell ref="Z291:AE291"/>
    <mergeCell ref="B286:G286"/>
    <mergeCell ref="H286:M286"/>
    <mergeCell ref="N286:S286"/>
    <mergeCell ref="B287:G287"/>
    <mergeCell ref="H287:M287"/>
    <mergeCell ref="N287:S287"/>
    <mergeCell ref="B292:G292"/>
    <mergeCell ref="H292:M292"/>
    <mergeCell ref="N292:S292"/>
    <mergeCell ref="T292:Y292"/>
    <mergeCell ref="Z292:AE292"/>
    <mergeCell ref="B280:G280"/>
    <mergeCell ref="H280:M280"/>
    <mergeCell ref="N280:S280"/>
    <mergeCell ref="T280:Y280"/>
    <mergeCell ref="Z280:AE280"/>
    <mergeCell ref="B283:G283"/>
    <mergeCell ref="H283:M283"/>
    <mergeCell ref="N283:S283"/>
    <mergeCell ref="T283:Y283"/>
    <mergeCell ref="Z283:AE283"/>
    <mergeCell ref="B285:S285"/>
    <mergeCell ref="B281:G281"/>
    <mergeCell ref="H281:M281"/>
    <mergeCell ref="N281:S281"/>
    <mergeCell ref="T281:Y281"/>
    <mergeCell ref="Z281:AE281"/>
    <mergeCell ref="B282:G282"/>
    <mergeCell ref="H282:M282"/>
    <mergeCell ref="N282:S282"/>
    <mergeCell ref="T282:Y282"/>
    <mergeCell ref="Z282:AE282"/>
    <mergeCell ref="B276:G276"/>
    <mergeCell ref="H276:M276"/>
    <mergeCell ref="N276:S276"/>
    <mergeCell ref="T276:Y276"/>
    <mergeCell ref="Z276:AE276"/>
    <mergeCell ref="B277:G277"/>
    <mergeCell ref="H277:M277"/>
    <mergeCell ref="N277:S277"/>
    <mergeCell ref="T277:Y277"/>
    <mergeCell ref="Z277:AE277"/>
    <mergeCell ref="B278:G278"/>
    <mergeCell ref="H278:M278"/>
    <mergeCell ref="N278:S278"/>
    <mergeCell ref="T278:Y278"/>
    <mergeCell ref="Z278:AE278"/>
    <mergeCell ref="B279:G279"/>
    <mergeCell ref="H279:M279"/>
    <mergeCell ref="N279:S279"/>
    <mergeCell ref="T279:Y279"/>
    <mergeCell ref="Z279:AE279"/>
    <mergeCell ref="B272:G272"/>
    <mergeCell ref="H272:M272"/>
    <mergeCell ref="N272:S272"/>
    <mergeCell ref="T272:Y272"/>
    <mergeCell ref="Z272:AE272"/>
    <mergeCell ref="B273:G273"/>
    <mergeCell ref="H273:M273"/>
    <mergeCell ref="N273:S273"/>
    <mergeCell ref="T273:Y273"/>
    <mergeCell ref="Z273:AE273"/>
    <mergeCell ref="B274:G274"/>
    <mergeCell ref="H274:M274"/>
    <mergeCell ref="N274:S274"/>
    <mergeCell ref="T274:Y274"/>
    <mergeCell ref="Z274:AE274"/>
    <mergeCell ref="B275:G275"/>
    <mergeCell ref="H275:M275"/>
    <mergeCell ref="N275:S275"/>
    <mergeCell ref="T275:Y275"/>
    <mergeCell ref="Z275:AE275"/>
    <mergeCell ref="T263:Y263"/>
    <mergeCell ref="Z263:AE263"/>
    <mergeCell ref="AF263:AK263"/>
    <mergeCell ref="B269:G269"/>
    <mergeCell ref="H269:M269"/>
    <mergeCell ref="N269:S269"/>
    <mergeCell ref="T269:Y269"/>
    <mergeCell ref="Z269:AE269"/>
    <mergeCell ref="B270:G270"/>
    <mergeCell ref="H270:M270"/>
    <mergeCell ref="N270:S270"/>
    <mergeCell ref="T270:Y270"/>
    <mergeCell ref="Z270:AE270"/>
    <mergeCell ref="B271:G271"/>
    <mergeCell ref="H271:M271"/>
    <mergeCell ref="N271:S271"/>
    <mergeCell ref="T271:Y271"/>
    <mergeCell ref="Z271:AE271"/>
    <mergeCell ref="AL261:AQ261"/>
    <mergeCell ref="B262:G262"/>
    <mergeCell ref="H262:M262"/>
    <mergeCell ref="N262:S262"/>
    <mergeCell ref="T262:Y262"/>
    <mergeCell ref="Z262:AE262"/>
    <mergeCell ref="AF262:AK262"/>
    <mergeCell ref="AL262:AQ262"/>
    <mergeCell ref="B261:G261"/>
    <mergeCell ref="H261:M261"/>
    <mergeCell ref="N261:S261"/>
    <mergeCell ref="T261:Y261"/>
    <mergeCell ref="Z261:AE261"/>
    <mergeCell ref="AF261:AK261"/>
    <mergeCell ref="B267:G267"/>
    <mergeCell ref="H267:AE267"/>
    <mergeCell ref="B268:G268"/>
    <mergeCell ref="H268:M268"/>
    <mergeCell ref="N268:S268"/>
    <mergeCell ref="T268:Y268"/>
    <mergeCell ref="Z268:AE268"/>
    <mergeCell ref="AL263:AQ263"/>
    <mergeCell ref="B264:G264"/>
    <mergeCell ref="H264:M264"/>
    <mergeCell ref="N264:S264"/>
    <mergeCell ref="T264:Y264"/>
    <mergeCell ref="Z264:AE264"/>
    <mergeCell ref="AF264:AK264"/>
    <mergeCell ref="AL264:AQ264"/>
    <mergeCell ref="B263:G263"/>
    <mergeCell ref="H263:M263"/>
    <mergeCell ref="N263:S263"/>
    <mergeCell ref="AL257:AQ257"/>
    <mergeCell ref="B258:G258"/>
    <mergeCell ref="H258:M258"/>
    <mergeCell ref="N258:S258"/>
    <mergeCell ref="T258:Y258"/>
    <mergeCell ref="Z258:AE258"/>
    <mergeCell ref="AF258:AK258"/>
    <mergeCell ref="AL258:AQ258"/>
    <mergeCell ref="B257:G257"/>
    <mergeCell ref="H257:M257"/>
    <mergeCell ref="N257:S257"/>
    <mergeCell ref="T257:Y257"/>
    <mergeCell ref="Z257:AE257"/>
    <mergeCell ref="AF257:AK257"/>
    <mergeCell ref="AL259:AQ259"/>
    <mergeCell ref="B260:G260"/>
    <mergeCell ref="H260:M260"/>
    <mergeCell ref="N260:S260"/>
    <mergeCell ref="T260:Y260"/>
    <mergeCell ref="Z260:AE260"/>
    <mergeCell ref="AF260:AK260"/>
    <mergeCell ref="AL260:AQ260"/>
    <mergeCell ref="B259:G259"/>
    <mergeCell ref="H259:M259"/>
    <mergeCell ref="N259:S259"/>
    <mergeCell ref="T259:Y259"/>
    <mergeCell ref="Z259:AE259"/>
    <mergeCell ref="AF259:AK259"/>
    <mergeCell ref="AL253:AQ253"/>
    <mergeCell ref="B254:G254"/>
    <mergeCell ref="H254:M254"/>
    <mergeCell ref="N254:S254"/>
    <mergeCell ref="T254:Y254"/>
    <mergeCell ref="Z254:AE254"/>
    <mergeCell ref="AF254:AK254"/>
    <mergeCell ref="AL254:AQ254"/>
    <mergeCell ref="B253:G253"/>
    <mergeCell ref="H253:M253"/>
    <mergeCell ref="N253:S253"/>
    <mergeCell ref="T253:Y253"/>
    <mergeCell ref="Z253:AE253"/>
    <mergeCell ref="AF253:AK253"/>
    <mergeCell ref="AL255:AQ255"/>
    <mergeCell ref="B256:G256"/>
    <mergeCell ref="H256:M256"/>
    <mergeCell ref="N256:S256"/>
    <mergeCell ref="T256:Y256"/>
    <mergeCell ref="Z256:AE256"/>
    <mergeCell ref="AF256:AK256"/>
    <mergeCell ref="AL256:AQ256"/>
    <mergeCell ref="B255:G255"/>
    <mergeCell ref="H255:M255"/>
    <mergeCell ref="N255:S255"/>
    <mergeCell ref="T255:Y255"/>
    <mergeCell ref="Z255:AE255"/>
    <mergeCell ref="AF255:AK255"/>
    <mergeCell ref="AL249:AQ249"/>
    <mergeCell ref="B250:G250"/>
    <mergeCell ref="H250:M250"/>
    <mergeCell ref="N250:S250"/>
    <mergeCell ref="T250:Y250"/>
    <mergeCell ref="Z250:AE250"/>
    <mergeCell ref="AF250:AK250"/>
    <mergeCell ref="AL250:AQ250"/>
    <mergeCell ref="B249:G249"/>
    <mergeCell ref="H249:M249"/>
    <mergeCell ref="N249:S249"/>
    <mergeCell ref="T249:Y249"/>
    <mergeCell ref="Z249:AE249"/>
    <mergeCell ref="AF249:AK249"/>
    <mergeCell ref="AL251:AQ251"/>
    <mergeCell ref="B252:G252"/>
    <mergeCell ref="H252:M252"/>
    <mergeCell ref="N252:S252"/>
    <mergeCell ref="T252:Y252"/>
    <mergeCell ref="Z252:AE252"/>
    <mergeCell ref="AF252:AK252"/>
    <mergeCell ref="AL252:AQ252"/>
    <mergeCell ref="B251:G251"/>
    <mergeCell ref="H251:M251"/>
    <mergeCell ref="N251:S251"/>
    <mergeCell ref="T251:Y251"/>
    <mergeCell ref="Z251:AE251"/>
    <mergeCell ref="AF251:AK251"/>
    <mergeCell ref="AL243:AQ243"/>
    <mergeCell ref="B244:G244"/>
    <mergeCell ref="H244:M244"/>
    <mergeCell ref="N244:S244"/>
    <mergeCell ref="T244:Y244"/>
    <mergeCell ref="Z244:AE244"/>
    <mergeCell ref="AF244:AK244"/>
    <mergeCell ref="AL244:AQ244"/>
    <mergeCell ref="B243:G243"/>
    <mergeCell ref="H243:M243"/>
    <mergeCell ref="N243:S243"/>
    <mergeCell ref="T243:Y243"/>
    <mergeCell ref="Z243:AE243"/>
    <mergeCell ref="AF243:AK243"/>
    <mergeCell ref="B247:G248"/>
    <mergeCell ref="H247:S247"/>
    <mergeCell ref="T247:AE247"/>
    <mergeCell ref="AF247:AQ247"/>
    <mergeCell ref="H248:M248"/>
    <mergeCell ref="N248:S248"/>
    <mergeCell ref="T248:Y248"/>
    <mergeCell ref="Z248:AE248"/>
    <mergeCell ref="AF248:AK248"/>
    <mergeCell ref="AL248:AQ248"/>
    <mergeCell ref="AL241:AQ241"/>
    <mergeCell ref="B242:G242"/>
    <mergeCell ref="H242:M242"/>
    <mergeCell ref="N242:S242"/>
    <mergeCell ref="T242:Y242"/>
    <mergeCell ref="Z242:AE242"/>
    <mergeCell ref="AF242:AK242"/>
    <mergeCell ref="AL242:AQ242"/>
    <mergeCell ref="T240:Y240"/>
    <mergeCell ref="Z240:AE240"/>
    <mergeCell ref="AF240:AK240"/>
    <mergeCell ref="AL240:AQ240"/>
    <mergeCell ref="B241:G241"/>
    <mergeCell ref="H241:M241"/>
    <mergeCell ref="N241:S241"/>
    <mergeCell ref="T241:Y241"/>
    <mergeCell ref="Z241:AE241"/>
    <mergeCell ref="AF241:AK241"/>
    <mergeCell ref="B234:L234"/>
    <mergeCell ref="M234:W234"/>
    <mergeCell ref="X234:Z234"/>
    <mergeCell ref="AA234:AH234"/>
    <mergeCell ref="AI234:AK234"/>
    <mergeCell ref="AL234:AS234"/>
    <mergeCell ref="B233:L233"/>
    <mergeCell ref="M233:W233"/>
    <mergeCell ref="X233:Z233"/>
    <mergeCell ref="AA233:AH233"/>
    <mergeCell ref="AI233:AK233"/>
    <mergeCell ref="AL233:AS233"/>
    <mergeCell ref="X235:Z235"/>
    <mergeCell ref="AA235:AH235"/>
    <mergeCell ref="AI235:AK235"/>
    <mergeCell ref="AL235:AS235"/>
    <mergeCell ref="B239:G240"/>
    <mergeCell ref="H239:S239"/>
    <mergeCell ref="T239:AE239"/>
    <mergeCell ref="AF239:AQ239"/>
    <mergeCell ref="H240:M240"/>
    <mergeCell ref="N240:S240"/>
    <mergeCell ref="B226:F226"/>
    <mergeCell ref="G226:N226"/>
    <mergeCell ref="O226:T226"/>
    <mergeCell ref="U226:AC226"/>
    <mergeCell ref="AD226:AJ226"/>
    <mergeCell ref="AK226:AS226"/>
    <mergeCell ref="B229:I229"/>
    <mergeCell ref="J229:O229"/>
    <mergeCell ref="P229:U229"/>
    <mergeCell ref="B231:L231"/>
    <mergeCell ref="M231:W231"/>
    <mergeCell ref="X231:AS231"/>
    <mergeCell ref="B232:L232"/>
    <mergeCell ref="M232:W232"/>
    <mergeCell ref="X232:AH232"/>
    <mergeCell ref="AI232:AS232"/>
    <mergeCell ref="V229:AC229"/>
    <mergeCell ref="AD229:AI229"/>
    <mergeCell ref="AJ229:AS229"/>
    <mergeCell ref="B230:I230"/>
    <mergeCell ref="J230:O230"/>
    <mergeCell ref="P230:U230"/>
    <mergeCell ref="V230:AC230"/>
    <mergeCell ref="AD230:AI230"/>
    <mergeCell ref="AJ230:AS230"/>
  </mergeCells>
  <phoneticPr fontId="3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1494" r:id="rId4">
          <objectPr defaultSize="0" autoPict="0" r:id="rId5">
            <anchor moveWithCells="1">
              <from>
                <xdr:col>1</xdr:col>
                <xdr:colOff>9525</xdr:colOff>
                <xdr:row>87</xdr:row>
                <xdr:rowOff>9525</xdr:rowOff>
              </from>
              <to>
                <xdr:col>17</xdr:col>
                <xdr:colOff>9525</xdr:colOff>
                <xdr:row>90</xdr:row>
                <xdr:rowOff>0</xdr:rowOff>
              </to>
            </anchor>
          </objectPr>
        </oleObject>
      </mc:Choice>
      <mc:Fallback>
        <oleObject progId="Equation.3" shapeId="11494" r:id="rId4"/>
      </mc:Fallback>
    </mc:AlternateContent>
    <mc:AlternateContent xmlns:mc="http://schemas.openxmlformats.org/markup-compatibility/2006">
      <mc:Choice Requires="x14">
        <oleObject progId="Equation.DSMT4" shapeId="11495" r:id="rId6">
          <objectPr defaultSize="0" r:id="rId7">
            <anchor moveWithCells="1">
              <from>
                <xdr:col>10</xdr:col>
                <xdr:colOff>9525</xdr:colOff>
                <xdr:row>125</xdr:row>
                <xdr:rowOff>200025</xdr:rowOff>
              </from>
              <to>
                <xdr:col>27</xdr:col>
                <xdr:colOff>85725</xdr:colOff>
                <xdr:row>127</xdr:row>
                <xdr:rowOff>219075</xdr:rowOff>
              </to>
            </anchor>
          </objectPr>
        </oleObject>
      </mc:Choice>
      <mc:Fallback>
        <oleObject progId="Equation.DSMT4" shapeId="11495" r:id="rId6"/>
      </mc:Fallback>
    </mc:AlternateContent>
    <mc:AlternateContent xmlns:mc="http://schemas.openxmlformats.org/markup-compatibility/2006">
      <mc:Choice Requires="x14">
        <oleObject progId="Equation.DSMT4" shapeId="11496" r:id="rId8">
          <objectPr defaultSize="0" autoPict="0" r:id="rId9">
            <anchor moveWithCells="1">
              <from>
                <xdr:col>2</xdr:col>
                <xdr:colOff>95250</xdr:colOff>
                <xdr:row>194</xdr:row>
                <xdr:rowOff>209550</xdr:rowOff>
              </from>
              <to>
                <xdr:col>33</xdr:col>
                <xdr:colOff>85725</xdr:colOff>
                <xdr:row>196</xdr:row>
                <xdr:rowOff>9525</xdr:rowOff>
              </to>
            </anchor>
          </objectPr>
        </oleObject>
      </mc:Choice>
      <mc:Fallback>
        <oleObject progId="Equation.DSMT4" shapeId="11496" r:id="rId8"/>
      </mc:Fallback>
    </mc:AlternateContent>
    <mc:AlternateContent xmlns:mc="http://schemas.openxmlformats.org/markup-compatibility/2006">
      <mc:Choice Requires="x14">
        <oleObject progId="Equation.DSMT4" shapeId="11497" r:id="rId10">
          <objectPr defaultSize="0" autoPict="0" r:id="rId11">
            <anchor moveWithCells="1">
              <from>
                <xdr:col>9</xdr:col>
                <xdr:colOff>142875</xdr:colOff>
                <xdr:row>195</xdr:row>
                <xdr:rowOff>0</xdr:rowOff>
              </from>
              <to>
                <xdr:col>15</xdr:col>
                <xdr:colOff>57150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497" r:id="rId10"/>
      </mc:Fallback>
    </mc:AlternateContent>
    <mc:AlternateContent xmlns:mc="http://schemas.openxmlformats.org/markup-compatibility/2006">
      <mc:Choice Requires="x14">
        <oleObject progId="Equation.DSMT4" shapeId="11498" r:id="rId12">
          <objectPr defaultSize="0" autoPict="0" r:id="rId11">
            <anchor moveWithCells="1">
              <from>
                <xdr:col>3</xdr:col>
                <xdr:colOff>161925</xdr:colOff>
                <xdr:row>195</xdr:row>
                <xdr:rowOff>0</xdr:rowOff>
              </from>
              <to>
                <xdr:col>9</xdr:col>
                <xdr:colOff>76200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498" r:id="rId12"/>
      </mc:Fallback>
    </mc:AlternateContent>
    <mc:AlternateContent xmlns:mc="http://schemas.openxmlformats.org/markup-compatibility/2006">
      <mc:Choice Requires="x14">
        <oleObject progId="Equation.DSMT4" shapeId="11499" r:id="rId13">
          <objectPr defaultSize="0" autoPict="0" r:id="rId11">
            <anchor moveWithCells="1">
              <from>
                <xdr:col>15</xdr:col>
                <xdr:colOff>161925</xdr:colOff>
                <xdr:row>195</xdr:row>
                <xdr:rowOff>0</xdr:rowOff>
              </from>
              <to>
                <xdr:col>21</xdr:col>
                <xdr:colOff>76200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499" r:id="rId13"/>
      </mc:Fallback>
    </mc:AlternateContent>
    <mc:AlternateContent xmlns:mc="http://schemas.openxmlformats.org/markup-compatibility/2006">
      <mc:Choice Requires="x14">
        <oleObject progId="Equation.DSMT4" shapeId="11500" r:id="rId14">
          <objectPr defaultSize="0" autoPict="0" r:id="rId11">
            <anchor moveWithCells="1">
              <from>
                <xdr:col>21</xdr:col>
                <xdr:colOff>161925</xdr:colOff>
                <xdr:row>195</xdr:row>
                <xdr:rowOff>0</xdr:rowOff>
              </from>
              <to>
                <xdr:col>27</xdr:col>
                <xdr:colOff>76200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500" r:id="rId14"/>
      </mc:Fallback>
    </mc:AlternateContent>
    <mc:AlternateContent xmlns:mc="http://schemas.openxmlformats.org/markup-compatibility/2006">
      <mc:Choice Requires="x14">
        <oleObject progId="Equation.DSMT4" shapeId="11501" r:id="rId15">
          <objectPr defaultSize="0" autoPict="0" r:id="rId11">
            <anchor moveWithCells="1">
              <from>
                <xdr:col>27</xdr:col>
                <xdr:colOff>152400</xdr:colOff>
                <xdr:row>195</xdr:row>
                <xdr:rowOff>0</xdr:rowOff>
              </from>
              <to>
                <xdr:col>33</xdr:col>
                <xdr:colOff>66675</xdr:colOff>
                <xdr:row>195</xdr:row>
                <xdr:rowOff>219075</xdr:rowOff>
              </to>
            </anchor>
          </objectPr>
        </oleObject>
      </mc:Choice>
      <mc:Fallback>
        <oleObject progId="Equation.DSMT4" shapeId="11501" r:id="rId15"/>
      </mc:Fallback>
    </mc:AlternateContent>
    <mc:AlternateContent xmlns:mc="http://schemas.openxmlformats.org/markup-compatibility/2006">
      <mc:Choice Requires="x14">
        <oleObject progId="Equation.DSMT4" shapeId="11502" r:id="rId16">
          <objectPr defaultSize="0" r:id="rId17">
            <anchor moveWithCells="1" sizeWithCells="1">
              <from>
                <xdr:col>1</xdr:col>
                <xdr:colOff>9525</xdr:colOff>
                <xdr:row>199</xdr:row>
                <xdr:rowOff>19050</xdr:rowOff>
              </from>
              <to>
                <xdr:col>6</xdr:col>
                <xdr:colOff>0</xdr:colOff>
                <xdr:row>201</xdr:row>
                <xdr:rowOff>161925</xdr:rowOff>
              </to>
            </anchor>
          </objectPr>
        </oleObject>
      </mc:Choice>
      <mc:Fallback>
        <oleObject progId="Equation.DSMT4" shapeId="11502" r:id="rId16"/>
      </mc:Fallback>
    </mc:AlternateContent>
    <mc:AlternateContent xmlns:mc="http://schemas.openxmlformats.org/markup-compatibility/2006">
      <mc:Choice Requires="x14">
        <oleObject progId="Equation.DSMT4" shapeId="11503" r:id="rId18">
          <objectPr defaultSize="0" autoPict="0" r:id="rId19">
            <anchor moveWithCells="1">
              <from>
                <xdr:col>5</xdr:col>
                <xdr:colOff>133350</xdr:colOff>
                <xdr:row>200</xdr:row>
                <xdr:rowOff>0</xdr:rowOff>
              </from>
              <to>
                <xdr:col>11</xdr:col>
                <xdr:colOff>47625</xdr:colOff>
                <xdr:row>200</xdr:row>
                <xdr:rowOff>219075</xdr:rowOff>
              </to>
            </anchor>
          </objectPr>
        </oleObject>
      </mc:Choice>
      <mc:Fallback>
        <oleObject progId="Equation.DSMT4" shapeId="11503" r:id="rId18"/>
      </mc:Fallback>
    </mc:AlternateContent>
    <mc:AlternateContent xmlns:mc="http://schemas.openxmlformats.org/markup-compatibility/2006">
      <mc:Choice Requires="x14">
        <oleObject progId="Equation.3" shapeId="11504" r:id="rId20">
          <objectPr defaultSize="0" r:id="rId21">
            <anchor moveWithCells="1">
              <from>
                <xdr:col>5</xdr:col>
                <xdr:colOff>9525</xdr:colOff>
                <xdr:row>90</xdr:row>
                <xdr:rowOff>47625</xdr:rowOff>
              </from>
              <to>
                <xdr:col>14</xdr:col>
                <xdr:colOff>123825</xdr:colOff>
                <xdr:row>91</xdr:row>
                <xdr:rowOff>200025</xdr:rowOff>
              </to>
            </anchor>
          </objectPr>
        </oleObject>
      </mc:Choice>
      <mc:Fallback>
        <oleObject progId="Equation.3" shapeId="11504" r:id="rId20"/>
      </mc:Fallback>
    </mc:AlternateContent>
    <mc:AlternateContent xmlns:mc="http://schemas.openxmlformats.org/markup-compatibility/2006">
      <mc:Choice Requires="x14">
        <oleObject progId="Equation.3" shapeId="11505" r:id="rId22">
          <objectPr defaultSize="0" r:id="rId23">
            <anchor moveWithCells="1">
              <from>
                <xdr:col>5</xdr:col>
                <xdr:colOff>9525</xdr:colOff>
                <xdr:row>92</xdr:row>
                <xdr:rowOff>47625</xdr:rowOff>
              </from>
              <to>
                <xdr:col>15</xdr:col>
                <xdr:colOff>9525</xdr:colOff>
                <xdr:row>93</xdr:row>
                <xdr:rowOff>200025</xdr:rowOff>
              </to>
            </anchor>
          </objectPr>
        </oleObject>
      </mc:Choice>
      <mc:Fallback>
        <oleObject progId="Equation.3" shapeId="11505" r:id="rId22"/>
      </mc:Fallback>
    </mc:AlternateContent>
    <mc:AlternateContent xmlns:mc="http://schemas.openxmlformats.org/markup-compatibility/2006">
      <mc:Choice Requires="x14">
        <oleObject progId="Equation.3" shapeId="11506" r:id="rId24">
          <objectPr defaultSize="0" r:id="rId25">
            <anchor moveWithCells="1">
              <from>
                <xdr:col>5</xdr:col>
                <xdr:colOff>9525</xdr:colOff>
                <xdr:row>94</xdr:row>
                <xdr:rowOff>47625</xdr:rowOff>
              </from>
              <to>
                <xdr:col>15</xdr:col>
                <xdr:colOff>0</xdr:colOff>
                <xdr:row>95</xdr:row>
                <xdr:rowOff>200025</xdr:rowOff>
              </to>
            </anchor>
          </objectPr>
        </oleObject>
      </mc:Choice>
      <mc:Fallback>
        <oleObject progId="Equation.3" shapeId="11506" r:id="rId24"/>
      </mc:Fallback>
    </mc:AlternateContent>
    <mc:AlternateContent xmlns:mc="http://schemas.openxmlformats.org/markup-compatibility/2006">
      <mc:Choice Requires="x14">
        <oleObject progId="Equation.3" shapeId="11507" r:id="rId26">
          <objectPr defaultSize="0" r:id="rId27">
            <anchor moveWithCells="1">
              <from>
                <xdr:col>2</xdr:col>
                <xdr:colOff>9525</xdr:colOff>
                <xdr:row>103</xdr:row>
                <xdr:rowOff>200025</xdr:rowOff>
              </from>
              <to>
                <xdr:col>21</xdr:col>
                <xdr:colOff>123825</xdr:colOff>
                <xdr:row>105</xdr:row>
                <xdr:rowOff>0</xdr:rowOff>
              </to>
            </anchor>
          </objectPr>
        </oleObject>
      </mc:Choice>
      <mc:Fallback>
        <oleObject progId="Equation.3" shapeId="11507" r:id="rId26"/>
      </mc:Fallback>
    </mc:AlternateContent>
    <mc:AlternateContent xmlns:mc="http://schemas.openxmlformats.org/markup-compatibility/2006">
      <mc:Choice Requires="x14">
        <oleObject progId="Equation.DSMT4" shapeId="11508" r:id="rId28">
          <objectPr defaultSize="0" r:id="rId29">
            <anchor moveWithCells="1">
              <from>
                <xdr:col>13</xdr:col>
                <xdr:colOff>85725</xdr:colOff>
                <xdr:row>133</xdr:row>
                <xdr:rowOff>47625</xdr:rowOff>
              </from>
              <to>
                <xdr:col>38</xdr:col>
                <xdr:colOff>114300</xdr:colOff>
                <xdr:row>134</xdr:row>
                <xdr:rowOff>200025</xdr:rowOff>
              </to>
            </anchor>
          </objectPr>
        </oleObject>
      </mc:Choice>
      <mc:Fallback>
        <oleObject progId="Equation.DSMT4" shapeId="11508" r:id="rId28"/>
      </mc:Fallback>
    </mc:AlternateContent>
    <mc:AlternateContent xmlns:mc="http://schemas.openxmlformats.org/markup-compatibility/2006">
      <mc:Choice Requires="x14">
        <oleObject progId="Equation.DSMT4" shapeId="11509" r:id="rId30">
          <objectPr defaultSize="0" r:id="rId29">
            <anchor moveWithCells="1">
              <from>
                <xdr:col>13</xdr:col>
                <xdr:colOff>85725</xdr:colOff>
                <xdr:row>136</xdr:row>
                <xdr:rowOff>47625</xdr:rowOff>
              </from>
              <to>
                <xdr:col>38</xdr:col>
                <xdr:colOff>114300</xdr:colOff>
                <xdr:row>137</xdr:row>
                <xdr:rowOff>200025</xdr:rowOff>
              </to>
            </anchor>
          </objectPr>
        </oleObject>
      </mc:Choice>
      <mc:Fallback>
        <oleObject progId="Equation.DSMT4" shapeId="11509" r:id="rId30"/>
      </mc:Fallback>
    </mc:AlternateContent>
    <mc:AlternateContent xmlns:mc="http://schemas.openxmlformats.org/markup-compatibility/2006">
      <mc:Choice Requires="x14">
        <oleObject progId="Equation.DSMT4" shapeId="11510" r:id="rId31">
          <objectPr defaultSize="0" r:id="rId32">
            <anchor moveWithCells="1">
              <from>
                <xdr:col>10</xdr:col>
                <xdr:colOff>9525</xdr:colOff>
                <xdr:row>127</xdr:row>
                <xdr:rowOff>219075</xdr:rowOff>
              </from>
              <to>
                <xdr:col>24</xdr:col>
                <xdr:colOff>95250</xdr:colOff>
                <xdr:row>129</xdr:row>
                <xdr:rowOff>209550</xdr:rowOff>
              </to>
            </anchor>
          </objectPr>
        </oleObject>
      </mc:Choice>
      <mc:Fallback>
        <oleObject progId="Equation.DSMT4" shapeId="11510" r:id="rId31"/>
      </mc:Fallback>
    </mc:AlternateContent>
    <mc:AlternateContent xmlns:mc="http://schemas.openxmlformats.org/markup-compatibility/2006">
      <mc:Choice Requires="x14">
        <oleObject progId="Equation.DSMT4" shapeId="11511" r:id="rId33">
          <objectPr defaultSize="0" r:id="rId34">
            <anchor moveWithCells="1">
              <from>
                <xdr:col>7</xdr:col>
                <xdr:colOff>9525</xdr:colOff>
                <xdr:row>141</xdr:row>
                <xdr:rowOff>19050</xdr:rowOff>
              </from>
              <to>
                <xdr:col>14</xdr:col>
                <xdr:colOff>9525</xdr:colOff>
                <xdr:row>142</xdr:row>
                <xdr:rowOff>200025</xdr:rowOff>
              </to>
            </anchor>
          </objectPr>
        </oleObject>
      </mc:Choice>
      <mc:Fallback>
        <oleObject progId="Equation.DSMT4" shapeId="11511" r:id="rId33"/>
      </mc:Fallback>
    </mc:AlternateContent>
    <mc:AlternateContent xmlns:mc="http://schemas.openxmlformats.org/markup-compatibility/2006">
      <mc:Choice Requires="x14">
        <oleObject progId="Equation.DSMT4" shapeId="11512" r:id="rId35">
          <objectPr defaultSize="0" r:id="rId36">
            <anchor moveWithCells="1">
              <from>
                <xdr:col>10</xdr:col>
                <xdr:colOff>9525</xdr:colOff>
                <xdr:row>144</xdr:row>
                <xdr:rowOff>228600</xdr:rowOff>
              </from>
              <to>
                <xdr:col>28</xdr:col>
                <xdr:colOff>38100</xdr:colOff>
                <xdr:row>147</xdr:row>
                <xdr:rowOff>0</xdr:rowOff>
              </to>
            </anchor>
          </objectPr>
        </oleObject>
      </mc:Choice>
      <mc:Fallback>
        <oleObject progId="Equation.DSMT4" shapeId="11512" r:id="rId35"/>
      </mc:Fallback>
    </mc:AlternateContent>
    <mc:AlternateContent xmlns:mc="http://schemas.openxmlformats.org/markup-compatibility/2006">
      <mc:Choice Requires="x14">
        <oleObject progId="Equation.DSMT4" shapeId="11513" r:id="rId37">
          <objectPr defaultSize="0" r:id="rId38">
            <anchor moveWithCells="1">
              <from>
                <xdr:col>7</xdr:col>
                <xdr:colOff>85725</xdr:colOff>
                <xdr:row>147</xdr:row>
                <xdr:rowOff>28575</xdr:rowOff>
              </from>
              <to>
                <xdr:col>44</xdr:col>
                <xdr:colOff>76200</xdr:colOff>
                <xdr:row>148</xdr:row>
                <xdr:rowOff>209550</xdr:rowOff>
              </to>
            </anchor>
          </objectPr>
        </oleObject>
      </mc:Choice>
      <mc:Fallback>
        <oleObject progId="Equation.DSMT4" shapeId="11513" r:id="rId37"/>
      </mc:Fallback>
    </mc:AlternateContent>
    <mc:AlternateContent xmlns:mc="http://schemas.openxmlformats.org/markup-compatibility/2006">
      <mc:Choice Requires="x14">
        <oleObject progId="Equation.DSMT4" shapeId="11514" r:id="rId39">
          <objectPr defaultSize="0" r:id="rId40">
            <anchor moveWithCells="1">
              <from>
                <xdr:col>13</xdr:col>
                <xdr:colOff>95250</xdr:colOff>
                <xdr:row>147</xdr:row>
                <xdr:rowOff>142875</xdr:rowOff>
              </from>
              <to>
                <xdr:col>17</xdr:col>
                <xdr:colOff>47625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4" r:id="rId39"/>
      </mc:Fallback>
    </mc:AlternateContent>
    <mc:AlternateContent xmlns:mc="http://schemas.openxmlformats.org/markup-compatibility/2006">
      <mc:Choice Requires="x14">
        <oleObject progId="Equation.DSMT4" shapeId="11515" r:id="rId41">
          <objectPr defaultSize="0" r:id="rId40">
            <anchor moveWithCells="1">
              <from>
                <xdr:col>17</xdr:col>
                <xdr:colOff>104775</xdr:colOff>
                <xdr:row>147</xdr:row>
                <xdr:rowOff>142875</xdr:rowOff>
              </from>
              <to>
                <xdr:col>21</xdr:col>
                <xdr:colOff>57150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5" r:id="rId41"/>
      </mc:Fallback>
    </mc:AlternateContent>
    <mc:AlternateContent xmlns:mc="http://schemas.openxmlformats.org/markup-compatibility/2006">
      <mc:Choice Requires="x14">
        <oleObject progId="Equation.DSMT4" shapeId="11516" r:id="rId42">
          <objectPr defaultSize="0" r:id="rId43">
            <anchor moveWithCells="1">
              <from>
                <xdr:col>13</xdr:col>
                <xdr:colOff>47625</xdr:colOff>
                <xdr:row>147</xdr:row>
                <xdr:rowOff>104775</xdr:rowOff>
              </from>
              <to>
                <xdr:col>22</xdr:col>
                <xdr:colOff>9525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6" r:id="rId42"/>
      </mc:Fallback>
    </mc:AlternateContent>
    <mc:AlternateContent xmlns:mc="http://schemas.openxmlformats.org/markup-compatibility/2006">
      <mc:Choice Requires="x14">
        <oleObject progId="Equation.DSMT4" shapeId="11517" r:id="rId44">
          <objectPr defaultSize="0" r:id="rId40">
            <anchor moveWithCells="1">
              <from>
                <xdr:col>23</xdr:col>
                <xdr:colOff>95250</xdr:colOff>
                <xdr:row>147</xdr:row>
                <xdr:rowOff>142875</xdr:rowOff>
              </from>
              <to>
                <xdr:col>27</xdr:col>
                <xdr:colOff>47625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7" r:id="rId44"/>
      </mc:Fallback>
    </mc:AlternateContent>
    <mc:AlternateContent xmlns:mc="http://schemas.openxmlformats.org/markup-compatibility/2006">
      <mc:Choice Requires="x14">
        <oleObject progId="Equation.DSMT4" shapeId="11518" r:id="rId45">
          <objectPr defaultSize="0" r:id="rId40">
            <anchor moveWithCells="1">
              <from>
                <xdr:col>27</xdr:col>
                <xdr:colOff>104775</xdr:colOff>
                <xdr:row>147</xdr:row>
                <xdr:rowOff>142875</xdr:rowOff>
              </from>
              <to>
                <xdr:col>31</xdr:col>
                <xdr:colOff>57150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8" r:id="rId45"/>
      </mc:Fallback>
    </mc:AlternateContent>
    <mc:AlternateContent xmlns:mc="http://schemas.openxmlformats.org/markup-compatibility/2006">
      <mc:Choice Requires="x14">
        <oleObject progId="Equation.DSMT4" shapeId="11519" r:id="rId46">
          <objectPr defaultSize="0" r:id="rId43">
            <anchor moveWithCells="1">
              <from>
                <xdr:col>23</xdr:col>
                <xdr:colOff>47625</xdr:colOff>
                <xdr:row>147</xdr:row>
                <xdr:rowOff>104775</xdr:rowOff>
              </from>
              <to>
                <xdr:col>32</xdr:col>
                <xdr:colOff>9525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9" r:id="rId46"/>
      </mc:Fallback>
    </mc:AlternateContent>
    <mc:AlternateContent xmlns:mc="http://schemas.openxmlformats.org/markup-compatibility/2006">
      <mc:Choice Requires="x14">
        <oleObject progId="Equation.DSMT4" shapeId="11520" r:id="rId47">
          <objectPr defaultSize="0" r:id="rId40">
            <anchor moveWithCells="1">
              <from>
                <xdr:col>33</xdr:col>
                <xdr:colOff>95250</xdr:colOff>
                <xdr:row>147</xdr:row>
                <xdr:rowOff>142875</xdr:rowOff>
              </from>
              <to>
                <xdr:col>37</xdr:col>
                <xdr:colOff>47625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20" r:id="rId47"/>
      </mc:Fallback>
    </mc:AlternateContent>
    <mc:AlternateContent xmlns:mc="http://schemas.openxmlformats.org/markup-compatibility/2006">
      <mc:Choice Requires="x14">
        <oleObject progId="Equation.DSMT4" shapeId="11521" r:id="rId48">
          <objectPr defaultSize="0" r:id="rId40">
            <anchor moveWithCells="1">
              <from>
                <xdr:col>37</xdr:col>
                <xdr:colOff>104775</xdr:colOff>
                <xdr:row>147</xdr:row>
                <xdr:rowOff>142875</xdr:rowOff>
              </from>
              <to>
                <xdr:col>41</xdr:col>
                <xdr:colOff>57150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21" r:id="rId48"/>
      </mc:Fallback>
    </mc:AlternateContent>
    <mc:AlternateContent xmlns:mc="http://schemas.openxmlformats.org/markup-compatibility/2006">
      <mc:Choice Requires="x14">
        <oleObject progId="Equation.DSMT4" shapeId="11522" r:id="rId49">
          <objectPr defaultSize="0" r:id="rId43">
            <anchor moveWithCells="1">
              <from>
                <xdr:col>33</xdr:col>
                <xdr:colOff>47625</xdr:colOff>
                <xdr:row>147</xdr:row>
                <xdr:rowOff>104775</xdr:rowOff>
              </from>
              <to>
                <xdr:col>42</xdr:col>
                <xdr:colOff>9525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22" r:id="rId49"/>
      </mc:Fallback>
    </mc:AlternateContent>
    <mc:AlternateContent xmlns:mc="http://schemas.openxmlformats.org/markup-compatibility/2006">
      <mc:Choice Requires="x14">
        <oleObject progId="Equation.3" shapeId="11523" r:id="rId50">
          <objectPr defaultSize="0" r:id="rId51">
            <anchor moveWithCells="1">
              <from>
                <xdr:col>15</xdr:col>
                <xdr:colOff>9525</xdr:colOff>
                <xdr:row>90</xdr:row>
                <xdr:rowOff>19050</xdr:rowOff>
              </from>
              <to>
                <xdr:col>24</xdr:col>
                <xdr:colOff>0</xdr:colOff>
                <xdr:row>91</xdr:row>
                <xdr:rowOff>0</xdr:rowOff>
              </to>
            </anchor>
          </objectPr>
        </oleObject>
      </mc:Choice>
      <mc:Fallback>
        <oleObject progId="Equation.3" shapeId="11523" r:id="rId50"/>
      </mc:Fallback>
    </mc:AlternateContent>
    <mc:AlternateContent xmlns:mc="http://schemas.openxmlformats.org/markup-compatibility/2006">
      <mc:Choice Requires="x14">
        <oleObject progId="Equation.3" shapeId="11524" r:id="rId52">
          <objectPr defaultSize="0" r:id="rId51">
            <anchor moveWithCells="1">
              <from>
                <xdr:col>15</xdr:col>
                <xdr:colOff>9525</xdr:colOff>
                <xdr:row>92</xdr:row>
                <xdr:rowOff>19050</xdr:rowOff>
              </from>
              <to>
                <xdr:col>24</xdr:col>
                <xdr:colOff>0</xdr:colOff>
                <xdr:row>93</xdr:row>
                <xdr:rowOff>0</xdr:rowOff>
              </to>
            </anchor>
          </objectPr>
        </oleObject>
      </mc:Choice>
      <mc:Fallback>
        <oleObject progId="Equation.3" shapeId="11524" r:id="rId52"/>
      </mc:Fallback>
    </mc:AlternateContent>
    <mc:AlternateContent xmlns:mc="http://schemas.openxmlformats.org/markup-compatibility/2006">
      <mc:Choice Requires="x14">
        <oleObject progId="Equation.3" shapeId="11525" r:id="rId53">
          <objectPr defaultSize="0" r:id="rId51">
            <anchor moveWithCells="1">
              <from>
                <xdr:col>15</xdr:col>
                <xdr:colOff>9525</xdr:colOff>
                <xdr:row>94</xdr:row>
                <xdr:rowOff>19050</xdr:rowOff>
              </from>
              <to>
                <xdr:col>24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1525" r:id="rId53"/>
      </mc:Fallback>
    </mc:AlternateContent>
    <mc:AlternateContent xmlns:mc="http://schemas.openxmlformats.org/markup-compatibility/2006">
      <mc:Choice Requires="x14">
        <oleObject progId="Equation.3" shapeId="11526" r:id="rId54">
          <objectPr defaultSize="0" r:id="rId55">
            <anchor moveWithCells="1">
              <from>
                <xdr:col>5</xdr:col>
                <xdr:colOff>9525</xdr:colOff>
                <xdr:row>96</xdr:row>
                <xdr:rowOff>57150</xdr:rowOff>
              </from>
              <to>
                <xdr:col>25</xdr:col>
                <xdr:colOff>57150</xdr:colOff>
                <xdr:row>97</xdr:row>
                <xdr:rowOff>161925</xdr:rowOff>
              </to>
            </anchor>
          </objectPr>
        </oleObject>
      </mc:Choice>
      <mc:Fallback>
        <oleObject progId="Equation.3" shapeId="11526" r:id="rId54"/>
      </mc:Fallback>
    </mc:AlternateContent>
    <mc:AlternateContent xmlns:mc="http://schemas.openxmlformats.org/markup-compatibility/2006">
      <mc:Choice Requires="x14">
        <oleObject progId="Equation.3" shapeId="11527" r:id="rId56">
          <objectPr defaultSize="0" r:id="rId57">
            <anchor moveWithCells="1">
              <from>
                <xdr:col>7</xdr:col>
                <xdr:colOff>9525</xdr:colOff>
                <xdr:row>96</xdr:row>
                <xdr:rowOff>19050</xdr:rowOff>
              </from>
              <to>
                <xdr:col>12</xdr:col>
                <xdr:colOff>19050</xdr:colOff>
                <xdr:row>97</xdr:row>
                <xdr:rowOff>0</xdr:rowOff>
              </to>
            </anchor>
          </objectPr>
        </oleObject>
      </mc:Choice>
      <mc:Fallback>
        <oleObject progId="Equation.3" shapeId="11527" r:id="rId56"/>
      </mc:Fallback>
    </mc:AlternateContent>
    <mc:AlternateContent xmlns:mc="http://schemas.openxmlformats.org/markup-compatibility/2006">
      <mc:Choice Requires="x14">
        <oleObject progId="Equation.3" shapeId="11528" r:id="rId58">
          <objectPr defaultSize="0" r:id="rId57">
            <anchor moveWithCells="1">
              <from>
                <xdr:col>13</xdr:col>
                <xdr:colOff>0</xdr:colOff>
                <xdr:row>96</xdr:row>
                <xdr:rowOff>19050</xdr:rowOff>
              </from>
              <to>
                <xdr:col>18</xdr:col>
                <xdr:colOff>9525</xdr:colOff>
                <xdr:row>97</xdr:row>
                <xdr:rowOff>0</xdr:rowOff>
              </to>
            </anchor>
          </objectPr>
        </oleObject>
      </mc:Choice>
      <mc:Fallback>
        <oleObject progId="Equation.3" shapeId="11528" r:id="rId58"/>
      </mc:Fallback>
    </mc:AlternateContent>
    <mc:AlternateContent xmlns:mc="http://schemas.openxmlformats.org/markup-compatibility/2006">
      <mc:Choice Requires="x14">
        <oleObject progId="Equation.3" shapeId="11529" r:id="rId59">
          <objectPr defaultSize="0" r:id="rId57">
            <anchor moveWithCells="1">
              <from>
                <xdr:col>19</xdr:col>
                <xdr:colOff>0</xdr:colOff>
                <xdr:row>96</xdr:row>
                <xdr:rowOff>19050</xdr:rowOff>
              </from>
              <to>
                <xdr:col>24</xdr:col>
                <xdr:colOff>9525</xdr:colOff>
                <xdr:row>97</xdr:row>
                <xdr:rowOff>0</xdr:rowOff>
              </to>
            </anchor>
          </objectPr>
        </oleObject>
      </mc:Choice>
      <mc:Fallback>
        <oleObject progId="Equation.3" shapeId="11529" r:id="rId59"/>
      </mc:Fallback>
    </mc:AlternateContent>
    <mc:AlternateContent xmlns:mc="http://schemas.openxmlformats.org/markup-compatibility/2006">
      <mc:Choice Requires="x14">
        <oleObject progId="Equation.DSMT4" shapeId="11530" r:id="rId60">
          <objectPr defaultSize="0" r:id="rId61">
            <anchor moveWithCells="1">
              <from>
                <xdr:col>10</xdr:col>
                <xdr:colOff>9525</xdr:colOff>
                <xdr:row>160</xdr:row>
                <xdr:rowOff>57150</xdr:rowOff>
              </from>
              <to>
                <xdr:col>16</xdr:col>
                <xdr:colOff>0</xdr:colOff>
                <xdr:row>161</xdr:row>
                <xdr:rowOff>171450</xdr:rowOff>
              </to>
            </anchor>
          </objectPr>
        </oleObject>
      </mc:Choice>
      <mc:Fallback>
        <oleObject progId="Equation.DSMT4" shapeId="11530" r:id="rId60"/>
      </mc:Fallback>
    </mc:AlternateContent>
    <mc:AlternateContent xmlns:mc="http://schemas.openxmlformats.org/markup-compatibility/2006">
      <mc:Choice Requires="x14">
        <oleObject progId="Equation.DSMT4" shapeId="11531" r:id="rId62">
          <objectPr defaultSize="0" r:id="rId63">
            <anchor moveWithCells="1">
              <from>
                <xdr:col>7</xdr:col>
                <xdr:colOff>9525</xdr:colOff>
                <xdr:row>165</xdr:row>
                <xdr:rowOff>19050</xdr:rowOff>
              </from>
              <to>
                <xdr:col>14</xdr:col>
                <xdr:colOff>19050</xdr:colOff>
                <xdr:row>166</xdr:row>
                <xdr:rowOff>200025</xdr:rowOff>
              </to>
            </anchor>
          </objectPr>
        </oleObject>
      </mc:Choice>
      <mc:Fallback>
        <oleObject progId="Equation.DSMT4" shapeId="11531" r:id="rId62"/>
      </mc:Fallback>
    </mc:AlternateContent>
    <mc:AlternateContent xmlns:mc="http://schemas.openxmlformats.org/markup-compatibility/2006">
      <mc:Choice Requires="x14">
        <oleObject progId="Equation.DSMT4" shapeId="11532" r:id="rId64">
          <objectPr defaultSize="0" r:id="rId65">
            <anchor moveWithCells="1">
              <from>
                <xdr:col>10</xdr:col>
                <xdr:colOff>9525</xdr:colOff>
                <xdr:row>173</xdr:row>
                <xdr:rowOff>47625</xdr:rowOff>
              </from>
              <to>
                <xdr:col>20</xdr:col>
                <xdr:colOff>47625</xdr:colOff>
                <xdr:row>174</xdr:row>
                <xdr:rowOff>180975</xdr:rowOff>
              </to>
            </anchor>
          </objectPr>
        </oleObject>
      </mc:Choice>
      <mc:Fallback>
        <oleObject progId="Equation.DSMT4" shapeId="11532" r:id="rId64"/>
      </mc:Fallback>
    </mc:AlternateContent>
    <mc:AlternateContent xmlns:mc="http://schemas.openxmlformats.org/markup-compatibility/2006">
      <mc:Choice Requires="x14">
        <oleObject progId="Equation.DSMT4" shapeId="11533" r:id="rId66">
          <objectPr defaultSize="0" r:id="rId67">
            <anchor moveWithCells="1">
              <from>
                <xdr:col>7</xdr:col>
                <xdr:colOff>9525</xdr:colOff>
                <xdr:row>179</xdr:row>
                <xdr:rowOff>19050</xdr:rowOff>
              </from>
              <to>
                <xdr:col>13</xdr:col>
                <xdr:colOff>95250</xdr:colOff>
                <xdr:row>180</xdr:row>
                <xdr:rowOff>200025</xdr:rowOff>
              </to>
            </anchor>
          </objectPr>
        </oleObject>
      </mc:Choice>
      <mc:Fallback>
        <oleObject progId="Equation.DSMT4" shapeId="11533" r:id="rId66"/>
      </mc:Fallback>
    </mc:AlternateContent>
    <mc:AlternateContent xmlns:mc="http://schemas.openxmlformats.org/markup-compatibility/2006">
      <mc:Choice Requires="x14">
        <oleObject progId="Equation.DSMT4" shapeId="11534" r:id="rId68">
          <objectPr defaultSize="0" r:id="rId69">
            <anchor moveWithCells="1">
              <from>
                <xdr:col>10</xdr:col>
                <xdr:colOff>9525</xdr:colOff>
                <xdr:row>183</xdr:row>
                <xdr:rowOff>38100</xdr:rowOff>
              </from>
              <to>
                <xdr:col>28</xdr:col>
                <xdr:colOff>38100</xdr:colOff>
                <xdr:row>184</xdr:row>
                <xdr:rowOff>180975</xdr:rowOff>
              </to>
            </anchor>
          </objectPr>
        </oleObject>
      </mc:Choice>
      <mc:Fallback>
        <oleObject progId="Equation.DSMT4" shapeId="11534" r:id="rId68"/>
      </mc:Fallback>
    </mc:AlternateContent>
    <mc:AlternateContent xmlns:mc="http://schemas.openxmlformats.org/markup-compatibility/2006">
      <mc:Choice Requires="x14">
        <oleObject progId="Equation.DSMT4" shapeId="11535" r:id="rId70">
          <objectPr defaultSize="0" r:id="rId71">
            <anchor moveWithCells="1">
              <from>
                <xdr:col>7</xdr:col>
                <xdr:colOff>9525</xdr:colOff>
                <xdr:row>190</xdr:row>
                <xdr:rowOff>19050</xdr:rowOff>
              </from>
              <to>
                <xdr:col>13</xdr:col>
                <xdr:colOff>95250</xdr:colOff>
                <xdr:row>191</xdr:row>
                <xdr:rowOff>200025</xdr:rowOff>
              </to>
            </anchor>
          </objectPr>
        </oleObject>
      </mc:Choice>
      <mc:Fallback>
        <oleObject progId="Equation.DSMT4" shapeId="11535" r:id="rId70"/>
      </mc:Fallback>
    </mc:AlternateContent>
    <mc:AlternateContent xmlns:mc="http://schemas.openxmlformats.org/markup-compatibility/2006">
      <mc:Choice Requires="x14">
        <oleObject progId="Equation.3" shapeId="11536" r:id="rId72">
          <objectPr defaultSize="0" r:id="rId73">
            <anchor moveWithCells="1">
              <from>
                <xdr:col>1</xdr:col>
                <xdr:colOff>38100</xdr:colOff>
                <xdr:row>193</xdr:row>
                <xdr:rowOff>200025</xdr:rowOff>
              </from>
              <to>
                <xdr:col>15</xdr:col>
                <xdr:colOff>19050</xdr:colOff>
                <xdr:row>195</xdr:row>
                <xdr:rowOff>0</xdr:rowOff>
              </to>
            </anchor>
          </objectPr>
        </oleObject>
      </mc:Choice>
      <mc:Fallback>
        <oleObject progId="Equation.3" shapeId="11536" r:id="rId72"/>
      </mc:Fallback>
    </mc:AlternateContent>
    <mc:AlternateContent xmlns:mc="http://schemas.openxmlformats.org/markup-compatibility/2006">
      <mc:Choice Requires="x14">
        <oleObject progId="Equation.DSMT4" shapeId="11537" r:id="rId74">
          <objectPr defaultSize="0" autoPict="0" r:id="rId19">
            <anchor moveWithCells="1">
              <from>
                <xdr:col>5</xdr:col>
                <xdr:colOff>133350</xdr:colOff>
                <xdr:row>199</xdr:row>
                <xdr:rowOff>0</xdr:rowOff>
              </from>
              <to>
                <xdr:col>11</xdr:col>
                <xdr:colOff>47625</xdr:colOff>
                <xdr:row>199</xdr:row>
                <xdr:rowOff>219075</xdr:rowOff>
              </to>
            </anchor>
          </objectPr>
        </oleObject>
      </mc:Choice>
      <mc:Fallback>
        <oleObject progId="Equation.DSMT4" shapeId="11537" r:id="rId7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495"/>
  <sheetViews>
    <sheetView showGridLines="0" zoomScaleNormal="100" zoomScaleSheetLayoutView="100" workbookViewId="0"/>
  </sheetViews>
  <sheetFormatPr defaultColWidth="8.88671875" defaultRowHeight="17.25" customHeight="1"/>
  <cols>
    <col min="1" max="17" width="8.88671875" style="106"/>
    <col min="18" max="20" width="11.109375" style="106" customWidth="1"/>
    <col min="21" max="16384" width="8.88671875" style="106"/>
  </cols>
  <sheetData>
    <row r="1" spans="1:31" s="92" customFormat="1" ht="18" customHeight="1">
      <c r="A1" s="91" t="s">
        <v>217</v>
      </c>
      <c r="D1" s="91" t="s">
        <v>218</v>
      </c>
      <c r="L1" s="91" t="s">
        <v>219</v>
      </c>
      <c r="P1" s="93" t="s">
        <v>220</v>
      </c>
      <c r="Q1" s="94"/>
      <c r="R1" s="95"/>
      <c r="S1" s="95"/>
      <c r="T1" s="95"/>
      <c r="U1" s="95"/>
    </row>
    <row r="2" spans="1:31" s="92" customFormat="1" ht="18" customHeight="1">
      <c r="A2" s="96" t="s">
        <v>221</v>
      </c>
      <c r="B2" s="97" t="s">
        <v>222</v>
      </c>
      <c r="D2" s="323" t="s">
        <v>223</v>
      </c>
      <c r="E2" s="323" t="s">
        <v>33</v>
      </c>
      <c r="F2" s="323" t="s">
        <v>583</v>
      </c>
      <c r="G2" s="323" t="s">
        <v>34</v>
      </c>
      <c r="H2" s="323" t="s">
        <v>176</v>
      </c>
      <c r="I2" s="323" t="s">
        <v>178</v>
      </c>
      <c r="J2" s="323" t="s">
        <v>177</v>
      </c>
      <c r="L2" s="98" t="s">
        <v>224</v>
      </c>
      <c r="M2" s="98" t="s">
        <v>225</v>
      </c>
      <c r="N2" s="98" t="s">
        <v>179</v>
      </c>
      <c r="P2" s="538" t="s">
        <v>226</v>
      </c>
      <c r="Q2" s="201" t="s">
        <v>227</v>
      </c>
      <c r="R2" s="99" t="s">
        <v>228</v>
      </c>
      <c r="S2" s="99" t="s">
        <v>229</v>
      </c>
      <c r="T2" s="99" t="s">
        <v>230</v>
      </c>
      <c r="U2" s="99" t="s">
        <v>231</v>
      </c>
      <c r="V2" s="99" t="s">
        <v>232</v>
      </c>
      <c r="AC2" s="100"/>
      <c r="AD2" s="100"/>
      <c r="AE2" s="100"/>
    </row>
    <row r="3" spans="1:31" s="92" customFormat="1" ht="18" customHeight="1">
      <c r="A3" s="101" t="e">
        <f>AVERAGE(기본정보!B12:B13)</f>
        <v>#DIV/0!</v>
      </c>
      <c r="B3" s="102">
        <v>9.8066499999999994</v>
      </c>
      <c r="D3" s="323" t="s">
        <v>33</v>
      </c>
      <c r="E3" s="324">
        <v>1</v>
      </c>
      <c r="F3" s="324">
        <v>1000</v>
      </c>
      <c r="G3" s="324">
        <v>9.8066499999999994</v>
      </c>
      <c r="H3" s="324">
        <v>9.8066500000000001E-3</v>
      </c>
      <c r="I3" s="324">
        <v>2.2046220000000001</v>
      </c>
      <c r="J3" s="324">
        <v>1E-3</v>
      </c>
      <c r="L3" s="98">
        <v>1</v>
      </c>
      <c r="M3" s="102">
        <v>0</v>
      </c>
      <c r="N3" s="103" t="s">
        <v>207</v>
      </c>
      <c r="P3" s="539"/>
      <c r="Q3" s="201" t="s">
        <v>199</v>
      </c>
      <c r="R3" s="99" t="s">
        <v>200</v>
      </c>
      <c r="S3" s="99" t="s">
        <v>201</v>
      </c>
      <c r="T3" s="99"/>
      <c r="U3" s="99" t="s">
        <v>202</v>
      </c>
      <c r="V3" s="99" t="s">
        <v>203</v>
      </c>
      <c r="AC3" s="100"/>
      <c r="AD3" s="100"/>
      <c r="AE3" s="100"/>
    </row>
    <row r="4" spans="1:31" s="92" customFormat="1" ht="18" customHeight="1">
      <c r="D4" s="323" t="s">
        <v>583</v>
      </c>
      <c r="E4" s="324">
        <f>E3/F3</f>
        <v>1E-3</v>
      </c>
      <c r="F4" s="324">
        <v>1</v>
      </c>
      <c r="G4" s="324">
        <f>G3/F3</f>
        <v>9.8066500000000001E-3</v>
      </c>
      <c r="H4" s="324">
        <f>H3/F3</f>
        <v>9.8066500000000004E-6</v>
      </c>
      <c r="I4" s="324">
        <f>I3/F3</f>
        <v>2.2046220000000003E-3</v>
      </c>
      <c r="J4" s="324">
        <f>J3/F3</f>
        <v>9.9999999999999995E-7</v>
      </c>
      <c r="L4" s="98">
        <v>0.1</v>
      </c>
      <c r="M4" s="102">
        <v>1</v>
      </c>
      <c r="N4" s="103" t="s">
        <v>175</v>
      </c>
      <c r="P4" s="104">
        <v>0.5</v>
      </c>
      <c r="Q4" s="104">
        <v>400</v>
      </c>
      <c r="R4" s="104">
        <v>0.5</v>
      </c>
      <c r="S4" s="104">
        <v>0.5</v>
      </c>
      <c r="T4" s="104">
        <v>0.75</v>
      </c>
      <c r="U4" s="104">
        <v>0.05</v>
      </c>
      <c r="V4" s="104">
        <v>0.25</v>
      </c>
      <c r="AC4" s="100"/>
      <c r="AD4" s="100"/>
      <c r="AE4" s="100"/>
    </row>
    <row r="5" spans="1:31" s="92" customFormat="1" ht="18" customHeight="1" thickBot="1">
      <c r="A5" s="199" t="s">
        <v>582</v>
      </c>
      <c r="B5" s="234" t="s">
        <v>584</v>
      </c>
      <c r="D5" s="323" t="s">
        <v>34</v>
      </c>
      <c r="E5" s="324">
        <f>E3/G3</f>
        <v>0.10197162129779283</v>
      </c>
      <c r="F5" s="324">
        <f>F3/G3</f>
        <v>101.97162129779284</v>
      </c>
      <c r="G5" s="324">
        <v>1</v>
      </c>
      <c r="H5" s="324">
        <f>H3/G3</f>
        <v>1E-3</v>
      </c>
      <c r="I5" s="324">
        <f>I3/G3</f>
        <v>0.22480887968878263</v>
      </c>
      <c r="J5" s="324">
        <f>J3/G3</f>
        <v>1.0197162129779284E-4</v>
      </c>
      <c r="L5" s="98">
        <v>0.01</v>
      </c>
      <c r="M5" s="102">
        <v>2</v>
      </c>
      <c r="N5" s="103" t="s">
        <v>181</v>
      </c>
      <c r="P5" s="104">
        <v>1</v>
      </c>
      <c r="Q5" s="104">
        <v>200</v>
      </c>
      <c r="R5" s="104">
        <v>1</v>
      </c>
      <c r="S5" s="104">
        <v>1</v>
      </c>
      <c r="T5" s="104">
        <v>1.5</v>
      </c>
      <c r="U5" s="104">
        <v>0.1</v>
      </c>
      <c r="V5" s="104">
        <v>0.5</v>
      </c>
      <c r="AC5" s="100"/>
      <c r="AD5" s="100"/>
      <c r="AE5" s="100"/>
    </row>
    <row r="6" spans="1:31" s="92" customFormat="1" ht="18" customHeight="1" thickBot="1">
      <c r="A6" s="138" t="str">
        <f ca="1">IF(LEN(CONCATENATE(AH47,AH94,AH141,AH188,AH235,AH282,AH329,AH376,AH423,AH470))=0,"","초과")</f>
        <v/>
      </c>
      <c r="B6" s="138" t="str">
        <f ca="1">IF(LEN(CONCATENATE(AM22,AM69,AM116,AM163,AM210,AM257,AM304,AM351,AM398,AM445))=0,"PASS","FAIL")</f>
        <v>PASS</v>
      </c>
      <c r="D6" s="323" t="s">
        <v>176</v>
      </c>
      <c r="E6" s="324">
        <f>E3/H3</f>
        <v>101.97162129779282</v>
      </c>
      <c r="F6" s="324">
        <f>F3/H3</f>
        <v>101971.62129779282</v>
      </c>
      <c r="G6" s="324">
        <f>G3/H3</f>
        <v>999.99999999999989</v>
      </c>
      <c r="H6" s="324">
        <v>1</v>
      </c>
      <c r="I6" s="324">
        <f>I3/H3</f>
        <v>224.80887968878261</v>
      </c>
      <c r="J6" s="324">
        <f>J3/H3</f>
        <v>0.10197162129779283</v>
      </c>
      <c r="L6" s="98">
        <v>1E-3</v>
      </c>
      <c r="M6" s="102">
        <v>3</v>
      </c>
      <c r="N6" s="103" t="s">
        <v>208</v>
      </c>
      <c r="P6" s="104">
        <v>2</v>
      </c>
      <c r="Q6" s="104">
        <v>100</v>
      </c>
      <c r="R6" s="104">
        <v>2</v>
      </c>
      <c r="S6" s="104">
        <v>2</v>
      </c>
      <c r="T6" s="104">
        <v>3</v>
      </c>
      <c r="U6" s="104">
        <v>0.2</v>
      </c>
      <c r="V6" s="104">
        <v>1</v>
      </c>
      <c r="AC6" s="100"/>
      <c r="AD6" s="100"/>
      <c r="AE6" s="100"/>
    </row>
    <row r="7" spans="1:31" s="92" customFormat="1" ht="18" customHeight="1">
      <c r="D7" s="323" t="s">
        <v>178</v>
      </c>
      <c r="E7" s="324">
        <f>E3/I3</f>
        <v>0.45359249794295803</v>
      </c>
      <c r="F7" s="324">
        <f>F3/I3</f>
        <v>453.592497942958</v>
      </c>
      <c r="G7" s="324">
        <f>G3/I3</f>
        <v>4.4482228699523088</v>
      </c>
      <c r="H7" s="324">
        <f>H3/I3</f>
        <v>4.4482228699523089E-3</v>
      </c>
      <c r="I7" s="324">
        <v>1</v>
      </c>
      <c r="J7" s="324">
        <f>J3/I3</f>
        <v>4.5359249794295803E-4</v>
      </c>
      <c r="L7" s="98">
        <v>1E-4</v>
      </c>
      <c r="M7" s="102">
        <v>4</v>
      </c>
      <c r="N7" s="102" t="s">
        <v>182</v>
      </c>
      <c r="P7" s="104">
        <v>3</v>
      </c>
      <c r="Q7" s="104">
        <v>67</v>
      </c>
      <c r="R7" s="104">
        <v>3</v>
      </c>
      <c r="S7" s="104">
        <v>3</v>
      </c>
      <c r="T7" s="104">
        <v>4.5</v>
      </c>
      <c r="U7" s="104">
        <v>0.3</v>
      </c>
      <c r="V7" s="104">
        <v>1.5</v>
      </c>
      <c r="AC7" s="100"/>
      <c r="AD7" s="100"/>
      <c r="AE7" s="100"/>
    </row>
    <row r="8" spans="1:31" s="92" customFormat="1" ht="18" customHeight="1">
      <c r="D8" s="323" t="s">
        <v>177</v>
      </c>
      <c r="E8" s="324">
        <f>E3/J3</f>
        <v>1000</v>
      </c>
      <c r="F8" s="324">
        <f>F3/J3</f>
        <v>1000000</v>
      </c>
      <c r="G8" s="324">
        <f>G3/J3</f>
        <v>9806.65</v>
      </c>
      <c r="H8" s="324">
        <f>H3/J3</f>
        <v>9.8066499999999994</v>
      </c>
      <c r="I8" s="324">
        <f>I3/J3</f>
        <v>2204.6219999999998</v>
      </c>
      <c r="J8" s="324">
        <v>1</v>
      </c>
      <c r="L8" s="98">
        <v>1.0000000000000001E-5</v>
      </c>
      <c r="M8" s="102">
        <v>5</v>
      </c>
      <c r="N8" s="102" t="s">
        <v>49</v>
      </c>
      <c r="P8" s="104">
        <v>4</v>
      </c>
      <c r="Q8" s="104"/>
      <c r="R8" s="104"/>
      <c r="S8" s="104"/>
      <c r="T8" s="104"/>
      <c r="U8" s="104"/>
      <c r="V8" s="104"/>
      <c r="AC8" s="100"/>
      <c r="AD8" s="100"/>
      <c r="AE8" s="100"/>
    </row>
    <row r="9" spans="1:31" s="92" customFormat="1" ht="17.25" customHeight="1">
      <c r="D9" s="100"/>
      <c r="E9" s="100"/>
      <c r="F9" s="100"/>
      <c r="G9" s="100"/>
      <c r="AB9" s="100"/>
      <c r="AC9" s="100"/>
      <c r="AD9" s="100"/>
    </row>
    <row r="10" spans="1:31" ht="17.25" customHeight="1">
      <c r="A10" s="105" t="str">
        <f>"■ 피교정기기 명세 ("&amp;A12&amp;"단)"</f>
        <v>■ 피교정기기 명세 (1단)</v>
      </c>
      <c r="M10" s="107" t="s">
        <v>234</v>
      </c>
      <c r="N10" s="108"/>
      <c r="O10" s="108"/>
      <c r="P10" s="108"/>
      <c r="Q10" s="552" t="s">
        <v>235</v>
      </c>
      <c r="R10" s="553"/>
      <c r="S10" s="553"/>
      <c r="T10" s="554"/>
    </row>
    <row r="11" spans="1:31" ht="17.25" customHeight="1">
      <c r="A11" s="96" t="s">
        <v>236</v>
      </c>
      <c r="B11" s="96" t="s">
        <v>237</v>
      </c>
      <c r="C11" s="96" t="s">
        <v>238</v>
      </c>
      <c r="D11" s="96" t="s">
        <v>239</v>
      </c>
      <c r="E11" s="96" t="s">
        <v>240</v>
      </c>
      <c r="F11" s="206" t="s">
        <v>299</v>
      </c>
      <c r="G11" s="96" t="s">
        <v>241</v>
      </c>
      <c r="H11" s="96" t="s">
        <v>242</v>
      </c>
      <c r="I11" s="96" t="s">
        <v>243</v>
      </c>
      <c r="J11" s="96" t="s">
        <v>244</v>
      </c>
      <c r="M11" s="96" t="s">
        <v>245</v>
      </c>
      <c r="N11" s="96" t="s">
        <v>246</v>
      </c>
      <c r="O11" s="96" t="s">
        <v>247</v>
      </c>
      <c r="P11" s="96" t="s">
        <v>248</v>
      </c>
      <c r="Q11" s="551" t="s">
        <v>249</v>
      </c>
      <c r="R11" s="102" t="s">
        <v>152</v>
      </c>
      <c r="S11" s="102" t="s">
        <v>42</v>
      </c>
      <c r="T11" s="102" t="s">
        <v>184</v>
      </c>
    </row>
    <row r="12" spans="1:31" ht="18" customHeight="1">
      <c r="A12" s="102">
        <v>1</v>
      </c>
      <c r="B12" s="102" t="e">
        <f>MATCH(A12&amp;"단",Force_2!D$4:D$203,0)</f>
        <v>#N/A</v>
      </c>
      <c r="C12" s="109">
        <f ca="1">OFFSET(Force_2!A$206,$A12,0)</f>
        <v>0</v>
      </c>
      <c r="D12" s="109">
        <f ca="1">OFFSET(Force_2!B$206,$A12,0)</f>
        <v>0</v>
      </c>
      <c r="E12" s="109">
        <f ca="1">OFFSET(Force_2!C$206,$A12,0)</f>
        <v>0</v>
      </c>
      <c r="F12" s="109">
        <f ca="1">OFFSET(Force_2!D$206,$A12,0)</f>
        <v>0</v>
      </c>
      <c r="G12" s="109">
        <f ca="1">OFFSET(Force_2!E$206,$A12,0)</f>
        <v>0</v>
      </c>
      <c r="H12" s="109">
        <f ca="1">OFFSET(Force_2!F$206,$A12,0)</f>
        <v>0</v>
      </c>
      <c r="I12" s="109">
        <f ca="1">OFFSET(Force_2!G$206,$A12,0)</f>
        <v>0</v>
      </c>
      <c r="J12" s="109">
        <f ca="1">OFFSET(Force_2!B$219,A12,0)</f>
        <v>0</v>
      </c>
      <c r="K12" s="211" t="s">
        <v>500</v>
      </c>
      <c r="M12" s="102">
        <f ca="1">OFFSET(Force_2!G$219,A12,0)</f>
        <v>0</v>
      </c>
      <c r="N12" s="102">
        <f ca="1">OFFSET(Force_2!Y$219,A12,0)</f>
        <v>0</v>
      </c>
      <c r="O12" s="102">
        <v>0.05</v>
      </c>
      <c r="P12" s="102">
        <f ca="1">OFFSET(Force_2!T$219,A12,0)</f>
        <v>0</v>
      </c>
      <c r="Q12" s="547"/>
      <c r="R12" s="111">
        <f ca="1">OFFSET(Force_2!Z$219,$A12,0)</f>
        <v>0</v>
      </c>
      <c r="S12" s="111">
        <f ca="1">OFFSET(Force_2!AA$219,$A12,0)</f>
        <v>0</v>
      </c>
      <c r="T12" s="111">
        <f ca="1">OFFSET(Force_2!AB$219,$A12,0)</f>
        <v>0</v>
      </c>
    </row>
    <row r="13" spans="1:31" s="108" customFormat="1" ht="18" customHeight="1">
      <c r="A13" s="96" t="s">
        <v>250</v>
      </c>
      <c r="B13" s="96" t="s">
        <v>251</v>
      </c>
      <c r="C13" s="96" t="s">
        <v>3</v>
      </c>
      <c r="D13" s="97" t="s">
        <v>252</v>
      </c>
      <c r="E13" s="97" t="s">
        <v>253</v>
      </c>
      <c r="F13" s="97" t="s">
        <v>254</v>
      </c>
      <c r="G13" s="97" t="s">
        <v>255</v>
      </c>
      <c r="H13" s="96" t="s">
        <v>256</v>
      </c>
      <c r="I13" s="96" t="s">
        <v>257</v>
      </c>
      <c r="J13" s="96" t="s">
        <v>51</v>
      </c>
      <c r="K13" s="110">
        <f ca="1">OFFSET(M$2,MATCH(J14,N$3:N$8,0),0)</f>
        <v>0</v>
      </c>
      <c r="M13" s="96" t="s">
        <v>258</v>
      </c>
      <c r="N13" s="96" t="s">
        <v>259</v>
      </c>
      <c r="O13" s="96" t="s">
        <v>260</v>
      </c>
      <c r="P13" s="96" t="s">
        <v>261</v>
      </c>
      <c r="Q13" s="551" t="s">
        <v>262</v>
      </c>
      <c r="R13" s="102" t="s">
        <v>185</v>
      </c>
      <c r="S13" s="102" t="s">
        <v>156</v>
      </c>
      <c r="T13" s="102" t="s">
        <v>157</v>
      </c>
    </row>
    <row r="14" spans="1:31" s="108" customFormat="1" ht="18.75" customHeight="1">
      <c r="A14" s="110" t="e">
        <f ca="1">OFFSET($H$2,MATCH(G12,$D$3:$D$8,0),0)</f>
        <v>#N/A</v>
      </c>
      <c r="B14" s="112" t="e">
        <f ca="1">ABS(N12-A$3)</f>
        <v>#DIV/0!</v>
      </c>
      <c r="C14" s="110" t="e">
        <f ca="1">OFFSET(Force_2!E$3,B12+4,0)</f>
        <v>#N/A</v>
      </c>
      <c r="D14" s="113" t="e">
        <f ca="1">F12*A14</f>
        <v>#N/A</v>
      </c>
      <c r="E14" s="102" t="str">
        <f ca="1">IF(OR(G12="kN",G12="N"),G12,IF(K21&gt;5,"kN","N"))</f>
        <v>kN</v>
      </c>
      <c r="F14" s="110">
        <f ca="1">OFFSET($D$6,0,MATCH(E14,$E$2:$J$2,0))</f>
        <v>1</v>
      </c>
      <c r="G14" s="113" t="e">
        <f ca="1">D14*F14</f>
        <v>#N/A</v>
      </c>
      <c r="H14" s="110" t="e">
        <f ca="1">IF(OR(G12="kN",G12="N"),"","약 ")&amp;TEXT(ROUND(G14,OFFSET($M$3,COUNTIF($L$3:$L$8,"&gt;"&amp;G14),0)),J14)&amp;" "&amp;E14</f>
        <v>#N/A</v>
      </c>
      <c r="I14" s="110">
        <f ca="1">OFFSET($N$3,COUNTIF($L$3:$L$8,"&gt;"&amp;ROUND(F12,OFFSET($M$3,COUNTIF($L$3:$L$8,"&gt;"&amp;F12),0))),0)</f>
        <v>0</v>
      </c>
      <c r="J14" s="110" t="str">
        <f ca="1">OFFSET($N$3,COUNTIF($L$3:$L$8,"&gt;"&amp;ROUND(G14,OFFSET($M$3,COUNTIF($L$3:$L$8,"&gt;"&amp;G14),0))),0)</f>
        <v>0</v>
      </c>
      <c r="K14" s="110">
        <f ca="1">K13+IF(E14="N",3,0)</f>
        <v>0</v>
      </c>
      <c r="M14" s="110">
        <f ca="1">IF(OR(M12="인장 (추)",M12="압축 (추)"),E14,OFFSET(Force_2!AF$219,A12,0))</f>
        <v>0</v>
      </c>
      <c r="N14" s="102" t="e">
        <f ca="1">OFFSET($D$2,MATCH(M14,$E$2:$J$2,0),MATCH(K19,$D$3:$D$8,0))</f>
        <v>#N/A</v>
      </c>
      <c r="O14" s="110">
        <f ca="1">OFFSET(Force_2!AG$219,A12,0)</f>
        <v>0</v>
      </c>
      <c r="P14" s="114">
        <f ca="1">OFFSET(Force_2!AH$219,A12,0)</f>
        <v>0</v>
      </c>
      <c r="Q14" s="547"/>
      <c r="R14" s="111">
        <f ca="1">OFFSET(Force_2!AC$219,$A12,0)</f>
        <v>0</v>
      </c>
      <c r="S14" s="111">
        <f ca="1">OFFSET(Force_2!AD$219,$A12,0)</f>
        <v>0</v>
      </c>
      <c r="T14" s="111">
        <f ca="1">OFFSET(Force_2!AE$219,$A12,0)</f>
        <v>0</v>
      </c>
    </row>
    <row r="15" spans="1:31" s="115" customFormat="1" ht="18.75" customHeight="1">
      <c r="A15" s="106"/>
      <c r="B15" s="106"/>
      <c r="C15" s="106"/>
      <c r="D15" s="106"/>
      <c r="E15" s="106"/>
      <c r="F15" s="106"/>
      <c r="G15" s="106"/>
      <c r="I15" s="106"/>
      <c r="J15" s="106"/>
      <c r="K15" s="106"/>
      <c r="L15" s="106"/>
      <c r="M15" s="106"/>
      <c r="N15" s="106"/>
      <c r="O15" s="106"/>
      <c r="AB15" s="116"/>
      <c r="AC15" s="116"/>
      <c r="AD15" s="116"/>
      <c r="AE15" s="116"/>
    </row>
    <row r="16" spans="1:31" s="115" customFormat="1" ht="18.75" customHeight="1">
      <c r="A16" s="117" t="s">
        <v>263</v>
      </c>
      <c r="B16" s="117"/>
      <c r="C16" s="118"/>
      <c r="D16" s="108"/>
      <c r="E16" s="108"/>
      <c r="F16" s="93"/>
      <c r="G16" s="108"/>
      <c r="H16" s="119"/>
      <c r="I16" s="108"/>
      <c r="K16" s="93" t="s">
        <v>54</v>
      </c>
      <c r="M16" s="119"/>
      <c r="N16" s="119"/>
      <c r="O16" s="119"/>
      <c r="P16" s="120" t="s">
        <v>55</v>
      </c>
      <c r="R16" s="119"/>
      <c r="S16" s="119"/>
    </row>
    <row r="17" spans="1:39" s="115" customFormat="1" ht="17.25" customHeight="1">
      <c r="A17" s="538" t="s">
        <v>264</v>
      </c>
      <c r="B17" s="555" t="s">
        <v>576</v>
      </c>
      <c r="C17" s="538" t="s">
        <v>265</v>
      </c>
      <c r="D17" s="538" t="s">
        <v>266</v>
      </c>
      <c r="E17" s="535" t="s">
        <v>267</v>
      </c>
      <c r="F17" s="537"/>
      <c r="G17" s="535" t="s">
        <v>268</v>
      </c>
      <c r="H17" s="537"/>
      <c r="I17" s="535" t="s">
        <v>269</v>
      </c>
      <c r="J17" s="537"/>
      <c r="K17" s="538" t="s">
        <v>270</v>
      </c>
      <c r="L17" s="535" t="s">
        <v>271</v>
      </c>
      <c r="M17" s="536"/>
      <c r="N17" s="536"/>
      <c r="O17" s="537"/>
      <c r="P17" s="535" t="s">
        <v>272</v>
      </c>
      <c r="Q17" s="536"/>
      <c r="R17" s="536"/>
      <c r="S17" s="537"/>
      <c r="T17" s="535" t="s">
        <v>228</v>
      </c>
      <c r="U17" s="536"/>
      <c r="V17" s="537"/>
    </row>
    <row r="18" spans="1:39" ht="18.75" customHeight="1">
      <c r="A18" s="540"/>
      <c r="B18" s="540"/>
      <c r="C18" s="540"/>
      <c r="D18" s="539"/>
      <c r="E18" s="99" t="s">
        <v>273</v>
      </c>
      <c r="F18" s="99" t="s">
        <v>271</v>
      </c>
      <c r="G18" s="99" t="s">
        <v>273</v>
      </c>
      <c r="H18" s="99" t="s">
        <v>271</v>
      </c>
      <c r="I18" s="99" t="s">
        <v>270</v>
      </c>
      <c r="J18" s="99" t="s">
        <v>271</v>
      </c>
      <c r="K18" s="539"/>
      <c r="L18" s="99" t="s">
        <v>274</v>
      </c>
      <c r="M18" s="99" t="s">
        <v>275</v>
      </c>
      <c r="N18" s="99" t="s">
        <v>276</v>
      </c>
      <c r="O18" s="99" t="s">
        <v>277</v>
      </c>
      <c r="P18" s="99" t="s">
        <v>274</v>
      </c>
      <c r="Q18" s="99" t="s">
        <v>278</v>
      </c>
      <c r="R18" s="99" t="s">
        <v>279</v>
      </c>
      <c r="S18" s="99" t="s">
        <v>277</v>
      </c>
      <c r="T18" s="99" t="s">
        <v>212</v>
      </c>
      <c r="U18" s="99" t="s">
        <v>213</v>
      </c>
      <c r="V18" s="99" t="s">
        <v>214</v>
      </c>
    </row>
    <row r="19" spans="1:39" s="115" customFormat="1" ht="18.75" customHeight="1">
      <c r="A19" s="539"/>
      <c r="B19" s="539"/>
      <c r="C19" s="539"/>
      <c r="D19" s="200">
        <f ca="1">G12</f>
        <v>0</v>
      </c>
      <c r="E19" s="99">
        <f ca="1">D19</f>
        <v>0</v>
      </c>
      <c r="F19" s="99" t="s">
        <v>0</v>
      </c>
      <c r="G19" s="99">
        <f ca="1">D19</f>
        <v>0</v>
      </c>
      <c r="H19" s="99" t="s">
        <v>186</v>
      </c>
      <c r="I19" s="99">
        <f ca="1">D19</f>
        <v>0</v>
      </c>
      <c r="J19" s="99" t="s">
        <v>0</v>
      </c>
      <c r="K19" s="200" t="s">
        <v>176</v>
      </c>
      <c r="L19" s="99"/>
      <c r="M19" s="99"/>
      <c r="N19" s="99"/>
      <c r="O19" s="187"/>
      <c r="P19" s="99" t="s">
        <v>187</v>
      </c>
      <c r="Q19" s="99" t="s">
        <v>176</v>
      </c>
      <c r="R19" s="99" t="s">
        <v>187</v>
      </c>
      <c r="S19" s="99" t="s">
        <v>187</v>
      </c>
      <c r="T19" s="99" t="s">
        <v>215</v>
      </c>
      <c r="U19" s="99" t="s">
        <v>215</v>
      </c>
      <c r="V19" s="99" t="s">
        <v>216</v>
      </c>
    </row>
    <row r="20" spans="1:39" s="115" customFormat="1" ht="18.75" customHeight="1">
      <c r="A20" s="121">
        <v>0</v>
      </c>
      <c r="B20" s="121" t="b">
        <f ca="1">IFERROR(AND(OFFSET(Force_2!O$3,B12+A20,0)&lt;&gt;"",H12+5&gt;A20),FALSE)</f>
        <v>0</v>
      </c>
      <c r="C20" s="541" t="s">
        <v>280</v>
      </c>
      <c r="D20" s="121" t="str">
        <f ca="1">IF(B20=FALSE,"",OFFSET(Force_2!B$3,B12+A20,0))</f>
        <v/>
      </c>
      <c r="E20" s="121" t="str">
        <f ca="1">IF(B20=FALSE,"",OFFSET(Force_2!O$3,B12+A20,0))</f>
        <v/>
      </c>
      <c r="F20" s="121" t="str">
        <f ca="1">IF(B20=FALSE,"",OFFSET(Force_2!P$3,B12+A20,0))</f>
        <v/>
      </c>
      <c r="G20" s="121" t="str">
        <f ca="1">IF(B20=FALSE,"",OFFSET(Force_2!Q$3,B12+A20,0))</f>
        <v/>
      </c>
      <c r="H20" s="121" t="str">
        <f ca="1">IF(B20=FALSE,"",OFFSET(Force_2!R$3,B12+A20,0))</f>
        <v/>
      </c>
      <c r="I20" s="121" t="str">
        <f ca="1">IF(B20=FALSE,"",OFFSET(Force_2!S$3,B12+A20,0))</f>
        <v/>
      </c>
      <c r="J20" s="121" t="str">
        <f ca="1">IF(B20=FALSE,"",OFFSET(Force_2!T$3,B12+A20,0))</f>
        <v/>
      </c>
      <c r="K20" s="295" t="str">
        <f ca="1">IF(B20=FALSE,"",D20*A14)</f>
        <v/>
      </c>
      <c r="L20" s="295" t="str">
        <f ca="1">IF(B20=FALSE,"",IF(D20=0,0,D20/E20*(F20-F20)))</f>
        <v/>
      </c>
      <c r="M20" s="295" t="str">
        <f ca="1">IF(B20=FALSE,"",IF(D20=0,0,D20/G20*(H20-H20)))</f>
        <v/>
      </c>
      <c r="N20" s="295" t="str">
        <f ca="1">IF(B20=FALSE,"",IF(D20=0,0,D20/I20*(J20-J20)))</f>
        <v/>
      </c>
      <c r="O20" s="296"/>
      <c r="P20" s="297" t="s">
        <v>281</v>
      </c>
      <c r="Q20" s="298"/>
      <c r="R20" s="298"/>
      <c r="S20" s="298"/>
      <c r="T20" s="296"/>
      <c r="U20" s="298"/>
      <c r="V20" s="299"/>
      <c r="X20" s="93" t="s">
        <v>282</v>
      </c>
      <c r="Z20" s="119"/>
      <c r="AA20" s="119"/>
      <c r="AB20" s="119"/>
      <c r="AI20" s="93" t="s">
        <v>501</v>
      </c>
      <c r="AJ20" s="119"/>
      <c r="AK20" s="119"/>
    </row>
    <row r="21" spans="1:39" s="108" customFormat="1" ht="18.75" customHeight="1">
      <c r="A21" s="121">
        <v>1</v>
      </c>
      <c r="B21" s="121" t="b">
        <f ca="1">IFERROR(AND(OFFSET(Force_2!O$3,B12+A21,0)&lt;&gt;"",H12+5&gt;A21),FALSE)</f>
        <v>0</v>
      </c>
      <c r="C21" s="542"/>
      <c r="D21" s="121" t="str">
        <f ca="1">IF(B21=FALSE,"",OFFSET(Force_2!B$3,B12+A21,0))</f>
        <v/>
      </c>
      <c r="E21" s="121" t="str">
        <f ca="1">IF(B21=FALSE,"",OFFSET(Force_2!O$3,B12+A21,0))</f>
        <v/>
      </c>
      <c r="F21" s="121" t="str">
        <f ca="1">IF(B21=FALSE,"",OFFSET(Force_2!P$3,B12+A21,0))</f>
        <v/>
      </c>
      <c r="G21" s="121" t="str">
        <f ca="1">IF(B21=FALSE,"",OFFSET(Force_2!Q$3,B12+A21,0))</f>
        <v/>
      </c>
      <c r="H21" s="121" t="str">
        <f ca="1">IF(B21=FALSE,"",OFFSET(Force_2!R$3,B12+A21,0))</f>
        <v/>
      </c>
      <c r="I21" s="121" t="str">
        <f ca="1">IF(B21=FALSE,"",OFFSET(Force_2!S$3,B12+A21,0))</f>
        <v/>
      </c>
      <c r="J21" s="121" t="str">
        <f ca="1">IF(B21=FALSE,"",OFFSET(Force_2!T$3,B12+A21,0))</f>
        <v/>
      </c>
      <c r="K21" s="295" t="str">
        <f ca="1">IF(B21=FALSE,"",D21*A14)</f>
        <v/>
      </c>
      <c r="L21" s="295" t="str">
        <f ca="1">IF(B21=FALSE,"",IF(D21=0,0,D21/E21*(F21-F20)))</f>
        <v/>
      </c>
      <c r="M21" s="295" t="str">
        <f ca="1">IF(B21=FALSE,"",IF(D21=0,0,D21/G21*(H21-H20)))</f>
        <v/>
      </c>
      <c r="N21" s="295" t="str">
        <f ca="1">IF(B21=FALSE,"",IF(D21=0,0,D21/I21*(J21-J20)))</f>
        <v/>
      </c>
      <c r="O21" s="300"/>
      <c r="P21" s="295" t="e">
        <f ca="1">OFFSET(E23,H12+1,0)*A14</f>
        <v>#VALUE!</v>
      </c>
      <c r="Q21" s="295" t="e">
        <f ca="1">OFFSET(G23,H12+1,0)*A14</f>
        <v>#VALUE!</v>
      </c>
      <c r="R21" s="295" t="e">
        <f ca="1">OFFSET(I23,H12+1,0)*A14</f>
        <v>#VALUE!</v>
      </c>
      <c r="S21" s="301"/>
      <c r="T21" s="300"/>
      <c r="U21" s="301"/>
      <c r="V21" s="302"/>
      <c r="X21" s="98" t="s">
        <v>532</v>
      </c>
      <c r="Y21" s="199" t="s">
        <v>273</v>
      </c>
      <c r="Z21" s="230" t="s">
        <v>485</v>
      </c>
      <c r="AA21" s="272" t="s">
        <v>550</v>
      </c>
      <c r="AB21" s="199" t="s">
        <v>283</v>
      </c>
      <c r="AC21" s="199" t="s">
        <v>58</v>
      </c>
      <c r="AD21" s="272" t="s">
        <v>551</v>
      </c>
      <c r="AE21" s="199" t="s">
        <v>56</v>
      </c>
      <c r="AF21" s="199" t="s">
        <v>57</v>
      </c>
      <c r="AG21" s="199" t="s">
        <v>284</v>
      </c>
      <c r="AI21" s="230" t="s">
        <v>502</v>
      </c>
      <c r="AJ21" s="560" t="s">
        <v>503</v>
      </c>
      <c r="AK21" s="561"/>
      <c r="AL21" s="562"/>
      <c r="AM21" s="230" t="s">
        <v>504</v>
      </c>
    </row>
    <row r="22" spans="1:39" s="108" customFormat="1" ht="18.75" customHeight="1" thickBot="1">
      <c r="A22" s="122">
        <v>2</v>
      </c>
      <c r="B22" s="122" t="b">
        <f ca="1">IFERROR(AND(OFFSET(Force_2!O$3,B12+A22,0)&lt;&gt;"",H12+5&gt;A22),FALSE)</f>
        <v>0</v>
      </c>
      <c r="C22" s="543"/>
      <c r="D22" s="122" t="str">
        <f ca="1">IF(B22=FALSE,"",OFFSET(Force_2!B$3,B12+A22,0))</f>
        <v/>
      </c>
      <c r="E22" s="122" t="str">
        <f ca="1">IF(B22=FALSE,"",OFFSET(Force_2!O$3,B12+A22,0))</f>
        <v/>
      </c>
      <c r="F22" s="122" t="str">
        <f ca="1">IF(B22=FALSE,"",OFFSET(Force_2!P$3,B12+A22,0))</f>
        <v/>
      </c>
      <c r="G22" s="122" t="str">
        <f ca="1">IF(B22=FALSE,"",OFFSET(Force_2!Q$3,B12+A22,0))</f>
        <v/>
      </c>
      <c r="H22" s="122" t="str">
        <f ca="1">IF(B22=FALSE,"",OFFSET(Force_2!R$3,B12+A22,0))</f>
        <v/>
      </c>
      <c r="I22" s="122" t="str">
        <f ca="1">IF(B22=FALSE,"",OFFSET(Force_2!S$3,B12+A22,0))</f>
        <v/>
      </c>
      <c r="J22" s="122" t="str">
        <f ca="1">IF(B22=FALSE,"",OFFSET(Force_2!T$3,B12+A22,0))</f>
        <v/>
      </c>
      <c r="K22" s="303" t="str">
        <f ca="1">IF(B22=FALSE,"",D22*A14)</f>
        <v/>
      </c>
      <c r="L22" s="303" t="str">
        <f ca="1">IF(B22=FALSE,"",IF(D22=0,0,D22/E22*(F22-F20)))</f>
        <v/>
      </c>
      <c r="M22" s="303" t="str">
        <f ca="1">IF(B22=FALSE,"",IF(D22=0,0,D22/G22*(H22-H20)))</f>
        <v/>
      </c>
      <c r="N22" s="303" t="str">
        <f ca="1">IF(B22=FALSE,"",IF(D22=0,0,D22/I22*(J22-J20)))</f>
        <v/>
      </c>
      <c r="O22" s="304"/>
      <c r="P22" s="305" t="e">
        <f ca="1">ABS(P21)</f>
        <v>#VALUE!</v>
      </c>
      <c r="Q22" s="305" t="e">
        <f t="shared" ref="Q22:R22" ca="1" si="0">ABS(Q21)</f>
        <v>#VALUE!</v>
      </c>
      <c r="R22" s="305" t="e">
        <f t="shared" ca="1" si="0"/>
        <v>#VALUE!</v>
      </c>
      <c r="S22" s="306"/>
      <c r="T22" s="304"/>
      <c r="U22" s="306"/>
      <c r="V22" s="307"/>
      <c r="X22" s="251" t="s">
        <v>533</v>
      </c>
      <c r="Y22" s="200" t="str">
        <f ca="1">E14</f>
        <v>kN</v>
      </c>
      <c r="Z22" s="200" t="str">
        <f ca="1">E14</f>
        <v>kN</v>
      </c>
      <c r="AA22" s="271" t="str">
        <f ca="1">Z22</f>
        <v>kN</v>
      </c>
      <c r="AB22" s="200" t="s">
        <v>59</v>
      </c>
      <c r="AC22" s="200" t="s">
        <v>60</v>
      </c>
      <c r="AD22" s="233" t="str">
        <f ca="1">AA22</f>
        <v>kN</v>
      </c>
      <c r="AE22" s="200" t="s">
        <v>59</v>
      </c>
      <c r="AF22" s="200" t="s">
        <v>59</v>
      </c>
      <c r="AG22" s="200"/>
      <c r="AI22" s="275" t="str">
        <f ca="1">Z22</f>
        <v>kN</v>
      </c>
      <c r="AJ22" s="233" t="s">
        <v>505</v>
      </c>
      <c r="AK22" s="233" t="s">
        <v>558</v>
      </c>
      <c r="AL22" s="233" t="s">
        <v>506</v>
      </c>
      <c r="AM22" s="250" t="str">
        <f ca="1">IF(TYPE(MATCH("FAIL",AM23:AM36,0))=16,"","FAIL")</f>
        <v/>
      </c>
    </row>
    <row r="23" spans="1:39" s="119" customFormat="1" ht="18.75" customHeight="1">
      <c r="A23" s="123">
        <v>3</v>
      </c>
      <c r="B23" s="123" t="b">
        <f ca="1">IFERROR(AND(OFFSET(Force_2!O$3,B12+A23,0)&lt;&gt;"",H12+5&gt;A23),FALSE)</f>
        <v>0</v>
      </c>
      <c r="C23" s="556" t="s">
        <v>285</v>
      </c>
      <c r="D23" s="123" t="str">
        <f ca="1">IF(B23=FALSE,"",OFFSET(Force_2!B$3,B12+A23,0))</f>
        <v/>
      </c>
      <c r="E23" s="123" t="str">
        <f ca="1">IF(B23=FALSE,"",OFFSET(Force_2!O$3,B12+A23,0))</f>
        <v/>
      </c>
      <c r="F23" s="123" t="str">
        <f ca="1">IF(B23=FALSE,"",OFFSET(Force_2!P$3,B12+A23,0))</f>
        <v/>
      </c>
      <c r="G23" s="123" t="str">
        <f ca="1">IF(B23=FALSE,"",OFFSET(Force_2!Q$3,B12+A23,0))</f>
        <v/>
      </c>
      <c r="H23" s="123" t="str">
        <f ca="1">IF(B23=FALSE,"",OFFSET(Force_2!R$3,B12+A23,0))</f>
        <v/>
      </c>
      <c r="I23" s="123" t="str">
        <f ca="1">IF(B23=FALSE,"",OFFSET(Force_2!S$3,B12+A23,0))</f>
        <v/>
      </c>
      <c r="J23" s="123" t="str">
        <f ca="1">IF(B23=FALSE,"",OFFSET(Force_2!T$3,B12+A23,0))</f>
        <v/>
      </c>
      <c r="K23" s="308" t="str">
        <f ca="1">IF(B23=FALSE,"",D23*A14)</f>
        <v/>
      </c>
      <c r="L23" s="308" t="str">
        <f ca="1">IF(B23=FALSE,"",IF(D23=0,0,D23/E23*(F23-F23)))</f>
        <v/>
      </c>
      <c r="M23" s="308" t="str">
        <f ca="1">IF(B23=FALSE,"",IF(D23=0,0,D23/G23*(H23-H23)))</f>
        <v/>
      </c>
      <c r="N23" s="308" t="str">
        <f ca="1">IF(B23=FALSE,"",IF(D23=0,0,D23/I23*(J23-J23)))</f>
        <v/>
      </c>
      <c r="O23" s="308" t="str">
        <f ca="1">IF(B23=FALSE,"",AVERAGE(L23:N23))</f>
        <v/>
      </c>
      <c r="P23" s="308" t="str">
        <f ca="1">IF(B23=FALSE,"",(R14*L23+S14*L23^2+T14*L23^3)*N14)</f>
        <v/>
      </c>
      <c r="Q23" s="308" t="str">
        <f ca="1">IF(B23=FALSE,"",(R14*M23+S14*M23^2+T14*M23^3)*N14)</f>
        <v/>
      </c>
      <c r="R23" s="308" t="str">
        <f ca="1">IF(B23=FALSE,"",(R14*N23+S14*N23^2+T14*N23^3)*N14)</f>
        <v/>
      </c>
      <c r="S23" s="308" t="str">
        <f ca="1">IF(B23=FALSE,"",AVERAGE(P23:R23))</f>
        <v/>
      </c>
      <c r="T23" s="309" t="str">
        <f ca="1">IF(B23=FALSE,"",IF(K23=0,0,(ROUND(K23,K14)-ROUND(P23,K14))/ROUND(P23,K14)*100))</f>
        <v/>
      </c>
      <c r="U23" s="309" t="str">
        <f ca="1">IF(B23=FALSE,"",IF(K23=0,0,(ROUND(K23,K14)-ROUND(Q23,K14))/ROUND(Q23,K14)*100))</f>
        <v/>
      </c>
      <c r="V23" s="309" t="str">
        <f ca="1">IF(B23=FALSE,"",IF(K23=0,0,(ROUND(K23,K14)-ROUND(R23,K14))/ROUND(R23,K14)*100))</f>
        <v/>
      </c>
      <c r="X23" s="124" t="str">
        <f ca="1">IF(A42=FALSE,"",IF(B42*F14&gt;=1000,"# ##","")&amp;J14)</f>
        <v/>
      </c>
      <c r="Y23" s="124" t="str">
        <f ca="1">IF(A42=FALSE,"",TEXT(B42*F14,X23))</f>
        <v/>
      </c>
      <c r="Z23" s="124" t="str">
        <f ca="1">IF(A42=FALSE,"-",TEXT(C42*F14,X23))</f>
        <v>-</v>
      </c>
      <c r="AA23" s="273" t="str">
        <f ca="1">IF(A42=FALSE,"-",TEXT((B42-C42)*F14,X23))</f>
        <v>-</v>
      </c>
      <c r="AB23" s="124" t="str">
        <f ca="1">IF(A42=FALSE,"",IF(D23=0,"-",TEXT(P42,AH44)))</f>
        <v/>
      </c>
      <c r="AC23" s="124" t="str">
        <f ca="1">IF(OR(A42=FALSE,D23=0),"-",TEXT(ROUNDUP(AE42,AH42),AH44))</f>
        <v>-</v>
      </c>
      <c r="AD23" s="310" t="s">
        <v>577</v>
      </c>
      <c r="AE23" s="124" t="str">
        <f ca="1">IF(OR(A42=FALSE,D23=0),"-",TEXT(Q42,AH44))</f>
        <v>-</v>
      </c>
      <c r="AF23" s="130" t="str">
        <f ca="1">IF(A42=FALSE,"-",TEXT(R42,AH44))</f>
        <v>-</v>
      </c>
      <c r="AG23" s="125" t="str">
        <f ca="1">IF(A42=FALSE,"-",AA42)</f>
        <v>-</v>
      </c>
      <c r="AI23" s="125" t="str">
        <f ca="1">IF(A42=FALSE,"",ROUND(C42*F14,K13))</f>
        <v/>
      </c>
      <c r="AJ23" s="125" t="str">
        <f ca="1">IF(A42=FALSE,"",ROUND(OFFSET(Force_2!L$3,B12+A23,0)*A14*F14,K13))</f>
        <v/>
      </c>
      <c r="AK23" s="125" t="str">
        <f ca="1">IF(A42=FALSE,"",ROUND(OFFSET(Force_2!M$3,B12+A23,0)*A14*F14,K13))</f>
        <v/>
      </c>
      <c r="AL23" s="124" t="str">
        <f ca="1">IF(A42=FALSE,"","± "&amp;TEXT((AK23-AJ23)/2,J14))</f>
        <v/>
      </c>
      <c r="AM23" s="124" t="str">
        <f ca="1">IF(A42=FALSE,"-",IF(AND(AJ23&lt;=AI23,AI23&lt;=AK23),"PASS","FAIL"))</f>
        <v>-</v>
      </c>
    </row>
    <row r="24" spans="1:39" s="119" customFormat="1" ht="18.75" customHeight="1">
      <c r="A24" s="121">
        <v>4</v>
      </c>
      <c r="B24" s="121" t="b">
        <f ca="1">IFERROR(AND(OFFSET(Force_2!O$3,B12+A24,0)&lt;&gt;"",H12+5&gt;A24),FALSE)</f>
        <v>0</v>
      </c>
      <c r="C24" s="542"/>
      <c r="D24" s="121" t="str">
        <f ca="1">IF(B24=FALSE,"",OFFSET(Force_2!B$3,B12+A24,0))</f>
        <v/>
      </c>
      <c r="E24" s="121" t="str">
        <f ca="1">IF(B24=FALSE,"",OFFSET(Force_2!O$3,B12+A24,0))</f>
        <v/>
      </c>
      <c r="F24" s="121" t="str">
        <f ca="1">IF(B24=FALSE,"",OFFSET(Force_2!P$3,B12+A24,0))</f>
        <v/>
      </c>
      <c r="G24" s="121" t="str">
        <f ca="1">IF(B24=FALSE,"",OFFSET(Force_2!Q$3,B12+A24,0))</f>
        <v/>
      </c>
      <c r="H24" s="121" t="str">
        <f ca="1">IF(B24=FALSE,"",OFFSET(Force_2!R$3,B12+A24,0))</f>
        <v/>
      </c>
      <c r="I24" s="121" t="str">
        <f ca="1">IF(B24=FALSE,"",OFFSET(Force_2!S$3,B12+A24,0))</f>
        <v/>
      </c>
      <c r="J24" s="121" t="str">
        <f ca="1">IF(B24=FALSE,"",OFFSET(Force_2!T$3,B12+A24,0))</f>
        <v/>
      </c>
      <c r="K24" s="308" t="str">
        <f ca="1">IF(B24=FALSE,"",D24*A14)</f>
        <v/>
      </c>
      <c r="L24" s="308" t="str">
        <f ca="1">IF(B24=FALSE,"",IF(D24=0,0,D24/E24*(F24-F23)))</f>
        <v/>
      </c>
      <c r="M24" s="308" t="str">
        <f ca="1">IF(B24=FALSE,"",IF(D24=0,0,D24/G24*(H24-H23)))</f>
        <v/>
      </c>
      <c r="N24" s="308" t="str">
        <f ca="1">IF(B24=FALSE,"",IF(D24=0,0,D24/I24*(J24-J23)))</f>
        <v/>
      </c>
      <c r="O24" s="308" t="str">
        <f t="shared" ref="O24:O37" ca="1" si="1">IF(B24=FALSE,"",AVERAGE(L24:N24))</f>
        <v/>
      </c>
      <c r="P24" s="308" t="str">
        <f ca="1">IF(B24=FALSE,"",(R14*L24+S14*L24^2+T14*L24^3)*N14)</f>
        <v/>
      </c>
      <c r="Q24" s="308" t="str">
        <f ca="1">IF(B24=FALSE,"",(R14*M24+S14*M24^2+T14*M24^3)*N14)</f>
        <v/>
      </c>
      <c r="R24" s="308" t="str">
        <f ca="1">IF(B24=FALSE,"",(R14*N24+S14*N24^2+T14*N24^3)*N14)</f>
        <v/>
      </c>
      <c r="S24" s="308" t="str">
        <f t="shared" ref="S24:S37" ca="1" si="2">IF(B24=FALSE,"",AVERAGE(P24:R24))</f>
        <v/>
      </c>
      <c r="T24" s="309" t="str">
        <f ca="1">IF(B24=FALSE,"",IF(K24=0,0,(ROUND(K24,K14)-ROUND(P24,K14))/ROUND(P24,K14)*100))</f>
        <v/>
      </c>
      <c r="U24" s="309" t="str">
        <f ca="1">IF(B24=FALSE,"",IF(K24=0,0,(ROUND(K24,K14)-ROUND(Q24,K14))/ROUND(Q24,K14)*100))</f>
        <v/>
      </c>
      <c r="V24" s="309" t="str">
        <f ca="1">IF(B24=FALSE,"",IF(K24=0,0,(ROUND(K24,K14)-ROUND(R24,K14))/ROUND(R24,K14)*100))</f>
        <v/>
      </c>
      <c r="X24" s="124" t="str">
        <f ca="1">IF(A43=FALSE,"",IF(B43*F14&gt;=1000,"# ##","")&amp;J14)</f>
        <v/>
      </c>
      <c r="Y24" s="124" t="str">
        <f ca="1">IF(A43=FALSE,"",TEXT(B43*F14,X24))</f>
        <v/>
      </c>
      <c r="Z24" s="124" t="str">
        <f ca="1">IF(A43=FALSE,"-",TEXT(C43*F14,X24))</f>
        <v>-</v>
      </c>
      <c r="AA24" s="273" t="str">
        <f ca="1">IF(A43=FALSE,"-",TEXT((B43-C43)*F14,X24))</f>
        <v>-</v>
      </c>
      <c r="AB24" s="124" t="str">
        <f ca="1">IF(A43=FALSE,"",IF(D24=0,"-",TEXT(P43,AH44)))</f>
        <v/>
      </c>
      <c r="AC24" s="124" t="str">
        <f ca="1">IF(OR(A43=FALSE,D24=0),"-",TEXT(ROUNDUP(AE43,AH42),AH44))</f>
        <v>-</v>
      </c>
      <c r="AD24" s="273" t="str">
        <f ca="1">IF(A43=FALSE,"-",TEXT(ROUNDUP(AE43,AH42)%*B43*F14,X24))</f>
        <v>-</v>
      </c>
      <c r="AE24" s="124" t="str">
        <f ca="1">IF(OR(A43=FALSE,D24=0),"-",TEXT(Q43,AH44))</f>
        <v>-</v>
      </c>
      <c r="AF24" s="124" t="s">
        <v>578</v>
      </c>
      <c r="AG24" s="125" t="str">
        <f t="shared" ref="AG24:AG36" ca="1" si="3">IF(A43=FALSE,"-",AA43)</f>
        <v>-</v>
      </c>
      <c r="AI24" s="125" t="str">
        <f ca="1">IF(A43=FALSE,"",ROUND(C43*F14,K13))</f>
        <v/>
      </c>
      <c r="AJ24" s="125" t="str">
        <f ca="1">IF(A43=FALSE,"",ROUND(OFFSET(Force_2!L$3,B12+A24,0)*A14*F14,K13))</f>
        <v/>
      </c>
      <c r="AK24" s="125" t="str">
        <f ca="1">IF(A43=FALSE,"",ROUND(OFFSET(Force_2!M$3,B12+A24,0)*A14*F14,K13))</f>
        <v/>
      </c>
      <c r="AL24" s="124" t="str">
        <f ca="1">IF(A43=FALSE,"","± "&amp;TEXT((AK24-AJ24)/2,J14))</f>
        <v/>
      </c>
      <c r="AM24" s="124" t="str">
        <f t="shared" ref="AM24:AM36" ca="1" si="4">IF(A43=FALSE,"-",IF(AND(AJ24&lt;=AI24,AI24&lt;=AK24),"PASS","FAIL"))</f>
        <v>-</v>
      </c>
    </row>
    <row r="25" spans="1:39" s="119" customFormat="1" ht="18.75" customHeight="1">
      <c r="A25" s="121">
        <v>5</v>
      </c>
      <c r="B25" s="121" t="b">
        <f ca="1">IFERROR(AND(OFFSET(Force_2!O$3,B12+A25,0)&lt;&gt;"",H12+5&gt;A25),FALSE)</f>
        <v>0</v>
      </c>
      <c r="C25" s="542"/>
      <c r="D25" s="121" t="str">
        <f ca="1">IF(B25=FALSE,"",OFFSET(Force_2!B$3,B12+A25,0))</f>
        <v/>
      </c>
      <c r="E25" s="121" t="str">
        <f ca="1">IF(B25=FALSE,"",OFFSET(Force_2!O$3,B12+A25,0))</f>
        <v/>
      </c>
      <c r="F25" s="121" t="str">
        <f ca="1">IF(B25=FALSE,"",OFFSET(Force_2!P$3,B12+A25,0))</f>
        <v/>
      </c>
      <c r="G25" s="121" t="str">
        <f ca="1">IF(B25=FALSE,"",OFFSET(Force_2!Q$3,B12+A25,0))</f>
        <v/>
      </c>
      <c r="H25" s="121" t="str">
        <f ca="1">IF(B25=FALSE,"",OFFSET(Force_2!R$3,B12+A25,0))</f>
        <v/>
      </c>
      <c r="I25" s="121" t="str">
        <f ca="1">IF(B25=FALSE,"",OFFSET(Force_2!S$3,B12+A25,0))</f>
        <v/>
      </c>
      <c r="J25" s="121" t="str">
        <f ca="1">IF(B25=FALSE,"",OFFSET(Force_2!T$3,B12+A25,0))</f>
        <v/>
      </c>
      <c r="K25" s="308" t="str">
        <f ca="1">IF(B25=FALSE,"",D25*A14)</f>
        <v/>
      </c>
      <c r="L25" s="308" t="str">
        <f ca="1">IF(B25=FALSE,"",IF(D25=0,0,D25/E25*(F25-F23)))</f>
        <v/>
      </c>
      <c r="M25" s="308" t="str">
        <f ca="1">IF(B25=FALSE,"",IF(D25=0,0,D25/G25*(H25-H23)))</f>
        <v/>
      </c>
      <c r="N25" s="308" t="str">
        <f ca="1">IF(B25=FALSE,"",IF(D25=0,0,D25/I25*(J25-J23)))</f>
        <v/>
      </c>
      <c r="O25" s="308" t="str">
        <f t="shared" ca="1" si="1"/>
        <v/>
      </c>
      <c r="P25" s="308" t="str">
        <f ca="1">IF(B25=FALSE,"",(R14*L25+S14*L25^2+T14*L25^3)*N14)</f>
        <v/>
      </c>
      <c r="Q25" s="308" t="str">
        <f ca="1">IF(B25=FALSE,"",(R14*M25+S14*M25^2+T14*M25^3)*N14)</f>
        <v/>
      </c>
      <c r="R25" s="308" t="str">
        <f ca="1">IF(B25=FALSE,"",(R14*N25+S14*N25^2+T14*N25^3)*N14)</f>
        <v/>
      </c>
      <c r="S25" s="308" t="str">
        <f t="shared" ca="1" si="2"/>
        <v/>
      </c>
      <c r="T25" s="309" t="str">
        <f ca="1">IF(B25=FALSE,"",IF(K25=0,0,(ROUND(K25,K14)-ROUND(P25,K14))/ROUND(P25,K14)*100))</f>
        <v/>
      </c>
      <c r="U25" s="309" t="str">
        <f ca="1">IF(B25=FALSE,"",IF(K25=0,0,(ROUND(K25,K14)-ROUND(Q25,K14))/ROUND(Q25,K14)*100))</f>
        <v/>
      </c>
      <c r="V25" s="309" t="str">
        <f ca="1">IF(B25=FALSE,"",IF(K25=0,0,(ROUND(K25,K14)-ROUND(R25,K14))/ROUND(R25,K14)*100))</f>
        <v/>
      </c>
      <c r="X25" s="124" t="str">
        <f ca="1">IF(A44=FALSE,"",IF(B44*F14&gt;=1000,"# ##","")&amp;J14)</f>
        <v/>
      </c>
      <c r="Y25" s="124" t="str">
        <f ca="1">IF(A44=FALSE,"",TEXT(B44*F14,X25))</f>
        <v/>
      </c>
      <c r="Z25" s="124" t="str">
        <f ca="1">IF(A44=FALSE,"-",TEXT(C44*F14,X25))</f>
        <v>-</v>
      </c>
      <c r="AA25" s="273" t="str">
        <f ca="1">IF(A44=FALSE,"-",TEXT((B44-C44)*F14,X25))</f>
        <v>-</v>
      </c>
      <c r="AB25" s="124" t="str">
        <f ca="1">IF(A44=FALSE,"",IF(D25=0,"-",TEXT(P44,AH44)))</f>
        <v/>
      </c>
      <c r="AC25" s="124" t="str">
        <f ca="1">IF(OR(A44=FALSE,D25=0),"-",TEXT(ROUNDUP(AE44,AH42),AH44))</f>
        <v>-</v>
      </c>
      <c r="AD25" s="273" t="str">
        <f ca="1">IF(A44=FALSE,"-",TEXT(ROUNDUP(AE44,AH42)%*B44*F14,X25))</f>
        <v>-</v>
      </c>
      <c r="AE25" s="124" t="str">
        <f ca="1">IF(OR(A44=FALSE,D25=0),"-",TEXT(Q44,AH44))</f>
        <v>-</v>
      </c>
      <c r="AF25" s="124" t="s">
        <v>578</v>
      </c>
      <c r="AG25" s="125" t="str">
        <f t="shared" ca="1" si="3"/>
        <v>-</v>
      </c>
      <c r="AI25" s="125" t="str">
        <f ca="1">IF(A44=FALSE,"",ROUND(C44*F14,K13))</f>
        <v/>
      </c>
      <c r="AJ25" s="125" t="str">
        <f ca="1">IF(A44=FALSE,"",ROUND(OFFSET(Force_2!L$3,B12+A25,0)*A14*F14,K13))</f>
        <v/>
      </c>
      <c r="AK25" s="125" t="str">
        <f ca="1">IF(A44=FALSE,"",ROUND(OFFSET(Force_2!M$3,B12+A25,0)*A14*F14,K13))</f>
        <v/>
      </c>
      <c r="AL25" s="124" t="str">
        <f ca="1">IF(A44=FALSE,"","± "&amp;TEXT((AK25-AJ25)/2,J14))</f>
        <v/>
      </c>
      <c r="AM25" s="124" t="str">
        <f t="shared" ca="1" si="4"/>
        <v>-</v>
      </c>
    </row>
    <row r="26" spans="1:39" s="119" customFormat="1" ht="18.75" customHeight="1">
      <c r="A26" s="121">
        <v>6</v>
      </c>
      <c r="B26" s="121" t="b">
        <f ca="1">IFERROR(AND(OFFSET(Force_2!O$3,B12+A26,0)&lt;&gt;"",H12+5&gt;A26),FALSE)</f>
        <v>0</v>
      </c>
      <c r="C26" s="542"/>
      <c r="D26" s="121" t="str">
        <f ca="1">IF(B26=FALSE,"",OFFSET(Force_2!B$3,B12+A26,0))</f>
        <v/>
      </c>
      <c r="E26" s="121" t="str">
        <f ca="1">IF(B26=FALSE,"",OFFSET(Force_2!O$3,B12+A26,0))</f>
        <v/>
      </c>
      <c r="F26" s="121" t="str">
        <f ca="1">IF(B26=FALSE,"",OFFSET(Force_2!P$3,B12+A26,0))</f>
        <v/>
      </c>
      <c r="G26" s="121" t="str">
        <f ca="1">IF(B26=FALSE,"",OFFSET(Force_2!Q$3,B12+A26,0))</f>
        <v/>
      </c>
      <c r="H26" s="121" t="str">
        <f ca="1">IF(B26=FALSE,"",OFFSET(Force_2!R$3,B12+A26,0))</f>
        <v/>
      </c>
      <c r="I26" s="121" t="str">
        <f ca="1">IF(B26=FALSE,"",OFFSET(Force_2!S$3,B12+A26,0))</f>
        <v/>
      </c>
      <c r="J26" s="121" t="str">
        <f ca="1">IF(B26=FALSE,"",OFFSET(Force_2!T$3,B12+A26,0))</f>
        <v/>
      </c>
      <c r="K26" s="308" t="str">
        <f ca="1">IF(B26=FALSE,"",D26*A14)</f>
        <v/>
      </c>
      <c r="L26" s="308" t="str">
        <f ca="1">IF(B26=FALSE,"",IF(D26=0,0,D26/E26*(F26-F23)))</f>
        <v/>
      </c>
      <c r="M26" s="308" t="str">
        <f ca="1">IF(B26=FALSE,"",IF(D26=0,0,D26/G26*(H26-H23)))</f>
        <v/>
      </c>
      <c r="N26" s="308" t="str">
        <f ca="1">IF(B26=FALSE,"",IF(D26=0,0,D26/I26*(J26-J23)))</f>
        <v/>
      </c>
      <c r="O26" s="308" t="str">
        <f t="shared" ca="1" si="1"/>
        <v/>
      </c>
      <c r="P26" s="308" t="str">
        <f ca="1">IF(B26=FALSE,"",(R14*L26+S14*L26^2+T14*L26^3)*N14)</f>
        <v/>
      </c>
      <c r="Q26" s="308" t="str">
        <f ca="1">IF(B26=FALSE,"",(R14*M26+S14*M26^2+T14*M26^3)*N14)</f>
        <v/>
      </c>
      <c r="R26" s="308" t="str">
        <f ca="1">IF(B26=FALSE,"",(R14*N26+S14*N26^2+T14*N26^3)*N14)</f>
        <v/>
      </c>
      <c r="S26" s="308" t="str">
        <f t="shared" ca="1" si="2"/>
        <v/>
      </c>
      <c r="T26" s="309" t="str">
        <f ca="1">IF(B26=FALSE,"",IF(K26=0,0,(ROUND(K26,K14)-ROUND(P26,K14))/ROUND(P26,K14)*100))</f>
        <v/>
      </c>
      <c r="U26" s="309" t="str">
        <f ca="1">IF(B26=FALSE,"",IF(K26=0,0,(ROUND(K26,K14)-ROUND(Q26,K14))/ROUND(Q26,K14)*100))</f>
        <v/>
      </c>
      <c r="V26" s="309" t="str">
        <f ca="1">IF(B26=FALSE,"",IF(K26=0,0,(ROUND(K26,K14)-ROUND(R26,K14))/ROUND(R26,K14)*100))</f>
        <v/>
      </c>
      <c r="X26" s="124" t="str">
        <f ca="1">IF(A45=FALSE,"",IF(B45*F14&gt;=1000,"# ##","")&amp;J14)</f>
        <v/>
      </c>
      <c r="Y26" s="124" t="str">
        <f ca="1">IF(A45=FALSE,"",TEXT(B45*F14,X26))</f>
        <v/>
      </c>
      <c r="Z26" s="124" t="str">
        <f ca="1">IF(A45=FALSE,"-",TEXT(C45*F14,X26))</f>
        <v>-</v>
      </c>
      <c r="AA26" s="273" t="str">
        <f ca="1">IF(A45=FALSE,"-",TEXT((B45-C45)*F14,X26))</f>
        <v>-</v>
      </c>
      <c r="AB26" s="124" t="str">
        <f ca="1">IF(A45=FALSE,"",IF(D26=0,"-",TEXT(P45,AH44)))</f>
        <v/>
      </c>
      <c r="AC26" s="124" t="str">
        <f ca="1">IF(OR(A45=FALSE,D26=0),"-",TEXT(ROUNDUP(AE45,AH42),AH44))</f>
        <v>-</v>
      </c>
      <c r="AD26" s="273" t="str">
        <f ca="1">IF(A45=FALSE,"-",TEXT(ROUNDUP(AE45,AH42)%*B45*F14,X26))</f>
        <v>-</v>
      </c>
      <c r="AE26" s="124" t="str">
        <f ca="1">IF(OR(A45=FALSE,D26=0),"-",TEXT(Q45,AH44))</f>
        <v>-</v>
      </c>
      <c r="AF26" s="124" t="s">
        <v>578</v>
      </c>
      <c r="AG26" s="125" t="str">
        <f t="shared" ca="1" si="3"/>
        <v>-</v>
      </c>
      <c r="AI26" s="125" t="str">
        <f ca="1">IF(A45=FALSE,"",ROUND(C45*F14,K13))</f>
        <v/>
      </c>
      <c r="AJ26" s="125" t="str">
        <f ca="1">IF(A45=FALSE,"",ROUND(OFFSET(Force_2!L$3,B12+A26,0)*A14*F14,K13))</f>
        <v/>
      </c>
      <c r="AK26" s="125" t="str">
        <f ca="1">IF(A45=FALSE,"",ROUND(OFFSET(Force_2!M$3,B12+A26,0)*A14*F14,K13))</f>
        <v/>
      </c>
      <c r="AL26" s="124" t="str">
        <f ca="1">IF(A45=FALSE,"","± "&amp;TEXT((AK26-AJ26)/2,J14))</f>
        <v/>
      </c>
      <c r="AM26" s="124" t="str">
        <f t="shared" ca="1" si="4"/>
        <v>-</v>
      </c>
    </row>
    <row r="27" spans="1:39" s="119" customFormat="1" ht="18.75" customHeight="1">
      <c r="A27" s="121">
        <v>7</v>
      </c>
      <c r="B27" s="121" t="b">
        <f ca="1">IFERROR(AND(OFFSET(Force_2!O$3,B12+A27,0)&lt;&gt;"",H12+5&gt;A27),FALSE)</f>
        <v>0</v>
      </c>
      <c r="C27" s="542"/>
      <c r="D27" s="121" t="str">
        <f ca="1">IF(B27=FALSE,"",OFFSET(Force_2!B$3,B12+A27,0))</f>
        <v/>
      </c>
      <c r="E27" s="121" t="str">
        <f ca="1">IF(B27=FALSE,"",OFFSET(Force_2!O$3,B12+A27,0))</f>
        <v/>
      </c>
      <c r="F27" s="121" t="str">
        <f ca="1">IF(B27=FALSE,"",OFFSET(Force_2!P$3,B12+A27,0))</f>
        <v/>
      </c>
      <c r="G27" s="121" t="str">
        <f ca="1">IF(B27=FALSE,"",OFFSET(Force_2!Q$3,B12+A27,0))</f>
        <v/>
      </c>
      <c r="H27" s="121" t="str">
        <f ca="1">IF(B27=FALSE,"",OFFSET(Force_2!R$3,B12+A27,0))</f>
        <v/>
      </c>
      <c r="I27" s="121" t="str">
        <f ca="1">IF(B27=FALSE,"",OFFSET(Force_2!S$3,B12+A27,0))</f>
        <v/>
      </c>
      <c r="J27" s="121" t="str">
        <f ca="1">IF(B27=FALSE,"",OFFSET(Force_2!T$3,B12+A27,0))</f>
        <v/>
      </c>
      <c r="K27" s="308" t="str">
        <f ca="1">IF(B27=FALSE,"",D27*A14)</f>
        <v/>
      </c>
      <c r="L27" s="308" t="str">
        <f ca="1">IF(B27=FALSE,"",IF(D27=0,0,D27/E27*(F27-F23)))</f>
        <v/>
      </c>
      <c r="M27" s="308" t="str">
        <f ca="1">IF(B27=FALSE,"",IF(D27=0,0,D27/G27*(H27-H23)))</f>
        <v/>
      </c>
      <c r="N27" s="308" t="str">
        <f ca="1">IF(B27=FALSE,"",IF(D27=0,0,D27/I27*(J27-J23)))</f>
        <v/>
      </c>
      <c r="O27" s="308" t="str">
        <f t="shared" ca="1" si="1"/>
        <v/>
      </c>
      <c r="P27" s="308" t="str">
        <f ca="1">IF(B27=FALSE,"",(R14*L27+S14*L27^2+T14*L27^3)*N14)</f>
        <v/>
      </c>
      <c r="Q27" s="308" t="str">
        <f ca="1">IF(B27=FALSE,"",(R14*M27+S14*M27^2+T14*M27^3)*N14)</f>
        <v/>
      </c>
      <c r="R27" s="308" t="str">
        <f ca="1">IF(B27=FALSE,"",(R14*N27+S14*N27^2+T14*N27^3)*N14)</f>
        <v/>
      </c>
      <c r="S27" s="308" t="str">
        <f t="shared" ca="1" si="2"/>
        <v/>
      </c>
      <c r="T27" s="309" t="str">
        <f ca="1">IF(B27=FALSE,"",IF(K27=0,0,(ROUND(K27,K14)-ROUND(P27,K14))/ROUND(P27,K14)*100))</f>
        <v/>
      </c>
      <c r="U27" s="309" t="str">
        <f ca="1">IF(B27=FALSE,"",IF(K27=0,0,(ROUND(K27,K14)-ROUND(Q27,K14))/ROUND(Q27,K14)*100))</f>
        <v/>
      </c>
      <c r="V27" s="309" t="str">
        <f ca="1">IF(B27=FALSE,"",IF(K27=0,0,(ROUND(K27,K14)-ROUND(R27,K14))/ROUND(R27,K14)*100))</f>
        <v/>
      </c>
      <c r="X27" s="124" t="str">
        <f ca="1">IF(A46=FALSE,"",IF(B46*F14&gt;=1000,"# ##","")&amp;J14)</f>
        <v/>
      </c>
      <c r="Y27" s="124" t="str">
        <f ca="1">IF(A46=FALSE,"",TEXT(B46*F14,X27))</f>
        <v/>
      </c>
      <c r="Z27" s="124" t="str">
        <f ca="1">IF(A46=FALSE,"-",TEXT(C46*F14,X27))</f>
        <v>-</v>
      </c>
      <c r="AA27" s="273" t="str">
        <f ca="1">IF(A46=FALSE,"-",TEXT((B46-C46)*F14,X27))</f>
        <v>-</v>
      </c>
      <c r="AB27" s="124" t="str">
        <f ca="1">IF(A46=FALSE,"",IF(D27=0,"-",TEXT(P46,AH44)))</f>
        <v/>
      </c>
      <c r="AC27" s="124" t="str">
        <f ca="1">IF(OR(A46=FALSE,D27=0),"-",TEXT(ROUNDUP(AE46,AH42),AH44))</f>
        <v>-</v>
      </c>
      <c r="AD27" s="273" t="str">
        <f ca="1">IF(A46=FALSE,"-",TEXT(ROUNDUP(AE46,AH42)%*B46*F14,X27))</f>
        <v>-</v>
      </c>
      <c r="AE27" s="124" t="str">
        <f ca="1">IF(OR(A46=FALSE,D27=0),"-",TEXT(Q46,AH44))</f>
        <v>-</v>
      </c>
      <c r="AF27" s="124" t="s">
        <v>578</v>
      </c>
      <c r="AG27" s="125" t="str">
        <f t="shared" ca="1" si="3"/>
        <v>-</v>
      </c>
      <c r="AI27" s="125" t="str">
        <f ca="1">IF(A46=FALSE,"",ROUND(C46*F14,K13))</f>
        <v/>
      </c>
      <c r="AJ27" s="125" t="str">
        <f ca="1">IF(A46=FALSE,"",ROUND(OFFSET(Force_2!L$3,B12+A27,0)*A14*F14,K13))</f>
        <v/>
      </c>
      <c r="AK27" s="125" t="str">
        <f ca="1">IF(A46=FALSE,"",ROUND(OFFSET(Force_2!M$3,B12+A27,0)*A14*F14,K13))</f>
        <v/>
      </c>
      <c r="AL27" s="124" t="str">
        <f ca="1">IF(A46=FALSE,"","± "&amp;TEXT((AK27-AJ27)/2,J14))</f>
        <v/>
      </c>
      <c r="AM27" s="124" t="str">
        <f t="shared" ca="1" si="4"/>
        <v>-</v>
      </c>
    </row>
    <row r="28" spans="1:39" s="119" customFormat="1" ht="18.75" customHeight="1">
      <c r="A28" s="121">
        <v>8</v>
      </c>
      <c r="B28" s="121" t="b">
        <f ca="1">IFERROR(AND(OFFSET(Force_2!O$3,B12+A28,0)&lt;&gt;"",H12+5&gt;A28),FALSE)</f>
        <v>0</v>
      </c>
      <c r="C28" s="542"/>
      <c r="D28" s="121" t="str">
        <f ca="1">IF(B28=FALSE,"",OFFSET(Force_2!B$3,B12+A28,0))</f>
        <v/>
      </c>
      <c r="E28" s="121" t="str">
        <f ca="1">IF(B28=FALSE,"",OFFSET(Force_2!O$3,B12+A28,0))</f>
        <v/>
      </c>
      <c r="F28" s="121" t="str">
        <f ca="1">IF(B28=FALSE,"",OFFSET(Force_2!P$3,B12+A28,0))</f>
        <v/>
      </c>
      <c r="G28" s="121" t="str">
        <f ca="1">IF(B28=FALSE,"",OFFSET(Force_2!Q$3,B12+A28,0))</f>
        <v/>
      </c>
      <c r="H28" s="121" t="str">
        <f ca="1">IF(B28=FALSE,"",OFFSET(Force_2!R$3,B12+A28,0))</f>
        <v/>
      </c>
      <c r="I28" s="121" t="str">
        <f ca="1">IF(B28=FALSE,"",OFFSET(Force_2!S$3,B12+A28,0))</f>
        <v/>
      </c>
      <c r="J28" s="121" t="str">
        <f ca="1">IF(B28=FALSE,"",OFFSET(Force_2!T$3,B12+A28,0))</f>
        <v/>
      </c>
      <c r="K28" s="308" t="str">
        <f ca="1">IF(B28=FALSE,"",D28*A14)</f>
        <v/>
      </c>
      <c r="L28" s="308" t="str">
        <f ca="1">IF(B28=FALSE,"",IF(D28=0,0,D28/E28*(F28-F23)))</f>
        <v/>
      </c>
      <c r="M28" s="308" t="str">
        <f ca="1">IF(B28=FALSE,"",IF(D28=0,0,D28/G28*(H28-H23)))</f>
        <v/>
      </c>
      <c r="N28" s="308" t="str">
        <f ca="1">IF(B28=FALSE,"",IF(D28=0,0,D28/I28*(J28-J23)))</f>
        <v/>
      </c>
      <c r="O28" s="308" t="str">
        <f t="shared" ca="1" si="1"/>
        <v/>
      </c>
      <c r="P28" s="308" t="str">
        <f ca="1">IF(B28=FALSE,"",(R14*L28+S14*L28^2+T14*L28^3)*N14)</f>
        <v/>
      </c>
      <c r="Q28" s="308" t="str">
        <f ca="1">IF(B28=FALSE,"",(R14*M28+S14*M28^2+T14*M28^3)*N14)</f>
        <v/>
      </c>
      <c r="R28" s="308" t="str">
        <f ca="1">IF(B28=FALSE,"",(R14*N28+S14*N28^2+T14*N28^3)*N14)</f>
        <v/>
      </c>
      <c r="S28" s="308" t="str">
        <f t="shared" ca="1" si="2"/>
        <v/>
      </c>
      <c r="T28" s="309" t="str">
        <f ca="1">IF(B28=FALSE,"",IF(K28=0,0,(ROUND(K28,K14)-ROUND(P28,K14))/ROUND(P28,K14)*100))</f>
        <v/>
      </c>
      <c r="U28" s="309" t="str">
        <f ca="1">IF(B28=FALSE,"",IF(K28=0,0,(ROUND(K28,K14)-ROUND(Q28,K14))/ROUND(Q28,K14)*100))</f>
        <v/>
      </c>
      <c r="V28" s="309" t="str">
        <f ca="1">IF(B28=FALSE,"",IF(K28=0,0,(ROUND(K28,K14)-ROUND(R28,K14))/ROUND(R28,K14)*100))</f>
        <v/>
      </c>
      <c r="X28" s="124" t="str">
        <f ca="1">IF(A47=FALSE,"",IF(B47*F14&gt;=1000,"# ##","")&amp;J14)</f>
        <v/>
      </c>
      <c r="Y28" s="124" t="str">
        <f ca="1">IF(A47=FALSE,"",TEXT(B47*F14,X28))</f>
        <v/>
      </c>
      <c r="Z28" s="124" t="str">
        <f ca="1">IF(A47=FALSE,"-",TEXT(C47*F14,X28))</f>
        <v>-</v>
      </c>
      <c r="AA28" s="273" t="str">
        <f ca="1">IF(A47=FALSE,"-",TEXT((B47-C47)*F14,X28))</f>
        <v>-</v>
      </c>
      <c r="AB28" s="124" t="str">
        <f ca="1">IF(A47=FALSE,"",IF(D28=0,"-",TEXT(P47,AH44)))</f>
        <v/>
      </c>
      <c r="AC28" s="124" t="str">
        <f ca="1">IF(OR(A47=FALSE,D28=0),"-",TEXT(ROUNDUP(AE47,AH42),AH44))</f>
        <v>-</v>
      </c>
      <c r="AD28" s="273" t="str">
        <f ca="1">IF(A47=FALSE,"-",TEXT(ROUNDUP(AE47,AH42)%*B47*F14,X28))</f>
        <v>-</v>
      </c>
      <c r="AE28" s="124" t="str">
        <f ca="1">IF(OR(A47=FALSE,D28=0),"-",TEXT(Q47,AH44))</f>
        <v>-</v>
      </c>
      <c r="AF28" s="124" t="s">
        <v>578</v>
      </c>
      <c r="AG28" s="125" t="str">
        <f t="shared" ca="1" si="3"/>
        <v>-</v>
      </c>
      <c r="AI28" s="125" t="str">
        <f ca="1">IF(A47=FALSE,"",ROUND(C47*F14,K13))</f>
        <v/>
      </c>
      <c r="AJ28" s="125" t="str">
        <f ca="1">IF(A47=FALSE,"",ROUND(OFFSET(Force_2!L$3,B12+A28,0)*A14*F14,K13))</f>
        <v/>
      </c>
      <c r="AK28" s="125" t="str">
        <f ca="1">IF(A47=FALSE,"",ROUND(OFFSET(Force_2!M$3,B12+A28,0)*A14*F14,K13))</f>
        <v/>
      </c>
      <c r="AL28" s="124" t="str">
        <f ca="1">IF(A47=FALSE,"","± "&amp;TEXT((AK28-AJ28)/2,J14))</f>
        <v/>
      </c>
      <c r="AM28" s="124" t="str">
        <f t="shared" ca="1" si="4"/>
        <v>-</v>
      </c>
    </row>
    <row r="29" spans="1:39" s="119" customFormat="1" ht="18.75" customHeight="1">
      <c r="A29" s="121">
        <v>9</v>
      </c>
      <c r="B29" s="121" t="b">
        <f ca="1">IFERROR(AND(OFFSET(Force_2!O$3,B12+A29,0)&lt;&gt;"",H12+5&gt;A29),FALSE)</f>
        <v>0</v>
      </c>
      <c r="C29" s="542"/>
      <c r="D29" s="121" t="str">
        <f ca="1">IF(B29=FALSE,"",OFFSET(Force_2!B$3,B12+A29,0))</f>
        <v/>
      </c>
      <c r="E29" s="121" t="str">
        <f ca="1">IF(B29=FALSE,"",OFFSET(Force_2!O$3,B12+A29,0))</f>
        <v/>
      </c>
      <c r="F29" s="121" t="str">
        <f ca="1">IF(B29=FALSE,"",OFFSET(Force_2!P$3,B12+A29,0))</f>
        <v/>
      </c>
      <c r="G29" s="121" t="str">
        <f ca="1">IF(B29=FALSE,"",OFFSET(Force_2!Q$3,B12+A29,0))</f>
        <v/>
      </c>
      <c r="H29" s="121" t="str">
        <f ca="1">IF(B29=FALSE,"",OFFSET(Force_2!R$3,B12+A29,0))</f>
        <v/>
      </c>
      <c r="I29" s="121" t="str">
        <f ca="1">IF(B29=FALSE,"",OFFSET(Force_2!S$3,B12+A29,0))</f>
        <v/>
      </c>
      <c r="J29" s="121" t="str">
        <f ca="1">IF(B29=FALSE,"",OFFSET(Force_2!T$3,B12+A29,0))</f>
        <v/>
      </c>
      <c r="K29" s="308" t="str">
        <f ca="1">IF(B29=FALSE,"",D29*A14)</f>
        <v/>
      </c>
      <c r="L29" s="308" t="str">
        <f ca="1">IF(B29=FALSE,"",IF(D29=0,0,D29/E29*(F29-F23)))</f>
        <v/>
      </c>
      <c r="M29" s="308" t="str">
        <f ca="1">IF(B29=FALSE,"",IF(D29=0,0,D29/G29*(H29-H23)))</f>
        <v/>
      </c>
      <c r="N29" s="308" t="str">
        <f ca="1">IF(B29=FALSE,"",IF(D29=0,0,D29/I29*(J29-J23)))</f>
        <v/>
      </c>
      <c r="O29" s="308" t="str">
        <f t="shared" ca="1" si="1"/>
        <v/>
      </c>
      <c r="P29" s="308" t="str">
        <f ca="1">IF(B29=FALSE,"",(R14*L29+S14*L29^2+T14*L29^3)*N14)</f>
        <v/>
      </c>
      <c r="Q29" s="308" t="str">
        <f ca="1">IF(B29=FALSE,"",(R14*M29+S14*M29^2+T14*M29^3)*N14)</f>
        <v/>
      </c>
      <c r="R29" s="308" t="str">
        <f ca="1">IF(B29=FALSE,"",(R14*N29+S14*N29^2+T14*N29^3)*N14)</f>
        <v/>
      </c>
      <c r="S29" s="308" t="str">
        <f t="shared" ca="1" si="2"/>
        <v/>
      </c>
      <c r="T29" s="309" t="str">
        <f ca="1">IF(B29=FALSE,"",IF(K29=0,0,(ROUND(K29,K14)-ROUND(P29,K14))/ROUND(P29,K14)*100))</f>
        <v/>
      </c>
      <c r="U29" s="309" t="str">
        <f ca="1">IF(B29=FALSE,"",IF(K29=0,0,(ROUND(K29,K14)-ROUND(Q29,K14))/ROUND(Q29,K14)*100))</f>
        <v/>
      </c>
      <c r="V29" s="309" t="str">
        <f ca="1">IF(B29=FALSE,"",IF(K29=0,0,(ROUND(K29,K14)-ROUND(R29,K14))/ROUND(R29,K14)*100))</f>
        <v/>
      </c>
      <c r="X29" s="124" t="str">
        <f ca="1">IF(A48=FALSE,"",IF(B48*F14&gt;=1000,"# ##","")&amp;J14)</f>
        <v/>
      </c>
      <c r="Y29" s="124" t="str">
        <f ca="1">IF(A48=FALSE,"",TEXT(B48*F14,X29))</f>
        <v/>
      </c>
      <c r="Z29" s="124" t="str">
        <f ca="1">IF(A48=FALSE,"-",TEXT(C48*F14,X29))</f>
        <v>-</v>
      </c>
      <c r="AA29" s="273" t="str">
        <f ca="1">IF(A48=FALSE,"-",TEXT((B48-C48)*F14,X29))</f>
        <v>-</v>
      </c>
      <c r="AB29" s="124" t="str">
        <f ca="1">IF(A48=FALSE,"",IF(D29=0,"-",TEXT(P48,AH44)))</f>
        <v/>
      </c>
      <c r="AC29" s="124" t="str">
        <f ca="1">IF(OR(A48=FALSE,D29=0),"-",TEXT(ROUNDUP(AE48,AH42),AH44))</f>
        <v>-</v>
      </c>
      <c r="AD29" s="273" t="str">
        <f ca="1">IF(A48=FALSE,"-",TEXT(ROUNDUP(AE48,AH42)%*B48*F14,X29))</f>
        <v>-</v>
      </c>
      <c r="AE29" s="124" t="str">
        <f ca="1">IF(OR(A48=FALSE,D29=0),"-",TEXT(Q48,AH44))</f>
        <v>-</v>
      </c>
      <c r="AF29" s="124" t="s">
        <v>578</v>
      </c>
      <c r="AG29" s="125" t="str">
        <f t="shared" ca="1" si="3"/>
        <v>-</v>
      </c>
      <c r="AI29" s="125" t="str">
        <f ca="1">IF(A48=FALSE,"",ROUND(C48*F14,K13))</f>
        <v/>
      </c>
      <c r="AJ29" s="125" t="str">
        <f ca="1">IF(A48=FALSE,"",ROUND(OFFSET(Force_2!L$3,B12+A29,0)*A14*F14,K13))</f>
        <v/>
      </c>
      <c r="AK29" s="125" t="str">
        <f ca="1">IF(A48=FALSE,"",ROUND(OFFSET(Force_2!M$3,B12+A29,0)*A14*F14,K13))</f>
        <v/>
      </c>
      <c r="AL29" s="124" t="str">
        <f ca="1">IF(A48=FALSE,"","± "&amp;TEXT((AK29-AJ29)/2,J14))</f>
        <v/>
      </c>
      <c r="AM29" s="124" t="str">
        <f t="shared" ca="1" si="4"/>
        <v>-</v>
      </c>
    </row>
    <row r="30" spans="1:39" s="119" customFormat="1" ht="18.75" customHeight="1">
      <c r="A30" s="121">
        <v>10</v>
      </c>
      <c r="B30" s="121" t="b">
        <f ca="1">IFERROR(AND(OFFSET(Force_2!O$3,B12+A30,0)&lt;&gt;"",H12+5&gt;A30),FALSE)</f>
        <v>0</v>
      </c>
      <c r="C30" s="542"/>
      <c r="D30" s="121" t="str">
        <f ca="1">IF(B$30=FALSE,"",OFFSET(Force_2!B$3,B12+A30,0))</f>
        <v/>
      </c>
      <c r="E30" s="121" t="str">
        <f ca="1">IF(B30=FALSE,"",OFFSET(Force_2!O$3,B12+A30,0))</f>
        <v/>
      </c>
      <c r="F30" s="121" t="str">
        <f ca="1">IF(B30=FALSE,"",OFFSET(Force_2!P$3,B12+A30,0))</f>
        <v/>
      </c>
      <c r="G30" s="121" t="str">
        <f ca="1">IF(B30=FALSE,"",OFFSET(Force_2!Q$3,B12+A30,0))</f>
        <v/>
      </c>
      <c r="H30" s="121" t="str">
        <f ca="1">IF(B30=FALSE,"",OFFSET(Force_2!R$3,B12+A30,0))</f>
        <v/>
      </c>
      <c r="I30" s="121" t="str">
        <f ca="1">IF(B30=FALSE,"",OFFSET(Force_2!S$3,B12+A30,0))</f>
        <v/>
      </c>
      <c r="J30" s="121" t="str">
        <f ca="1">IF(B30=FALSE,"",OFFSET(Force_2!T$3,B12+A30,0))</f>
        <v/>
      </c>
      <c r="K30" s="308" t="str">
        <f ca="1">IF(B30=FALSE,"",D30*A14)</f>
        <v/>
      </c>
      <c r="L30" s="308" t="str">
        <f ca="1">IF(B30=FALSE,"",IF(D30=0,0,D30/E30*(F30-F23)))</f>
        <v/>
      </c>
      <c r="M30" s="308" t="str">
        <f ca="1">IF(B30=FALSE,"",IF(D30=0,0,D30/G30*(H30-H23)))</f>
        <v/>
      </c>
      <c r="N30" s="308" t="str">
        <f ca="1">IF(B30=FALSE,"",IF(D30=0,0,D30/I30*(J30-J23)))</f>
        <v/>
      </c>
      <c r="O30" s="308" t="str">
        <f t="shared" ca="1" si="1"/>
        <v/>
      </c>
      <c r="P30" s="308" t="str">
        <f ca="1">IF(B30=FALSE,"",(R14*L30+S14*L30^2+T14*L30^3)*N14)</f>
        <v/>
      </c>
      <c r="Q30" s="308" t="str">
        <f ca="1">IF(B30=FALSE,"",(R14*M30+S14*M30^2+T14*M30^3)*N14)</f>
        <v/>
      </c>
      <c r="R30" s="308" t="str">
        <f ca="1">IF(B30=FALSE,"",(R14*N30+S14*N30^2+T14*N30^3)*N14)</f>
        <v/>
      </c>
      <c r="S30" s="308" t="str">
        <f t="shared" ca="1" si="2"/>
        <v/>
      </c>
      <c r="T30" s="309" t="str">
        <f ca="1">IF(B30=FALSE,"",IF(K30=0,0,(ROUND(K30,K14)-ROUND(P30,K14))/ROUND(P30,K14)*100))</f>
        <v/>
      </c>
      <c r="U30" s="309" t="str">
        <f ca="1">IF(B30=FALSE,"",IF(K30=0,0,(ROUND(K30,K14)-ROUND(Q30,K14))/ROUND(Q30,K14)*100))</f>
        <v/>
      </c>
      <c r="V30" s="309" t="str">
        <f ca="1">IF(B30=FALSE,"",IF(K30=0,0,(ROUND(K30,K14)-ROUND(R30,K14))/ROUND(R30,K14)*100))</f>
        <v/>
      </c>
      <c r="X30" s="124" t="str">
        <f ca="1">IF(A49=FALSE,"",IF(B49*F14&gt;=1000,"# ##","")&amp;J14)</f>
        <v/>
      </c>
      <c r="Y30" s="124" t="str">
        <f ca="1">IF(A49=FALSE,"",TEXT(B49*F14,X30))</f>
        <v/>
      </c>
      <c r="Z30" s="124" t="str">
        <f ca="1">IF(A49=FALSE,"-",TEXT(C49*F14,X30))</f>
        <v>-</v>
      </c>
      <c r="AA30" s="273" t="str">
        <f ca="1">IF(A49=FALSE,"-",TEXT((B49-C49)*F14,X30))</f>
        <v>-</v>
      </c>
      <c r="AB30" s="124" t="str">
        <f ca="1">IF(A49=FALSE,"",IF(D30=0,"-",TEXT(P49,AH44)))</f>
        <v/>
      </c>
      <c r="AC30" s="124" t="str">
        <f ca="1">IF(OR(A49=FALSE,D30=0),"-",TEXT(ROUNDUP(AE49,AH42),AH44))</f>
        <v>-</v>
      </c>
      <c r="AD30" s="273" t="str">
        <f ca="1">IF(A49=FALSE,"-",TEXT(ROUNDUP(AE49,AH42)%*B49*F14,X30))</f>
        <v>-</v>
      </c>
      <c r="AE30" s="124" t="str">
        <f ca="1">IF(OR(A49=FALSE,D30=0),"-",TEXT(Q49,AH44))</f>
        <v>-</v>
      </c>
      <c r="AF30" s="124" t="s">
        <v>578</v>
      </c>
      <c r="AG30" s="125" t="str">
        <f t="shared" ca="1" si="3"/>
        <v>-</v>
      </c>
      <c r="AI30" s="125" t="str">
        <f ca="1">IF(A49=FALSE,"",ROUND(C49*F14,K13))</f>
        <v/>
      </c>
      <c r="AJ30" s="125" t="str">
        <f ca="1">IF(A49=FALSE,"",ROUND(OFFSET(Force_2!L$3,B12+A30,0)*A14*F14,K13))</f>
        <v/>
      </c>
      <c r="AK30" s="125" t="str">
        <f ca="1">IF(A49=FALSE,"",ROUND(OFFSET(Force_2!M$3,B12+A30,0)*A14*F14,K13))</f>
        <v/>
      </c>
      <c r="AL30" s="124" t="str">
        <f ca="1">IF(A49=FALSE,"","± "&amp;TEXT((AK30-AJ30)/2,J14))</f>
        <v/>
      </c>
      <c r="AM30" s="124" t="str">
        <f t="shared" ca="1" si="4"/>
        <v>-</v>
      </c>
    </row>
    <row r="31" spans="1:39" s="119" customFormat="1" ht="18.75" customHeight="1">
      <c r="A31" s="121">
        <v>11</v>
      </c>
      <c r="B31" s="121" t="b">
        <f ca="1">IFERROR(AND(OFFSET(Force_2!O$3,B12+A31,0)&lt;&gt;"",H12+5&gt;A31),FALSE)</f>
        <v>0</v>
      </c>
      <c r="C31" s="542"/>
      <c r="D31" s="121" t="str">
        <f ca="1">IF(B$31=FALSE,"",OFFSET(Force_2!B$3,B12+A31,0))</f>
        <v/>
      </c>
      <c r="E31" s="121" t="str">
        <f ca="1">IF(B31=FALSE,"",OFFSET(Force_2!O$3,B12+A31,0))</f>
        <v/>
      </c>
      <c r="F31" s="121" t="str">
        <f ca="1">IF(B31=FALSE,"",OFFSET(Force_2!P$3,B12+A31,0))</f>
        <v/>
      </c>
      <c r="G31" s="121" t="str">
        <f ca="1">IF(B31=FALSE,"",OFFSET(Force_2!Q$3,B12+A31,0))</f>
        <v/>
      </c>
      <c r="H31" s="121" t="str">
        <f ca="1">IF(B31=FALSE,"",OFFSET(Force_2!R$3,B12+A31,0))</f>
        <v/>
      </c>
      <c r="I31" s="121" t="str">
        <f ca="1">IF(B31=FALSE,"",OFFSET(Force_2!S$3,B12+A31,0))</f>
        <v/>
      </c>
      <c r="J31" s="121" t="str">
        <f ca="1">IF(B31=FALSE,"",OFFSET(Force_2!T$3,B12+A31,0))</f>
        <v/>
      </c>
      <c r="K31" s="308" t="str">
        <f ca="1">IF(B31=FALSE,"",D31*A14)</f>
        <v/>
      </c>
      <c r="L31" s="308" t="str">
        <f ca="1">IF(B31=FALSE,"",IF(D31=0,0,D31/E31*(F31-F23)))</f>
        <v/>
      </c>
      <c r="M31" s="308" t="str">
        <f ca="1">IF(B31=FALSE,"",IF(D31=0,0,D31/G31*(H31-H23)))</f>
        <v/>
      </c>
      <c r="N31" s="308" t="str">
        <f ca="1">IF(B31=FALSE,"",IF(D31=0,0,D31/I31*(J31-J23)))</f>
        <v/>
      </c>
      <c r="O31" s="308" t="str">
        <f t="shared" ca="1" si="1"/>
        <v/>
      </c>
      <c r="P31" s="308" t="str">
        <f ca="1">IF(B31=FALSE,"",(R14*L31+S14*L31^2+T14*L31^3)*N14)</f>
        <v/>
      </c>
      <c r="Q31" s="308" t="str">
        <f ca="1">IF(B31=FALSE,"",(R14*M31+S14*M31^2+T14*M31^3)*N14)</f>
        <v/>
      </c>
      <c r="R31" s="308" t="str">
        <f ca="1">IF(B31=FALSE,"",(R14*N31+S14*N31^2+T14*N31^3)*N14)</f>
        <v/>
      </c>
      <c r="S31" s="308" t="str">
        <f t="shared" ca="1" si="2"/>
        <v/>
      </c>
      <c r="T31" s="309" t="str">
        <f ca="1">IF(B31=FALSE,"",IF(K31=0,0,(ROUND(K31,K14)-ROUND(P31,K14))/ROUND(P31,K14)*100))</f>
        <v/>
      </c>
      <c r="U31" s="309" t="str">
        <f ca="1">IF(B31=FALSE,"",IF(K31=0,0,(ROUND(K31,K14)-ROUND(Q31,K14))/ROUND(Q31,K14)*100))</f>
        <v/>
      </c>
      <c r="V31" s="309" t="str">
        <f ca="1">IF(B31=FALSE,"",IF(K31=0,0,(ROUND(K31,K14)-ROUND(R31,K14))/ROUND(R31,K14)*100))</f>
        <v/>
      </c>
      <c r="X31" s="124" t="str">
        <f ca="1">IF(A50=FALSE,"",IF(B50*F14&gt;=1000,"# ##","")&amp;J14)</f>
        <v/>
      </c>
      <c r="Y31" s="124" t="str">
        <f ca="1">IF(A50=FALSE,"",TEXT(B50*F14,X31))</f>
        <v/>
      </c>
      <c r="Z31" s="124" t="str">
        <f ca="1">IF(A50=FALSE,"-",TEXT(C50*F14,X31))</f>
        <v>-</v>
      </c>
      <c r="AA31" s="273" t="str">
        <f ca="1">IF(A50=FALSE,"-",TEXT((B50-C50)*F14,X31))</f>
        <v>-</v>
      </c>
      <c r="AB31" s="124" t="str">
        <f ca="1">IF(A50=FALSE,"",IF(D31=0,"-",TEXT(P50,AH44)))</f>
        <v/>
      </c>
      <c r="AC31" s="124" t="str">
        <f ca="1">IF(OR(A50=FALSE,D31=0),"-",TEXT(ROUNDUP(AE50,AH42),AH44))</f>
        <v>-</v>
      </c>
      <c r="AD31" s="273" t="str">
        <f ca="1">IF(A50=FALSE,"-",TEXT(ROUNDUP(AE50,AH42)%*B50*F14,X31))</f>
        <v>-</v>
      </c>
      <c r="AE31" s="124" t="str">
        <f ca="1">IF(OR(A50=FALSE,D31=0),"-",TEXT(Q50,AH44))</f>
        <v>-</v>
      </c>
      <c r="AF31" s="124" t="s">
        <v>578</v>
      </c>
      <c r="AG31" s="125" t="str">
        <f t="shared" ca="1" si="3"/>
        <v>-</v>
      </c>
      <c r="AI31" s="125" t="str">
        <f ca="1">IF(A50=FALSE,"",ROUND(C50*F14,K13))</f>
        <v/>
      </c>
      <c r="AJ31" s="125" t="str">
        <f ca="1">IF(A50=FALSE,"",ROUND(OFFSET(Force_2!L$3,B12+A31,0)*A14*F14,K13))</f>
        <v/>
      </c>
      <c r="AK31" s="125" t="str">
        <f ca="1">IF(A50=FALSE,"",ROUND(OFFSET(Force_2!M$3,B12+A31,0)*A14*F14,K13))</f>
        <v/>
      </c>
      <c r="AL31" s="124" t="str">
        <f ca="1">IF(A50=FALSE,"","± "&amp;TEXT((AK31-AJ31)/2,J14))</f>
        <v/>
      </c>
      <c r="AM31" s="124" t="str">
        <f t="shared" ca="1" si="4"/>
        <v>-</v>
      </c>
    </row>
    <row r="32" spans="1:39" s="119" customFormat="1" ht="18.75" customHeight="1">
      <c r="A32" s="121">
        <v>12</v>
      </c>
      <c r="B32" s="121" t="b">
        <f ca="1">IFERROR(AND(OFFSET(Force_2!O$3,B12+A32,0)&lt;&gt;"",H12+5&gt;A32),FALSE)</f>
        <v>0</v>
      </c>
      <c r="C32" s="542"/>
      <c r="D32" s="121" t="str">
        <f ca="1">IF(B$32=FALSE,"",OFFSET(Force_2!B$3,B12+A32,0))</f>
        <v/>
      </c>
      <c r="E32" s="121" t="str">
        <f ca="1">IF(B32=FALSE,"",OFFSET(Force_2!O$3,B12+A32,0))</f>
        <v/>
      </c>
      <c r="F32" s="121" t="str">
        <f ca="1">IF(B32=FALSE,"",OFFSET(Force_2!P$3,B12+A32,0))</f>
        <v/>
      </c>
      <c r="G32" s="121" t="str">
        <f ca="1">IF(B32=FALSE,"",OFFSET(Force_2!Q$3,B12+A32,0))</f>
        <v/>
      </c>
      <c r="H32" s="121" t="str">
        <f ca="1">IF(B32=FALSE,"",OFFSET(Force_2!R$3,B12+A32,0))</f>
        <v/>
      </c>
      <c r="I32" s="121" t="str">
        <f ca="1">IF(B32=FALSE,"",OFFSET(Force_2!S$3,B12+A32,0))</f>
        <v/>
      </c>
      <c r="J32" s="121" t="str">
        <f ca="1">IF(B32=FALSE,"",OFFSET(Force_2!T$3,B12+A32,0))</f>
        <v/>
      </c>
      <c r="K32" s="308" t="str">
        <f ca="1">IF(B32=FALSE,"",D32*A14)</f>
        <v/>
      </c>
      <c r="L32" s="308" t="str">
        <f ca="1">IF(B32=FALSE,"",IF(D32=0,0,D32/E32*(F32-F23)))</f>
        <v/>
      </c>
      <c r="M32" s="308" t="str">
        <f ca="1">IF(B32=FALSE,"",IF(D32=0,0,D32/G32*(H32-H23)))</f>
        <v/>
      </c>
      <c r="N32" s="308" t="str">
        <f ca="1">IF(B32=FALSE,"",IF(D32=0,0,D32/I32*(J32-J23)))</f>
        <v/>
      </c>
      <c r="O32" s="308" t="str">
        <f t="shared" ca="1" si="1"/>
        <v/>
      </c>
      <c r="P32" s="308" t="str">
        <f ca="1">IF(B32=FALSE,"",(R14*L32+S14*L32^2+T14*L32^3)*N14)</f>
        <v/>
      </c>
      <c r="Q32" s="308" t="str">
        <f ca="1">IF(B32=FALSE,"",(R14*M32+S14*M32^2+T14*M32^3)*N14)</f>
        <v/>
      </c>
      <c r="R32" s="308" t="str">
        <f ca="1">IF(B32=FALSE,"",(R14*N32+S14*N32^2+T14*N32^3)*N14)</f>
        <v/>
      </c>
      <c r="S32" s="308" t="str">
        <f t="shared" ca="1" si="2"/>
        <v/>
      </c>
      <c r="T32" s="309" t="str">
        <f ca="1">IF(B32=FALSE,"",IF(K32=0,0,(ROUND(K32,K14)-ROUND(P32,K14))/ROUND(P32,K14)*100))</f>
        <v/>
      </c>
      <c r="U32" s="309" t="str">
        <f ca="1">IF(B32=FALSE,"",IF(K32=0,0,(ROUND(K32,K14)-ROUND(Q32,K14))/ROUND(Q32,K14)*100))</f>
        <v/>
      </c>
      <c r="V32" s="309" t="str">
        <f ca="1">IF(B32=FALSE,"",IF(K32=0,0,(ROUND(K32,K14)-ROUND(R32,K14))/ROUND(R32,K14)*100))</f>
        <v/>
      </c>
      <c r="X32" s="124" t="str">
        <f ca="1">IF(A51=FALSE,"",IF(B51*F14&gt;=1000,"# ##","")&amp;J14)</f>
        <v/>
      </c>
      <c r="Y32" s="124" t="str">
        <f ca="1">IF(A51=FALSE,"",TEXT(B51*F14,X32))</f>
        <v/>
      </c>
      <c r="Z32" s="124" t="str">
        <f ca="1">IF(A51=FALSE,"-",TEXT(C51*F14,X32))</f>
        <v>-</v>
      </c>
      <c r="AA32" s="273" t="str">
        <f ca="1">IF(A51=FALSE,"-",TEXT((B51-C51)*F14,X32))</f>
        <v>-</v>
      </c>
      <c r="AB32" s="124" t="str">
        <f ca="1">IF(A51=FALSE,"",IF(D32=0,"-",TEXT(P51,AH44)))</f>
        <v/>
      </c>
      <c r="AC32" s="124" t="str">
        <f ca="1">IF(OR(A51=FALSE,D32=0),"-",TEXT(ROUNDUP(AE51,AH42),AH44))</f>
        <v>-</v>
      </c>
      <c r="AD32" s="273" t="str">
        <f ca="1">IF(A51=FALSE,"-",TEXT(ROUNDUP(AE51,AH42)%*B51*F14,X32))</f>
        <v>-</v>
      </c>
      <c r="AE32" s="124" t="str">
        <f ca="1">IF(OR(A51=FALSE,D32=0),"-",TEXT(Q51,AH44))</f>
        <v>-</v>
      </c>
      <c r="AF32" s="124" t="s">
        <v>578</v>
      </c>
      <c r="AG32" s="125" t="str">
        <f t="shared" ca="1" si="3"/>
        <v>-</v>
      </c>
      <c r="AI32" s="125" t="str">
        <f ca="1">IF(A51=FALSE,"",ROUND(C51*F14,K13))</f>
        <v/>
      </c>
      <c r="AJ32" s="125" t="str">
        <f ca="1">IF(A51=FALSE,"",ROUND(OFFSET(Force_2!L$3,B12+A32,0)*A14*F14,K13))</f>
        <v/>
      </c>
      <c r="AK32" s="125" t="str">
        <f ca="1">IF(A51=FALSE,"",ROUND(OFFSET(Force_2!M$3,B12+A32,0)*A14*F14,K13))</f>
        <v/>
      </c>
      <c r="AL32" s="124" t="str">
        <f ca="1">IF(A51=FALSE,"","± "&amp;TEXT((AK32-AJ32)/2,J14))</f>
        <v/>
      </c>
      <c r="AM32" s="124" t="str">
        <f t="shared" ca="1" si="4"/>
        <v>-</v>
      </c>
    </row>
    <row r="33" spans="1:39" s="119" customFormat="1" ht="18.75" customHeight="1">
      <c r="A33" s="121">
        <v>13</v>
      </c>
      <c r="B33" s="121" t="b">
        <f ca="1">IFERROR(AND(OFFSET(Force_2!O$3,B12+A33,0)&lt;&gt;"",H12+5&gt;A33),FALSE)</f>
        <v>0</v>
      </c>
      <c r="C33" s="542"/>
      <c r="D33" s="121" t="str">
        <f ca="1">IF(B$33=FALSE,"",OFFSET(Force_2!B$3,B12+A33,0))</f>
        <v/>
      </c>
      <c r="E33" s="121" t="str">
        <f ca="1">IF(B33=FALSE,"",OFFSET(Force_2!O$3,B12+A33,0))</f>
        <v/>
      </c>
      <c r="F33" s="121" t="str">
        <f ca="1">IF(B33=FALSE,"",OFFSET(Force_2!P$3,B12+A33,0))</f>
        <v/>
      </c>
      <c r="G33" s="121" t="str">
        <f ca="1">IF(B33=FALSE,"",OFFSET(Force_2!Q$3,B12+A33,0))</f>
        <v/>
      </c>
      <c r="H33" s="121" t="str">
        <f ca="1">IF(B33=FALSE,"",OFFSET(Force_2!R$3,B12+A33,0))</f>
        <v/>
      </c>
      <c r="I33" s="121" t="str">
        <f ca="1">IF(B33=FALSE,"",OFFSET(Force_2!S$3,B12+A33,0))</f>
        <v/>
      </c>
      <c r="J33" s="121" t="str">
        <f ca="1">IF(B33=FALSE,"",OFFSET(Force_2!T$3,B12+A33,0))</f>
        <v/>
      </c>
      <c r="K33" s="308" t="str">
        <f ca="1">IF(B33=FALSE,"",D33*A14)</f>
        <v/>
      </c>
      <c r="L33" s="308" t="str">
        <f ca="1">IF(B33=FALSE,"",IF(D33=0,0,D33/E33*(F33-F23)))</f>
        <v/>
      </c>
      <c r="M33" s="308" t="str">
        <f ca="1">IF(B33=FALSE,"",IF(D33=0,0,D33/G33*(H33-H23)))</f>
        <v/>
      </c>
      <c r="N33" s="308" t="str">
        <f ca="1">IF(B33=FALSE,"",IF(D33=0,0,D33/I33*(J33-J23)))</f>
        <v/>
      </c>
      <c r="O33" s="308" t="str">
        <f t="shared" ca="1" si="1"/>
        <v/>
      </c>
      <c r="P33" s="308" t="str">
        <f ca="1">IF(B33=FALSE,"",(R14*L33+S14*L33^2+T14*L33^3)*N14)</f>
        <v/>
      </c>
      <c r="Q33" s="308" t="str">
        <f ca="1">IF(B33=FALSE,"",(R14*M33+S14*M33^2+T14*M33^3)*N14)</f>
        <v/>
      </c>
      <c r="R33" s="308" t="str">
        <f ca="1">IF(B33=FALSE,"",(R14*N33+S14*N33^2+T14*N33^3)*N14)</f>
        <v/>
      </c>
      <c r="S33" s="308" t="str">
        <f t="shared" ca="1" si="2"/>
        <v/>
      </c>
      <c r="T33" s="309" t="str">
        <f ca="1">IF(B33=FALSE,"",IF(K33=0,0,(ROUND(K33,K14)-ROUND(P33,K14))/ROUND(P33,K14)*100))</f>
        <v/>
      </c>
      <c r="U33" s="309" t="str">
        <f ca="1">IF(B33=FALSE,"",IF(K33=0,0,(ROUND(K33,K14)-ROUND(Q33,K14))/ROUND(Q33,K14)*100))</f>
        <v/>
      </c>
      <c r="V33" s="309" t="str">
        <f ca="1">IF(B33=FALSE,"",IF(K33=0,0,(ROUND(K33,K14)-ROUND(R33,K14))/ROUND(R33,K14)*100))</f>
        <v/>
      </c>
      <c r="X33" s="124" t="str">
        <f ca="1">IF(A52=FALSE,"",IF(B52*F14&gt;=1000,"# ##","")&amp;J14)</f>
        <v/>
      </c>
      <c r="Y33" s="124" t="str">
        <f ca="1">IF(A52=FALSE,"",TEXT(B52*F14,X33))</f>
        <v/>
      </c>
      <c r="Z33" s="124" t="str">
        <f ca="1">IF(A52=FALSE,"-",TEXT(C52*F14,X33))</f>
        <v>-</v>
      </c>
      <c r="AA33" s="273" t="str">
        <f ca="1">IF(A52=FALSE,"-",TEXT((B52-C52)*F14,X33))</f>
        <v>-</v>
      </c>
      <c r="AB33" s="124" t="str">
        <f ca="1">IF(A52=FALSE,"",IF(D33=0,"-",TEXT(P52,AH44)))</f>
        <v/>
      </c>
      <c r="AC33" s="124" t="str">
        <f ca="1">IF(OR(A52=FALSE,D33=0),"-",TEXT(ROUNDUP(AE52,AH42),AH44))</f>
        <v>-</v>
      </c>
      <c r="AD33" s="273" t="str">
        <f ca="1">IF(A52=FALSE,"-",TEXT(ROUNDUP(AE52,AH42)%*B52*F14,X33))</f>
        <v>-</v>
      </c>
      <c r="AE33" s="124" t="str">
        <f ca="1">IF(OR(A52=FALSE,D33=0),"-",TEXT(Q52,AH44))</f>
        <v>-</v>
      </c>
      <c r="AF33" s="124" t="s">
        <v>578</v>
      </c>
      <c r="AG33" s="125" t="str">
        <f t="shared" ca="1" si="3"/>
        <v>-</v>
      </c>
      <c r="AI33" s="125" t="str">
        <f ca="1">IF(A52=FALSE,"",ROUND(C52*F14,K13))</f>
        <v/>
      </c>
      <c r="AJ33" s="125" t="str">
        <f ca="1">IF(A52=FALSE,"",ROUND(OFFSET(Force_2!L$3,B12+A33,0)*A14*F14,K13))</f>
        <v/>
      </c>
      <c r="AK33" s="125" t="str">
        <f ca="1">IF(A52=FALSE,"",ROUND(OFFSET(Force_2!M$3,B12+A33,0)*A14*F14,K13))</f>
        <v/>
      </c>
      <c r="AL33" s="124" t="str">
        <f ca="1">IF(A52=FALSE,"","± "&amp;TEXT((AK33-AJ33)/2,J14))</f>
        <v/>
      </c>
      <c r="AM33" s="124" t="str">
        <f t="shared" ca="1" si="4"/>
        <v>-</v>
      </c>
    </row>
    <row r="34" spans="1:39" s="119" customFormat="1" ht="18.75" customHeight="1">
      <c r="A34" s="121">
        <v>14</v>
      </c>
      <c r="B34" s="121" t="b">
        <f ca="1">IFERROR(AND(OFFSET(Force_2!O$3,B12+A34,0)&lt;&gt;"",H12+5&gt;A34),FALSE)</f>
        <v>0</v>
      </c>
      <c r="C34" s="542"/>
      <c r="D34" s="121" t="str">
        <f ca="1">IF(B$34=FALSE,"",OFFSET(Force_2!B$3,B12+A34,0))</f>
        <v/>
      </c>
      <c r="E34" s="121" t="str">
        <f ca="1">IF(B34=FALSE,"",OFFSET(Force_2!O$3,B12+A34,0))</f>
        <v/>
      </c>
      <c r="F34" s="121" t="str">
        <f ca="1">IF(B34=FALSE,"",OFFSET(Force_2!P$3,B12+A34,0))</f>
        <v/>
      </c>
      <c r="G34" s="121" t="str">
        <f ca="1">IF(B34=FALSE,"",OFFSET(Force_2!Q$3,B12+A34,0))</f>
        <v/>
      </c>
      <c r="H34" s="121" t="str">
        <f ca="1">IF(B34=FALSE,"",OFFSET(Force_2!R$3,B12+A34,0))</f>
        <v/>
      </c>
      <c r="I34" s="121" t="str">
        <f ca="1">IF(B34=FALSE,"",OFFSET(Force_2!S$3,B12+A34,0))</f>
        <v/>
      </c>
      <c r="J34" s="121" t="str">
        <f ca="1">IF(B34=FALSE,"",OFFSET(Force_2!T$3,B12+A34,0))</f>
        <v/>
      </c>
      <c r="K34" s="308" t="str">
        <f ca="1">IF(B34=FALSE,"",D34*A14)</f>
        <v/>
      </c>
      <c r="L34" s="308" t="str">
        <f ca="1">IF(B34=FALSE,"",IF(D34=0,0,D34/E34*(F34-F23)))</f>
        <v/>
      </c>
      <c r="M34" s="308" t="str">
        <f ca="1">IF(B34=FALSE,"",IF(D34=0,0,D34/G34*(H34-H23)))</f>
        <v/>
      </c>
      <c r="N34" s="308" t="str">
        <f ca="1">IF(B34=FALSE,"",IF(D34=0,0,D34/I34*(J34-J23)))</f>
        <v/>
      </c>
      <c r="O34" s="308" t="str">
        <f t="shared" ca="1" si="1"/>
        <v/>
      </c>
      <c r="P34" s="308" t="str">
        <f ca="1">IF(B34=FALSE,"",(R14*L34+S14*L34^2+T14*L34^3)*N14)</f>
        <v/>
      </c>
      <c r="Q34" s="308" t="str">
        <f ca="1">IF(B34=FALSE,"",(R14*M34+S14*M34^2+T14*M34^3)*N14)</f>
        <v/>
      </c>
      <c r="R34" s="308" t="str">
        <f ca="1">IF(B34=FALSE,"",(R14*N34+S14*N34^2+T14*N34^3)*N14)</f>
        <v/>
      </c>
      <c r="S34" s="308" t="str">
        <f t="shared" ca="1" si="2"/>
        <v/>
      </c>
      <c r="T34" s="309" t="str">
        <f ca="1">IF(B34=FALSE,"",IF(K34=0,0,(ROUND(K34,K14)-ROUND(P34,K14))/ROUND(P34,K14)*100))</f>
        <v/>
      </c>
      <c r="U34" s="309" t="str">
        <f ca="1">IF(B34=FALSE,"",IF(K34=0,0,(ROUND(K34,K14)-ROUND(Q34,K14))/ROUND(Q34,K14)*100))</f>
        <v/>
      </c>
      <c r="V34" s="309" t="str">
        <f ca="1">IF(B34=FALSE,"",IF(K34=0,0,(ROUND(K34,K14)-ROUND(R34,K14))/ROUND(R34,K14)*100))</f>
        <v/>
      </c>
      <c r="X34" s="124" t="str">
        <f ca="1">IF(A53=FALSE,"",IF(B53*F14&gt;=1000,"# ##","")&amp;J14)</f>
        <v/>
      </c>
      <c r="Y34" s="124" t="str">
        <f ca="1">IF(A53=FALSE,"",TEXT(B53*F14,X34))</f>
        <v/>
      </c>
      <c r="Z34" s="124" t="str">
        <f ca="1">IF(A53=FALSE,"-",TEXT(C53*F14,X34))</f>
        <v>-</v>
      </c>
      <c r="AA34" s="273" t="str">
        <f ca="1">IF(A53=FALSE,"-",TEXT((B53-C53)*F14,X34))</f>
        <v>-</v>
      </c>
      <c r="AB34" s="124" t="str">
        <f ca="1">IF(A53=FALSE,"",IF(D34=0,"-",TEXT(P53,AH44)))</f>
        <v/>
      </c>
      <c r="AC34" s="124" t="str">
        <f ca="1">IF(OR(A53=FALSE,D34=0),"-",TEXT(ROUNDUP(AE53,AH42),AH44))</f>
        <v>-</v>
      </c>
      <c r="AD34" s="273" t="str">
        <f ca="1">IF(A53=FALSE,"-",TEXT(ROUNDUP(AE53,AH42)%*B53*F14,X34))</f>
        <v>-</v>
      </c>
      <c r="AE34" s="124" t="str">
        <f ca="1">IF(OR(A53=FALSE,D34=0),"-",TEXT(Q53,AH44))</f>
        <v>-</v>
      </c>
      <c r="AF34" s="124" t="s">
        <v>578</v>
      </c>
      <c r="AG34" s="125" t="str">
        <f t="shared" ca="1" si="3"/>
        <v>-</v>
      </c>
      <c r="AI34" s="125" t="str">
        <f ca="1">IF(A53=FALSE,"",ROUND(C53*F14,K13))</f>
        <v/>
      </c>
      <c r="AJ34" s="125" t="str">
        <f ca="1">IF(A53=FALSE,"",ROUND(OFFSET(Force_2!L$3,B12+A34,0)*A14*F14,K13))</f>
        <v/>
      </c>
      <c r="AK34" s="125" t="str">
        <f ca="1">IF(A53=FALSE,"",ROUND(OFFSET(Force_2!M$3,B12+A34,0)*A14*F14,K13))</f>
        <v/>
      </c>
      <c r="AL34" s="124" t="str">
        <f ca="1">IF(A53=FALSE,"","± "&amp;TEXT((AK34-AJ34)/2,J14))</f>
        <v/>
      </c>
      <c r="AM34" s="124" t="str">
        <f t="shared" ca="1" si="4"/>
        <v>-</v>
      </c>
    </row>
    <row r="35" spans="1:39" s="119" customFormat="1" ht="18.75" customHeight="1">
      <c r="A35" s="121">
        <v>15</v>
      </c>
      <c r="B35" s="121" t="b">
        <f ca="1">IFERROR(AND(OFFSET(Force_2!O$3,B12+A35,0)&lt;&gt;"",H12+5&gt;A35),FALSE)</f>
        <v>0</v>
      </c>
      <c r="C35" s="542"/>
      <c r="D35" s="121" t="str">
        <f ca="1">IF(B$35=FALSE,"",OFFSET(Force_2!B$3,B12+A35,0))</f>
        <v/>
      </c>
      <c r="E35" s="121" t="str">
        <f ca="1">IF(B35=FALSE,"",OFFSET(Force_2!O$3,B12+A35,0))</f>
        <v/>
      </c>
      <c r="F35" s="121" t="str">
        <f ca="1">IF(B35=FALSE,"",OFFSET(Force_2!P$3,B12+A35,0))</f>
        <v/>
      </c>
      <c r="G35" s="121" t="str">
        <f ca="1">IF(B35=FALSE,"",OFFSET(Force_2!Q$3,B12+A35,0))</f>
        <v/>
      </c>
      <c r="H35" s="121" t="str">
        <f ca="1">IF(B35=FALSE,"",OFFSET(Force_2!R$3,B12+A35,0))</f>
        <v/>
      </c>
      <c r="I35" s="121" t="str">
        <f ca="1">IF(B35=FALSE,"",OFFSET(Force_2!S$3,B12+A35,0))</f>
        <v/>
      </c>
      <c r="J35" s="121" t="str">
        <f ca="1">IF(B35=FALSE,"",OFFSET(Force_2!T$3,B12+A35,0))</f>
        <v/>
      </c>
      <c r="K35" s="308" t="str">
        <f ca="1">IF(B35=FALSE,"",D35*A14)</f>
        <v/>
      </c>
      <c r="L35" s="308" t="str">
        <f ca="1">IF(B35=FALSE,"",IF(D35=0,0,D35/E35*(F35-F23)))</f>
        <v/>
      </c>
      <c r="M35" s="308" t="str">
        <f ca="1">IF(B35=FALSE,"",IF(D35=0,0,D35/G35*(H35-H23)))</f>
        <v/>
      </c>
      <c r="N35" s="308" t="str">
        <f ca="1">IF(B35=FALSE,"",IF(D35=0,0,D35/I35*(J35-J23)))</f>
        <v/>
      </c>
      <c r="O35" s="308" t="str">
        <f t="shared" ca="1" si="1"/>
        <v/>
      </c>
      <c r="P35" s="308" t="str">
        <f ca="1">IF(B35=FALSE,"",(R14*L35+S14*L35^2+T14*L35^3)*N14)</f>
        <v/>
      </c>
      <c r="Q35" s="308" t="str">
        <f ca="1">IF(B35=FALSE,"",(R14*M35+S14*M35^2+T14*M35^3)*N14)</f>
        <v/>
      </c>
      <c r="R35" s="308" t="str">
        <f ca="1">IF(B35=FALSE,"",(R14*N35+S14*N35^2+T14*N35^3)*N14)</f>
        <v/>
      </c>
      <c r="S35" s="308" t="str">
        <f t="shared" ca="1" si="2"/>
        <v/>
      </c>
      <c r="T35" s="309" t="str">
        <f ca="1">IF(B35=FALSE,"",IF(K35=0,0,(ROUND(K35,K14)-ROUND(P35,K14))/ROUND(P35,K14)*100))</f>
        <v/>
      </c>
      <c r="U35" s="309" t="str">
        <f ca="1">IF(B35=FALSE,"",IF(K35=0,0,(ROUND(K35,K14)-ROUND(Q35,K14))/ROUND(Q35,K14)*100))</f>
        <v/>
      </c>
      <c r="V35" s="309" t="str">
        <f ca="1">IF(B35=FALSE,"",IF(K35=0,0,(ROUND(K35,K14)-ROUND(R35,K14))/ROUND(R35,K14)*100))</f>
        <v/>
      </c>
      <c r="X35" s="124" t="str">
        <f ca="1">IF(A54=FALSE,"",IF(B54*F14&gt;=1000,"# ##","")&amp;J14)</f>
        <v/>
      </c>
      <c r="Y35" s="124" t="str">
        <f ca="1">IF(A54=FALSE,"",TEXT(B54*F14,X35))</f>
        <v/>
      </c>
      <c r="Z35" s="124" t="str">
        <f ca="1">IF(A54=FALSE,"-",TEXT(C54*F14,X35))</f>
        <v>-</v>
      </c>
      <c r="AA35" s="273" t="str">
        <f ca="1">IF(A54=FALSE,"-",TEXT((B54-C54)*F14,X35))</f>
        <v>-</v>
      </c>
      <c r="AB35" s="124" t="str">
        <f ca="1">IF(A54=FALSE,"",IF(D35=0,"-",TEXT(P54,AH44)))</f>
        <v/>
      </c>
      <c r="AC35" s="124" t="str">
        <f ca="1">IF(OR(A54=FALSE,D35=0),"-",TEXT(ROUNDUP(AE54,AH42),AH44))</f>
        <v>-</v>
      </c>
      <c r="AD35" s="273" t="str">
        <f ca="1">IF(A54=FALSE,"-",TEXT(ROUNDUP(AE54,AH42)%*B54*F14,X35))</f>
        <v>-</v>
      </c>
      <c r="AE35" s="124" t="str">
        <f ca="1">IF(OR(A54=FALSE,D35=0),"-",TEXT(Q54,AH44))</f>
        <v>-</v>
      </c>
      <c r="AF35" s="124" t="s">
        <v>578</v>
      </c>
      <c r="AG35" s="125" t="str">
        <f t="shared" ca="1" si="3"/>
        <v>-</v>
      </c>
      <c r="AI35" s="125" t="str">
        <f ca="1">IF(A54=FALSE,"",ROUND(C54*F14,K13))</f>
        <v/>
      </c>
      <c r="AJ35" s="125" t="str">
        <f ca="1">IF(A54=FALSE,"",ROUND(OFFSET(Force_2!L$3,B12+A35,0)*A14*F14,K13))</f>
        <v/>
      </c>
      <c r="AK35" s="125" t="str">
        <f ca="1">IF(A54=FALSE,"",ROUND(OFFSET(Force_2!M$3,B12+A35,0)*A14*F14,K13))</f>
        <v/>
      </c>
      <c r="AL35" s="124" t="str">
        <f ca="1">IF(A54=FALSE,"","± "&amp;TEXT((AK35-AJ35)/2,J14))</f>
        <v/>
      </c>
      <c r="AM35" s="124" t="str">
        <f t="shared" ca="1" si="4"/>
        <v>-</v>
      </c>
    </row>
    <row r="36" spans="1:39" s="119" customFormat="1" ht="18.75" customHeight="1">
      <c r="A36" s="121">
        <v>16</v>
      </c>
      <c r="B36" s="121" t="b">
        <f ca="1">IFERROR(AND(OFFSET(Force_2!O$3,B12+A36,0)&lt;&gt;"",H12+5&gt;A36),FALSE)</f>
        <v>0</v>
      </c>
      <c r="C36" s="542"/>
      <c r="D36" s="121" t="str">
        <f ca="1">IF(B$36=FALSE,"",OFFSET(Force_2!B$3,B12+A36,0))</f>
        <v/>
      </c>
      <c r="E36" s="121" t="str">
        <f ca="1">IF(B36=FALSE,"",OFFSET(Force_2!O$3,B12+A36,0))</f>
        <v/>
      </c>
      <c r="F36" s="121" t="str">
        <f ca="1">IF(B36=FALSE,"",OFFSET(Force_2!P$3,B12+A36,0))</f>
        <v/>
      </c>
      <c r="G36" s="121" t="str">
        <f ca="1">IF(B36=FALSE,"",OFFSET(Force_2!Q$3,B12+A36,0))</f>
        <v/>
      </c>
      <c r="H36" s="121" t="str">
        <f ca="1">IF(B36=FALSE,"",OFFSET(Force_2!R$3,B12+A36,0))</f>
        <v/>
      </c>
      <c r="I36" s="121" t="str">
        <f ca="1">IF(B36=FALSE,"",OFFSET(Force_2!S$3,B12+A36,0))</f>
        <v/>
      </c>
      <c r="J36" s="121" t="str">
        <f ca="1">IF(B36=FALSE,"",OFFSET(Force_2!T$3,B12+A36,0))</f>
        <v/>
      </c>
      <c r="K36" s="308" t="str">
        <f ca="1">IF(B36=FALSE,"",D36*A14)</f>
        <v/>
      </c>
      <c r="L36" s="308" t="str">
        <f ca="1">IF(B36=FALSE,"",IF(D36=0,0,D36/E36*(F36-F23)))</f>
        <v/>
      </c>
      <c r="M36" s="308" t="str">
        <f ca="1">IF(B36=FALSE,"",IF(D36=0,0,D36/G36*(H36-H23)))</f>
        <v/>
      </c>
      <c r="N36" s="308" t="str">
        <f ca="1">IF(B36=FALSE,"",IF(D36=0,0,D36/I36*(J36-J23)))</f>
        <v/>
      </c>
      <c r="O36" s="308" t="str">
        <f t="shared" ca="1" si="1"/>
        <v/>
      </c>
      <c r="P36" s="308" t="str">
        <f ca="1">IF(B36=FALSE,"",(R14*L36+S14*L36^2+T14*L36^3)*N14)</f>
        <v/>
      </c>
      <c r="Q36" s="308" t="str">
        <f ca="1">IF(B36=FALSE,"",(R14*M36+S14*M36^2+T14*M36^3)*N14)</f>
        <v/>
      </c>
      <c r="R36" s="308" t="str">
        <f ca="1">IF(B36=FALSE,"",(R14*N36+S14*N36^2+T14*N36^3)*N14)</f>
        <v/>
      </c>
      <c r="S36" s="308" t="str">
        <f t="shared" ca="1" si="2"/>
        <v/>
      </c>
      <c r="T36" s="309" t="str">
        <f ca="1">IF(B36=FALSE,"",IF(K36=0,0,(ROUND(K36,K14)-ROUND(P36,K14))/ROUND(P36,K14)*100))</f>
        <v/>
      </c>
      <c r="U36" s="309" t="str">
        <f ca="1">IF(B36=FALSE,"",IF(K36=0,0,(ROUND(K36,K14)-ROUND(Q36,K14))/ROUND(Q36,K14)*100))</f>
        <v/>
      </c>
      <c r="V36" s="309" t="str">
        <f ca="1">IF(B36=FALSE,"",IF(K36=0,0,(ROUND(K36,K14)-ROUND(R36,K14))/ROUND(R36,K14)*100))</f>
        <v/>
      </c>
      <c r="W36" s="126"/>
      <c r="X36" s="124" t="str">
        <f ca="1">IF(A55=FALSE,"",IF(B55*F14&gt;=1000,"# ##","")&amp;J14)</f>
        <v/>
      </c>
      <c r="Y36" s="124" t="str">
        <f ca="1">IF(A55=FALSE,"",TEXT(B55*F14,X36))</f>
        <v/>
      </c>
      <c r="Z36" s="124" t="str">
        <f ca="1">IF(A55=FALSE,"-",TEXT(C55*F14,X36))</f>
        <v>-</v>
      </c>
      <c r="AA36" s="273" t="str">
        <f ca="1">IF(A55=FALSE,"-",TEXT((B55-C55)*F14,X36))</f>
        <v>-</v>
      </c>
      <c r="AB36" s="124" t="str">
        <f ca="1">IF(A55=FALSE,"",IF(D36=0,"-",TEXT(P55,AH44)))</f>
        <v/>
      </c>
      <c r="AC36" s="124" t="str">
        <f ca="1">IF(OR(A55=FALSE,D36=0),"-",TEXT(ROUNDUP(AE55,AH42),AH44))</f>
        <v>-</v>
      </c>
      <c r="AD36" s="273" t="str">
        <f ca="1">IF(A55=FALSE,"-",TEXT(ROUNDUP(AE55,AH42)%*B55*F14,X36))</f>
        <v>-</v>
      </c>
      <c r="AE36" s="124" t="str">
        <f ca="1">IF(OR(A55=FALSE,D36=0),"-",TEXT(Q55,AH44))</f>
        <v>-</v>
      </c>
      <c r="AF36" s="124" t="s">
        <v>578</v>
      </c>
      <c r="AG36" s="125" t="str">
        <f t="shared" ca="1" si="3"/>
        <v>-</v>
      </c>
      <c r="AI36" s="125" t="str">
        <f ca="1">IF(A55=FALSE,"",ROUND(C55*F14,K13))</f>
        <v/>
      </c>
      <c r="AJ36" s="125" t="str">
        <f ca="1">IF(A55=FALSE,"",ROUND(OFFSET(Force_2!L$3,B12+A36,0)*A14*F14,K13))</f>
        <v/>
      </c>
      <c r="AK36" s="125" t="str">
        <f ca="1">IF(A55=FALSE,"",ROUND(OFFSET(Force_2!M$3,B12+A36,0)*A14*F14,K13))</f>
        <v/>
      </c>
      <c r="AL36" s="124" t="str">
        <f ca="1">IF(A55=FALSE,"","± "&amp;TEXT((AK36-AJ36)/2,J14))</f>
        <v/>
      </c>
      <c r="AM36" s="124" t="str">
        <f t="shared" ca="1" si="4"/>
        <v>-</v>
      </c>
    </row>
    <row r="37" spans="1:39" s="119" customFormat="1" ht="18.75" customHeight="1">
      <c r="A37" s="121">
        <v>17</v>
      </c>
      <c r="B37" s="121" t="b">
        <f ca="1">IFERROR(AND(OFFSET(Force_2!O$3,B12+A37,0)&lt;&gt;"",H12+5&gt;A37),FALSE)</f>
        <v>0</v>
      </c>
      <c r="C37" s="557"/>
      <c r="D37" s="121" t="str">
        <f ca="1">IF(B$37=FALSE,"",OFFSET(Force_2!B$3,B12+A37,0))</f>
        <v/>
      </c>
      <c r="E37" s="121" t="str">
        <f ca="1">IF(B37=FALSE,"",OFFSET(Force_2!O$3,B12+A37,0))</f>
        <v/>
      </c>
      <c r="F37" s="121" t="str">
        <f ca="1">IF(B37=FALSE,"",OFFSET(Force_2!P$3,B12+A37,0))</f>
        <v/>
      </c>
      <c r="G37" s="121" t="str">
        <f ca="1">IF(B37=FALSE,"",OFFSET(Force_2!Q$3,B12+A37,0))</f>
        <v/>
      </c>
      <c r="H37" s="121" t="str">
        <f ca="1">IF(B37=FALSE,"",OFFSET(Force_2!R$3,B12+A37,0))</f>
        <v/>
      </c>
      <c r="I37" s="121" t="str">
        <f ca="1">IF(B37=FALSE,"",OFFSET(Force_2!S$3,B12+A37,0))</f>
        <v/>
      </c>
      <c r="J37" s="121" t="str">
        <f ca="1">IF(B37=FALSE,"",OFFSET(Force_2!T$3,B12+A37,0))</f>
        <v/>
      </c>
      <c r="K37" s="308" t="str">
        <f ca="1">IF(B37=FALSE,"",D37*A14)</f>
        <v/>
      </c>
      <c r="L37" s="308" t="str">
        <f ca="1">IF(B37=FALSE,"",IF(D37=0,0,D37/E37*(F37-F23)))</f>
        <v/>
      </c>
      <c r="M37" s="308" t="str">
        <f ca="1">IF(B37=FALSE,"",IF(D37=0,0,D37/G37*(H37-H23)))</f>
        <v/>
      </c>
      <c r="N37" s="308" t="str">
        <f ca="1">IF(B37=FALSE,"",IF(D37=0,0,D37/I37*(J37-J23)))</f>
        <v/>
      </c>
      <c r="O37" s="308" t="str">
        <f t="shared" ca="1" si="1"/>
        <v/>
      </c>
      <c r="P37" s="308" t="str">
        <f ca="1">IF(B37=FALSE,"",(R14*L37+S14*L37^2+T14*L37^3)*N14)</f>
        <v/>
      </c>
      <c r="Q37" s="308" t="str">
        <f ca="1">IF(B37=FALSE,"",(R14*M37+S14*M37^2+T14*M37^3)*N14)</f>
        <v/>
      </c>
      <c r="R37" s="308" t="str">
        <f ca="1">IF(B37=FALSE,"",(R14*N37+S14*N37^2+T14*N37^3)*N14)</f>
        <v/>
      </c>
      <c r="S37" s="308" t="str">
        <f t="shared" ca="1" si="2"/>
        <v/>
      </c>
      <c r="T37" s="309" t="str">
        <f ca="1">IF(B37=FALSE,"",IF(K37=0,0,(ROUND(K37,K14)-ROUND(P37,K14))/ROUND(P37,K14)*100))</f>
        <v/>
      </c>
      <c r="U37" s="309" t="str">
        <f ca="1">IF(B37=FALSE,"",IF(K37=0,0,(ROUND(K37,K14)-ROUND(Q37,K14))/ROUND(Q37,K14)*100))</f>
        <v/>
      </c>
      <c r="V37" s="309" t="str">
        <f ca="1">IF(B37=FALSE,"",IF(K37=0,0,(ROUND(K37,K14)-ROUND(R37,K14))/ROUND(R37,K14)*100))</f>
        <v/>
      </c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</row>
    <row r="38" spans="1:39" s="119" customFormat="1" ht="18.75" customHeight="1"/>
    <row r="39" spans="1:39" s="119" customFormat="1" ht="18.75" customHeight="1">
      <c r="A39" s="93" t="s">
        <v>194</v>
      </c>
      <c r="F39" s="127"/>
      <c r="G39" s="128"/>
      <c r="H39" s="128"/>
      <c r="I39" s="128"/>
      <c r="J39" s="128"/>
      <c r="K39" s="108"/>
      <c r="L39" s="108"/>
      <c r="U39" s="93" t="s">
        <v>286</v>
      </c>
      <c r="Z39" s="106"/>
      <c r="AA39" s="106"/>
      <c r="AB39" s="106"/>
      <c r="AC39" s="93" t="s">
        <v>287</v>
      </c>
    </row>
    <row r="40" spans="1:39" s="119" customFormat="1" ht="18.75" customHeight="1">
      <c r="A40" s="202" t="s">
        <v>300</v>
      </c>
      <c r="B40" s="202" t="s">
        <v>192</v>
      </c>
      <c r="C40" s="202" t="s">
        <v>272</v>
      </c>
      <c r="D40" s="535" t="s">
        <v>301</v>
      </c>
      <c r="E40" s="536"/>
      <c r="F40" s="536"/>
      <c r="G40" s="536"/>
      <c r="H40" s="536"/>
      <c r="I40" s="536"/>
      <c r="J40" s="536"/>
      <c r="K40" s="537"/>
      <c r="L40" s="538" t="s">
        <v>302</v>
      </c>
      <c r="M40" s="544" t="s">
        <v>303</v>
      </c>
      <c r="N40" s="538" t="s">
        <v>304</v>
      </c>
      <c r="O40" s="538" t="s">
        <v>305</v>
      </c>
      <c r="P40" s="538" t="s">
        <v>288</v>
      </c>
      <c r="Q40" s="538" t="s">
        <v>306</v>
      </c>
      <c r="R40" s="538" t="s">
        <v>195</v>
      </c>
      <c r="S40" s="538" t="s">
        <v>307</v>
      </c>
      <c r="U40" s="538" t="s">
        <v>305</v>
      </c>
      <c r="V40" s="538" t="s">
        <v>288</v>
      </c>
      <c r="W40" s="538" t="s">
        <v>306</v>
      </c>
      <c r="X40" s="538" t="s">
        <v>195</v>
      </c>
      <c r="Y40" s="538" t="s">
        <v>308</v>
      </c>
      <c r="Z40" s="538" t="s">
        <v>309</v>
      </c>
      <c r="AA40" s="558" t="s">
        <v>310</v>
      </c>
      <c r="AC40" s="199" t="s">
        <v>290</v>
      </c>
      <c r="AD40" s="538" t="s">
        <v>188</v>
      </c>
      <c r="AE40" s="199" t="s">
        <v>290</v>
      </c>
      <c r="AF40" s="538" t="s">
        <v>291</v>
      </c>
      <c r="AG40" s="199" t="s">
        <v>290</v>
      </c>
      <c r="AH40" s="199" t="s">
        <v>290</v>
      </c>
    </row>
    <row r="41" spans="1:39" s="119" customFormat="1" ht="18.75" customHeight="1">
      <c r="A41" s="203"/>
      <c r="B41" s="203" t="s">
        <v>311</v>
      </c>
      <c r="C41" s="203" t="s">
        <v>312</v>
      </c>
      <c r="D41" s="99" t="s">
        <v>297</v>
      </c>
      <c r="E41" s="99" t="s">
        <v>313</v>
      </c>
      <c r="F41" s="99" t="s">
        <v>314</v>
      </c>
      <c r="G41" s="99" t="s">
        <v>315</v>
      </c>
      <c r="H41" s="99" t="s">
        <v>296</v>
      </c>
      <c r="I41" s="99" t="s">
        <v>316</v>
      </c>
      <c r="J41" s="99" t="s">
        <v>298</v>
      </c>
      <c r="K41" s="99" t="s">
        <v>317</v>
      </c>
      <c r="L41" s="539"/>
      <c r="M41" s="545"/>
      <c r="N41" s="539"/>
      <c r="O41" s="539"/>
      <c r="P41" s="539"/>
      <c r="Q41" s="539"/>
      <c r="R41" s="539"/>
      <c r="S41" s="539"/>
      <c r="U41" s="539"/>
      <c r="V41" s="539"/>
      <c r="W41" s="539"/>
      <c r="X41" s="539"/>
      <c r="Y41" s="539"/>
      <c r="Z41" s="539"/>
      <c r="AA41" s="559"/>
      <c r="AC41" s="200" t="s">
        <v>292</v>
      </c>
      <c r="AD41" s="539"/>
      <c r="AE41" s="200" t="s">
        <v>293</v>
      </c>
      <c r="AF41" s="539"/>
      <c r="AG41" s="200" t="s">
        <v>294</v>
      </c>
      <c r="AH41" s="200" t="s">
        <v>295</v>
      </c>
    </row>
    <row r="42" spans="1:39" s="119" customFormat="1" ht="18.75" customHeight="1">
      <c r="A42" s="129" t="b">
        <f ca="1">AND(B23=TRUE,H12+6&gt;A23+2)</f>
        <v>0</v>
      </c>
      <c r="B42" s="130" t="str">
        <f t="shared" ref="B42:B55" ca="1" si="5">IF(TYPE(K23)=16,"",K23)</f>
        <v/>
      </c>
      <c r="C42" s="131" t="str">
        <f t="shared" ref="C42:C55" ca="1" si="6">S23</f>
        <v/>
      </c>
      <c r="D42" s="204" t="str">
        <f ca="1">IF(A42=FALSE,"",IF(B42=0,0,D14/B42*100))</f>
        <v/>
      </c>
      <c r="E42" s="204" t="str">
        <f ca="1">IF(A42=FALSE,"",IF(B42=0,0,D14/B42*100))</f>
        <v/>
      </c>
      <c r="F42" s="132" t="str">
        <f ca="1">IF(A42=FALSE,"",IF(B42=0,0,SQRT(SUMSQ(D42/2/SQRT(3),E42/2/SQRT(3)))))</f>
        <v/>
      </c>
      <c r="G42" s="132" t="str">
        <f t="shared" ref="G42:G55" ca="1" si="7">IF(A42=FALSE,"",SQRT(1/(3*(3-1))*SUMSQ(T23-P42,U23-P42,V23-P42)))</f>
        <v/>
      </c>
      <c r="H42" s="132" t="str">
        <f ca="1">IF(A42=FALSE,"",IF(B42=0,0,P12/2))</f>
        <v/>
      </c>
      <c r="I42" s="132" t="str">
        <f ca="1">IF(A42=FALSE,"",IF(B42=0,0,P14/SQRT(3)))</f>
        <v/>
      </c>
      <c r="J42" s="132" t="str">
        <f ca="1">IF(A42=FALSE,"",IF(B42=0,0,O12*B14/SQRT(3)))</f>
        <v/>
      </c>
      <c r="K42" s="205" t="str">
        <f t="shared" ref="K42:K55" ca="1" si="8">IF(A42=FALSE,"",IF(B42=0,0,SQRT(SUMSQ(F42:J42))))</f>
        <v/>
      </c>
      <c r="L42" s="133" t="str">
        <f ca="1">IF(A42=FALSE,"",IF(G42=0,"∞",IF(K42^4/(G42^4/2)&gt;100000,"∞",ROUNDDOWN(K42^4/(G42^4/2),0))))</f>
        <v/>
      </c>
      <c r="M42" s="134" t="str">
        <f t="shared" ref="M42:M55" ca="1" si="9">IF(A42=FALSE,"",IF(L42="∞",2,IF(L42&gt;=10,2,IF(L42&lt;10,ROUND(TINV((1-0.95),L42),2)))))</f>
        <v/>
      </c>
      <c r="N42" s="135" t="str">
        <f ca="1">IF(A42=FALSE,"",IF(B42=0,0,K42*MAX(M42:M55)))</f>
        <v/>
      </c>
      <c r="O42" s="207" t="str">
        <f ca="1">IF(A42=FALSE,"",D24)</f>
        <v/>
      </c>
      <c r="P42" s="208" t="str">
        <f t="shared" ref="P42:P55" ca="1" si="10">IF(A42=FALSE,"",AVERAGE(T23:V23))</f>
        <v/>
      </c>
      <c r="Q42" s="210" t="str">
        <f t="shared" ref="Q42:Q55" ca="1" si="11">IF(A42=FALSE,"",IF(B42=0,0,MAX(T23:V23)-MIN(T23:V23)))</f>
        <v/>
      </c>
      <c r="R42" s="208" t="str">
        <f ca="1">IF(A42=FALSE,"",OFFSET(O21,0,MATCH(MAX(P22:R22),P22:R22,0)))</f>
        <v/>
      </c>
      <c r="S42" s="209" t="str">
        <f ca="1">IF(A42=FALSE,"",IF(C42=0,0,D14/B42*100))</f>
        <v/>
      </c>
      <c r="U42" s="104">
        <f ca="1">IF(F12*Q$4&lt;=O42,0.5,IF(F12*Q$5&lt;=O42,1,IF(F12*Q$6&lt;=O42,2,IF(F12*Q$7&lt;=O42,3,))))</f>
        <v>0.5</v>
      </c>
      <c r="V42" s="104">
        <f t="shared" ref="V42:V55" ca="1" si="12">OFFSET($P$3,COUNTIF(R$4:R$7,"&lt;"&amp;ABS(P42))+1,0)</f>
        <v>0.5</v>
      </c>
      <c r="W42" s="104">
        <f t="shared" ref="W42:W55" ca="1" si="13">OFFSET($P$3,COUNTIF(S$4:S$7,"&lt;"&amp;ABS(Q42))+1,0)</f>
        <v>0.5</v>
      </c>
      <c r="X42" s="104">
        <f t="shared" ref="X42:X55" ca="1" si="14">OFFSET($P$3,COUNTIF(U$4:U$7,"&lt;"&amp;ABS(R42))+1,0)</f>
        <v>0.5</v>
      </c>
      <c r="Y42" s="104">
        <f t="shared" ref="Y42:Y55" ca="1" si="15">OFFSET($P$3,COUNTIF(V$4:V$7,"&lt;"&amp;ABS(S42))+1,0)</f>
        <v>0.5</v>
      </c>
      <c r="Z42" s="104">
        <f ca="1">IF(O14="등급외",4,O14)</f>
        <v>0</v>
      </c>
      <c r="AA42" s="136" t="s">
        <v>0</v>
      </c>
      <c r="AC42" s="137" t="str">
        <f t="shared" ref="AC42:AC55" ca="1" si="16">N42</f>
        <v/>
      </c>
      <c r="AD42" s="137" t="str">
        <f ca="1">IF(A42=FALSE,"",IF(B42=0,0,C14*100))</f>
        <v/>
      </c>
      <c r="AE42" s="137" t="str">
        <f t="shared" ref="AE42:AE55" ca="1" si="17">IF(A42=FALSE,"",IF(B42=0,0,MAX(AC42:AD42)))</f>
        <v/>
      </c>
      <c r="AF42" s="137" t="b">
        <f t="shared" ref="AF42:AF55" ca="1" si="18">AE42=AC42</f>
        <v>1</v>
      </c>
      <c r="AG42" s="125" t="str">
        <f t="shared" ref="AG42:AG55" ca="1" si="19">IF(A42=FALSE,"",IF(B42=0,"",IF(ABS(AE42)&lt;0.01,4,IF(ABS(AE42)&lt;0.1,3,IF(ABS(AE42)&lt;1,2,IF(ABS(AE42)&lt;10,1,0))))))</f>
        <v/>
      </c>
      <c r="AH42" s="125">
        <f ca="1">MIN(AG42:AG55)</f>
        <v>0</v>
      </c>
    </row>
    <row r="43" spans="1:39" s="119" customFormat="1" ht="18.75" customHeight="1">
      <c r="A43" s="129" t="b">
        <f ca="1">AND(B24=TRUE,H12+6&gt;A24+2)</f>
        <v>0</v>
      </c>
      <c r="B43" s="130" t="str">
        <f t="shared" ca="1" si="5"/>
        <v/>
      </c>
      <c r="C43" s="131" t="str">
        <f t="shared" ca="1" si="6"/>
        <v/>
      </c>
      <c r="D43" s="204" t="str">
        <f ca="1">IF(A43=FALSE,"",IF(B43=0,0,D14/B43*100))</f>
        <v/>
      </c>
      <c r="E43" s="204" t="str">
        <f ca="1">IF(A43=FALSE,"",IF(B43=0,0,D14/B43*100))</f>
        <v/>
      </c>
      <c r="F43" s="132" t="str">
        <f t="shared" ref="F43:F55" ca="1" si="20">IF(A43=FALSE,"",IF(B43=0,0,SQRT(SUMSQ(D43/2/SQRT(3),E43/2/SQRT(3)))))</f>
        <v/>
      </c>
      <c r="G43" s="132" t="str">
        <f t="shared" ca="1" si="7"/>
        <v/>
      </c>
      <c r="H43" s="132" t="str">
        <f ca="1">IF(A43=FALSE,"",IF(B43=0,0,P12/2))</f>
        <v/>
      </c>
      <c r="I43" s="132" t="str">
        <f ca="1">IF(A43=FALSE,"",IF(B43=0,0,P14/SQRT(3)))</f>
        <v/>
      </c>
      <c r="J43" s="132" t="str">
        <f ca="1">IF(A43=FALSE,"",IF(B43=0,0,O12*B14/SQRT(3)))</f>
        <v/>
      </c>
      <c r="K43" s="205" t="str">
        <f t="shared" ca="1" si="8"/>
        <v/>
      </c>
      <c r="L43" s="133" t="str">
        <f t="shared" ref="L43:L55" ca="1" si="21">IF(A43=FALSE,"",IF(G43=0,"∞",IF(K43^4/(G43^4/2)&gt;100000,"∞",ROUNDDOWN(K43^4/(G43^4/2),0))))</f>
        <v/>
      </c>
      <c r="M43" s="134" t="str">
        <f t="shared" ca="1" si="9"/>
        <v/>
      </c>
      <c r="N43" s="135" t="str">
        <f ca="1">IF(A43=FALSE,"",IF(B43=0,0,K43*MAX(M42:M55)))</f>
        <v/>
      </c>
      <c r="O43" s="207" t="str">
        <f ca="1">IF(A43=FALSE,"",D24)</f>
        <v/>
      </c>
      <c r="P43" s="208" t="str">
        <f t="shared" ca="1" si="10"/>
        <v/>
      </c>
      <c r="Q43" s="210" t="str">
        <f t="shared" ca="1" si="11"/>
        <v/>
      </c>
      <c r="R43" s="208" t="str">
        <f ca="1">IF(A43=FALSE,"",OFFSET(O21,0,MATCH(MAX(P22:R22),P22:R22,0)))</f>
        <v/>
      </c>
      <c r="S43" s="209" t="str">
        <f ca="1">IF(A43=FALSE,"",IF(C43=0,0,D14/B43*100))</f>
        <v/>
      </c>
      <c r="U43" s="104">
        <f ca="1">IF(F12*Q$4&lt;=O43,0.5,IF(F12*Q$5&lt;=O43,1,IF(F12*Q$6&lt;=O43,2,IF(F12*Q$7&lt;=O43,3,))))</f>
        <v>0.5</v>
      </c>
      <c r="V43" s="104">
        <f t="shared" ca="1" si="12"/>
        <v>0.5</v>
      </c>
      <c r="W43" s="104">
        <f t="shared" ca="1" si="13"/>
        <v>0.5</v>
      </c>
      <c r="X43" s="104">
        <f t="shared" ca="1" si="14"/>
        <v>0.5</v>
      </c>
      <c r="Y43" s="104">
        <f t="shared" ca="1" si="15"/>
        <v>0.5</v>
      </c>
      <c r="Z43" s="104">
        <f ca="1">Z42</f>
        <v>0</v>
      </c>
      <c r="AA43" s="136">
        <f t="shared" ref="AA43:AA55" ca="1" si="22">MAX(U43:Z43)</f>
        <v>0.5</v>
      </c>
      <c r="AC43" s="137" t="str">
        <f t="shared" ca="1" si="16"/>
        <v/>
      </c>
      <c r="AD43" s="137" t="str">
        <f ca="1">IF(A43=FALSE,"",IF(B43=0,0,C14*100))</f>
        <v/>
      </c>
      <c r="AE43" s="137" t="str">
        <f t="shared" ca="1" si="17"/>
        <v/>
      </c>
      <c r="AF43" s="137" t="b">
        <f t="shared" ca="1" si="18"/>
        <v>1</v>
      </c>
      <c r="AG43" s="125" t="str">
        <f t="shared" ca="1" si="19"/>
        <v/>
      </c>
      <c r="AH43" s="199" t="s">
        <v>189</v>
      </c>
    </row>
    <row r="44" spans="1:39" s="119" customFormat="1" ht="18.75" customHeight="1">
      <c r="A44" s="129" t="b">
        <f ca="1">AND(B25=TRUE,H12+6&gt;A25+2)</f>
        <v>0</v>
      </c>
      <c r="B44" s="130" t="str">
        <f t="shared" ca="1" si="5"/>
        <v/>
      </c>
      <c r="C44" s="131" t="str">
        <f t="shared" ca="1" si="6"/>
        <v/>
      </c>
      <c r="D44" s="204" t="str">
        <f ca="1">IF(A44=FALSE,"",IF(B44=0,0,D14/B44*100))</f>
        <v/>
      </c>
      <c r="E44" s="204" t="str">
        <f ca="1">IF(A44=FALSE,"",IF(B44=0,0,D14/B44*100))</f>
        <v/>
      </c>
      <c r="F44" s="132" t="str">
        <f t="shared" ca="1" si="20"/>
        <v/>
      </c>
      <c r="G44" s="132" t="str">
        <f t="shared" ca="1" si="7"/>
        <v/>
      </c>
      <c r="H44" s="132" t="str">
        <f ca="1">IF(A44=FALSE,"",IF(B44=0,0,P12/2))</f>
        <v/>
      </c>
      <c r="I44" s="132" t="str">
        <f ca="1">IF(A44=FALSE,"",IF(B44=0,0,P14/SQRT(3)))</f>
        <v/>
      </c>
      <c r="J44" s="132" t="str">
        <f ca="1">IF(A44=FALSE,"",IF(B44=0,0,O12*B14/SQRT(3)))</f>
        <v/>
      </c>
      <c r="K44" s="205" t="str">
        <f t="shared" ca="1" si="8"/>
        <v/>
      </c>
      <c r="L44" s="133" t="str">
        <f t="shared" ca="1" si="21"/>
        <v/>
      </c>
      <c r="M44" s="134" t="str">
        <f t="shared" ca="1" si="9"/>
        <v/>
      </c>
      <c r="N44" s="135" t="str">
        <f ca="1">IF(A44=FALSE,"",IF(B44=0,0,K44*MAX(M42:M55)))</f>
        <v/>
      </c>
      <c r="O44" s="207" t="str">
        <f ca="1">IF(A44=FALSE,"",D24)</f>
        <v/>
      </c>
      <c r="P44" s="208" t="str">
        <f t="shared" ca="1" si="10"/>
        <v/>
      </c>
      <c r="Q44" s="210" t="str">
        <f t="shared" ca="1" si="11"/>
        <v/>
      </c>
      <c r="R44" s="208" t="str">
        <f ca="1">IF(A44=FALSE,"",OFFSET(O21,0,MATCH(MAX(P22:R22),P22:R22,0)))</f>
        <v/>
      </c>
      <c r="S44" s="209" t="str">
        <f ca="1">IF(A44=FALSE,"",IF(C44=0,0,D14/B44*100))</f>
        <v/>
      </c>
      <c r="U44" s="104">
        <f ca="1">IF(F12*Q$4&lt;=O44,0.5,IF(F12*Q$5&lt;=O44,1,IF(F12*Q$6&lt;=O44,2,IF(F12*Q$7&lt;=O44,3,))))</f>
        <v>0.5</v>
      </c>
      <c r="V44" s="104">
        <f t="shared" ca="1" si="12"/>
        <v>0.5</v>
      </c>
      <c r="W44" s="104">
        <f t="shared" ca="1" si="13"/>
        <v>0.5</v>
      </c>
      <c r="X44" s="104">
        <f t="shared" ca="1" si="14"/>
        <v>0.5</v>
      </c>
      <c r="Y44" s="104">
        <f t="shared" ca="1" si="15"/>
        <v>0.5</v>
      </c>
      <c r="Z44" s="104">
        <f t="shared" ref="Z44:Z55" ca="1" si="23">Z43</f>
        <v>0</v>
      </c>
      <c r="AA44" s="136">
        <f t="shared" ca="1" si="22"/>
        <v>0.5</v>
      </c>
      <c r="AC44" s="137" t="str">
        <f t="shared" ca="1" si="16"/>
        <v/>
      </c>
      <c r="AD44" s="137" t="str">
        <f ca="1">IF(A44=FALSE,"",IF(B44=0,0,C14*100))</f>
        <v/>
      </c>
      <c r="AE44" s="137" t="str">
        <f t="shared" ca="1" si="17"/>
        <v/>
      </c>
      <c r="AF44" s="137" t="b">
        <f t="shared" ca="1" si="18"/>
        <v>1</v>
      </c>
      <c r="AG44" s="125" t="str">
        <f t="shared" ca="1" si="19"/>
        <v/>
      </c>
      <c r="AH44" s="125" t="str">
        <f ca="1">OFFSET($N$2,MATCH(AH42,$M$3:$M$8,0),0)</f>
        <v>0</v>
      </c>
    </row>
    <row r="45" spans="1:39" s="119" customFormat="1" ht="18.75" customHeight="1">
      <c r="A45" s="129" t="b">
        <f ca="1">AND(B26=TRUE,H12+6&gt;A26+2)</f>
        <v>0</v>
      </c>
      <c r="B45" s="130" t="str">
        <f t="shared" ca="1" si="5"/>
        <v/>
      </c>
      <c r="C45" s="131" t="str">
        <f t="shared" ca="1" si="6"/>
        <v/>
      </c>
      <c r="D45" s="204" t="str">
        <f ca="1">IF(A45=FALSE,"",IF(B45=0,0,D14/B45*100))</f>
        <v/>
      </c>
      <c r="E45" s="204" t="str">
        <f ca="1">IF(A45=FALSE,"",IF(B45=0,0,D14/B45*100))</f>
        <v/>
      </c>
      <c r="F45" s="132" t="str">
        <f t="shared" ca="1" si="20"/>
        <v/>
      </c>
      <c r="G45" s="132" t="str">
        <f t="shared" ca="1" si="7"/>
        <v/>
      </c>
      <c r="H45" s="132" t="str">
        <f ca="1">IF(A45=FALSE,"",IF(B45=0,0,P12/2))</f>
        <v/>
      </c>
      <c r="I45" s="132" t="str">
        <f ca="1">IF(A45=FALSE,"",IF(B45=0,0,P14/SQRT(3)))</f>
        <v/>
      </c>
      <c r="J45" s="132" t="str">
        <f ca="1">IF(A45=FALSE,"",IF(B45=0,0,O12*B14/SQRT(3)))</f>
        <v/>
      </c>
      <c r="K45" s="205" t="str">
        <f t="shared" ca="1" si="8"/>
        <v/>
      </c>
      <c r="L45" s="133" t="str">
        <f t="shared" ca="1" si="21"/>
        <v/>
      </c>
      <c r="M45" s="134" t="str">
        <f t="shared" ca="1" si="9"/>
        <v/>
      </c>
      <c r="N45" s="135" t="str">
        <f ca="1">IF(A45=FALSE,"",IF(B45=0,0,K45*MAX(M42:M55)))</f>
        <v/>
      </c>
      <c r="O45" s="207" t="str">
        <f ca="1">IF(A45=FALSE,"",D24)</f>
        <v/>
      </c>
      <c r="P45" s="208" t="str">
        <f t="shared" ca="1" si="10"/>
        <v/>
      </c>
      <c r="Q45" s="210" t="str">
        <f t="shared" ca="1" si="11"/>
        <v/>
      </c>
      <c r="R45" s="208" t="str">
        <f ca="1">IF(A45=FALSE,"",OFFSET(O21,0,MATCH(MAX(P22:R22),P22:R22,0)))</f>
        <v/>
      </c>
      <c r="S45" s="209" t="str">
        <f ca="1">IF(A45=FALSE,"",IF(C45=0,0,D14/B45*100))</f>
        <v/>
      </c>
      <c r="U45" s="104">
        <f ca="1">IF(F12*Q$4&lt;=O45,0.5,IF(F12*Q$5&lt;=O45,1,IF(F12*Q$6&lt;=O45,2,IF(F12*Q$7&lt;=O45,3,))))</f>
        <v>0.5</v>
      </c>
      <c r="V45" s="104">
        <f t="shared" ca="1" si="12"/>
        <v>0.5</v>
      </c>
      <c r="W45" s="104">
        <f t="shared" ca="1" si="13"/>
        <v>0.5</v>
      </c>
      <c r="X45" s="104">
        <f t="shared" ca="1" si="14"/>
        <v>0.5</v>
      </c>
      <c r="Y45" s="104">
        <f t="shared" ca="1" si="15"/>
        <v>0.5</v>
      </c>
      <c r="Z45" s="104">
        <f t="shared" ca="1" si="23"/>
        <v>0</v>
      </c>
      <c r="AA45" s="136">
        <f t="shared" ca="1" si="22"/>
        <v>0.5</v>
      </c>
      <c r="AC45" s="137" t="str">
        <f t="shared" ca="1" si="16"/>
        <v/>
      </c>
      <c r="AD45" s="137" t="str">
        <f ca="1">IF(A45=FALSE,"",IF(B45=0,0,C14*100))</f>
        <v/>
      </c>
      <c r="AE45" s="137" t="str">
        <f t="shared" ca="1" si="17"/>
        <v/>
      </c>
      <c r="AF45" s="137" t="b">
        <f t="shared" ca="1" si="18"/>
        <v>1</v>
      </c>
      <c r="AG45" s="125" t="str">
        <f t="shared" ca="1" si="19"/>
        <v/>
      </c>
      <c r="AH45" s="199" t="s">
        <v>188</v>
      </c>
    </row>
    <row r="46" spans="1:39" s="119" customFormat="1" ht="18.75" customHeight="1">
      <c r="A46" s="129" t="b">
        <f ca="1">AND(B27=TRUE,H12+6&gt;A27+2)</f>
        <v>0</v>
      </c>
      <c r="B46" s="130" t="str">
        <f t="shared" ca="1" si="5"/>
        <v/>
      </c>
      <c r="C46" s="131" t="str">
        <f t="shared" ca="1" si="6"/>
        <v/>
      </c>
      <c r="D46" s="204" t="str">
        <f ca="1">IF(A46=FALSE,"",IF(B46=0,0,D14/B46*100))</f>
        <v/>
      </c>
      <c r="E46" s="204" t="str">
        <f ca="1">IF(A46=FALSE,"",IF(B46=0,0,D14/B46*100))</f>
        <v/>
      </c>
      <c r="F46" s="132" t="str">
        <f t="shared" ca="1" si="20"/>
        <v/>
      </c>
      <c r="G46" s="132" t="str">
        <f t="shared" ca="1" si="7"/>
        <v/>
      </c>
      <c r="H46" s="132" t="str">
        <f ca="1">IF(A46=FALSE,"",IF(B46=0,0,P12/2))</f>
        <v/>
      </c>
      <c r="I46" s="132" t="str">
        <f ca="1">IF(A46=FALSE,"",IF(B46=0,0,P14/SQRT(3)))</f>
        <v/>
      </c>
      <c r="J46" s="132" t="str">
        <f ca="1">IF(A46=FALSE,"",IF(B46=0,0,O12*B14/SQRT(3)))</f>
        <v/>
      </c>
      <c r="K46" s="205" t="str">
        <f t="shared" ca="1" si="8"/>
        <v/>
      </c>
      <c r="L46" s="133" t="str">
        <f t="shared" ca="1" si="21"/>
        <v/>
      </c>
      <c r="M46" s="134" t="str">
        <f t="shared" ca="1" si="9"/>
        <v/>
      </c>
      <c r="N46" s="135" t="str">
        <f ca="1">IF(A46=FALSE,"",IF(B46=0,0,K46*MAX(M42:M55)))</f>
        <v/>
      </c>
      <c r="O46" s="207" t="str">
        <f ca="1">IF(A46=FALSE,"",D24)</f>
        <v/>
      </c>
      <c r="P46" s="208" t="str">
        <f t="shared" ca="1" si="10"/>
        <v/>
      </c>
      <c r="Q46" s="210" t="str">
        <f t="shared" ca="1" si="11"/>
        <v/>
      </c>
      <c r="R46" s="208" t="str">
        <f ca="1">IF(A46=FALSE,"",OFFSET(O21,0,MATCH(MAX(P22:R22),P22:R22,0)))</f>
        <v/>
      </c>
      <c r="S46" s="209" t="str">
        <f ca="1">IF(A46=FALSE,"",IF(C46=0,0,D14/B46*100))</f>
        <v/>
      </c>
      <c r="U46" s="104">
        <f ca="1">IF(F12*Q$4&lt;=O46,0.5,IF(F12*Q$5&lt;=O46,1,IF(F12*Q$6&lt;=O46,2,IF(F12*Q$7&lt;=O46,3,))))</f>
        <v>0.5</v>
      </c>
      <c r="V46" s="104">
        <f t="shared" ca="1" si="12"/>
        <v>0.5</v>
      </c>
      <c r="W46" s="104">
        <f t="shared" ca="1" si="13"/>
        <v>0.5</v>
      </c>
      <c r="X46" s="104">
        <f t="shared" ca="1" si="14"/>
        <v>0.5</v>
      </c>
      <c r="Y46" s="104">
        <f t="shared" ca="1" si="15"/>
        <v>0.5</v>
      </c>
      <c r="Z46" s="104">
        <f t="shared" ca="1" si="23"/>
        <v>0</v>
      </c>
      <c r="AA46" s="136">
        <f t="shared" ca="1" si="22"/>
        <v>0.5</v>
      </c>
      <c r="AC46" s="137" t="str">
        <f t="shared" ca="1" si="16"/>
        <v/>
      </c>
      <c r="AD46" s="137" t="str">
        <f ca="1">IF(A46=FALSE,"",IF(B46=0,0,C14*100))</f>
        <v/>
      </c>
      <c r="AE46" s="137" t="str">
        <f t="shared" ca="1" si="17"/>
        <v/>
      </c>
      <c r="AF46" s="137" t="b">
        <f t="shared" ca="1" si="18"/>
        <v>1</v>
      </c>
      <c r="AG46" s="125" t="str">
        <f t="shared" ca="1" si="19"/>
        <v/>
      </c>
      <c r="AH46" s="200" t="s">
        <v>233</v>
      </c>
    </row>
    <row r="47" spans="1:39" s="119" customFormat="1" ht="18.75" customHeight="1">
      <c r="A47" s="129" t="b">
        <f ca="1">AND(B28=TRUE,H12+6&gt;A28+2)</f>
        <v>0</v>
      </c>
      <c r="B47" s="130" t="str">
        <f t="shared" ca="1" si="5"/>
        <v/>
      </c>
      <c r="C47" s="131" t="str">
        <f t="shared" ca="1" si="6"/>
        <v/>
      </c>
      <c r="D47" s="204" t="str">
        <f ca="1">IF(A47=FALSE,"",IF(B47=0,0,D14/B47*100))</f>
        <v/>
      </c>
      <c r="E47" s="204" t="str">
        <f ca="1">IF(A47=FALSE,"",IF(B47=0,0,D14/B47*100))</f>
        <v/>
      </c>
      <c r="F47" s="132" t="str">
        <f t="shared" ca="1" si="20"/>
        <v/>
      </c>
      <c r="G47" s="132" t="str">
        <f t="shared" ca="1" si="7"/>
        <v/>
      </c>
      <c r="H47" s="132" t="str">
        <f ca="1">IF(A47=FALSE,"",IF(B47=0,0,P12/2))</f>
        <v/>
      </c>
      <c r="I47" s="132" t="str">
        <f ca="1">IF(A47=FALSE,"",IF(B47=0,0,P14/SQRT(3)))</f>
        <v/>
      </c>
      <c r="J47" s="132" t="str">
        <f ca="1">IF(A47=FALSE,"",IF(B47=0,0,O12*B14/SQRT(3)))</f>
        <v/>
      </c>
      <c r="K47" s="205" t="str">
        <f t="shared" ca="1" si="8"/>
        <v/>
      </c>
      <c r="L47" s="133" t="str">
        <f t="shared" ca="1" si="21"/>
        <v/>
      </c>
      <c r="M47" s="134" t="str">
        <f t="shared" ca="1" si="9"/>
        <v/>
      </c>
      <c r="N47" s="135" t="str">
        <f ca="1">IF(A47=FALSE,"",IF(B47=0,0,K47*MAX(M42:M55)))</f>
        <v/>
      </c>
      <c r="O47" s="207" t="str">
        <f ca="1">IF(A47=FALSE,"",D24)</f>
        <v/>
      </c>
      <c r="P47" s="208" t="str">
        <f t="shared" ca="1" si="10"/>
        <v/>
      </c>
      <c r="Q47" s="210" t="str">
        <f t="shared" ca="1" si="11"/>
        <v/>
      </c>
      <c r="R47" s="208" t="str">
        <f ca="1">IF(A47=FALSE,"",OFFSET(O21,0,MATCH(MAX(P22:R22),P22:R22,0)))</f>
        <v/>
      </c>
      <c r="S47" s="209" t="str">
        <f ca="1">IF(A47=FALSE,"",IF(C47=0,0,D14/B47*100))</f>
        <v/>
      </c>
      <c r="U47" s="104">
        <f ca="1">IF(F12*Q$4&lt;=O47,0.5,IF(F12*Q$5&lt;=O47,1,IF(F12*Q$6&lt;=O47,2,IF(F12*Q$7&lt;=O47,3,))))</f>
        <v>0.5</v>
      </c>
      <c r="V47" s="104">
        <f t="shared" ca="1" si="12"/>
        <v>0.5</v>
      </c>
      <c r="W47" s="104">
        <f t="shared" ca="1" si="13"/>
        <v>0.5</v>
      </c>
      <c r="X47" s="104">
        <f t="shared" ca="1" si="14"/>
        <v>0.5</v>
      </c>
      <c r="Y47" s="104">
        <f t="shared" ca="1" si="15"/>
        <v>0.5</v>
      </c>
      <c r="Z47" s="104">
        <f t="shared" ca="1" si="23"/>
        <v>0</v>
      </c>
      <c r="AA47" s="136">
        <f t="shared" ca="1" si="22"/>
        <v>0.5</v>
      </c>
      <c r="AC47" s="137" t="str">
        <f t="shared" ca="1" si="16"/>
        <v/>
      </c>
      <c r="AD47" s="137" t="str">
        <f ca="1">IF(A47=FALSE,"",IF(B47=0,0,C14*100))</f>
        <v/>
      </c>
      <c r="AE47" s="137" t="str">
        <f t="shared" ca="1" si="17"/>
        <v/>
      </c>
      <c r="AF47" s="137" t="b">
        <f t="shared" ca="1" si="18"/>
        <v>1</v>
      </c>
      <c r="AG47" s="125" t="str">
        <f t="shared" ca="1" si="19"/>
        <v/>
      </c>
      <c r="AH47" s="188" t="str">
        <f ca="1">IF(COUNTIF(AF42:AF55,FALSE)=0,"","초과")</f>
        <v/>
      </c>
    </row>
    <row r="48" spans="1:39" s="119" customFormat="1" ht="18.75" customHeight="1">
      <c r="A48" s="129" t="b">
        <f ca="1">AND(B29=TRUE,H12+6&gt;A29+2)</f>
        <v>0</v>
      </c>
      <c r="B48" s="130" t="str">
        <f t="shared" ca="1" si="5"/>
        <v/>
      </c>
      <c r="C48" s="131" t="str">
        <f t="shared" ca="1" si="6"/>
        <v/>
      </c>
      <c r="D48" s="204" t="str">
        <f ca="1">IF(A48=FALSE,"",IF(B48=0,0,D14/B48*100))</f>
        <v/>
      </c>
      <c r="E48" s="204" t="str">
        <f ca="1">IF(A48=FALSE,"",IF(B48=0,0,D14/B48*100))</f>
        <v/>
      </c>
      <c r="F48" s="132" t="str">
        <f t="shared" ca="1" si="20"/>
        <v/>
      </c>
      <c r="G48" s="132" t="str">
        <f t="shared" ca="1" si="7"/>
        <v/>
      </c>
      <c r="H48" s="132" t="str">
        <f ca="1">IF(A48=FALSE,"",IF(B48=0,0,P12/2))</f>
        <v/>
      </c>
      <c r="I48" s="132" t="str">
        <f ca="1">IF(A48=FALSE,"",IF(B48=0,0,P14/SQRT(3)))</f>
        <v/>
      </c>
      <c r="J48" s="132" t="str">
        <f ca="1">IF(A48=FALSE,"",IF(B48=0,0,O12*B14/SQRT(3)))</f>
        <v/>
      </c>
      <c r="K48" s="205" t="str">
        <f t="shared" ca="1" si="8"/>
        <v/>
      </c>
      <c r="L48" s="133" t="str">
        <f t="shared" ca="1" si="21"/>
        <v/>
      </c>
      <c r="M48" s="134" t="str">
        <f t="shared" ca="1" si="9"/>
        <v/>
      </c>
      <c r="N48" s="135" t="str">
        <f ca="1">IF(A48=FALSE,"",IF(B48=0,0,K48*MAX(M42:M55)))</f>
        <v/>
      </c>
      <c r="O48" s="207" t="str">
        <f ca="1">IF(A48=FALSE,"",D24)</f>
        <v/>
      </c>
      <c r="P48" s="208" t="str">
        <f t="shared" ca="1" si="10"/>
        <v/>
      </c>
      <c r="Q48" s="210" t="str">
        <f t="shared" ca="1" si="11"/>
        <v/>
      </c>
      <c r="R48" s="208" t="str">
        <f ca="1">IF(A48=FALSE,"",OFFSET(O21,0,MATCH(MAX(P22:R22),P22:R22,0)))</f>
        <v/>
      </c>
      <c r="S48" s="209" t="str">
        <f ca="1">IF(A48=FALSE,"",IF(C48=0,0,D14/B48*100))</f>
        <v/>
      </c>
      <c r="U48" s="104">
        <f ca="1">IF(F12*Q$4&lt;=O48,0.5,IF(F12*Q$5&lt;=O48,1,IF(F12*Q$6&lt;=O48,2,IF(F12*Q$7&lt;=O48,3,))))</f>
        <v>0.5</v>
      </c>
      <c r="V48" s="104">
        <f t="shared" ca="1" si="12"/>
        <v>0.5</v>
      </c>
      <c r="W48" s="104">
        <f t="shared" ca="1" si="13"/>
        <v>0.5</v>
      </c>
      <c r="X48" s="104">
        <f t="shared" ca="1" si="14"/>
        <v>0.5</v>
      </c>
      <c r="Y48" s="104">
        <f t="shared" ca="1" si="15"/>
        <v>0.5</v>
      </c>
      <c r="Z48" s="104">
        <f t="shared" ca="1" si="23"/>
        <v>0</v>
      </c>
      <c r="AA48" s="136">
        <f t="shared" ca="1" si="22"/>
        <v>0.5</v>
      </c>
      <c r="AC48" s="137" t="str">
        <f t="shared" ca="1" si="16"/>
        <v/>
      </c>
      <c r="AD48" s="137" t="str">
        <f ca="1">IF(A48=FALSE,"",IF(B48=0,0,C14*100))</f>
        <v/>
      </c>
      <c r="AE48" s="137" t="str">
        <f t="shared" ca="1" si="17"/>
        <v/>
      </c>
      <c r="AF48" s="137" t="b">
        <f t="shared" ca="1" si="18"/>
        <v>1</v>
      </c>
      <c r="AG48" s="186" t="str">
        <f t="shared" ca="1" si="19"/>
        <v/>
      </c>
      <c r="AH48" s="189"/>
    </row>
    <row r="49" spans="1:33" s="119" customFormat="1" ht="18.75" customHeight="1">
      <c r="A49" s="129" t="b">
        <f ca="1">AND(B30=TRUE,H12+6&gt;A30+2)</f>
        <v>0</v>
      </c>
      <c r="B49" s="130" t="str">
        <f t="shared" ca="1" si="5"/>
        <v/>
      </c>
      <c r="C49" s="131" t="str">
        <f t="shared" ca="1" si="6"/>
        <v/>
      </c>
      <c r="D49" s="204" t="str">
        <f ca="1">IF(A49=FALSE,"",IF(B49=0,0,D14/B49*100))</f>
        <v/>
      </c>
      <c r="E49" s="204" t="str">
        <f ca="1">IF(A49=FALSE,"",IF(B49=0,0,D14/B49*100))</f>
        <v/>
      </c>
      <c r="F49" s="132" t="str">
        <f t="shared" ca="1" si="20"/>
        <v/>
      </c>
      <c r="G49" s="132" t="str">
        <f t="shared" ca="1" si="7"/>
        <v/>
      </c>
      <c r="H49" s="132" t="str">
        <f ca="1">IF(A49=FALSE,"",IF(B49=0,0,P12/2))</f>
        <v/>
      </c>
      <c r="I49" s="132" t="str">
        <f ca="1">IF(A49=FALSE,"",IF(B49=0,0,P14/SQRT(3)))</f>
        <v/>
      </c>
      <c r="J49" s="132" t="str">
        <f ca="1">IF(A49=FALSE,"",IF(B49=0,0,O12*B14/SQRT(3)))</f>
        <v/>
      </c>
      <c r="K49" s="205" t="str">
        <f t="shared" ca="1" si="8"/>
        <v/>
      </c>
      <c r="L49" s="133" t="str">
        <f t="shared" ca="1" si="21"/>
        <v/>
      </c>
      <c r="M49" s="134" t="str">
        <f t="shared" ca="1" si="9"/>
        <v/>
      </c>
      <c r="N49" s="135" t="str">
        <f ca="1">IF(A49=FALSE,"",IF(B49=0,0,K49*MAX(M42:M55)))</f>
        <v/>
      </c>
      <c r="O49" s="207" t="str">
        <f ca="1">IF(A49=FALSE,"",D24)</f>
        <v/>
      </c>
      <c r="P49" s="208" t="str">
        <f t="shared" ca="1" si="10"/>
        <v/>
      </c>
      <c r="Q49" s="210" t="str">
        <f t="shared" ca="1" si="11"/>
        <v/>
      </c>
      <c r="R49" s="208" t="str">
        <f ca="1">IF(A49=FALSE,"",OFFSET(O21,0,MATCH(MAX(P22:R22),P22:R22,0)))</f>
        <v/>
      </c>
      <c r="S49" s="209" t="str">
        <f ca="1">IF(A49=FALSE,"",IF(C49=0,0,D14/B49*100))</f>
        <v/>
      </c>
      <c r="U49" s="104">
        <f ca="1">IF(F12*Q$4&lt;=O49,0.5,IF(F12*Q$5&lt;=O49,1,IF(F12*Q$6&lt;=O49,2,IF(F12*Q$7&lt;=O49,3,))))</f>
        <v>0.5</v>
      </c>
      <c r="V49" s="104">
        <f t="shared" ca="1" si="12"/>
        <v>0.5</v>
      </c>
      <c r="W49" s="104">
        <f t="shared" ca="1" si="13"/>
        <v>0.5</v>
      </c>
      <c r="X49" s="104">
        <f t="shared" ca="1" si="14"/>
        <v>0.5</v>
      </c>
      <c r="Y49" s="104">
        <f t="shared" ca="1" si="15"/>
        <v>0.5</v>
      </c>
      <c r="Z49" s="104">
        <f t="shared" ca="1" si="23"/>
        <v>0</v>
      </c>
      <c r="AA49" s="136">
        <f t="shared" ca="1" si="22"/>
        <v>0.5</v>
      </c>
      <c r="AC49" s="137" t="str">
        <f t="shared" ca="1" si="16"/>
        <v/>
      </c>
      <c r="AD49" s="137" t="str">
        <f ca="1">IF(A49=FALSE,"",IF(B49=0,0,C14*100))</f>
        <v/>
      </c>
      <c r="AE49" s="137" t="str">
        <f t="shared" ca="1" si="17"/>
        <v/>
      </c>
      <c r="AF49" s="137" t="b">
        <f t="shared" ca="1" si="18"/>
        <v>1</v>
      </c>
      <c r="AG49" s="125" t="str">
        <f t="shared" ca="1" si="19"/>
        <v/>
      </c>
    </row>
    <row r="50" spans="1:33" s="119" customFormat="1" ht="18.75" customHeight="1">
      <c r="A50" s="129" t="b">
        <f ca="1">AND(B31=TRUE,H12+6&gt;A31+2)</f>
        <v>0</v>
      </c>
      <c r="B50" s="130" t="str">
        <f t="shared" ca="1" si="5"/>
        <v/>
      </c>
      <c r="C50" s="131" t="str">
        <f t="shared" ca="1" si="6"/>
        <v/>
      </c>
      <c r="D50" s="204" t="str">
        <f ca="1">IF(A50=FALSE,"",IF(B50=0,0,D14/B50*100))</f>
        <v/>
      </c>
      <c r="E50" s="204" t="str">
        <f ca="1">IF(A50=FALSE,"",IF(B50=0,0,D14/B50*100))</f>
        <v/>
      </c>
      <c r="F50" s="132" t="str">
        <f t="shared" ca="1" si="20"/>
        <v/>
      </c>
      <c r="G50" s="132" t="str">
        <f t="shared" ca="1" si="7"/>
        <v/>
      </c>
      <c r="H50" s="132" t="str">
        <f ca="1">IF(A50=FALSE,"",IF(B50=0,0,P12/2))</f>
        <v/>
      </c>
      <c r="I50" s="132" t="str">
        <f ca="1">IF(A50=FALSE,"",IF(B50=0,0,P14/SQRT(3)))</f>
        <v/>
      </c>
      <c r="J50" s="132" t="str">
        <f ca="1">IF(A50=FALSE,"",IF(B50=0,0,O12*B14/SQRT(3)))</f>
        <v/>
      </c>
      <c r="K50" s="205" t="str">
        <f t="shared" ca="1" si="8"/>
        <v/>
      </c>
      <c r="L50" s="133" t="str">
        <f t="shared" ca="1" si="21"/>
        <v/>
      </c>
      <c r="M50" s="134" t="str">
        <f t="shared" ca="1" si="9"/>
        <v/>
      </c>
      <c r="N50" s="135" t="str">
        <f ca="1">IF(A50=FALSE,"",IF(B50=0,0,K50*MAX(M42:M55)))</f>
        <v/>
      </c>
      <c r="O50" s="207" t="str">
        <f ca="1">IF(A50=FALSE,"",D24)</f>
        <v/>
      </c>
      <c r="P50" s="208" t="str">
        <f t="shared" ca="1" si="10"/>
        <v/>
      </c>
      <c r="Q50" s="210" t="str">
        <f t="shared" ca="1" si="11"/>
        <v/>
      </c>
      <c r="R50" s="208" t="str">
        <f ca="1">IF(A50=FALSE,"",OFFSET(O21,0,MATCH(MAX(P22:R22),P22:R22,0)))</f>
        <v/>
      </c>
      <c r="S50" s="209" t="str">
        <f ca="1">IF(A50=FALSE,"",IF(C50=0,0,D14/B50*100))</f>
        <v/>
      </c>
      <c r="U50" s="104">
        <f ca="1">IF(F12*Q$4&lt;=O50,0.5,IF(F12*Q$5&lt;=O50,1,IF(F12*Q$6&lt;=O50,2,IF(F12*Q$7&lt;=O50,3,))))</f>
        <v>0.5</v>
      </c>
      <c r="V50" s="104">
        <f t="shared" ca="1" si="12"/>
        <v>0.5</v>
      </c>
      <c r="W50" s="104">
        <f t="shared" ca="1" si="13"/>
        <v>0.5</v>
      </c>
      <c r="X50" s="104">
        <f t="shared" ca="1" si="14"/>
        <v>0.5</v>
      </c>
      <c r="Y50" s="104">
        <f t="shared" ca="1" si="15"/>
        <v>0.5</v>
      </c>
      <c r="Z50" s="104">
        <f t="shared" ca="1" si="23"/>
        <v>0</v>
      </c>
      <c r="AA50" s="136">
        <f t="shared" ca="1" si="22"/>
        <v>0.5</v>
      </c>
      <c r="AC50" s="137" t="str">
        <f t="shared" ca="1" si="16"/>
        <v/>
      </c>
      <c r="AD50" s="137" t="str">
        <f ca="1">IF(A50=FALSE,"",IF(B50=0,0,C14*100))</f>
        <v/>
      </c>
      <c r="AE50" s="137" t="str">
        <f t="shared" ca="1" si="17"/>
        <v/>
      </c>
      <c r="AF50" s="137" t="b">
        <f t="shared" ca="1" si="18"/>
        <v>1</v>
      </c>
      <c r="AG50" s="125" t="str">
        <f t="shared" ca="1" si="19"/>
        <v/>
      </c>
    </row>
    <row r="51" spans="1:33" s="119" customFormat="1" ht="18.75" customHeight="1">
      <c r="A51" s="129" t="b">
        <f ca="1">AND(B32=TRUE,H12+6&gt;A32+2)</f>
        <v>0</v>
      </c>
      <c r="B51" s="130" t="str">
        <f t="shared" ca="1" si="5"/>
        <v/>
      </c>
      <c r="C51" s="131" t="str">
        <f t="shared" ca="1" si="6"/>
        <v/>
      </c>
      <c r="D51" s="204" t="str">
        <f ca="1">IF(A51=FALSE,"",IF(B51=0,0,D14/B51*100))</f>
        <v/>
      </c>
      <c r="E51" s="204" t="str">
        <f ca="1">IF(A51=FALSE,"",IF(B51=0,0,D14/B51*100))</f>
        <v/>
      </c>
      <c r="F51" s="132" t="str">
        <f t="shared" ca="1" si="20"/>
        <v/>
      </c>
      <c r="G51" s="132" t="str">
        <f t="shared" ca="1" si="7"/>
        <v/>
      </c>
      <c r="H51" s="132" t="str">
        <f ca="1">IF(A51=FALSE,"",IF(B51=0,0,P12/2))</f>
        <v/>
      </c>
      <c r="I51" s="132" t="str">
        <f ca="1">IF(A51=FALSE,"",IF(B51=0,0,P14/SQRT(3)))</f>
        <v/>
      </c>
      <c r="J51" s="132" t="str">
        <f ca="1">IF(A51=FALSE,"",IF(B51=0,0,O12*B14/SQRT(3)))</f>
        <v/>
      </c>
      <c r="K51" s="205" t="str">
        <f t="shared" ca="1" si="8"/>
        <v/>
      </c>
      <c r="L51" s="133" t="str">
        <f t="shared" ca="1" si="21"/>
        <v/>
      </c>
      <c r="M51" s="134" t="str">
        <f t="shared" ca="1" si="9"/>
        <v/>
      </c>
      <c r="N51" s="135" t="str">
        <f ca="1">IF(A51=FALSE,"",IF(B51=0,0,K51*MAX(M42:M55)))</f>
        <v/>
      </c>
      <c r="O51" s="207" t="str">
        <f ca="1">IF(A51=FALSE,"",D24)</f>
        <v/>
      </c>
      <c r="P51" s="208" t="str">
        <f t="shared" ca="1" si="10"/>
        <v/>
      </c>
      <c r="Q51" s="210" t="str">
        <f t="shared" ca="1" si="11"/>
        <v/>
      </c>
      <c r="R51" s="208" t="str">
        <f ca="1">IF(A51=FALSE,"",OFFSET(O21,0,MATCH(MAX(P22:R22),P22:R22,0)))</f>
        <v/>
      </c>
      <c r="S51" s="209" t="str">
        <f ca="1">IF(A51=FALSE,"",IF(C51=0,0,D14/B51*100))</f>
        <v/>
      </c>
      <c r="U51" s="104">
        <f ca="1">IF(F12*Q$4&lt;=O51,0.5,IF(F12*Q$5&lt;=O51,1,IF(F12*Q$6&lt;=O51,2,IF(F12*Q$7&lt;=O51,3,))))</f>
        <v>0.5</v>
      </c>
      <c r="V51" s="104">
        <f t="shared" ca="1" si="12"/>
        <v>0.5</v>
      </c>
      <c r="W51" s="104">
        <f t="shared" ca="1" si="13"/>
        <v>0.5</v>
      </c>
      <c r="X51" s="104">
        <f t="shared" ca="1" si="14"/>
        <v>0.5</v>
      </c>
      <c r="Y51" s="104">
        <f t="shared" ca="1" si="15"/>
        <v>0.5</v>
      </c>
      <c r="Z51" s="104">
        <f t="shared" ca="1" si="23"/>
        <v>0</v>
      </c>
      <c r="AA51" s="136">
        <f t="shared" ca="1" si="22"/>
        <v>0.5</v>
      </c>
      <c r="AC51" s="137" t="str">
        <f t="shared" ca="1" si="16"/>
        <v/>
      </c>
      <c r="AD51" s="137" t="str">
        <f ca="1">IF(A51=FALSE,"",IF(B51=0,0,C14*100))</f>
        <v/>
      </c>
      <c r="AE51" s="137" t="str">
        <f t="shared" ca="1" si="17"/>
        <v/>
      </c>
      <c r="AF51" s="137" t="b">
        <f t="shared" ca="1" si="18"/>
        <v>1</v>
      </c>
      <c r="AG51" s="125" t="str">
        <f t="shared" ca="1" si="19"/>
        <v/>
      </c>
    </row>
    <row r="52" spans="1:33" s="119" customFormat="1" ht="18.75" customHeight="1">
      <c r="A52" s="129" t="b">
        <f ca="1">AND(B33=TRUE,H12+6&gt;A33+2)</f>
        <v>0</v>
      </c>
      <c r="B52" s="130" t="str">
        <f t="shared" ca="1" si="5"/>
        <v/>
      </c>
      <c r="C52" s="131" t="str">
        <f t="shared" ca="1" si="6"/>
        <v/>
      </c>
      <c r="D52" s="204" t="str">
        <f ca="1">IF(A52=FALSE,"",IF(B52=0,0,D14/B52*100))</f>
        <v/>
      </c>
      <c r="E52" s="204" t="str">
        <f ca="1">IF(A52=FALSE,"",IF(B52=0,0,D14/B52*100))</f>
        <v/>
      </c>
      <c r="F52" s="132" t="str">
        <f t="shared" ca="1" si="20"/>
        <v/>
      </c>
      <c r="G52" s="132" t="str">
        <f t="shared" ca="1" si="7"/>
        <v/>
      </c>
      <c r="H52" s="132" t="str">
        <f ca="1">IF(A52=FALSE,"",IF(B52=0,0,P12/2))</f>
        <v/>
      </c>
      <c r="I52" s="132" t="str">
        <f ca="1">IF(A52=FALSE,"",IF(B52=0,0,P14/SQRT(3)))</f>
        <v/>
      </c>
      <c r="J52" s="132" t="str">
        <f ca="1">IF(A52=FALSE,"",IF(B52=0,0,O12*B14/SQRT(3)))</f>
        <v/>
      </c>
      <c r="K52" s="205" t="str">
        <f t="shared" ca="1" si="8"/>
        <v/>
      </c>
      <c r="L52" s="133" t="str">
        <f t="shared" ca="1" si="21"/>
        <v/>
      </c>
      <c r="M52" s="134" t="str">
        <f t="shared" ca="1" si="9"/>
        <v/>
      </c>
      <c r="N52" s="135" t="str">
        <f ca="1">IF(A52=FALSE,"",IF(B52=0,0,K52*MAX(M42:M55)))</f>
        <v/>
      </c>
      <c r="O52" s="207" t="str">
        <f ca="1">IF(A52=FALSE,"",D24)</f>
        <v/>
      </c>
      <c r="P52" s="208" t="str">
        <f t="shared" ca="1" si="10"/>
        <v/>
      </c>
      <c r="Q52" s="210" t="str">
        <f t="shared" ca="1" si="11"/>
        <v/>
      </c>
      <c r="R52" s="208" t="str">
        <f ca="1">IF(A52=FALSE,"",OFFSET(O21,0,MATCH(MAX(P22:R22),P22:R22,0)))</f>
        <v/>
      </c>
      <c r="S52" s="209" t="str">
        <f ca="1">IF(A52=FALSE,"",IF(C52=0,0,D14/B52*100))</f>
        <v/>
      </c>
      <c r="U52" s="104">
        <f ca="1">IF(F12*Q$4&lt;=O52,0.5,IF(F12*Q$5&lt;=O52,1,IF(F12*Q$6&lt;=O52,2,IF(F12*Q$7&lt;=O52,3,))))</f>
        <v>0.5</v>
      </c>
      <c r="V52" s="104">
        <f t="shared" ca="1" si="12"/>
        <v>0.5</v>
      </c>
      <c r="W52" s="104">
        <f t="shared" ca="1" si="13"/>
        <v>0.5</v>
      </c>
      <c r="X52" s="104">
        <f t="shared" ca="1" si="14"/>
        <v>0.5</v>
      </c>
      <c r="Y52" s="104">
        <f t="shared" ca="1" si="15"/>
        <v>0.5</v>
      </c>
      <c r="Z52" s="104">
        <f t="shared" ca="1" si="23"/>
        <v>0</v>
      </c>
      <c r="AA52" s="136">
        <f t="shared" ca="1" si="22"/>
        <v>0.5</v>
      </c>
      <c r="AC52" s="137" t="str">
        <f t="shared" ca="1" si="16"/>
        <v/>
      </c>
      <c r="AD52" s="137" t="str">
        <f ca="1">IF(A52=FALSE,"",IF(B52=0,0,C14*100))</f>
        <v/>
      </c>
      <c r="AE52" s="137" t="str">
        <f t="shared" ca="1" si="17"/>
        <v/>
      </c>
      <c r="AF52" s="137" t="b">
        <f t="shared" ca="1" si="18"/>
        <v>1</v>
      </c>
      <c r="AG52" s="125" t="str">
        <f t="shared" ca="1" si="19"/>
        <v/>
      </c>
    </row>
    <row r="53" spans="1:33" s="119" customFormat="1" ht="18.75" customHeight="1">
      <c r="A53" s="129" t="b">
        <f ca="1">AND(B34=TRUE,H12+6&gt;A34+2)</f>
        <v>0</v>
      </c>
      <c r="B53" s="130" t="str">
        <f t="shared" ca="1" si="5"/>
        <v/>
      </c>
      <c r="C53" s="131" t="str">
        <f t="shared" ca="1" si="6"/>
        <v/>
      </c>
      <c r="D53" s="204" t="str">
        <f ca="1">IF(A53=FALSE,"",IF(B53=0,0,D14/B53*100))</f>
        <v/>
      </c>
      <c r="E53" s="204" t="str">
        <f ca="1">IF(A53=FALSE,"",IF(B53=0,0,D14/B53*100))</f>
        <v/>
      </c>
      <c r="F53" s="132" t="str">
        <f t="shared" ca="1" si="20"/>
        <v/>
      </c>
      <c r="G53" s="132" t="str">
        <f t="shared" ca="1" si="7"/>
        <v/>
      </c>
      <c r="H53" s="132" t="str">
        <f ca="1">IF(A53=FALSE,"",IF(B53=0,0,P12/2))</f>
        <v/>
      </c>
      <c r="I53" s="132" t="str">
        <f ca="1">IF(A53=FALSE,"",IF(B53=0,0,P14/SQRT(3)))</f>
        <v/>
      </c>
      <c r="J53" s="132" t="str">
        <f ca="1">IF(A53=FALSE,"",IF(B53=0,0,O12*B14/SQRT(3)))</f>
        <v/>
      </c>
      <c r="K53" s="205" t="str">
        <f t="shared" ca="1" si="8"/>
        <v/>
      </c>
      <c r="L53" s="133" t="str">
        <f t="shared" ca="1" si="21"/>
        <v/>
      </c>
      <c r="M53" s="134" t="str">
        <f t="shared" ca="1" si="9"/>
        <v/>
      </c>
      <c r="N53" s="135" t="str">
        <f ca="1">IF(A53=FALSE,"",IF(B53=0,0,K53*MAX(M42:M55)))</f>
        <v/>
      </c>
      <c r="O53" s="207" t="str">
        <f ca="1">IF(A53=FALSE,"",D24)</f>
        <v/>
      </c>
      <c r="P53" s="208" t="str">
        <f t="shared" ca="1" si="10"/>
        <v/>
      </c>
      <c r="Q53" s="210" t="str">
        <f t="shared" ca="1" si="11"/>
        <v/>
      </c>
      <c r="R53" s="208" t="str">
        <f ca="1">IF(A53=FALSE,"",OFFSET(O21,0,MATCH(MAX(P22:R22),P22:R22,0)))</f>
        <v/>
      </c>
      <c r="S53" s="209" t="str">
        <f ca="1">IF(A53=FALSE,"",IF(C53=0,0,D14/B53*100))</f>
        <v/>
      </c>
      <c r="U53" s="104">
        <f ca="1">IF(F12*Q$4&lt;=O53,0.5,IF(F12*Q$5&lt;=O53,1,IF(F12*Q$6&lt;=O53,2,IF(F12*Q$7&lt;=O53,3,))))</f>
        <v>0.5</v>
      </c>
      <c r="V53" s="104">
        <f t="shared" ca="1" si="12"/>
        <v>0.5</v>
      </c>
      <c r="W53" s="104">
        <f t="shared" ca="1" si="13"/>
        <v>0.5</v>
      </c>
      <c r="X53" s="104">
        <f t="shared" ca="1" si="14"/>
        <v>0.5</v>
      </c>
      <c r="Y53" s="104">
        <f t="shared" ca="1" si="15"/>
        <v>0.5</v>
      </c>
      <c r="Z53" s="104">
        <f t="shared" ca="1" si="23"/>
        <v>0</v>
      </c>
      <c r="AA53" s="136">
        <f t="shared" ca="1" si="22"/>
        <v>0.5</v>
      </c>
      <c r="AC53" s="137" t="str">
        <f t="shared" ca="1" si="16"/>
        <v/>
      </c>
      <c r="AD53" s="137" t="str">
        <f ca="1">IF(A53=FALSE,"",IF(B53=0,0,C14*100))</f>
        <v/>
      </c>
      <c r="AE53" s="137" t="str">
        <f t="shared" ca="1" si="17"/>
        <v/>
      </c>
      <c r="AF53" s="137" t="b">
        <f t="shared" ca="1" si="18"/>
        <v>1</v>
      </c>
      <c r="AG53" s="125" t="str">
        <f t="shared" ca="1" si="19"/>
        <v/>
      </c>
    </row>
    <row r="54" spans="1:33" s="119" customFormat="1" ht="18.75" customHeight="1">
      <c r="A54" s="129" t="b">
        <f ca="1">AND(B35=TRUE,H12+6&gt;A35+2)</f>
        <v>0</v>
      </c>
      <c r="B54" s="130" t="str">
        <f t="shared" ca="1" si="5"/>
        <v/>
      </c>
      <c r="C54" s="131" t="str">
        <f t="shared" ca="1" si="6"/>
        <v/>
      </c>
      <c r="D54" s="204" t="str">
        <f ca="1">IF(A54=FALSE,"",IF(B54=0,0,D14/B54*100))</f>
        <v/>
      </c>
      <c r="E54" s="204" t="str">
        <f ca="1">IF(A54=FALSE,"",IF(B54=0,0,D14/B54*100))</f>
        <v/>
      </c>
      <c r="F54" s="132" t="str">
        <f t="shared" ca="1" si="20"/>
        <v/>
      </c>
      <c r="G54" s="132" t="str">
        <f t="shared" ca="1" si="7"/>
        <v/>
      </c>
      <c r="H54" s="132" t="str">
        <f ca="1">IF(A54=FALSE,"",IF(B54=0,0,P12/2))</f>
        <v/>
      </c>
      <c r="I54" s="132" t="str">
        <f ca="1">IF(A54=FALSE,"",IF(B54=0,0,P14/SQRT(3)))</f>
        <v/>
      </c>
      <c r="J54" s="132" t="str">
        <f ca="1">IF(A54=FALSE,"",IF(B54=0,0,O12*B14/SQRT(3)))</f>
        <v/>
      </c>
      <c r="K54" s="205" t="str">
        <f t="shared" ca="1" si="8"/>
        <v/>
      </c>
      <c r="L54" s="133" t="str">
        <f t="shared" ca="1" si="21"/>
        <v/>
      </c>
      <c r="M54" s="134" t="str">
        <f t="shared" ca="1" si="9"/>
        <v/>
      </c>
      <c r="N54" s="135" t="str">
        <f ca="1">IF(A54=FALSE,"",IF(B54=0,0,K54*MAX(M42:M55)))</f>
        <v/>
      </c>
      <c r="O54" s="207" t="str">
        <f ca="1">IF(A54=FALSE,"",D24)</f>
        <v/>
      </c>
      <c r="P54" s="208" t="str">
        <f t="shared" ca="1" si="10"/>
        <v/>
      </c>
      <c r="Q54" s="210" t="str">
        <f t="shared" ca="1" si="11"/>
        <v/>
      </c>
      <c r="R54" s="208" t="str">
        <f ca="1">IF(A54=FALSE,"",OFFSET(O21,0,MATCH(MAX(P22:R22),P22:R22,0)))</f>
        <v/>
      </c>
      <c r="S54" s="209" t="str">
        <f ca="1">IF(A54=FALSE,"",IF(C54=0,0,D14/B54*100))</f>
        <v/>
      </c>
      <c r="U54" s="104">
        <f ca="1">IF(F12*Q$4&lt;=O54,0.5,IF(F12*Q$5&lt;=O54,1,IF(F12*Q$6&lt;=O54,2,IF(F12*Q$7&lt;=O54,3,))))</f>
        <v>0.5</v>
      </c>
      <c r="V54" s="104">
        <f t="shared" ca="1" si="12"/>
        <v>0.5</v>
      </c>
      <c r="W54" s="104">
        <f t="shared" ca="1" si="13"/>
        <v>0.5</v>
      </c>
      <c r="X54" s="104">
        <f t="shared" ca="1" si="14"/>
        <v>0.5</v>
      </c>
      <c r="Y54" s="104">
        <f t="shared" ca="1" si="15"/>
        <v>0.5</v>
      </c>
      <c r="Z54" s="104">
        <f t="shared" ca="1" si="23"/>
        <v>0</v>
      </c>
      <c r="AA54" s="136">
        <f t="shared" ca="1" si="22"/>
        <v>0.5</v>
      </c>
      <c r="AC54" s="137" t="str">
        <f t="shared" ca="1" si="16"/>
        <v/>
      </c>
      <c r="AD54" s="137" t="str">
        <f ca="1">IF(A54=FALSE,"",IF(B54=0,0,C14*100))</f>
        <v/>
      </c>
      <c r="AE54" s="137" t="str">
        <f t="shared" ca="1" si="17"/>
        <v/>
      </c>
      <c r="AF54" s="137" t="b">
        <f t="shared" ca="1" si="18"/>
        <v>1</v>
      </c>
      <c r="AG54" s="125" t="str">
        <f t="shared" ca="1" si="19"/>
        <v/>
      </c>
    </row>
    <row r="55" spans="1:33" s="119" customFormat="1" ht="18.75" customHeight="1">
      <c r="A55" s="129" t="b">
        <f ca="1">AND(B36=TRUE,H12+6&gt;A36+2)</f>
        <v>0</v>
      </c>
      <c r="B55" s="130" t="str">
        <f t="shared" ca="1" si="5"/>
        <v/>
      </c>
      <c r="C55" s="131" t="str">
        <f t="shared" ca="1" si="6"/>
        <v/>
      </c>
      <c r="D55" s="204" t="str">
        <f ca="1">IF(A55=FALSE,"",IF(B55=0,0,D14/B55*100))</f>
        <v/>
      </c>
      <c r="E55" s="204" t="str">
        <f ca="1">IF(A55=FALSE,"",IF(B55=0,0,D14/B55*100))</f>
        <v/>
      </c>
      <c r="F55" s="132" t="str">
        <f t="shared" ca="1" si="20"/>
        <v/>
      </c>
      <c r="G55" s="132" t="str">
        <f t="shared" ca="1" si="7"/>
        <v/>
      </c>
      <c r="H55" s="132" t="str">
        <f ca="1">IF(A55=FALSE,"",IF(B55=0,0,P12/2))</f>
        <v/>
      </c>
      <c r="I55" s="132" t="str">
        <f ca="1">IF(A55=FALSE,"",IF(B55=0,0,P14/SQRT(3)))</f>
        <v/>
      </c>
      <c r="J55" s="132" t="str">
        <f ca="1">IF(A55=FALSE,"",IF(B55=0,0,O12*B14/SQRT(3)))</f>
        <v/>
      </c>
      <c r="K55" s="205" t="str">
        <f t="shared" ca="1" si="8"/>
        <v/>
      </c>
      <c r="L55" s="133" t="str">
        <f t="shared" ca="1" si="21"/>
        <v/>
      </c>
      <c r="M55" s="134" t="str">
        <f t="shared" ca="1" si="9"/>
        <v/>
      </c>
      <c r="N55" s="135" t="str">
        <f ca="1">IF(A55=FALSE,"",IF(B55=0,0,K55*MAX(M42:M55)))</f>
        <v/>
      </c>
      <c r="O55" s="207" t="str">
        <f ca="1">IF(A55=FALSE,"",D24)</f>
        <v/>
      </c>
      <c r="P55" s="208" t="str">
        <f t="shared" ca="1" si="10"/>
        <v/>
      </c>
      <c r="Q55" s="210" t="str">
        <f t="shared" ca="1" si="11"/>
        <v/>
      </c>
      <c r="R55" s="208" t="str">
        <f ca="1">IF(A55=FALSE,"",OFFSET(O21,0,MATCH(MAX(P22:R22),P22:R22,0)))</f>
        <v/>
      </c>
      <c r="S55" s="209" t="str">
        <f ca="1">IF(A55=FALSE,"",IF(C55=0,0,D14/B55*100))</f>
        <v/>
      </c>
      <c r="U55" s="104">
        <f ca="1">IF(F12*Q$4&lt;=O55,0.5,IF(F12*Q$5&lt;=O55,1,IF(F12*Q$6&lt;=O55,2,IF(F12*Q$7&lt;=O55,3,))))</f>
        <v>0.5</v>
      </c>
      <c r="V55" s="104">
        <f t="shared" ca="1" si="12"/>
        <v>0.5</v>
      </c>
      <c r="W55" s="104">
        <f t="shared" ca="1" si="13"/>
        <v>0.5</v>
      </c>
      <c r="X55" s="104">
        <f t="shared" ca="1" si="14"/>
        <v>0.5</v>
      </c>
      <c r="Y55" s="104">
        <f t="shared" ca="1" si="15"/>
        <v>0.5</v>
      </c>
      <c r="Z55" s="104">
        <f t="shared" ca="1" si="23"/>
        <v>0</v>
      </c>
      <c r="AA55" s="136">
        <f t="shared" ca="1" si="22"/>
        <v>0.5</v>
      </c>
      <c r="AC55" s="137" t="str">
        <f t="shared" ca="1" si="16"/>
        <v/>
      </c>
      <c r="AD55" s="137" t="str">
        <f ca="1">IF(A55=FALSE,"",IF(B55=0,0,C14*100))</f>
        <v/>
      </c>
      <c r="AE55" s="137" t="str">
        <f t="shared" ca="1" si="17"/>
        <v/>
      </c>
      <c r="AF55" s="137" t="b">
        <f t="shared" ca="1" si="18"/>
        <v>1</v>
      </c>
      <c r="AG55" s="125" t="str">
        <f t="shared" ca="1" si="19"/>
        <v/>
      </c>
    </row>
    <row r="57" spans="1:33" ht="17.25" customHeight="1">
      <c r="A57" s="105" t="str">
        <f>"■ 피교정기기 명세 ("&amp;A59&amp;"단)"</f>
        <v>■ 피교정기기 명세 (2단)</v>
      </c>
      <c r="M57" s="107" t="s">
        <v>234</v>
      </c>
      <c r="N57" s="108"/>
      <c r="O57" s="108"/>
      <c r="P57" s="108"/>
      <c r="Q57" s="552" t="s">
        <v>235</v>
      </c>
      <c r="R57" s="553"/>
      <c r="S57" s="553"/>
      <c r="T57" s="554"/>
    </row>
    <row r="58" spans="1:33" ht="17.25" customHeight="1">
      <c r="A58" s="96" t="s">
        <v>236</v>
      </c>
      <c r="B58" s="96" t="s">
        <v>237</v>
      </c>
      <c r="C58" s="96" t="s">
        <v>50</v>
      </c>
      <c r="D58" s="96" t="s">
        <v>239</v>
      </c>
      <c r="E58" s="96" t="s">
        <v>183</v>
      </c>
      <c r="F58" s="206" t="s">
        <v>39</v>
      </c>
      <c r="G58" s="96" t="s">
        <v>241</v>
      </c>
      <c r="H58" s="96" t="s">
        <v>242</v>
      </c>
      <c r="I58" s="96" t="s">
        <v>243</v>
      </c>
      <c r="J58" s="96" t="s">
        <v>244</v>
      </c>
      <c r="M58" s="96" t="s">
        <v>52</v>
      </c>
      <c r="N58" s="96" t="s">
        <v>246</v>
      </c>
      <c r="O58" s="96" t="s">
        <v>247</v>
      </c>
      <c r="P58" s="96" t="s">
        <v>248</v>
      </c>
      <c r="Q58" s="551" t="s">
        <v>249</v>
      </c>
      <c r="R58" s="102" t="s">
        <v>40</v>
      </c>
      <c r="S58" s="102" t="s">
        <v>42</v>
      </c>
      <c r="T58" s="102" t="s">
        <v>154</v>
      </c>
    </row>
    <row r="59" spans="1:33" ht="18" customHeight="1">
      <c r="A59" s="102">
        <v>2</v>
      </c>
      <c r="B59" s="102" t="e">
        <f>MATCH(A59&amp;"단",Force_2!D$4:D$203,0)</f>
        <v>#N/A</v>
      </c>
      <c r="C59" s="109">
        <f ca="1">OFFSET(Force_2!A$206,$A59,0)</f>
        <v>0</v>
      </c>
      <c r="D59" s="109">
        <f ca="1">OFFSET(Force_2!B$206,$A59,0)</f>
        <v>0</v>
      </c>
      <c r="E59" s="109">
        <f ca="1">OFFSET(Force_2!C$206,$A59,0)</f>
        <v>0</v>
      </c>
      <c r="F59" s="109">
        <f ca="1">OFFSET(Force_2!D$206,$A59,0)</f>
        <v>0</v>
      </c>
      <c r="G59" s="109">
        <f ca="1">OFFSET(Force_2!E$206,$A59,0)</f>
        <v>0</v>
      </c>
      <c r="H59" s="109">
        <f ca="1">OFFSET(Force_2!F$206,$A59,0)</f>
        <v>0</v>
      </c>
      <c r="I59" s="109">
        <f ca="1">OFFSET(Force_2!G$206,$A59,0)</f>
        <v>0</v>
      </c>
      <c r="J59" s="109">
        <f ca="1">OFFSET(Force_2!B$219,A59,0)</f>
        <v>0</v>
      </c>
      <c r="K59" s="211" t="s">
        <v>500</v>
      </c>
      <c r="M59" s="102">
        <f ca="1">OFFSET(Force_2!G$219,A59,0)</f>
        <v>0</v>
      </c>
      <c r="N59" s="102">
        <f ca="1">OFFSET(Force_2!Y$219,A59,0)</f>
        <v>0</v>
      </c>
      <c r="O59" s="102">
        <v>0.05</v>
      </c>
      <c r="P59" s="102">
        <f ca="1">OFFSET(Force_2!T$219,A59,0)</f>
        <v>0</v>
      </c>
      <c r="Q59" s="547"/>
      <c r="R59" s="111">
        <f ca="1">OFFSET(Force_2!Z$219,$A59,0)</f>
        <v>0</v>
      </c>
      <c r="S59" s="111">
        <f ca="1">OFFSET(Force_2!AA$219,$A59,0)</f>
        <v>0</v>
      </c>
      <c r="T59" s="111">
        <f ca="1">OFFSET(Force_2!AB$219,$A59,0)</f>
        <v>0</v>
      </c>
    </row>
    <row r="60" spans="1:33" s="108" customFormat="1" ht="18" customHeight="1">
      <c r="A60" s="96" t="s">
        <v>250</v>
      </c>
      <c r="B60" s="96" t="s">
        <v>53</v>
      </c>
      <c r="C60" s="96" t="s">
        <v>3</v>
      </c>
      <c r="D60" s="97" t="s">
        <v>252</v>
      </c>
      <c r="E60" s="97" t="s">
        <v>253</v>
      </c>
      <c r="F60" s="97" t="s">
        <v>254</v>
      </c>
      <c r="G60" s="97" t="s">
        <v>255</v>
      </c>
      <c r="H60" s="96" t="s">
        <v>256</v>
      </c>
      <c r="I60" s="96" t="s">
        <v>257</v>
      </c>
      <c r="J60" s="96" t="s">
        <v>51</v>
      </c>
      <c r="K60" s="110">
        <f ca="1">OFFSET(M$2,MATCH(J61,N$3:N$8,0),0)</f>
        <v>0</v>
      </c>
      <c r="M60" s="96" t="s">
        <v>258</v>
      </c>
      <c r="N60" s="96" t="s">
        <v>259</v>
      </c>
      <c r="O60" s="96" t="s">
        <v>260</v>
      </c>
      <c r="P60" s="96" t="s">
        <v>261</v>
      </c>
      <c r="Q60" s="551" t="s">
        <v>262</v>
      </c>
      <c r="R60" s="102" t="s">
        <v>41</v>
      </c>
      <c r="S60" s="102" t="s">
        <v>43</v>
      </c>
      <c r="T60" s="102" t="s">
        <v>157</v>
      </c>
    </row>
    <row r="61" spans="1:33" s="108" customFormat="1" ht="18.75" customHeight="1">
      <c r="A61" s="110" t="e">
        <f ca="1">OFFSET($H$2,MATCH(G59,$D$3:$D$8,0),0)</f>
        <v>#N/A</v>
      </c>
      <c r="B61" s="112" t="e">
        <f ca="1">ABS(N59-A$3)</f>
        <v>#DIV/0!</v>
      </c>
      <c r="C61" s="110" t="e">
        <f ca="1">OFFSET(Force_2!E$3,B59+4,0)</f>
        <v>#N/A</v>
      </c>
      <c r="D61" s="113" t="e">
        <f ca="1">F59*A61</f>
        <v>#N/A</v>
      </c>
      <c r="E61" s="102" t="str">
        <f ca="1">IF(OR(G59="kN",G59="N"),G59,IF(K68&gt;5,"kN","N"))</f>
        <v>kN</v>
      </c>
      <c r="F61" s="110">
        <f ca="1">OFFSET($D$6,0,MATCH(E61,$E$2:$J$2,0))</f>
        <v>1</v>
      </c>
      <c r="G61" s="113" t="e">
        <f ca="1">D61*F61</f>
        <v>#N/A</v>
      </c>
      <c r="H61" s="110" t="e">
        <f ca="1">IF(OR(G59="kN",G59="N"),"","약 ")&amp;TEXT(ROUND(G61,OFFSET($M$3,COUNTIF($L$3:$L$8,"&gt;"&amp;G61),0)),J61)&amp;" "&amp;E61</f>
        <v>#N/A</v>
      </c>
      <c r="I61" s="110">
        <f ca="1">OFFSET($N$3,COUNTIF($L$3:$L$8,"&gt;"&amp;ROUND(F59,OFFSET($M$3,COUNTIF($L$3:$L$8,"&gt;"&amp;F59),0))),0)</f>
        <v>0</v>
      </c>
      <c r="J61" s="110" t="str">
        <f ca="1">OFFSET($N$3,COUNTIF($L$3:$L$8,"&gt;"&amp;ROUND(G61,OFFSET($M$3,COUNTIF($L$3:$L$8,"&gt;"&amp;G61),0))),0)</f>
        <v>0</v>
      </c>
      <c r="K61" s="110">
        <f ca="1">K60+IF(E61="N",3,0)</f>
        <v>0</v>
      </c>
      <c r="M61" s="110">
        <f ca="1">IF(OR(M59="인장 (추)",M59="압축 (추)"),E61,OFFSET(Force_2!AF$219,A59,0))</f>
        <v>0</v>
      </c>
      <c r="N61" s="102" t="e">
        <f ca="1">OFFSET($D$2,MATCH(M61,$E$2:$J$2,0),MATCH(K66,$D$3:$D$8,0))</f>
        <v>#N/A</v>
      </c>
      <c r="O61" s="110">
        <f ca="1">OFFSET(Force_2!AG$219,A59,0)</f>
        <v>0</v>
      </c>
      <c r="P61" s="114">
        <f ca="1">OFFSET(Force_2!AH$219,A59,0)</f>
        <v>0</v>
      </c>
      <c r="Q61" s="547"/>
      <c r="R61" s="111">
        <f ca="1">OFFSET(Force_2!AC$219,$A59,0)</f>
        <v>0</v>
      </c>
      <c r="S61" s="111">
        <f ca="1">OFFSET(Force_2!AD$219,$A59,0)</f>
        <v>0</v>
      </c>
      <c r="T61" s="111">
        <f ca="1">OFFSET(Force_2!AE$219,$A59,0)</f>
        <v>0</v>
      </c>
    </row>
    <row r="62" spans="1:33" s="115" customFormat="1" ht="18.75" customHeight="1">
      <c r="A62" s="106"/>
      <c r="B62" s="106"/>
      <c r="C62" s="106"/>
      <c r="D62" s="106"/>
      <c r="E62" s="106"/>
      <c r="F62" s="106"/>
      <c r="G62" s="106"/>
      <c r="I62" s="106"/>
      <c r="J62" s="106"/>
      <c r="K62" s="106"/>
      <c r="L62" s="106"/>
      <c r="M62" s="106"/>
      <c r="N62" s="106"/>
      <c r="O62" s="106"/>
      <c r="AB62" s="116"/>
      <c r="AC62" s="116"/>
      <c r="AD62" s="116"/>
      <c r="AE62" s="116"/>
    </row>
    <row r="63" spans="1:33" s="115" customFormat="1" ht="18.75" customHeight="1">
      <c r="A63" s="117" t="s">
        <v>263</v>
      </c>
      <c r="B63" s="117"/>
      <c r="C63" s="118"/>
      <c r="D63" s="108"/>
      <c r="E63" s="108"/>
      <c r="F63" s="93"/>
      <c r="G63" s="108"/>
      <c r="H63" s="119"/>
      <c r="I63" s="108"/>
      <c r="K63" s="93" t="s">
        <v>54</v>
      </c>
      <c r="M63" s="119"/>
      <c r="N63" s="119"/>
      <c r="O63" s="119"/>
      <c r="P63" s="120" t="s">
        <v>55</v>
      </c>
      <c r="R63" s="119"/>
      <c r="S63" s="119"/>
    </row>
    <row r="64" spans="1:33" s="115" customFormat="1" ht="17.25" customHeight="1">
      <c r="A64" s="538" t="s">
        <v>264</v>
      </c>
      <c r="B64" s="555" t="s">
        <v>576</v>
      </c>
      <c r="C64" s="538" t="s">
        <v>265</v>
      </c>
      <c r="D64" s="538" t="s">
        <v>266</v>
      </c>
      <c r="E64" s="535" t="s">
        <v>267</v>
      </c>
      <c r="F64" s="537"/>
      <c r="G64" s="535" t="s">
        <v>190</v>
      </c>
      <c r="H64" s="537"/>
      <c r="I64" s="535" t="s">
        <v>191</v>
      </c>
      <c r="J64" s="537"/>
      <c r="K64" s="538" t="s">
        <v>192</v>
      </c>
      <c r="L64" s="535" t="s">
        <v>271</v>
      </c>
      <c r="M64" s="536"/>
      <c r="N64" s="536"/>
      <c r="O64" s="537"/>
      <c r="P64" s="535" t="s">
        <v>272</v>
      </c>
      <c r="Q64" s="536"/>
      <c r="R64" s="536"/>
      <c r="S64" s="537"/>
      <c r="T64" s="535" t="s">
        <v>228</v>
      </c>
      <c r="U64" s="536"/>
      <c r="V64" s="537"/>
    </row>
    <row r="65" spans="1:39" ht="18.75" customHeight="1">
      <c r="A65" s="540"/>
      <c r="B65" s="540"/>
      <c r="C65" s="540"/>
      <c r="D65" s="539"/>
      <c r="E65" s="99" t="s">
        <v>192</v>
      </c>
      <c r="F65" s="99" t="s">
        <v>271</v>
      </c>
      <c r="G65" s="99" t="s">
        <v>192</v>
      </c>
      <c r="H65" s="99" t="s">
        <v>271</v>
      </c>
      <c r="I65" s="99" t="s">
        <v>192</v>
      </c>
      <c r="J65" s="99" t="s">
        <v>271</v>
      </c>
      <c r="K65" s="539"/>
      <c r="L65" s="99" t="s">
        <v>267</v>
      </c>
      <c r="M65" s="99" t="s">
        <v>190</v>
      </c>
      <c r="N65" s="99" t="s">
        <v>191</v>
      </c>
      <c r="O65" s="99" t="s">
        <v>277</v>
      </c>
      <c r="P65" s="99" t="s">
        <v>267</v>
      </c>
      <c r="Q65" s="99" t="s">
        <v>190</v>
      </c>
      <c r="R65" s="99" t="s">
        <v>191</v>
      </c>
      <c r="S65" s="99" t="s">
        <v>277</v>
      </c>
      <c r="T65" s="99" t="s">
        <v>212</v>
      </c>
      <c r="U65" s="99" t="s">
        <v>213</v>
      </c>
      <c r="V65" s="99" t="s">
        <v>214</v>
      </c>
    </row>
    <row r="66" spans="1:39" s="115" customFormat="1" ht="18.75" customHeight="1">
      <c r="A66" s="539"/>
      <c r="B66" s="539"/>
      <c r="C66" s="539"/>
      <c r="D66" s="312">
        <f ca="1">G59</f>
        <v>0</v>
      </c>
      <c r="E66" s="99">
        <f ca="1">D66</f>
        <v>0</v>
      </c>
      <c r="F66" s="99" t="s">
        <v>0</v>
      </c>
      <c r="G66" s="99">
        <f ca="1">D66</f>
        <v>0</v>
      </c>
      <c r="H66" s="99" t="s">
        <v>0</v>
      </c>
      <c r="I66" s="99">
        <f ca="1">D66</f>
        <v>0</v>
      </c>
      <c r="J66" s="99" t="s">
        <v>0</v>
      </c>
      <c r="K66" s="312" t="s">
        <v>176</v>
      </c>
      <c r="L66" s="99"/>
      <c r="M66" s="99"/>
      <c r="N66" s="99"/>
      <c r="O66" s="187"/>
      <c r="P66" s="99" t="s">
        <v>176</v>
      </c>
      <c r="Q66" s="99" t="s">
        <v>176</v>
      </c>
      <c r="R66" s="99" t="s">
        <v>176</v>
      </c>
      <c r="S66" s="99" t="s">
        <v>176</v>
      </c>
      <c r="T66" s="99" t="s">
        <v>215</v>
      </c>
      <c r="U66" s="99" t="s">
        <v>215</v>
      </c>
      <c r="V66" s="99" t="s">
        <v>215</v>
      </c>
    </row>
    <row r="67" spans="1:39" s="115" customFormat="1" ht="18.75" customHeight="1">
      <c r="A67" s="121">
        <v>0</v>
      </c>
      <c r="B67" s="121" t="b">
        <f ca="1">IFERROR(AND(OFFSET(Force_2!O$3,B59+A67,0)&lt;&gt;"",H59+5&gt;A67),FALSE)</f>
        <v>0</v>
      </c>
      <c r="C67" s="541" t="s">
        <v>280</v>
      </c>
      <c r="D67" s="121" t="str">
        <f ca="1">IF(B67=FALSE,"",OFFSET(Force_2!B$3,B59+A67,0))</f>
        <v/>
      </c>
      <c r="E67" s="121" t="str">
        <f ca="1">IF(B67=FALSE,"",OFFSET(Force_2!O$3,B59+A67,0))</f>
        <v/>
      </c>
      <c r="F67" s="121" t="str">
        <f ca="1">IF(B67=FALSE,"",OFFSET(Force_2!P$3,B59+A67,0))</f>
        <v/>
      </c>
      <c r="G67" s="121" t="str">
        <f ca="1">IF(B67=FALSE,"",OFFSET(Force_2!Q$3,B59+A67,0))</f>
        <v/>
      </c>
      <c r="H67" s="121" t="str">
        <f ca="1">IF(B67=FALSE,"",OFFSET(Force_2!R$3,B59+A67,0))</f>
        <v/>
      </c>
      <c r="I67" s="121" t="str">
        <f ca="1">IF(B67=FALSE,"",OFFSET(Force_2!S$3,B59+A67,0))</f>
        <v/>
      </c>
      <c r="J67" s="121" t="str">
        <f ca="1">IF(B67=FALSE,"",OFFSET(Force_2!T$3,B59+A67,0))</f>
        <v/>
      </c>
      <c r="K67" s="295" t="str">
        <f ca="1">IF(B67=FALSE,"",D67*A61)</f>
        <v/>
      </c>
      <c r="L67" s="295" t="str">
        <f ca="1">IF(B67=FALSE,"",IF(D67=0,0,D67/E67*(F67-F67)))</f>
        <v/>
      </c>
      <c r="M67" s="295" t="str">
        <f ca="1">IF(B67=FALSE,"",IF(D67=0,0,D67/G67*(H67-H67)))</f>
        <v/>
      </c>
      <c r="N67" s="295" t="str">
        <f ca="1">IF(B67=FALSE,"",IF(D67=0,0,D67/I67*(J67-J67)))</f>
        <v/>
      </c>
      <c r="O67" s="296"/>
      <c r="P67" s="297" t="s">
        <v>281</v>
      </c>
      <c r="Q67" s="298"/>
      <c r="R67" s="298"/>
      <c r="S67" s="298"/>
      <c r="T67" s="296"/>
      <c r="U67" s="298"/>
      <c r="V67" s="299"/>
      <c r="X67" s="93" t="s">
        <v>282</v>
      </c>
      <c r="Z67" s="119"/>
      <c r="AA67" s="119"/>
      <c r="AB67" s="119"/>
      <c r="AI67" s="93" t="s">
        <v>501</v>
      </c>
      <c r="AJ67" s="119"/>
      <c r="AK67" s="119"/>
    </row>
    <row r="68" spans="1:39" s="108" customFormat="1" ht="18.75" customHeight="1">
      <c r="A68" s="121">
        <v>1</v>
      </c>
      <c r="B68" s="121" t="b">
        <f ca="1">IFERROR(AND(OFFSET(Force_2!O$3,B59+A68,0)&lt;&gt;"",H59+5&gt;A68),FALSE)</f>
        <v>0</v>
      </c>
      <c r="C68" s="542"/>
      <c r="D68" s="121" t="str">
        <f ca="1">IF(B68=FALSE,"",OFFSET(Force_2!B$3,B59+A68,0))</f>
        <v/>
      </c>
      <c r="E68" s="121" t="str">
        <f ca="1">IF(B68=FALSE,"",OFFSET(Force_2!O$3,B59+A68,0))</f>
        <v/>
      </c>
      <c r="F68" s="121" t="str">
        <f ca="1">IF(B68=FALSE,"",OFFSET(Force_2!P$3,B59+A68,0))</f>
        <v/>
      </c>
      <c r="G68" s="121" t="str">
        <f ca="1">IF(B68=FALSE,"",OFFSET(Force_2!Q$3,B59+A68,0))</f>
        <v/>
      </c>
      <c r="H68" s="121" t="str">
        <f ca="1">IF(B68=FALSE,"",OFFSET(Force_2!R$3,B59+A68,0))</f>
        <v/>
      </c>
      <c r="I68" s="121" t="str">
        <f ca="1">IF(B68=FALSE,"",OFFSET(Force_2!S$3,B59+A68,0))</f>
        <v/>
      </c>
      <c r="J68" s="121" t="str">
        <f ca="1">IF(B68=FALSE,"",OFFSET(Force_2!T$3,B59+A68,0))</f>
        <v/>
      </c>
      <c r="K68" s="295" t="str">
        <f ca="1">IF(B68=FALSE,"",D68*A61)</f>
        <v/>
      </c>
      <c r="L68" s="295" t="str">
        <f ca="1">IF(B68=FALSE,"",IF(D68=0,0,D68/E68*(F68-F67)))</f>
        <v/>
      </c>
      <c r="M68" s="295" t="str">
        <f ca="1">IF(B68=FALSE,"",IF(D68=0,0,D68/G68*(H68-H67)))</f>
        <v/>
      </c>
      <c r="N68" s="295" t="str">
        <f ca="1">IF(B68=FALSE,"",IF(D68=0,0,D68/I68*(J68-J67)))</f>
        <v/>
      </c>
      <c r="O68" s="300"/>
      <c r="P68" s="295" t="e">
        <f ca="1">OFFSET(E70,H59+1,0)*A61</f>
        <v>#VALUE!</v>
      </c>
      <c r="Q68" s="295" t="e">
        <f ca="1">OFFSET(G70,H59+1,0)*A61</f>
        <v>#VALUE!</v>
      </c>
      <c r="R68" s="295" t="e">
        <f ca="1">OFFSET(I70,H59+1,0)*A61</f>
        <v>#VALUE!</v>
      </c>
      <c r="S68" s="301"/>
      <c r="T68" s="300"/>
      <c r="U68" s="301"/>
      <c r="V68" s="302"/>
      <c r="X68" s="98" t="s">
        <v>532</v>
      </c>
      <c r="Y68" s="313" t="s">
        <v>192</v>
      </c>
      <c r="Z68" s="311" t="s">
        <v>478</v>
      </c>
      <c r="AA68" s="272" t="s">
        <v>550</v>
      </c>
      <c r="AB68" s="313" t="s">
        <v>283</v>
      </c>
      <c r="AC68" s="313" t="s">
        <v>58</v>
      </c>
      <c r="AD68" s="272" t="s">
        <v>551</v>
      </c>
      <c r="AE68" s="313" t="s">
        <v>56</v>
      </c>
      <c r="AF68" s="313" t="s">
        <v>57</v>
      </c>
      <c r="AG68" s="313" t="s">
        <v>193</v>
      </c>
      <c r="AI68" s="311" t="s">
        <v>478</v>
      </c>
      <c r="AJ68" s="560" t="s">
        <v>112</v>
      </c>
      <c r="AK68" s="561"/>
      <c r="AL68" s="562"/>
      <c r="AM68" s="311" t="s">
        <v>504</v>
      </c>
    </row>
    <row r="69" spans="1:39" s="108" customFormat="1" ht="18.75" customHeight="1" thickBot="1">
      <c r="A69" s="122">
        <v>2</v>
      </c>
      <c r="B69" s="122" t="b">
        <f ca="1">IFERROR(AND(OFFSET(Force_2!O$3,B59+A69,0)&lt;&gt;"",H59+5&gt;A69),FALSE)</f>
        <v>0</v>
      </c>
      <c r="C69" s="543"/>
      <c r="D69" s="122" t="str">
        <f ca="1">IF(B69=FALSE,"",OFFSET(Force_2!B$3,B59+A69,0))</f>
        <v/>
      </c>
      <c r="E69" s="122" t="str">
        <f ca="1">IF(B69=FALSE,"",OFFSET(Force_2!O$3,B59+A69,0))</f>
        <v/>
      </c>
      <c r="F69" s="122" t="str">
        <f ca="1">IF(B69=FALSE,"",OFFSET(Force_2!P$3,B59+A69,0))</f>
        <v/>
      </c>
      <c r="G69" s="122" t="str">
        <f ca="1">IF(B69=FALSE,"",OFFSET(Force_2!Q$3,B59+A69,0))</f>
        <v/>
      </c>
      <c r="H69" s="122" t="str">
        <f ca="1">IF(B69=FALSE,"",OFFSET(Force_2!R$3,B59+A69,0))</f>
        <v/>
      </c>
      <c r="I69" s="122" t="str">
        <f ca="1">IF(B69=FALSE,"",OFFSET(Force_2!S$3,B59+A69,0))</f>
        <v/>
      </c>
      <c r="J69" s="122" t="str">
        <f ca="1">IF(B69=FALSE,"",OFFSET(Force_2!T$3,B59+A69,0))</f>
        <v/>
      </c>
      <c r="K69" s="303" t="str">
        <f ca="1">IF(B69=FALSE,"",D69*A61)</f>
        <v/>
      </c>
      <c r="L69" s="303" t="str">
        <f ca="1">IF(B69=FALSE,"",IF(D69=0,0,D69/E69*(F69-F67)))</f>
        <v/>
      </c>
      <c r="M69" s="303" t="str">
        <f ca="1">IF(B69=FALSE,"",IF(D69=0,0,D69/G69*(H69-H67)))</f>
        <v/>
      </c>
      <c r="N69" s="303" t="str">
        <f ca="1">IF(B69=FALSE,"",IF(D69=0,0,D69/I69*(J69-J67)))</f>
        <v/>
      </c>
      <c r="O69" s="304"/>
      <c r="P69" s="305" t="e">
        <f ca="1">ABS(P68)</f>
        <v>#VALUE!</v>
      </c>
      <c r="Q69" s="305" t="e">
        <f t="shared" ref="Q69:R69" ca="1" si="24">ABS(Q68)</f>
        <v>#VALUE!</v>
      </c>
      <c r="R69" s="305" t="e">
        <f t="shared" ca="1" si="24"/>
        <v>#VALUE!</v>
      </c>
      <c r="S69" s="306"/>
      <c r="T69" s="304"/>
      <c r="U69" s="306"/>
      <c r="V69" s="307"/>
      <c r="X69" s="312" t="s">
        <v>533</v>
      </c>
      <c r="Y69" s="312" t="str">
        <f ca="1">E61</f>
        <v>kN</v>
      </c>
      <c r="Z69" s="312" t="str">
        <f ca="1">E61</f>
        <v>kN</v>
      </c>
      <c r="AA69" s="312" t="str">
        <f ca="1">Z69</f>
        <v>kN</v>
      </c>
      <c r="AB69" s="312" t="s">
        <v>59</v>
      </c>
      <c r="AC69" s="312" t="s">
        <v>60</v>
      </c>
      <c r="AD69" s="233" t="str">
        <f ca="1">AA69</f>
        <v>kN</v>
      </c>
      <c r="AE69" s="312" t="s">
        <v>59</v>
      </c>
      <c r="AF69" s="312" t="s">
        <v>59</v>
      </c>
      <c r="AG69" s="312"/>
      <c r="AI69" s="312" t="str">
        <f ca="1">Z69</f>
        <v>kN</v>
      </c>
      <c r="AJ69" s="233" t="s">
        <v>505</v>
      </c>
      <c r="AK69" s="233" t="s">
        <v>558</v>
      </c>
      <c r="AL69" s="233" t="s">
        <v>506</v>
      </c>
      <c r="AM69" s="250" t="str">
        <f ca="1">IF(TYPE(MATCH("FAIL",AM70:AM83,0))=16,"","FAIL")</f>
        <v/>
      </c>
    </row>
    <row r="70" spans="1:39" s="119" customFormat="1" ht="18.75" customHeight="1">
      <c r="A70" s="123">
        <v>3</v>
      </c>
      <c r="B70" s="123" t="b">
        <f ca="1">IFERROR(AND(OFFSET(Force_2!O$3,B59+A70,0)&lt;&gt;"",H59+5&gt;A70),FALSE)</f>
        <v>0</v>
      </c>
      <c r="C70" s="556" t="s">
        <v>285</v>
      </c>
      <c r="D70" s="123" t="str">
        <f ca="1">IF(B70=FALSE,"",OFFSET(Force_2!B$3,B59+A70,0))</f>
        <v/>
      </c>
      <c r="E70" s="123" t="str">
        <f ca="1">IF(B70=FALSE,"",OFFSET(Force_2!O$3,B59+A70,0))</f>
        <v/>
      </c>
      <c r="F70" s="123" t="str">
        <f ca="1">IF(B70=FALSE,"",OFFSET(Force_2!P$3,B59+A70,0))</f>
        <v/>
      </c>
      <c r="G70" s="123" t="str">
        <f ca="1">IF(B70=FALSE,"",OFFSET(Force_2!Q$3,B59+A70,0))</f>
        <v/>
      </c>
      <c r="H70" s="123" t="str">
        <f ca="1">IF(B70=FALSE,"",OFFSET(Force_2!R$3,B59+A70,0))</f>
        <v/>
      </c>
      <c r="I70" s="123" t="str">
        <f ca="1">IF(B70=FALSE,"",OFFSET(Force_2!S$3,B59+A70,0))</f>
        <v/>
      </c>
      <c r="J70" s="123" t="str">
        <f ca="1">IF(B70=FALSE,"",OFFSET(Force_2!T$3,B59+A70,0))</f>
        <v/>
      </c>
      <c r="K70" s="308" t="str">
        <f ca="1">IF(B70=FALSE,"",D70*A61)</f>
        <v/>
      </c>
      <c r="L70" s="308" t="str">
        <f ca="1">IF(B70=FALSE,"",IF(D70=0,0,D70/E70*(F70-F70)))</f>
        <v/>
      </c>
      <c r="M70" s="308" t="str">
        <f ca="1">IF(B70=FALSE,"",IF(D70=0,0,D70/G70*(H70-H70)))</f>
        <v/>
      </c>
      <c r="N70" s="308" t="str">
        <f ca="1">IF(B70=FALSE,"",IF(D70=0,0,D70/I70*(J70-J70)))</f>
        <v/>
      </c>
      <c r="O70" s="308" t="str">
        <f ca="1">IF(B70=FALSE,"",AVERAGE(L70:N70))</f>
        <v/>
      </c>
      <c r="P70" s="308" t="str">
        <f ca="1">IF(B70=FALSE,"",(R61*L70+S61*L70^2+T61*L70^3)*N61)</f>
        <v/>
      </c>
      <c r="Q70" s="308" t="str">
        <f ca="1">IF(B70=FALSE,"",(R61*M70+S61*M70^2+T61*M70^3)*N61)</f>
        <v/>
      </c>
      <c r="R70" s="308" t="str">
        <f ca="1">IF(B70=FALSE,"",(R61*N70+S61*N70^2+T61*N70^3)*N61)</f>
        <v/>
      </c>
      <c r="S70" s="308" t="str">
        <f ca="1">IF(B70=FALSE,"",AVERAGE(P70:R70))</f>
        <v/>
      </c>
      <c r="T70" s="309" t="str">
        <f ca="1">IF(B70=FALSE,"",IF(K70=0,0,(ROUND(K70,K61)-ROUND(P70,K61))/ROUND(P70,K61)*100))</f>
        <v/>
      </c>
      <c r="U70" s="309" t="str">
        <f ca="1">IF(B70=FALSE,"",IF(K70=0,0,(ROUND(K70,K61)-ROUND(Q70,K61))/ROUND(Q70,K61)*100))</f>
        <v/>
      </c>
      <c r="V70" s="309" t="str">
        <f ca="1">IF(B70=FALSE,"",IF(K70=0,0,(ROUND(K70,K61)-ROUND(R70,K61))/ROUND(R70,K61)*100))</f>
        <v/>
      </c>
      <c r="X70" s="124" t="str">
        <f ca="1">IF(A89=FALSE,"",IF(B89*F61&gt;=1000,"# ##","")&amp;J61)</f>
        <v/>
      </c>
      <c r="Y70" s="124" t="str">
        <f ca="1">IF(A89=FALSE,"",TEXT(B89*F61,X70))</f>
        <v/>
      </c>
      <c r="Z70" s="124" t="str">
        <f ca="1">IF(A89=FALSE,"-",TEXT(C89*F61,X70))</f>
        <v>-</v>
      </c>
      <c r="AA70" s="273" t="str">
        <f ca="1">IF(A89=FALSE,"-",TEXT((B89-C89)*F61,X70))</f>
        <v>-</v>
      </c>
      <c r="AB70" s="124" t="str">
        <f ca="1">IF(A89=FALSE,"",IF(D70=0,"-",TEXT(P89,AH91)))</f>
        <v/>
      </c>
      <c r="AC70" s="124" t="str">
        <f ca="1">IF(OR(A89=FALSE,D70=0),"-",TEXT(ROUNDUP(AE89,AH89),AH91))</f>
        <v>-</v>
      </c>
      <c r="AD70" s="310" t="s">
        <v>577</v>
      </c>
      <c r="AE70" s="124" t="str">
        <f ca="1">IF(OR(A89=FALSE,D70=0),"-",TEXT(Q89,AH91))</f>
        <v>-</v>
      </c>
      <c r="AF70" s="130" t="str">
        <f ca="1">IF(A89=FALSE,"-",TEXT(R89,AH91))</f>
        <v>-</v>
      </c>
      <c r="AG70" s="125" t="str">
        <f ca="1">IF(A89=FALSE,"-",AA89)</f>
        <v>-</v>
      </c>
      <c r="AI70" s="125" t="str">
        <f ca="1">IF(A89=FALSE,"",ROUND(C89*F61,K60))</f>
        <v/>
      </c>
      <c r="AJ70" s="125" t="str">
        <f ca="1">IF(A89=FALSE,"",ROUND(OFFSET(Force_2!L$3,B59+A70,0)*A61*F61,K60))</f>
        <v/>
      </c>
      <c r="AK70" s="125" t="str">
        <f ca="1">IF(A89=FALSE,"",ROUND(OFFSET(Force_2!M$3,B59+A70,0)*A61*F61,K60))</f>
        <v/>
      </c>
      <c r="AL70" s="124" t="str">
        <f ca="1">IF(A89=FALSE,"","± "&amp;TEXT((AK70-AJ70)/2,J61))</f>
        <v/>
      </c>
      <c r="AM70" s="124" t="str">
        <f ca="1">IF(A89=FALSE,"-",IF(AND(AJ70&lt;=AI70,AI70&lt;=AK70),"PASS","FAIL"))</f>
        <v>-</v>
      </c>
    </row>
    <row r="71" spans="1:39" s="119" customFormat="1" ht="18.75" customHeight="1">
      <c r="A71" s="121">
        <v>4</v>
      </c>
      <c r="B71" s="121" t="b">
        <f ca="1">IFERROR(AND(OFFSET(Force_2!O$3,B59+A71,0)&lt;&gt;"",H59+5&gt;A71),FALSE)</f>
        <v>0</v>
      </c>
      <c r="C71" s="542"/>
      <c r="D71" s="121" t="str">
        <f ca="1">IF(B71=FALSE,"",OFFSET(Force_2!B$3,B59+A71,0))</f>
        <v/>
      </c>
      <c r="E71" s="121" t="str">
        <f ca="1">IF(B71=FALSE,"",OFFSET(Force_2!O$3,B59+A71,0))</f>
        <v/>
      </c>
      <c r="F71" s="121" t="str">
        <f ca="1">IF(B71=FALSE,"",OFFSET(Force_2!P$3,B59+A71,0))</f>
        <v/>
      </c>
      <c r="G71" s="121" t="str">
        <f ca="1">IF(B71=FALSE,"",OFFSET(Force_2!Q$3,B59+A71,0))</f>
        <v/>
      </c>
      <c r="H71" s="121" t="str">
        <f ca="1">IF(B71=FALSE,"",OFFSET(Force_2!R$3,B59+A71,0))</f>
        <v/>
      </c>
      <c r="I71" s="121" t="str">
        <f ca="1">IF(B71=FALSE,"",OFFSET(Force_2!S$3,B59+A71,0))</f>
        <v/>
      </c>
      <c r="J71" s="121" t="str">
        <f ca="1">IF(B71=FALSE,"",OFFSET(Force_2!T$3,B59+A71,0))</f>
        <v/>
      </c>
      <c r="K71" s="308" t="str">
        <f ca="1">IF(B71=FALSE,"",D71*A61)</f>
        <v/>
      </c>
      <c r="L71" s="308" t="str">
        <f ca="1">IF(B71=FALSE,"",IF(D71=0,0,D71/E71*(F71-F70)))</f>
        <v/>
      </c>
      <c r="M71" s="308" t="str">
        <f ca="1">IF(B71=FALSE,"",IF(D71=0,0,D71/G71*(H71-H70)))</f>
        <v/>
      </c>
      <c r="N71" s="308" t="str">
        <f ca="1">IF(B71=FALSE,"",IF(D71=0,0,D71/I71*(J71-J70)))</f>
        <v/>
      </c>
      <c r="O71" s="308" t="str">
        <f t="shared" ref="O71:O84" ca="1" si="25">IF(B71=FALSE,"",AVERAGE(L71:N71))</f>
        <v/>
      </c>
      <c r="P71" s="308" t="str">
        <f ca="1">IF(B71=FALSE,"",(R61*L71+S61*L71^2+T61*L71^3)*N61)</f>
        <v/>
      </c>
      <c r="Q71" s="308" t="str">
        <f ca="1">IF(B71=FALSE,"",(R61*M71+S61*M71^2+T61*M71^3)*N61)</f>
        <v/>
      </c>
      <c r="R71" s="308" t="str">
        <f ca="1">IF(B71=FALSE,"",(R61*N71+S61*N71^2+T61*N71^3)*N61)</f>
        <v/>
      </c>
      <c r="S71" s="308" t="str">
        <f t="shared" ref="S71:S84" ca="1" si="26">IF(B71=FALSE,"",AVERAGE(P71:R71))</f>
        <v/>
      </c>
      <c r="T71" s="309" t="str">
        <f ca="1">IF(B71=FALSE,"",IF(K71=0,0,(ROUND(K71,K61)-ROUND(P71,K61))/ROUND(P71,K61)*100))</f>
        <v/>
      </c>
      <c r="U71" s="309" t="str">
        <f ca="1">IF(B71=FALSE,"",IF(K71=0,0,(ROUND(K71,K61)-ROUND(Q71,K61))/ROUND(Q71,K61)*100))</f>
        <v/>
      </c>
      <c r="V71" s="309" t="str">
        <f ca="1">IF(B71=FALSE,"",IF(K71=0,0,(ROUND(K71,K61)-ROUND(R71,K61))/ROUND(R71,K61)*100))</f>
        <v/>
      </c>
      <c r="X71" s="124" t="str">
        <f ca="1">IF(A90=FALSE,"",IF(B90*F61&gt;=1000,"# ##","")&amp;J61)</f>
        <v/>
      </c>
      <c r="Y71" s="124" t="str">
        <f ca="1">IF(A90=FALSE,"",TEXT(B90*F61,X71))</f>
        <v/>
      </c>
      <c r="Z71" s="124" t="str">
        <f ca="1">IF(A90=FALSE,"-",TEXT(C90*F61,X71))</f>
        <v>-</v>
      </c>
      <c r="AA71" s="273" t="str">
        <f ca="1">IF(A90=FALSE,"-",TEXT((B90-C90)*F61,X71))</f>
        <v>-</v>
      </c>
      <c r="AB71" s="124" t="str">
        <f ca="1">IF(A90=FALSE,"",IF(D71=0,"-",TEXT(P90,AH91)))</f>
        <v/>
      </c>
      <c r="AC71" s="124" t="str">
        <f ca="1">IF(OR(A90=FALSE,D71=0),"-",TEXT(ROUNDUP(AE90,AH89),AH91))</f>
        <v>-</v>
      </c>
      <c r="AD71" s="273" t="str">
        <f ca="1">IF(A90=FALSE,"-",TEXT(ROUNDUP(AE90,AH89)%*B90*F61,X71))</f>
        <v>-</v>
      </c>
      <c r="AE71" s="124" t="str">
        <f ca="1">IF(OR(A90=FALSE,D71=0),"-",TEXT(Q90,AH91))</f>
        <v>-</v>
      </c>
      <c r="AF71" s="124" t="s">
        <v>578</v>
      </c>
      <c r="AG71" s="125" t="str">
        <f t="shared" ref="AG71:AG83" ca="1" si="27">IF(A90=FALSE,"-",AA90)</f>
        <v>-</v>
      </c>
      <c r="AI71" s="125" t="str">
        <f ca="1">IF(A90=FALSE,"",ROUND(C90*F61,K60))</f>
        <v/>
      </c>
      <c r="AJ71" s="125" t="str">
        <f ca="1">IF(A90=FALSE,"",ROUND(OFFSET(Force_2!L$3,B59+A71,0)*A61*F61,K60))</f>
        <v/>
      </c>
      <c r="AK71" s="125" t="str">
        <f ca="1">IF(A90=FALSE,"",ROUND(OFFSET(Force_2!M$3,B59+A71,0)*A61*F61,K60))</f>
        <v/>
      </c>
      <c r="AL71" s="124" t="str">
        <f ca="1">IF(A90=FALSE,"","± "&amp;TEXT((AK71-AJ71)/2,J61))</f>
        <v/>
      </c>
      <c r="AM71" s="124" t="str">
        <f t="shared" ref="AM71:AM83" ca="1" si="28">IF(A90=FALSE,"-",IF(AND(AJ71&lt;=AI71,AI71&lt;=AK71),"PASS","FAIL"))</f>
        <v>-</v>
      </c>
    </row>
    <row r="72" spans="1:39" s="119" customFormat="1" ht="18.75" customHeight="1">
      <c r="A72" s="121">
        <v>5</v>
      </c>
      <c r="B72" s="121" t="b">
        <f ca="1">IFERROR(AND(OFFSET(Force_2!O$3,B59+A72,0)&lt;&gt;"",H59+5&gt;A72),FALSE)</f>
        <v>0</v>
      </c>
      <c r="C72" s="542"/>
      <c r="D72" s="121" t="str">
        <f ca="1">IF(B72=FALSE,"",OFFSET(Force_2!B$3,B59+A72,0))</f>
        <v/>
      </c>
      <c r="E72" s="121" t="str">
        <f ca="1">IF(B72=FALSE,"",OFFSET(Force_2!O$3,B59+A72,0))</f>
        <v/>
      </c>
      <c r="F72" s="121" t="str">
        <f ca="1">IF(B72=FALSE,"",OFFSET(Force_2!P$3,B59+A72,0))</f>
        <v/>
      </c>
      <c r="G72" s="121" t="str">
        <f ca="1">IF(B72=FALSE,"",OFFSET(Force_2!Q$3,B59+A72,0))</f>
        <v/>
      </c>
      <c r="H72" s="121" t="str">
        <f ca="1">IF(B72=FALSE,"",OFFSET(Force_2!R$3,B59+A72,0))</f>
        <v/>
      </c>
      <c r="I72" s="121" t="str">
        <f ca="1">IF(B72=FALSE,"",OFFSET(Force_2!S$3,B59+A72,0))</f>
        <v/>
      </c>
      <c r="J72" s="121" t="str">
        <f ca="1">IF(B72=FALSE,"",OFFSET(Force_2!T$3,B59+A72,0))</f>
        <v/>
      </c>
      <c r="K72" s="308" t="str">
        <f ca="1">IF(B72=FALSE,"",D72*A61)</f>
        <v/>
      </c>
      <c r="L72" s="308" t="str">
        <f ca="1">IF(B72=FALSE,"",IF(D72=0,0,D72/E72*(F72-F70)))</f>
        <v/>
      </c>
      <c r="M72" s="308" t="str">
        <f ca="1">IF(B72=FALSE,"",IF(D72=0,0,D72/G72*(H72-H70)))</f>
        <v/>
      </c>
      <c r="N72" s="308" t="str">
        <f ca="1">IF(B72=FALSE,"",IF(D72=0,0,D72/I72*(J72-J70)))</f>
        <v/>
      </c>
      <c r="O72" s="308" t="str">
        <f t="shared" ca="1" si="25"/>
        <v/>
      </c>
      <c r="P72" s="308" t="str">
        <f ca="1">IF(B72=FALSE,"",(R61*L72+S61*L72^2+T61*L72^3)*N61)</f>
        <v/>
      </c>
      <c r="Q72" s="308" t="str">
        <f ca="1">IF(B72=FALSE,"",(R61*M72+S61*M72^2+T61*M72^3)*N61)</f>
        <v/>
      </c>
      <c r="R72" s="308" t="str">
        <f ca="1">IF(B72=FALSE,"",(R61*N72+S61*N72^2+T61*N72^3)*N61)</f>
        <v/>
      </c>
      <c r="S72" s="308" t="str">
        <f t="shared" ca="1" si="26"/>
        <v/>
      </c>
      <c r="T72" s="309" t="str">
        <f ca="1">IF(B72=FALSE,"",IF(K72=0,0,(ROUND(K72,K61)-ROUND(P72,K61))/ROUND(P72,K61)*100))</f>
        <v/>
      </c>
      <c r="U72" s="309" t="str">
        <f ca="1">IF(B72=FALSE,"",IF(K72=0,0,(ROUND(K72,K61)-ROUND(Q72,K61))/ROUND(Q72,K61)*100))</f>
        <v/>
      </c>
      <c r="V72" s="309" t="str">
        <f ca="1">IF(B72=FALSE,"",IF(K72=0,0,(ROUND(K72,K61)-ROUND(R72,K61))/ROUND(R72,K61)*100))</f>
        <v/>
      </c>
      <c r="X72" s="124" t="str">
        <f ca="1">IF(A91=FALSE,"",IF(B91*F61&gt;=1000,"# ##","")&amp;J61)</f>
        <v/>
      </c>
      <c r="Y72" s="124" t="str">
        <f ca="1">IF(A91=FALSE,"",TEXT(B91*F61,X72))</f>
        <v/>
      </c>
      <c r="Z72" s="124" t="str">
        <f ca="1">IF(A91=FALSE,"-",TEXT(C91*F61,X72))</f>
        <v>-</v>
      </c>
      <c r="AA72" s="273" t="str">
        <f ca="1">IF(A91=FALSE,"-",TEXT((B91-C91)*F61,X72))</f>
        <v>-</v>
      </c>
      <c r="AB72" s="124" t="str">
        <f ca="1">IF(A91=FALSE,"",IF(D72=0,"-",TEXT(P91,AH91)))</f>
        <v/>
      </c>
      <c r="AC72" s="124" t="str">
        <f ca="1">IF(OR(A91=FALSE,D72=0),"-",TEXT(ROUNDUP(AE91,AH89),AH91))</f>
        <v>-</v>
      </c>
      <c r="AD72" s="273" t="str">
        <f ca="1">IF(A91=FALSE,"-",TEXT(ROUNDUP(AE91,AH89)%*B91*F61,X72))</f>
        <v>-</v>
      </c>
      <c r="AE72" s="124" t="str">
        <f ca="1">IF(OR(A91=FALSE,D72=0),"-",TEXT(Q91,AH91))</f>
        <v>-</v>
      </c>
      <c r="AF72" s="124" t="s">
        <v>578</v>
      </c>
      <c r="AG72" s="125" t="str">
        <f t="shared" ca="1" si="27"/>
        <v>-</v>
      </c>
      <c r="AI72" s="125" t="str">
        <f ca="1">IF(A91=FALSE,"",ROUND(C91*F61,K60))</f>
        <v/>
      </c>
      <c r="AJ72" s="125" t="str">
        <f ca="1">IF(A91=FALSE,"",ROUND(OFFSET(Force_2!L$3,B59+A72,0)*A61*F61,K60))</f>
        <v/>
      </c>
      <c r="AK72" s="125" t="str">
        <f ca="1">IF(A91=FALSE,"",ROUND(OFFSET(Force_2!M$3,B59+A72,0)*A61*F61,K60))</f>
        <v/>
      </c>
      <c r="AL72" s="124" t="str">
        <f ca="1">IF(A91=FALSE,"","± "&amp;TEXT((AK72-AJ72)/2,J61))</f>
        <v/>
      </c>
      <c r="AM72" s="124" t="str">
        <f t="shared" ca="1" si="28"/>
        <v>-</v>
      </c>
    </row>
    <row r="73" spans="1:39" s="119" customFormat="1" ht="18.75" customHeight="1">
      <c r="A73" s="121">
        <v>6</v>
      </c>
      <c r="B73" s="121" t="b">
        <f ca="1">IFERROR(AND(OFFSET(Force_2!O$3,B59+A73,0)&lt;&gt;"",H59+5&gt;A73),FALSE)</f>
        <v>0</v>
      </c>
      <c r="C73" s="542"/>
      <c r="D73" s="121" t="str">
        <f ca="1">IF(B73=FALSE,"",OFFSET(Force_2!B$3,B59+A73,0))</f>
        <v/>
      </c>
      <c r="E73" s="121" t="str">
        <f ca="1">IF(B73=FALSE,"",OFFSET(Force_2!O$3,B59+A73,0))</f>
        <v/>
      </c>
      <c r="F73" s="121" t="str">
        <f ca="1">IF(B73=FALSE,"",OFFSET(Force_2!P$3,B59+A73,0))</f>
        <v/>
      </c>
      <c r="G73" s="121" t="str">
        <f ca="1">IF(B73=FALSE,"",OFFSET(Force_2!Q$3,B59+A73,0))</f>
        <v/>
      </c>
      <c r="H73" s="121" t="str">
        <f ca="1">IF(B73=FALSE,"",OFFSET(Force_2!R$3,B59+A73,0))</f>
        <v/>
      </c>
      <c r="I73" s="121" t="str">
        <f ca="1">IF(B73=FALSE,"",OFFSET(Force_2!S$3,B59+A73,0))</f>
        <v/>
      </c>
      <c r="J73" s="121" t="str">
        <f ca="1">IF(B73=FALSE,"",OFFSET(Force_2!T$3,B59+A73,0))</f>
        <v/>
      </c>
      <c r="K73" s="308" t="str">
        <f ca="1">IF(B73=FALSE,"",D73*A61)</f>
        <v/>
      </c>
      <c r="L73" s="308" t="str">
        <f ca="1">IF(B73=FALSE,"",IF(D73=0,0,D73/E73*(F73-F70)))</f>
        <v/>
      </c>
      <c r="M73" s="308" t="str">
        <f ca="1">IF(B73=FALSE,"",IF(D73=0,0,D73/G73*(H73-H70)))</f>
        <v/>
      </c>
      <c r="N73" s="308" t="str">
        <f ca="1">IF(B73=FALSE,"",IF(D73=0,0,D73/I73*(J73-J70)))</f>
        <v/>
      </c>
      <c r="O73" s="308" t="str">
        <f t="shared" ca="1" si="25"/>
        <v/>
      </c>
      <c r="P73" s="308" t="str">
        <f ca="1">IF(B73=FALSE,"",(R61*L73+S61*L73^2+T61*L73^3)*N61)</f>
        <v/>
      </c>
      <c r="Q73" s="308" t="str">
        <f ca="1">IF(B73=FALSE,"",(R61*M73+S61*M73^2+T61*M73^3)*N61)</f>
        <v/>
      </c>
      <c r="R73" s="308" t="str">
        <f ca="1">IF(B73=FALSE,"",(R61*N73+S61*N73^2+T61*N73^3)*N61)</f>
        <v/>
      </c>
      <c r="S73" s="308" t="str">
        <f t="shared" ca="1" si="26"/>
        <v/>
      </c>
      <c r="T73" s="309" t="str">
        <f ca="1">IF(B73=FALSE,"",IF(K73=0,0,(ROUND(K73,K61)-ROUND(P73,K61))/ROUND(P73,K61)*100))</f>
        <v/>
      </c>
      <c r="U73" s="309" t="str">
        <f ca="1">IF(B73=FALSE,"",IF(K73=0,0,(ROUND(K73,K61)-ROUND(Q73,K61))/ROUND(Q73,K61)*100))</f>
        <v/>
      </c>
      <c r="V73" s="309" t="str">
        <f ca="1">IF(B73=FALSE,"",IF(K73=0,0,(ROUND(K73,K61)-ROUND(R73,K61))/ROUND(R73,K61)*100))</f>
        <v/>
      </c>
      <c r="X73" s="124" t="str">
        <f ca="1">IF(A92=FALSE,"",IF(B92*F61&gt;=1000,"# ##","")&amp;J61)</f>
        <v/>
      </c>
      <c r="Y73" s="124" t="str">
        <f ca="1">IF(A92=FALSE,"",TEXT(B92*F61,X73))</f>
        <v/>
      </c>
      <c r="Z73" s="124" t="str">
        <f ca="1">IF(A92=FALSE,"-",TEXT(C92*F61,X73))</f>
        <v>-</v>
      </c>
      <c r="AA73" s="273" t="str">
        <f ca="1">IF(A92=FALSE,"-",TEXT((B92-C92)*F61,X73))</f>
        <v>-</v>
      </c>
      <c r="AB73" s="124" t="str">
        <f ca="1">IF(A92=FALSE,"",IF(D73=0,"-",TEXT(P92,AH91)))</f>
        <v/>
      </c>
      <c r="AC73" s="124" t="str">
        <f ca="1">IF(OR(A92=FALSE,D73=0),"-",TEXT(ROUNDUP(AE92,AH89),AH91))</f>
        <v>-</v>
      </c>
      <c r="AD73" s="273" t="str">
        <f ca="1">IF(A92=FALSE,"-",TEXT(ROUNDUP(AE92,AH89)%*B92*F61,X73))</f>
        <v>-</v>
      </c>
      <c r="AE73" s="124" t="str">
        <f ca="1">IF(OR(A92=FALSE,D73=0),"-",TEXT(Q92,AH91))</f>
        <v>-</v>
      </c>
      <c r="AF73" s="124" t="s">
        <v>578</v>
      </c>
      <c r="AG73" s="125" t="str">
        <f t="shared" ca="1" si="27"/>
        <v>-</v>
      </c>
      <c r="AI73" s="125" t="str">
        <f ca="1">IF(A92=FALSE,"",ROUND(C92*F61,K60))</f>
        <v/>
      </c>
      <c r="AJ73" s="125" t="str">
        <f ca="1">IF(A92=FALSE,"",ROUND(OFFSET(Force_2!L$3,B59+A73,0)*A61*F61,K60))</f>
        <v/>
      </c>
      <c r="AK73" s="125" t="str">
        <f ca="1">IF(A92=FALSE,"",ROUND(OFFSET(Force_2!M$3,B59+A73,0)*A61*F61,K60))</f>
        <v/>
      </c>
      <c r="AL73" s="124" t="str">
        <f ca="1">IF(A92=FALSE,"","± "&amp;TEXT((AK73-AJ73)/2,J61))</f>
        <v/>
      </c>
      <c r="AM73" s="124" t="str">
        <f t="shared" ca="1" si="28"/>
        <v>-</v>
      </c>
    </row>
    <row r="74" spans="1:39" s="119" customFormat="1" ht="18.75" customHeight="1">
      <c r="A74" s="121">
        <v>7</v>
      </c>
      <c r="B74" s="121" t="b">
        <f ca="1">IFERROR(AND(OFFSET(Force_2!O$3,B59+A74,0)&lt;&gt;"",H59+5&gt;A74),FALSE)</f>
        <v>0</v>
      </c>
      <c r="C74" s="542"/>
      <c r="D74" s="121" t="str">
        <f ca="1">IF(B74=FALSE,"",OFFSET(Force_2!B$3,B59+A74,0))</f>
        <v/>
      </c>
      <c r="E74" s="121" t="str">
        <f ca="1">IF(B74=FALSE,"",OFFSET(Force_2!O$3,B59+A74,0))</f>
        <v/>
      </c>
      <c r="F74" s="121" t="str">
        <f ca="1">IF(B74=FALSE,"",OFFSET(Force_2!P$3,B59+A74,0))</f>
        <v/>
      </c>
      <c r="G74" s="121" t="str">
        <f ca="1">IF(B74=FALSE,"",OFFSET(Force_2!Q$3,B59+A74,0))</f>
        <v/>
      </c>
      <c r="H74" s="121" t="str">
        <f ca="1">IF(B74=FALSE,"",OFFSET(Force_2!R$3,B59+A74,0))</f>
        <v/>
      </c>
      <c r="I74" s="121" t="str">
        <f ca="1">IF(B74=FALSE,"",OFFSET(Force_2!S$3,B59+A74,0))</f>
        <v/>
      </c>
      <c r="J74" s="121" t="str">
        <f ca="1">IF(B74=FALSE,"",OFFSET(Force_2!T$3,B59+A74,0))</f>
        <v/>
      </c>
      <c r="K74" s="308" t="str">
        <f ca="1">IF(B74=FALSE,"",D74*A61)</f>
        <v/>
      </c>
      <c r="L74" s="308" t="str">
        <f ca="1">IF(B74=FALSE,"",IF(D74=0,0,D74/E74*(F74-F70)))</f>
        <v/>
      </c>
      <c r="M74" s="308" t="str">
        <f ca="1">IF(B74=FALSE,"",IF(D74=0,0,D74/G74*(H74-H70)))</f>
        <v/>
      </c>
      <c r="N74" s="308" t="str">
        <f ca="1">IF(B74=FALSE,"",IF(D74=0,0,D74/I74*(J74-J70)))</f>
        <v/>
      </c>
      <c r="O74" s="308" t="str">
        <f t="shared" ca="1" si="25"/>
        <v/>
      </c>
      <c r="P74" s="308" t="str">
        <f ca="1">IF(B74=FALSE,"",(R61*L74+S61*L74^2+T61*L74^3)*N61)</f>
        <v/>
      </c>
      <c r="Q74" s="308" t="str">
        <f ca="1">IF(B74=FALSE,"",(R61*M74+S61*M74^2+T61*M74^3)*N61)</f>
        <v/>
      </c>
      <c r="R74" s="308" t="str">
        <f ca="1">IF(B74=FALSE,"",(R61*N74+S61*N74^2+T61*N74^3)*N61)</f>
        <v/>
      </c>
      <c r="S74" s="308" t="str">
        <f t="shared" ca="1" si="26"/>
        <v/>
      </c>
      <c r="T74" s="309" t="str">
        <f ca="1">IF(B74=FALSE,"",IF(K74=0,0,(ROUND(K74,K61)-ROUND(P74,K61))/ROUND(P74,K61)*100))</f>
        <v/>
      </c>
      <c r="U74" s="309" t="str">
        <f ca="1">IF(B74=FALSE,"",IF(K74=0,0,(ROUND(K74,K61)-ROUND(Q74,K61))/ROUND(Q74,K61)*100))</f>
        <v/>
      </c>
      <c r="V74" s="309" t="str">
        <f ca="1">IF(B74=FALSE,"",IF(K74=0,0,(ROUND(K74,K61)-ROUND(R74,K61))/ROUND(R74,K61)*100))</f>
        <v/>
      </c>
      <c r="X74" s="124" t="str">
        <f ca="1">IF(A93=FALSE,"",IF(B93*F61&gt;=1000,"# ##","")&amp;J61)</f>
        <v/>
      </c>
      <c r="Y74" s="124" t="str">
        <f ca="1">IF(A93=FALSE,"",TEXT(B93*F61,X74))</f>
        <v/>
      </c>
      <c r="Z74" s="124" t="str">
        <f ca="1">IF(A93=FALSE,"-",TEXT(C93*F61,X74))</f>
        <v>-</v>
      </c>
      <c r="AA74" s="273" t="str">
        <f ca="1">IF(A93=FALSE,"-",TEXT((B93-C93)*F61,X74))</f>
        <v>-</v>
      </c>
      <c r="AB74" s="124" t="str">
        <f ca="1">IF(A93=FALSE,"",IF(D74=0,"-",TEXT(P93,AH91)))</f>
        <v/>
      </c>
      <c r="AC74" s="124" t="str">
        <f ca="1">IF(OR(A93=FALSE,D74=0),"-",TEXT(ROUNDUP(AE93,AH89),AH91))</f>
        <v>-</v>
      </c>
      <c r="AD74" s="273" t="str">
        <f ca="1">IF(A93=FALSE,"-",TEXT(ROUNDUP(AE93,AH89)%*B93*F61,X74))</f>
        <v>-</v>
      </c>
      <c r="AE74" s="124" t="str">
        <f ca="1">IF(OR(A93=FALSE,D74=0),"-",TEXT(Q93,AH91))</f>
        <v>-</v>
      </c>
      <c r="AF74" s="124" t="s">
        <v>578</v>
      </c>
      <c r="AG74" s="125" t="str">
        <f t="shared" ca="1" si="27"/>
        <v>-</v>
      </c>
      <c r="AI74" s="125" t="str">
        <f ca="1">IF(A93=FALSE,"",ROUND(C93*F61,K60))</f>
        <v/>
      </c>
      <c r="AJ74" s="125" t="str">
        <f ca="1">IF(A93=FALSE,"",ROUND(OFFSET(Force_2!L$3,B59+A74,0)*A61*F61,K60))</f>
        <v/>
      </c>
      <c r="AK74" s="125" t="str">
        <f ca="1">IF(A93=FALSE,"",ROUND(OFFSET(Force_2!M$3,B59+A74,0)*A61*F61,K60))</f>
        <v/>
      </c>
      <c r="AL74" s="124" t="str">
        <f ca="1">IF(A93=FALSE,"","± "&amp;TEXT((AK74-AJ74)/2,J61))</f>
        <v/>
      </c>
      <c r="AM74" s="124" t="str">
        <f t="shared" ca="1" si="28"/>
        <v>-</v>
      </c>
    </row>
    <row r="75" spans="1:39" s="119" customFormat="1" ht="18.75" customHeight="1">
      <c r="A75" s="121">
        <v>8</v>
      </c>
      <c r="B75" s="121" t="b">
        <f ca="1">IFERROR(AND(OFFSET(Force_2!O$3,B59+A75,0)&lt;&gt;"",H59+5&gt;A75),FALSE)</f>
        <v>0</v>
      </c>
      <c r="C75" s="542"/>
      <c r="D75" s="121" t="str">
        <f ca="1">IF(B75=FALSE,"",OFFSET(Force_2!B$3,B59+A75,0))</f>
        <v/>
      </c>
      <c r="E75" s="121" t="str">
        <f ca="1">IF(B75=FALSE,"",OFFSET(Force_2!O$3,B59+A75,0))</f>
        <v/>
      </c>
      <c r="F75" s="121" t="str">
        <f ca="1">IF(B75=FALSE,"",OFFSET(Force_2!P$3,B59+A75,0))</f>
        <v/>
      </c>
      <c r="G75" s="121" t="str">
        <f ca="1">IF(B75=FALSE,"",OFFSET(Force_2!Q$3,B59+A75,0))</f>
        <v/>
      </c>
      <c r="H75" s="121" t="str">
        <f ca="1">IF(B75=FALSE,"",OFFSET(Force_2!R$3,B59+A75,0))</f>
        <v/>
      </c>
      <c r="I75" s="121" t="str">
        <f ca="1">IF(B75=FALSE,"",OFFSET(Force_2!S$3,B59+A75,0))</f>
        <v/>
      </c>
      <c r="J75" s="121" t="str">
        <f ca="1">IF(B75=FALSE,"",OFFSET(Force_2!T$3,B59+A75,0))</f>
        <v/>
      </c>
      <c r="K75" s="308" t="str">
        <f ca="1">IF(B75=FALSE,"",D75*A61)</f>
        <v/>
      </c>
      <c r="L75" s="308" t="str">
        <f ca="1">IF(B75=FALSE,"",IF(D75=0,0,D75/E75*(F75-F70)))</f>
        <v/>
      </c>
      <c r="M75" s="308" t="str">
        <f ca="1">IF(B75=FALSE,"",IF(D75=0,0,D75/G75*(H75-H70)))</f>
        <v/>
      </c>
      <c r="N75" s="308" t="str">
        <f ca="1">IF(B75=FALSE,"",IF(D75=0,0,D75/I75*(J75-J70)))</f>
        <v/>
      </c>
      <c r="O75" s="308" t="str">
        <f t="shared" ca="1" si="25"/>
        <v/>
      </c>
      <c r="P75" s="308" t="str">
        <f ca="1">IF(B75=FALSE,"",(R61*L75+S61*L75^2+T61*L75^3)*N61)</f>
        <v/>
      </c>
      <c r="Q75" s="308" t="str">
        <f ca="1">IF(B75=FALSE,"",(R61*M75+S61*M75^2+T61*M75^3)*N61)</f>
        <v/>
      </c>
      <c r="R75" s="308" t="str">
        <f ca="1">IF(B75=FALSE,"",(R61*N75+S61*N75^2+T61*N75^3)*N61)</f>
        <v/>
      </c>
      <c r="S75" s="308" t="str">
        <f t="shared" ca="1" si="26"/>
        <v/>
      </c>
      <c r="T75" s="309" t="str">
        <f ca="1">IF(B75=FALSE,"",IF(K75=0,0,(ROUND(K75,K61)-ROUND(P75,K61))/ROUND(P75,K61)*100))</f>
        <v/>
      </c>
      <c r="U75" s="309" t="str">
        <f ca="1">IF(B75=FALSE,"",IF(K75=0,0,(ROUND(K75,K61)-ROUND(Q75,K61))/ROUND(Q75,K61)*100))</f>
        <v/>
      </c>
      <c r="V75" s="309" t="str">
        <f ca="1">IF(B75=FALSE,"",IF(K75=0,0,(ROUND(K75,K61)-ROUND(R75,K61))/ROUND(R75,K61)*100))</f>
        <v/>
      </c>
      <c r="X75" s="124" t="str">
        <f ca="1">IF(A94=FALSE,"",IF(B94*F61&gt;=1000,"# ##","")&amp;J61)</f>
        <v/>
      </c>
      <c r="Y75" s="124" t="str">
        <f ca="1">IF(A94=FALSE,"",TEXT(B94*F61,X75))</f>
        <v/>
      </c>
      <c r="Z75" s="124" t="str">
        <f ca="1">IF(A94=FALSE,"-",TEXT(C94*F61,X75))</f>
        <v>-</v>
      </c>
      <c r="AA75" s="273" t="str">
        <f ca="1">IF(A94=FALSE,"-",TEXT((B94-C94)*F61,X75))</f>
        <v>-</v>
      </c>
      <c r="AB75" s="124" t="str">
        <f ca="1">IF(A94=FALSE,"",IF(D75=0,"-",TEXT(P94,AH91)))</f>
        <v/>
      </c>
      <c r="AC75" s="124" t="str">
        <f ca="1">IF(OR(A94=FALSE,D75=0),"-",TEXT(ROUNDUP(AE94,AH89),AH91))</f>
        <v>-</v>
      </c>
      <c r="AD75" s="273" t="str">
        <f ca="1">IF(A94=FALSE,"-",TEXT(ROUNDUP(AE94,AH89)%*B94*F61,X75))</f>
        <v>-</v>
      </c>
      <c r="AE75" s="124" t="str">
        <f ca="1">IF(OR(A94=FALSE,D75=0),"-",TEXT(Q94,AH91))</f>
        <v>-</v>
      </c>
      <c r="AF75" s="124" t="s">
        <v>578</v>
      </c>
      <c r="AG75" s="125" t="str">
        <f t="shared" ca="1" si="27"/>
        <v>-</v>
      </c>
      <c r="AI75" s="125" t="str">
        <f ca="1">IF(A94=FALSE,"",ROUND(C94*F61,K60))</f>
        <v/>
      </c>
      <c r="AJ75" s="125" t="str">
        <f ca="1">IF(A94=FALSE,"",ROUND(OFFSET(Force_2!L$3,B59+A75,0)*A61*F61,K60))</f>
        <v/>
      </c>
      <c r="AK75" s="125" t="str">
        <f ca="1">IF(A94=FALSE,"",ROUND(OFFSET(Force_2!M$3,B59+A75,0)*A61*F61,K60))</f>
        <v/>
      </c>
      <c r="AL75" s="124" t="str">
        <f ca="1">IF(A94=FALSE,"","± "&amp;TEXT((AK75-AJ75)/2,J61))</f>
        <v/>
      </c>
      <c r="AM75" s="124" t="str">
        <f t="shared" ca="1" si="28"/>
        <v>-</v>
      </c>
    </row>
    <row r="76" spans="1:39" s="119" customFormat="1" ht="18.75" customHeight="1">
      <c r="A76" s="121">
        <v>9</v>
      </c>
      <c r="B76" s="121" t="b">
        <f ca="1">IFERROR(AND(OFFSET(Force_2!O$3,B59+A76,0)&lt;&gt;"",H59+5&gt;A76),FALSE)</f>
        <v>0</v>
      </c>
      <c r="C76" s="542"/>
      <c r="D76" s="121" t="str">
        <f ca="1">IF(B76=FALSE,"",OFFSET(Force_2!B$3,B59+A76,0))</f>
        <v/>
      </c>
      <c r="E76" s="121" t="str">
        <f ca="1">IF(B76=FALSE,"",OFFSET(Force_2!O$3,B59+A76,0))</f>
        <v/>
      </c>
      <c r="F76" s="121" t="str">
        <f ca="1">IF(B76=FALSE,"",OFFSET(Force_2!P$3,B59+A76,0))</f>
        <v/>
      </c>
      <c r="G76" s="121" t="str">
        <f ca="1">IF(B76=FALSE,"",OFFSET(Force_2!Q$3,B59+A76,0))</f>
        <v/>
      </c>
      <c r="H76" s="121" t="str">
        <f ca="1">IF(B76=FALSE,"",OFFSET(Force_2!R$3,B59+A76,0))</f>
        <v/>
      </c>
      <c r="I76" s="121" t="str">
        <f ca="1">IF(B76=FALSE,"",OFFSET(Force_2!S$3,B59+A76,0))</f>
        <v/>
      </c>
      <c r="J76" s="121" t="str">
        <f ca="1">IF(B76=FALSE,"",OFFSET(Force_2!T$3,B59+A76,0))</f>
        <v/>
      </c>
      <c r="K76" s="308" t="str">
        <f ca="1">IF(B76=FALSE,"",D76*A61)</f>
        <v/>
      </c>
      <c r="L76" s="308" t="str">
        <f ca="1">IF(B76=FALSE,"",IF(D76=0,0,D76/E76*(F76-F70)))</f>
        <v/>
      </c>
      <c r="M76" s="308" t="str">
        <f ca="1">IF(B76=FALSE,"",IF(D76=0,0,D76/G76*(H76-H70)))</f>
        <v/>
      </c>
      <c r="N76" s="308" t="str">
        <f ca="1">IF(B76=FALSE,"",IF(D76=0,0,D76/I76*(J76-J70)))</f>
        <v/>
      </c>
      <c r="O76" s="308" t="str">
        <f t="shared" ca="1" si="25"/>
        <v/>
      </c>
      <c r="P76" s="308" t="str">
        <f ca="1">IF(B76=FALSE,"",(R61*L76+S61*L76^2+T61*L76^3)*N61)</f>
        <v/>
      </c>
      <c r="Q76" s="308" t="str">
        <f ca="1">IF(B76=FALSE,"",(R61*M76+S61*M76^2+T61*M76^3)*N61)</f>
        <v/>
      </c>
      <c r="R76" s="308" t="str">
        <f ca="1">IF(B76=FALSE,"",(R61*N76+S61*N76^2+T61*N76^3)*N61)</f>
        <v/>
      </c>
      <c r="S76" s="308" t="str">
        <f t="shared" ca="1" si="26"/>
        <v/>
      </c>
      <c r="T76" s="309" t="str">
        <f ca="1">IF(B76=FALSE,"",IF(K76=0,0,(ROUND(K76,K61)-ROUND(P76,K61))/ROUND(P76,K61)*100))</f>
        <v/>
      </c>
      <c r="U76" s="309" t="str">
        <f ca="1">IF(B76=FALSE,"",IF(K76=0,0,(ROUND(K76,K61)-ROUND(Q76,K61))/ROUND(Q76,K61)*100))</f>
        <v/>
      </c>
      <c r="V76" s="309" t="str">
        <f ca="1">IF(B76=FALSE,"",IF(K76=0,0,(ROUND(K76,K61)-ROUND(R76,K61))/ROUND(R76,K61)*100))</f>
        <v/>
      </c>
      <c r="X76" s="124" t="str">
        <f ca="1">IF(A95=FALSE,"",IF(B95*F61&gt;=1000,"# ##","")&amp;J61)</f>
        <v/>
      </c>
      <c r="Y76" s="124" t="str">
        <f ca="1">IF(A95=FALSE,"",TEXT(B95*F61,X76))</f>
        <v/>
      </c>
      <c r="Z76" s="124" t="str">
        <f ca="1">IF(A95=FALSE,"-",TEXT(C95*F61,X76))</f>
        <v>-</v>
      </c>
      <c r="AA76" s="273" t="str">
        <f ca="1">IF(A95=FALSE,"-",TEXT((B95-C95)*F61,X76))</f>
        <v>-</v>
      </c>
      <c r="AB76" s="124" t="str">
        <f ca="1">IF(A95=FALSE,"",IF(D76=0,"-",TEXT(P95,AH91)))</f>
        <v/>
      </c>
      <c r="AC76" s="124" t="str">
        <f ca="1">IF(OR(A95=FALSE,D76=0),"-",TEXT(ROUNDUP(AE95,AH89),AH91))</f>
        <v>-</v>
      </c>
      <c r="AD76" s="273" t="str">
        <f ca="1">IF(A95=FALSE,"-",TEXT(ROUNDUP(AE95,AH89)%*B95*F61,X76))</f>
        <v>-</v>
      </c>
      <c r="AE76" s="124" t="str">
        <f ca="1">IF(OR(A95=FALSE,D76=0),"-",TEXT(Q95,AH91))</f>
        <v>-</v>
      </c>
      <c r="AF76" s="124" t="s">
        <v>578</v>
      </c>
      <c r="AG76" s="125" t="str">
        <f t="shared" ca="1" si="27"/>
        <v>-</v>
      </c>
      <c r="AI76" s="125" t="str">
        <f ca="1">IF(A95=FALSE,"",ROUND(C95*F61,K60))</f>
        <v/>
      </c>
      <c r="AJ76" s="125" t="str">
        <f ca="1">IF(A95=FALSE,"",ROUND(OFFSET(Force_2!L$3,B59+A76,0)*A61*F61,K60))</f>
        <v/>
      </c>
      <c r="AK76" s="125" t="str">
        <f ca="1">IF(A95=FALSE,"",ROUND(OFFSET(Force_2!M$3,B59+A76,0)*A61*F61,K60))</f>
        <v/>
      </c>
      <c r="AL76" s="124" t="str">
        <f ca="1">IF(A95=FALSE,"","± "&amp;TEXT((AK76-AJ76)/2,J61))</f>
        <v/>
      </c>
      <c r="AM76" s="124" t="str">
        <f t="shared" ca="1" si="28"/>
        <v>-</v>
      </c>
    </row>
    <row r="77" spans="1:39" s="119" customFormat="1" ht="18.75" customHeight="1">
      <c r="A77" s="121">
        <v>10</v>
      </c>
      <c r="B77" s="121" t="b">
        <f ca="1">IFERROR(AND(OFFSET(Force_2!O$3,B59+A77,0)&lt;&gt;"",H59+5&gt;A77),FALSE)</f>
        <v>0</v>
      </c>
      <c r="C77" s="542"/>
      <c r="D77" s="121" t="str">
        <f ca="1">IF(B$30=FALSE,"",OFFSET(Force_2!B$3,B59+A77,0))</f>
        <v/>
      </c>
      <c r="E77" s="121" t="str">
        <f ca="1">IF(B77=FALSE,"",OFFSET(Force_2!O$3,B59+A77,0))</f>
        <v/>
      </c>
      <c r="F77" s="121" t="str">
        <f ca="1">IF(B77=FALSE,"",OFFSET(Force_2!P$3,B59+A77,0))</f>
        <v/>
      </c>
      <c r="G77" s="121" t="str">
        <f ca="1">IF(B77=FALSE,"",OFFSET(Force_2!Q$3,B59+A77,0))</f>
        <v/>
      </c>
      <c r="H77" s="121" t="str">
        <f ca="1">IF(B77=FALSE,"",OFFSET(Force_2!R$3,B59+A77,0))</f>
        <v/>
      </c>
      <c r="I77" s="121" t="str">
        <f ca="1">IF(B77=FALSE,"",OFFSET(Force_2!S$3,B59+A77,0))</f>
        <v/>
      </c>
      <c r="J77" s="121" t="str">
        <f ca="1">IF(B77=FALSE,"",OFFSET(Force_2!T$3,B59+A77,0))</f>
        <v/>
      </c>
      <c r="K77" s="308" t="str">
        <f ca="1">IF(B77=FALSE,"",D77*A61)</f>
        <v/>
      </c>
      <c r="L77" s="308" t="str">
        <f ca="1">IF(B77=FALSE,"",IF(D77=0,0,D77/E77*(F77-F70)))</f>
        <v/>
      </c>
      <c r="M77" s="308" t="str">
        <f ca="1">IF(B77=FALSE,"",IF(D77=0,0,D77/G77*(H77-H70)))</f>
        <v/>
      </c>
      <c r="N77" s="308" t="str">
        <f ca="1">IF(B77=FALSE,"",IF(D77=0,0,D77/I77*(J77-J70)))</f>
        <v/>
      </c>
      <c r="O77" s="308" t="str">
        <f t="shared" ca="1" si="25"/>
        <v/>
      </c>
      <c r="P77" s="308" t="str">
        <f ca="1">IF(B77=FALSE,"",(R61*L77+S61*L77^2+T61*L77^3)*N61)</f>
        <v/>
      </c>
      <c r="Q77" s="308" t="str">
        <f ca="1">IF(B77=FALSE,"",(R61*M77+S61*M77^2+T61*M77^3)*N61)</f>
        <v/>
      </c>
      <c r="R77" s="308" t="str">
        <f ca="1">IF(B77=FALSE,"",(R61*N77+S61*N77^2+T61*N77^3)*N61)</f>
        <v/>
      </c>
      <c r="S77" s="308" t="str">
        <f t="shared" ca="1" si="26"/>
        <v/>
      </c>
      <c r="T77" s="309" t="str">
        <f ca="1">IF(B77=FALSE,"",IF(K77=0,0,(ROUND(K77,K61)-ROUND(P77,K61))/ROUND(P77,K61)*100))</f>
        <v/>
      </c>
      <c r="U77" s="309" t="str">
        <f ca="1">IF(B77=FALSE,"",IF(K77=0,0,(ROUND(K77,K61)-ROUND(Q77,K61))/ROUND(Q77,K61)*100))</f>
        <v/>
      </c>
      <c r="V77" s="309" t="str">
        <f ca="1">IF(B77=FALSE,"",IF(K77=0,0,(ROUND(K77,K61)-ROUND(R77,K61))/ROUND(R77,K61)*100))</f>
        <v/>
      </c>
      <c r="X77" s="124" t="str">
        <f ca="1">IF(A96=FALSE,"",IF(B96*F61&gt;=1000,"# ##","")&amp;J61)</f>
        <v/>
      </c>
      <c r="Y77" s="124" t="str">
        <f ca="1">IF(A96=FALSE,"",TEXT(B96*F61,X77))</f>
        <v/>
      </c>
      <c r="Z77" s="124" t="str">
        <f ca="1">IF(A96=FALSE,"-",TEXT(C96*F61,X77))</f>
        <v>-</v>
      </c>
      <c r="AA77" s="273" t="str">
        <f ca="1">IF(A96=FALSE,"-",TEXT((B96-C96)*F61,X77))</f>
        <v>-</v>
      </c>
      <c r="AB77" s="124" t="str">
        <f ca="1">IF(A96=FALSE,"",IF(D77=0,"-",TEXT(P96,AH91)))</f>
        <v/>
      </c>
      <c r="AC77" s="124" t="str">
        <f ca="1">IF(OR(A96=FALSE,D77=0),"-",TEXT(ROUNDUP(AE96,AH89),AH91))</f>
        <v>-</v>
      </c>
      <c r="AD77" s="273" t="str">
        <f ca="1">IF(A96=FALSE,"-",TEXT(ROUNDUP(AE96,AH89)%*B96*F61,X77))</f>
        <v>-</v>
      </c>
      <c r="AE77" s="124" t="str">
        <f ca="1">IF(OR(A96=FALSE,D77=0),"-",TEXT(Q96,AH91))</f>
        <v>-</v>
      </c>
      <c r="AF77" s="124" t="s">
        <v>578</v>
      </c>
      <c r="AG77" s="125" t="str">
        <f t="shared" ca="1" si="27"/>
        <v>-</v>
      </c>
      <c r="AI77" s="125" t="str">
        <f ca="1">IF(A96=FALSE,"",ROUND(C96*F61,K60))</f>
        <v/>
      </c>
      <c r="AJ77" s="125" t="str">
        <f ca="1">IF(A96=FALSE,"",ROUND(OFFSET(Force_2!L$3,B59+A77,0)*A61*F61,K60))</f>
        <v/>
      </c>
      <c r="AK77" s="125" t="str">
        <f ca="1">IF(A96=FALSE,"",ROUND(OFFSET(Force_2!M$3,B59+A77,0)*A61*F61,K60))</f>
        <v/>
      </c>
      <c r="AL77" s="124" t="str">
        <f ca="1">IF(A96=FALSE,"","± "&amp;TEXT((AK77-AJ77)/2,J61))</f>
        <v/>
      </c>
      <c r="AM77" s="124" t="str">
        <f t="shared" ca="1" si="28"/>
        <v>-</v>
      </c>
    </row>
    <row r="78" spans="1:39" s="119" customFormat="1" ht="18.75" customHeight="1">
      <c r="A78" s="121">
        <v>11</v>
      </c>
      <c r="B78" s="121" t="b">
        <f ca="1">IFERROR(AND(OFFSET(Force_2!O$3,B59+A78,0)&lt;&gt;"",H59+5&gt;A78),FALSE)</f>
        <v>0</v>
      </c>
      <c r="C78" s="542"/>
      <c r="D78" s="121" t="str">
        <f ca="1">IF(B$31=FALSE,"",OFFSET(Force_2!B$3,B59+A78,0))</f>
        <v/>
      </c>
      <c r="E78" s="121" t="str">
        <f ca="1">IF(B78=FALSE,"",OFFSET(Force_2!O$3,B59+A78,0))</f>
        <v/>
      </c>
      <c r="F78" s="121" t="str">
        <f ca="1">IF(B78=FALSE,"",OFFSET(Force_2!P$3,B59+A78,0))</f>
        <v/>
      </c>
      <c r="G78" s="121" t="str">
        <f ca="1">IF(B78=FALSE,"",OFFSET(Force_2!Q$3,B59+A78,0))</f>
        <v/>
      </c>
      <c r="H78" s="121" t="str">
        <f ca="1">IF(B78=FALSE,"",OFFSET(Force_2!R$3,B59+A78,0))</f>
        <v/>
      </c>
      <c r="I78" s="121" t="str">
        <f ca="1">IF(B78=FALSE,"",OFFSET(Force_2!S$3,B59+A78,0))</f>
        <v/>
      </c>
      <c r="J78" s="121" t="str">
        <f ca="1">IF(B78=FALSE,"",OFFSET(Force_2!T$3,B59+A78,0))</f>
        <v/>
      </c>
      <c r="K78" s="308" t="str">
        <f ca="1">IF(B78=FALSE,"",D78*A61)</f>
        <v/>
      </c>
      <c r="L78" s="308" t="str">
        <f ca="1">IF(B78=FALSE,"",IF(D78=0,0,D78/E78*(F78-F70)))</f>
        <v/>
      </c>
      <c r="M78" s="308" t="str">
        <f ca="1">IF(B78=FALSE,"",IF(D78=0,0,D78/G78*(H78-H70)))</f>
        <v/>
      </c>
      <c r="N78" s="308" t="str">
        <f ca="1">IF(B78=FALSE,"",IF(D78=0,0,D78/I78*(J78-J70)))</f>
        <v/>
      </c>
      <c r="O78" s="308" t="str">
        <f t="shared" ca="1" si="25"/>
        <v/>
      </c>
      <c r="P78" s="308" t="str">
        <f ca="1">IF(B78=FALSE,"",(R61*L78+S61*L78^2+T61*L78^3)*N61)</f>
        <v/>
      </c>
      <c r="Q78" s="308" t="str">
        <f ca="1">IF(B78=FALSE,"",(R61*M78+S61*M78^2+T61*M78^3)*N61)</f>
        <v/>
      </c>
      <c r="R78" s="308" t="str">
        <f ca="1">IF(B78=FALSE,"",(R61*N78+S61*N78^2+T61*N78^3)*N61)</f>
        <v/>
      </c>
      <c r="S78" s="308" t="str">
        <f t="shared" ca="1" si="26"/>
        <v/>
      </c>
      <c r="T78" s="309" t="str">
        <f ca="1">IF(B78=FALSE,"",IF(K78=0,0,(ROUND(K78,K61)-ROUND(P78,K61))/ROUND(P78,K61)*100))</f>
        <v/>
      </c>
      <c r="U78" s="309" t="str">
        <f ca="1">IF(B78=FALSE,"",IF(K78=0,0,(ROUND(K78,K61)-ROUND(Q78,K61))/ROUND(Q78,K61)*100))</f>
        <v/>
      </c>
      <c r="V78" s="309" t="str">
        <f ca="1">IF(B78=FALSE,"",IF(K78=0,0,(ROUND(K78,K61)-ROUND(R78,K61))/ROUND(R78,K61)*100))</f>
        <v/>
      </c>
      <c r="X78" s="124" t="str">
        <f ca="1">IF(A97=FALSE,"",IF(B97*F61&gt;=1000,"# ##","")&amp;J61)</f>
        <v/>
      </c>
      <c r="Y78" s="124" t="str">
        <f ca="1">IF(A97=FALSE,"",TEXT(B97*F61,X78))</f>
        <v/>
      </c>
      <c r="Z78" s="124" t="str">
        <f ca="1">IF(A97=FALSE,"-",TEXT(C97*F61,X78))</f>
        <v>-</v>
      </c>
      <c r="AA78" s="273" t="str">
        <f ca="1">IF(A97=FALSE,"-",TEXT((B97-C97)*F61,X78))</f>
        <v>-</v>
      </c>
      <c r="AB78" s="124" t="str">
        <f ca="1">IF(A97=FALSE,"",IF(D78=0,"-",TEXT(P97,AH91)))</f>
        <v/>
      </c>
      <c r="AC78" s="124" t="str">
        <f ca="1">IF(OR(A97=FALSE,D78=0),"-",TEXT(ROUNDUP(AE97,AH89),AH91))</f>
        <v>-</v>
      </c>
      <c r="AD78" s="273" t="str">
        <f ca="1">IF(A97=FALSE,"-",TEXT(ROUNDUP(AE97,AH89)%*B97*F61,X78))</f>
        <v>-</v>
      </c>
      <c r="AE78" s="124" t="str">
        <f ca="1">IF(OR(A97=FALSE,D78=0),"-",TEXT(Q97,AH91))</f>
        <v>-</v>
      </c>
      <c r="AF78" s="124" t="s">
        <v>578</v>
      </c>
      <c r="AG78" s="125" t="str">
        <f t="shared" ca="1" si="27"/>
        <v>-</v>
      </c>
      <c r="AI78" s="125" t="str">
        <f ca="1">IF(A97=FALSE,"",ROUND(C97*F61,K60))</f>
        <v/>
      </c>
      <c r="AJ78" s="125" t="str">
        <f ca="1">IF(A97=FALSE,"",ROUND(OFFSET(Force_2!L$3,B59+A78,0)*A61*F61,K60))</f>
        <v/>
      </c>
      <c r="AK78" s="125" t="str">
        <f ca="1">IF(A97=FALSE,"",ROUND(OFFSET(Force_2!M$3,B59+A78,0)*A61*F61,K60))</f>
        <v/>
      </c>
      <c r="AL78" s="124" t="str">
        <f ca="1">IF(A97=FALSE,"","± "&amp;TEXT((AK78-AJ78)/2,J61))</f>
        <v/>
      </c>
      <c r="AM78" s="124" t="str">
        <f t="shared" ca="1" si="28"/>
        <v>-</v>
      </c>
    </row>
    <row r="79" spans="1:39" s="119" customFormat="1" ht="18.75" customHeight="1">
      <c r="A79" s="121">
        <v>12</v>
      </c>
      <c r="B79" s="121" t="b">
        <f ca="1">IFERROR(AND(OFFSET(Force_2!O$3,B59+A79,0)&lt;&gt;"",H59+5&gt;A79),FALSE)</f>
        <v>0</v>
      </c>
      <c r="C79" s="542"/>
      <c r="D79" s="121" t="str">
        <f ca="1">IF(B$32=FALSE,"",OFFSET(Force_2!B$3,B59+A79,0))</f>
        <v/>
      </c>
      <c r="E79" s="121" t="str">
        <f ca="1">IF(B79=FALSE,"",OFFSET(Force_2!O$3,B59+A79,0))</f>
        <v/>
      </c>
      <c r="F79" s="121" t="str">
        <f ca="1">IF(B79=FALSE,"",OFFSET(Force_2!P$3,B59+A79,0))</f>
        <v/>
      </c>
      <c r="G79" s="121" t="str">
        <f ca="1">IF(B79=FALSE,"",OFFSET(Force_2!Q$3,B59+A79,0))</f>
        <v/>
      </c>
      <c r="H79" s="121" t="str">
        <f ca="1">IF(B79=FALSE,"",OFFSET(Force_2!R$3,B59+A79,0))</f>
        <v/>
      </c>
      <c r="I79" s="121" t="str">
        <f ca="1">IF(B79=FALSE,"",OFFSET(Force_2!S$3,B59+A79,0))</f>
        <v/>
      </c>
      <c r="J79" s="121" t="str">
        <f ca="1">IF(B79=FALSE,"",OFFSET(Force_2!T$3,B59+A79,0))</f>
        <v/>
      </c>
      <c r="K79" s="308" t="str">
        <f ca="1">IF(B79=FALSE,"",D79*A61)</f>
        <v/>
      </c>
      <c r="L79" s="308" t="str">
        <f ca="1">IF(B79=FALSE,"",IF(D79=0,0,D79/E79*(F79-F70)))</f>
        <v/>
      </c>
      <c r="M79" s="308" t="str">
        <f ca="1">IF(B79=FALSE,"",IF(D79=0,0,D79/G79*(H79-H70)))</f>
        <v/>
      </c>
      <c r="N79" s="308" t="str">
        <f ca="1">IF(B79=FALSE,"",IF(D79=0,0,D79/I79*(J79-J70)))</f>
        <v/>
      </c>
      <c r="O79" s="308" t="str">
        <f t="shared" ca="1" si="25"/>
        <v/>
      </c>
      <c r="P79" s="308" t="str">
        <f ca="1">IF(B79=FALSE,"",(R61*L79+S61*L79^2+T61*L79^3)*N61)</f>
        <v/>
      </c>
      <c r="Q79" s="308" t="str">
        <f ca="1">IF(B79=FALSE,"",(R61*M79+S61*M79^2+T61*M79^3)*N61)</f>
        <v/>
      </c>
      <c r="R79" s="308" t="str">
        <f ca="1">IF(B79=FALSE,"",(R61*N79+S61*N79^2+T61*N79^3)*N61)</f>
        <v/>
      </c>
      <c r="S79" s="308" t="str">
        <f t="shared" ca="1" si="26"/>
        <v/>
      </c>
      <c r="T79" s="309" t="str">
        <f ca="1">IF(B79=FALSE,"",IF(K79=0,0,(ROUND(K79,K61)-ROUND(P79,K61))/ROUND(P79,K61)*100))</f>
        <v/>
      </c>
      <c r="U79" s="309" t="str">
        <f ca="1">IF(B79=FALSE,"",IF(K79=0,0,(ROUND(K79,K61)-ROUND(Q79,K61))/ROUND(Q79,K61)*100))</f>
        <v/>
      </c>
      <c r="V79" s="309" t="str">
        <f ca="1">IF(B79=FALSE,"",IF(K79=0,0,(ROUND(K79,K61)-ROUND(R79,K61))/ROUND(R79,K61)*100))</f>
        <v/>
      </c>
      <c r="X79" s="124" t="str">
        <f ca="1">IF(A98=FALSE,"",IF(B98*F61&gt;=1000,"# ##","")&amp;J61)</f>
        <v/>
      </c>
      <c r="Y79" s="124" t="str">
        <f ca="1">IF(A98=FALSE,"",TEXT(B98*F61,X79))</f>
        <v/>
      </c>
      <c r="Z79" s="124" t="str">
        <f ca="1">IF(A98=FALSE,"-",TEXT(C98*F61,X79))</f>
        <v>-</v>
      </c>
      <c r="AA79" s="273" t="str">
        <f ca="1">IF(A98=FALSE,"-",TEXT((B98-C98)*F61,X79))</f>
        <v>-</v>
      </c>
      <c r="AB79" s="124" t="str">
        <f ca="1">IF(A98=FALSE,"",IF(D79=0,"-",TEXT(P98,AH91)))</f>
        <v/>
      </c>
      <c r="AC79" s="124" t="str">
        <f ca="1">IF(OR(A98=FALSE,D79=0),"-",TEXT(ROUNDUP(AE98,AH89),AH91))</f>
        <v>-</v>
      </c>
      <c r="AD79" s="273" t="str">
        <f ca="1">IF(A98=FALSE,"-",TEXT(ROUNDUP(AE98,AH89)%*B98*F61,X79))</f>
        <v>-</v>
      </c>
      <c r="AE79" s="124" t="str">
        <f ca="1">IF(OR(A98=FALSE,D79=0),"-",TEXT(Q98,AH91))</f>
        <v>-</v>
      </c>
      <c r="AF79" s="124" t="s">
        <v>578</v>
      </c>
      <c r="AG79" s="125" t="str">
        <f t="shared" ca="1" si="27"/>
        <v>-</v>
      </c>
      <c r="AI79" s="125" t="str">
        <f ca="1">IF(A98=FALSE,"",ROUND(C98*F61,K60))</f>
        <v/>
      </c>
      <c r="AJ79" s="125" t="str">
        <f ca="1">IF(A98=FALSE,"",ROUND(OFFSET(Force_2!L$3,B59+A79,0)*A61*F61,K60))</f>
        <v/>
      </c>
      <c r="AK79" s="125" t="str">
        <f ca="1">IF(A98=FALSE,"",ROUND(OFFSET(Force_2!M$3,B59+A79,0)*A61*F61,K60))</f>
        <v/>
      </c>
      <c r="AL79" s="124" t="str">
        <f ca="1">IF(A98=FALSE,"","± "&amp;TEXT((AK79-AJ79)/2,J61))</f>
        <v/>
      </c>
      <c r="AM79" s="124" t="str">
        <f t="shared" ca="1" si="28"/>
        <v>-</v>
      </c>
    </row>
    <row r="80" spans="1:39" s="119" customFormat="1" ht="18.75" customHeight="1">
      <c r="A80" s="121">
        <v>13</v>
      </c>
      <c r="B80" s="121" t="b">
        <f ca="1">IFERROR(AND(OFFSET(Force_2!O$3,B59+A80,0)&lt;&gt;"",H59+5&gt;A80),FALSE)</f>
        <v>0</v>
      </c>
      <c r="C80" s="542"/>
      <c r="D80" s="121" t="str">
        <f ca="1">IF(B$33=FALSE,"",OFFSET(Force_2!B$3,B59+A80,0))</f>
        <v/>
      </c>
      <c r="E80" s="121" t="str">
        <f ca="1">IF(B80=FALSE,"",OFFSET(Force_2!O$3,B59+A80,0))</f>
        <v/>
      </c>
      <c r="F80" s="121" t="str">
        <f ca="1">IF(B80=FALSE,"",OFFSET(Force_2!P$3,B59+A80,0))</f>
        <v/>
      </c>
      <c r="G80" s="121" t="str">
        <f ca="1">IF(B80=FALSE,"",OFFSET(Force_2!Q$3,B59+A80,0))</f>
        <v/>
      </c>
      <c r="H80" s="121" t="str">
        <f ca="1">IF(B80=FALSE,"",OFFSET(Force_2!R$3,B59+A80,0))</f>
        <v/>
      </c>
      <c r="I80" s="121" t="str">
        <f ca="1">IF(B80=FALSE,"",OFFSET(Force_2!S$3,B59+A80,0))</f>
        <v/>
      </c>
      <c r="J80" s="121" t="str">
        <f ca="1">IF(B80=FALSE,"",OFFSET(Force_2!T$3,B59+A80,0))</f>
        <v/>
      </c>
      <c r="K80" s="308" t="str">
        <f ca="1">IF(B80=FALSE,"",D80*A61)</f>
        <v/>
      </c>
      <c r="L80" s="308" t="str">
        <f ca="1">IF(B80=FALSE,"",IF(D80=0,0,D80/E80*(F80-F70)))</f>
        <v/>
      </c>
      <c r="M80" s="308" t="str">
        <f ca="1">IF(B80=FALSE,"",IF(D80=0,0,D80/G80*(H80-H70)))</f>
        <v/>
      </c>
      <c r="N80" s="308" t="str">
        <f ca="1">IF(B80=FALSE,"",IF(D80=0,0,D80/I80*(J80-J70)))</f>
        <v/>
      </c>
      <c r="O80" s="308" t="str">
        <f t="shared" ca="1" si="25"/>
        <v/>
      </c>
      <c r="P80" s="308" t="str">
        <f ca="1">IF(B80=FALSE,"",(R61*L80+S61*L80^2+T61*L80^3)*N61)</f>
        <v/>
      </c>
      <c r="Q80" s="308" t="str">
        <f ca="1">IF(B80=FALSE,"",(R61*M80+S61*M80^2+T61*M80^3)*N61)</f>
        <v/>
      </c>
      <c r="R80" s="308" t="str">
        <f ca="1">IF(B80=FALSE,"",(R61*N80+S61*N80^2+T61*N80^3)*N61)</f>
        <v/>
      </c>
      <c r="S80" s="308" t="str">
        <f t="shared" ca="1" si="26"/>
        <v/>
      </c>
      <c r="T80" s="309" t="str">
        <f ca="1">IF(B80=FALSE,"",IF(K80=0,0,(ROUND(K80,K61)-ROUND(P80,K61))/ROUND(P80,K61)*100))</f>
        <v/>
      </c>
      <c r="U80" s="309" t="str">
        <f ca="1">IF(B80=FALSE,"",IF(K80=0,0,(ROUND(K80,K61)-ROUND(Q80,K61))/ROUND(Q80,K61)*100))</f>
        <v/>
      </c>
      <c r="V80" s="309" t="str">
        <f ca="1">IF(B80=FALSE,"",IF(K80=0,0,(ROUND(K80,K61)-ROUND(R80,K61))/ROUND(R80,K61)*100))</f>
        <v/>
      </c>
      <c r="X80" s="124" t="str">
        <f ca="1">IF(A99=FALSE,"",IF(B99*F61&gt;=1000,"# ##","")&amp;J61)</f>
        <v/>
      </c>
      <c r="Y80" s="124" t="str">
        <f ca="1">IF(A99=FALSE,"",TEXT(B99*F61,X80))</f>
        <v/>
      </c>
      <c r="Z80" s="124" t="str">
        <f ca="1">IF(A99=FALSE,"-",TEXT(C99*F61,X80))</f>
        <v>-</v>
      </c>
      <c r="AA80" s="273" t="str">
        <f ca="1">IF(A99=FALSE,"-",TEXT((B99-C99)*F61,X80))</f>
        <v>-</v>
      </c>
      <c r="AB80" s="124" t="str">
        <f ca="1">IF(A99=FALSE,"",IF(D80=0,"-",TEXT(P99,AH91)))</f>
        <v/>
      </c>
      <c r="AC80" s="124" t="str">
        <f ca="1">IF(OR(A99=FALSE,D80=0),"-",TEXT(ROUNDUP(AE99,AH89),AH91))</f>
        <v>-</v>
      </c>
      <c r="AD80" s="273" t="str">
        <f ca="1">IF(A99=FALSE,"-",TEXT(ROUNDUP(AE99,AH89)%*B99*F61,X80))</f>
        <v>-</v>
      </c>
      <c r="AE80" s="124" t="str">
        <f ca="1">IF(OR(A99=FALSE,D80=0),"-",TEXT(Q99,AH91))</f>
        <v>-</v>
      </c>
      <c r="AF80" s="124" t="s">
        <v>578</v>
      </c>
      <c r="AG80" s="125" t="str">
        <f t="shared" ca="1" si="27"/>
        <v>-</v>
      </c>
      <c r="AI80" s="125" t="str">
        <f ca="1">IF(A99=FALSE,"",ROUND(C99*F61,K60))</f>
        <v/>
      </c>
      <c r="AJ80" s="125" t="str">
        <f ca="1">IF(A99=FALSE,"",ROUND(OFFSET(Force_2!L$3,B59+A80,0)*A61*F61,K60))</f>
        <v/>
      </c>
      <c r="AK80" s="125" t="str">
        <f ca="1">IF(A99=FALSE,"",ROUND(OFFSET(Force_2!M$3,B59+A80,0)*A61*F61,K60))</f>
        <v/>
      </c>
      <c r="AL80" s="124" t="str">
        <f ca="1">IF(A99=FALSE,"","± "&amp;TEXT((AK80-AJ80)/2,J61))</f>
        <v/>
      </c>
      <c r="AM80" s="124" t="str">
        <f t="shared" ca="1" si="28"/>
        <v>-</v>
      </c>
    </row>
    <row r="81" spans="1:39" s="119" customFormat="1" ht="18.75" customHeight="1">
      <c r="A81" s="121">
        <v>14</v>
      </c>
      <c r="B81" s="121" t="b">
        <f ca="1">IFERROR(AND(OFFSET(Force_2!O$3,B59+A81,0)&lt;&gt;"",H59+5&gt;A81),FALSE)</f>
        <v>0</v>
      </c>
      <c r="C81" s="542"/>
      <c r="D81" s="121" t="str">
        <f ca="1">IF(B$34=FALSE,"",OFFSET(Force_2!B$3,B59+A81,0))</f>
        <v/>
      </c>
      <c r="E81" s="121" t="str">
        <f ca="1">IF(B81=FALSE,"",OFFSET(Force_2!O$3,B59+A81,0))</f>
        <v/>
      </c>
      <c r="F81" s="121" t="str">
        <f ca="1">IF(B81=FALSE,"",OFFSET(Force_2!P$3,B59+A81,0))</f>
        <v/>
      </c>
      <c r="G81" s="121" t="str">
        <f ca="1">IF(B81=FALSE,"",OFFSET(Force_2!Q$3,B59+A81,0))</f>
        <v/>
      </c>
      <c r="H81" s="121" t="str">
        <f ca="1">IF(B81=FALSE,"",OFFSET(Force_2!R$3,B59+A81,0))</f>
        <v/>
      </c>
      <c r="I81" s="121" t="str">
        <f ca="1">IF(B81=FALSE,"",OFFSET(Force_2!S$3,B59+A81,0))</f>
        <v/>
      </c>
      <c r="J81" s="121" t="str">
        <f ca="1">IF(B81=FALSE,"",OFFSET(Force_2!T$3,B59+A81,0))</f>
        <v/>
      </c>
      <c r="K81" s="308" t="str">
        <f ca="1">IF(B81=FALSE,"",D81*A61)</f>
        <v/>
      </c>
      <c r="L81" s="308" t="str">
        <f ca="1">IF(B81=FALSE,"",IF(D81=0,0,D81/E81*(F81-F70)))</f>
        <v/>
      </c>
      <c r="M81" s="308" t="str">
        <f ca="1">IF(B81=FALSE,"",IF(D81=0,0,D81/G81*(H81-H70)))</f>
        <v/>
      </c>
      <c r="N81" s="308" t="str">
        <f ca="1">IF(B81=FALSE,"",IF(D81=0,0,D81/I81*(J81-J70)))</f>
        <v/>
      </c>
      <c r="O81" s="308" t="str">
        <f t="shared" ca="1" si="25"/>
        <v/>
      </c>
      <c r="P81" s="308" t="str">
        <f ca="1">IF(B81=FALSE,"",(R61*L81+S61*L81^2+T61*L81^3)*N61)</f>
        <v/>
      </c>
      <c r="Q81" s="308" t="str">
        <f ca="1">IF(B81=FALSE,"",(R61*M81+S61*M81^2+T61*M81^3)*N61)</f>
        <v/>
      </c>
      <c r="R81" s="308" t="str">
        <f ca="1">IF(B81=FALSE,"",(R61*N81+S61*N81^2+T61*N81^3)*N61)</f>
        <v/>
      </c>
      <c r="S81" s="308" t="str">
        <f t="shared" ca="1" si="26"/>
        <v/>
      </c>
      <c r="T81" s="309" t="str">
        <f ca="1">IF(B81=FALSE,"",IF(K81=0,0,(ROUND(K81,K61)-ROUND(P81,K61))/ROUND(P81,K61)*100))</f>
        <v/>
      </c>
      <c r="U81" s="309" t="str">
        <f ca="1">IF(B81=FALSE,"",IF(K81=0,0,(ROUND(K81,K61)-ROUND(Q81,K61))/ROUND(Q81,K61)*100))</f>
        <v/>
      </c>
      <c r="V81" s="309" t="str">
        <f ca="1">IF(B81=FALSE,"",IF(K81=0,0,(ROUND(K81,K61)-ROUND(R81,K61))/ROUND(R81,K61)*100))</f>
        <v/>
      </c>
      <c r="X81" s="124" t="str">
        <f ca="1">IF(A100=FALSE,"",IF(B100*F61&gt;=1000,"# ##","")&amp;J61)</f>
        <v/>
      </c>
      <c r="Y81" s="124" t="str">
        <f ca="1">IF(A100=FALSE,"",TEXT(B100*F61,X81))</f>
        <v/>
      </c>
      <c r="Z81" s="124" t="str">
        <f ca="1">IF(A100=FALSE,"-",TEXT(C100*F61,X81))</f>
        <v>-</v>
      </c>
      <c r="AA81" s="273" t="str">
        <f ca="1">IF(A100=FALSE,"-",TEXT((B100-C100)*F61,X81))</f>
        <v>-</v>
      </c>
      <c r="AB81" s="124" t="str">
        <f ca="1">IF(A100=FALSE,"",IF(D81=0,"-",TEXT(P100,AH91)))</f>
        <v/>
      </c>
      <c r="AC81" s="124" t="str">
        <f ca="1">IF(OR(A100=FALSE,D81=0),"-",TEXT(ROUNDUP(AE100,AH89),AH91))</f>
        <v>-</v>
      </c>
      <c r="AD81" s="273" t="str">
        <f ca="1">IF(A100=FALSE,"-",TEXT(ROUNDUP(AE100,AH89)%*B100*F61,X81))</f>
        <v>-</v>
      </c>
      <c r="AE81" s="124" t="str">
        <f ca="1">IF(OR(A100=FALSE,D81=0),"-",TEXT(Q100,AH91))</f>
        <v>-</v>
      </c>
      <c r="AF81" s="124" t="s">
        <v>578</v>
      </c>
      <c r="AG81" s="125" t="str">
        <f t="shared" ca="1" si="27"/>
        <v>-</v>
      </c>
      <c r="AI81" s="125" t="str">
        <f ca="1">IF(A100=FALSE,"",ROUND(C100*F61,K60))</f>
        <v/>
      </c>
      <c r="AJ81" s="125" t="str">
        <f ca="1">IF(A100=FALSE,"",ROUND(OFFSET(Force_2!L$3,B59+A81,0)*A61*F61,K60))</f>
        <v/>
      </c>
      <c r="AK81" s="125" t="str">
        <f ca="1">IF(A100=FALSE,"",ROUND(OFFSET(Force_2!M$3,B59+A81,0)*A61*F61,K60))</f>
        <v/>
      </c>
      <c r="AL81" s="124" t="str">
        <f ca="1">IF(A100=FALSE,"","± "&amp;TEXT((AK81-AJ81)/2,J61))</f>
        <v/>
      </c>
      <c r="AM81" s="124" t="str">
        <f t="shared" ca="1" si="28"/>
        <v>-</v>
      </c>
    </row>
    <row r="82" spans="1:39" s="119" customFormat="1" ht="18.75" customHeight="1">
      <c r="A82" s="121">
        <v>15</v>
      </c>
      <c r="B82" s="121" t="b">
        <f ca="1">IFERROR(AND(OFFSET(Force_2!O$3,B59+A82,0)&lt;&gt;"",H59+5&gt;A82),FALSE)</f>
        <v>0</v>
      </c>
      <c r="C82" s="542"/>
      <c r="D82" s="121" t="str">
        <f ca="1">IF(B$35=FALSE,"",OFFSET(Force_2!B$3,B59+A82,0))</f>
        <v/>
      </c>
      <c r="E82" s="121" t="str">
        <f ca="1">IF(B82=FALSE,"",OFFSET(Force_2!O$3,B59+A82,0))</f>
        <v/>
      </c>
      <c r="F82" s="121" t="str">
        <f ca="1">IF(B82=FALSE,"",OFFSET(Force_2!P$3,B59+A82,0))</f>
        <v/>
      </c>
      <c r="G82" s="121" t="str">
        <f ca="1">IF(B82=FALSE,"",OFFSET(Force_2!Q$3,B59+A82,0))</f>
        <v/>
      </c>
      <c r="H82" s="121" t="str">
        <f ca="1">IF(B82=FALSE,"",OFFSET(Force_2!R$3,B59+A82,0))</f>
        <v/>
      </c>
      <c r="I82" s="121" t="str">
        <f ca="1">IF(B82=FALSE,"",OFFSET(Force_2!S$3,B59+A82,0))</f>
        <v/>
      </c>
      <c r="J82" s="121" t="str">
        <f ca="1">IF(B82=FALSE,"",OFFSET(Force_2!T$3,B59+A82,0))</f>
        <v/>
      </c>
      <c r="K82" s="308" t="str">
        <f ca="1">IF(B82=FALSE,"",D82*A61)</f>
        <v/>
      </c>
      <c r="L82" s="308" t="str">
        <f ca="1">IF(B82=FALSE,"",IF(D82=0,0,D82/E82*(F82-F70)))</f>
        <v/>
      </c>
      <c r="M82" s="308" t="str">
        <f ca="1">IF(B82=FALSE,"",IF(D82=0,0,D82/G82*(H82-H70)))</f>
        <v/>
      </c>
      <c r="N82" s="308" t="str">
        <f ca="1">IF(B82=FALSE,"",IF(D82=0,0,D82/I82*(J82-J70)))</f>
        <v/>
      </c>
      <c r="O82" s="308" t="str">
        <f t="shared" ca="1" si="25"/>
        <v/>
      </c>
      <c r="P82" s="308" t="str">
        <f ca="1">IF(B82=FALSE,"",(R61*L82+S61*L82^2+T61*L82^3)*N61)</f>
        <v/>
      </c>
      <c r="Q82" s="308" t="str">
        <f ca="1">IF(B82=FALSE,"",(R61*M82+S61*M82^2+T61*M82^3)*N61)</f>
        <v/>
      </c>
      <c r="R82" s="308" t="str">
        <f ca="1">IF(B82=FALSE,"",(R61*N82+S61*N82^2+T61*N82^3)*N61)</f>
        <v/>
      </c>
      <c r="S82" s="308" t="str">
        <f t="shared" ca="1" si="26"/>
        <v/>
      </c>
      <c r="T82" s="309" t="str">
        <f ca="1">IF(B82=FALSE,"",IF(K82=0,0,(ROUND(K82,K61)-ROUND(P82,K61))/ROUND(P82,K61)*100))</f>
        <v/>
      </c>
      <c r="U82" s="309" t="str">
        <f ca="1">IF(B82=FALSE,"",IF(K82=0,0,(ROUND(K82,K61)-ROUND(Q82,K61))/ROUND(Q82,K61)*100))</f>
        <v/>
      </c>
      <c r="V82" s="309" t="str">
        <f ca="1">IF(B82=FALSE,"",IF(K82=0,0,(ROUND(K82,K61)-ROUND(R82,K61))/ROUND(R82,K61)*100))</f>
        <v/>
      </c>
      <c r="X82" s="124" t="str">
        <f ca="1">IF(A101=FALSE,"",IF(B101*F61&gt;=1000,"# ##","")&amp;J61)</f>
        <v/>
      </c>
      <c r="Y82" s="124" t="str">
        <f ca="1">IF(A101=FALSE,"",TEXT(B101*F61,X82))</f>
        <v/>
      </c>
      <c r="Z82" s="124" t="str">
        <f ca="1">IF(A101=FALSE,"-",TEXT(C101*F61,X82))</f>
        <v>-</v>
      </c>
      <c r="AA82" s="273" t="str">
        <f ca="1">IF(A101=FALSE,"-",TEXT((B101-C101)*F61,X82))</f>
        <v>-</v>
      </c>
      <c r="AB82" s="124" t="str">
        <f ca="1">IF(A101=FALSE,"",IF(D82=0,"-",TEXT(P101,AH91)))</f>
        <v/>
      </c>
      <c r="AC82" s="124" t="str">
        <f ca="1">IF(OR(A101=FALSE,D82=0),"-",TEXT(ROUNDUP(AE101,AH89),AH91))</f>
        <v>-</v>
      </c>
      <c r="AD82" s="273" t="str">
        <f ca="1">IF(A101=FALSE,"-",TEXT(ROUNDUP(AE101,AH89)%*B101*F61,X82))</f>
        <v>-</v>
      </c>
      <c r="AE82" s="124" t="str">
        <f ca="1">IF(OR(A101=FALSE,D82=0),"-",TEXT(Q101,AH91))</f>
        <v>-</v>
      </c>
      <c r="AF82" s="124" t="s">
        <v>578</v>
      </c>
      <c r="AG82" s="125" t="str">
        <f t="shared" ca="1" si="27"/>
        <v>-</v>
      </c>
      <c r="AI82" s="125" t="str">
        <f ca="1">IF(A101=FALSE,"",ROUND(C101*F61,K60))</f>
        <v/>
      </c>
      <c r="AJ82" s="125" t="str">
        <f ca="1">IF(A101=FALSE,"",ROUND(OFFSET(Force_2!L$3,B59+A82,0)*A61*F61,K60))</f>
        <v/>
      </c>
      <c r="AK82" s="125" t="str">
        <f ca="1">IF(A101=FALSE,"",ROUND(OFFSET(Force_2!M$3,B59+A82,0)*A61*F61,K60))</f>
        <v/>
      </c>
      <c r="AL82" s="124" t="str">
        <f ca="1">IF(A101=FALSE,"","± "&amp;TEXT((AK82-AJ82)/2,J61))</f>
        <v/>
      </c>
      <c r="AM82" s="124" t="str">
        <f t="shared" ca="1" si="28"/>
        <v>-</v>
      </c>
    </row>
    <row r="83" spans="1:39" s="119" customFormat="1" ht="18.75" customHeight="1">
      <c r="A83" s="121">
        <v>16</v>
      </c>
      <c r="B83" s="121" t="b">
        <f ca="1">IFERROR(AND(OFFSET(Force_2!O$3,B59+A83,0)&lt;&gt;"",H59+5&gt;A83),FALSE)</f>
        <v>0</v>
      </c>
      <c r="C83" s="542"/>
      <c r="D83" s="121" t="str">
        <f ca="1">IF(B$36=FALSE,"",OFFSET(Force_2!B$3,B59+A83,0))</f>
        <v/>
      </c>
      <c r="E83" s="121" t="str">
        <f ca="1">IF(B83=FALSE,"",OFFSET(Force_2!O$3,B59+A83,0))</f>
        <v/>
      </c>
      <c r="F83" s="121" t="str">
        <f ca="1">IF(B83=FALSE,"",OFFSET(Force_2!P$3,B59+A83,0))</f>
        <v/>
      </c>
      <c r="G83" s="121" t="str">
        <f ca="1">IF(B83=FALSE,"",OFFSET(Force_2!Q$3,B59+A83,0))</f>
        <v/>
      </c>
      <c r="H83" s="121" t="str">
        <f ca="1">IF(B83=FALSE,"",OFFSET(Force_2!R$3,B59+A83,0))</f>
        <v/>
      </c>
      <c r="I83" s="121" t="str">
        <f ca="1">IF(B83=FALSE,"",OFFSET(Force_2!S$3,B59+A83,0))</f>
        <v/>
      </c>
      <c r="J83" s="121" t="str">
        <f ca="1">IF(B83=FALSE,"",OFFSET(Force_2!T$3,B59+A83,0))</f>
        <v/>
      </c>
      <c r="K83" s="308" t="str">
        <f ca="1">IF(B83=FALSE,"",D83*A61)</f>
        <v/>
      </c>
      <c r="L83" s="308" t="str">
        <f ca="1">IF(B83=FALSE,"",IF(D83=0,0,D83/E83*(F83-F70)))</f>
        <v/>
      </c>
      <c r="M83" s="308" t="str">
        <f ca="1">IF(B83=FALSE,"",IF(D83=0,0,D83/G83*(H83-H70)))</f>
        <v/>
      </c>
      <c r="N83" s="308" t="str">
        <f ca="1">IF(B83=FALSE,"",IF(D83=0,0,D83/I83*(J83-J70)))</f>
        <v/>
      </c>
      <c r="O83" s="308" t="str">
        <f t="shared" ca="1" si="25"/>
        <v/>
      </c>
      <c r="P83" s="308" t="str">
        <f ca="1">IF(B83=FALSE,"",(R61*L83+S61*L83^2+T61*L83^3)*N61)</f>
        <v/>
      </c>
      <c r="Q83" s="308" t="str">
        <f ca="1">IF(B83=FALSE,"",(R61*M83+S61*M83^2+T61*M83^3)*N61)</f>
        <v/>
      </c>
      <c r="R83" s="308" t="str">
        <f ca="1">IF(B83=FALSE,"",(R61*N83+S61*N83^2+T61*N83^3)*N61)</f>
        <v/>
      </c>
      <c r="S83" s="308" t="str">
        <f t="shared" ca="1" si="26"/>
        <v/>
      </c>
      <c r="T83" s="309" t="str">
        <f ca="1">IF(B83=FALSE,"",IF(K83=0,0,(ROUND(K83,K61)-ROUND(P83,K61))/ROUND(P83,K61)*100))</f>
        <v/>
      </c>
      <c r="U83" s="309" t="str">
        <f ca="1">IF(B83=FALSE,"",IF(K83=0,0,(ROUND(K83,K61)-ROUND(Q83,K61))/ROUND(Q83,K61)*100))</f>
        <v/>
      </c>
      <c r="V83" s="309" t="str">
        <f ca="1">IF(B83=FALSE,"",IF(K83=0,0,(ROUND(K83,K61)-ROUND(R83,K61))/ROUND(R83,K61)*100))</f>
        <v/>
      </c>
      <c r="W83" s="126"/>
      <c r="X83" s="124" t="str">
        <f ca="1">IF(A102=FALSE,"",IF(B102*F61&gt;=1000,"# ##","")&amp;J61)</f>
        <v/>
      </c>
      <c r="Y83" s="124" t="str">
        <f ca="1">IF(A102=FALSE,"",TEXT(B102*F61,X83))</f>
        <v/>
      </c>
      <c r="Z83" s="124" t="str">
        <f ca="1">IF(A102=FALSE,"-",TEXT(C102*F61,X83))</f>
        <v>-</v>
      </c>
      <c r="AA83" s="273" t="str">
        <f ca="1">IF(A102=FALSE,"-",TEXT((B102-C102)*F61,X83))</f>
        <v>-</v>
      </c>
      <c r="AB83" s="124" t="str">
        <f ca="1">IF(A102=FALSE,"",IF(D83=0,"-",TEXT(P102,AH91)))</f>
        <v/>
      </c>
      <c r="AC83" s="124" t="str">
        <f ca="1">IF(OR(A102=FALSE,D83=0),"-",TEXT(ROUNDUP(AE102,AH89),AH91))</f>
        <v>-</v>
      </c>
      <c r="AD83" s="273" t="str">
        <f ca="1">IF(A102=FALSE,"-",TEXT(ROUNDUP(AE102,AH89)%*B102*F61,X83))</f>
        <v>-</v>
      </c>
      <c r="AE83" s="124" t="str">
        <f ca="1">IF(OR(A102=FALSE,D83=0),"-",TEXT(Q102,AH91))</f>
        <v>-</v>
      </c>
      <c r="AF83" s="124" t="s">
        <v>578</v>
      </c>
      <c r="AG83" s="125" t="str">
        <f t="shared" ca="1" si="27"/>
        <v>-</v>
      </c>
      <c r="AI83" s="125" t="str">
        <f ca="1">IF(A102=FALSE,"",ROUND(C102*F61,K60))</f>
        <v/>
      </c>
      <c r="AJ83" s="125" t="str">
        <f ca="1">IF(A102=FALSE,"",ROUND(OFFSET(Force_2!L$3,B59+A83,0)*A61*F61,K60))</f>
        <v/>
      </c>
      <c r="AK83" s="125" t="str">
        <f ca="1">IF(A102=FALSE,"",ROUND(OFFSET(Force_2!M$3,B59+A83,0)*A61*F61,K60))</f>
        <v/>
      </c>
      <c r="AL83" s="124" t="str">
        <f ca="1">IF(A102=FALSE,"","± "&amp;TEXT((AK83-AJ83)/2,J61))</f>
        <v/>
      </c>
      <c r="AM83" s="124" t="str">
        <f t="shared" ca="1" si="28"/>
        <v>-</v>
      </c>
    </row>
    <row r="84" spans="1:39" s="119" customFormat="1" ht="18.75" customHeight="1">
      <c r="A84" s="121">
        <v>17</v>
      </c>
      <c r="B84" s="121" t="b">
        <f ca="1">IFERROR(AND(OFFSET(Force_2!O$3,B59+A84,0)&lt;&gt;"",H59+5&gt;A84),FALSE)</f>
        <v>0</v>
      </c>
      <c r="C84" s="557"/>
      <c r="D84" s="121" t="str">
        <f ca="1">IF(B$37=FALSE,"",OFFSET(Force_2!B$3,B59+A84,0))</f>
        <v/>
      </c>
      <c r="E84" s="121" t="str">
        <f ca="1">IF(B84=FALSE,"",OFFSET(Force_2!O$3,B59+A84,0))</f>
        <v/>
      </c>
      <c r="F84" s="121" t="str">
        <f ca="1">IF(B84=FALSE,"",OFFSET(Force_2!P$3,B59+A84,0))</f>
        <v/>
      </c>
      <c r="G84" s="121" t="str">
        <f ca="1">IF(B84=FALSE,"",OFFSET(Force_2!Q$3,B59+A84,0))</f>
        <v/>
      </c>
      <c r="H84" s="121" t="str">
        <f ca="1">IF(B84=FALSE,"",OFFSET(Force_2!R$3,B59+A84,0))</f>
        <v/>
      </c>
      <c r="I84" s="121" t="str">
        <f ca="1">IF(B84=FALSE,"",OFFSET(Force_2!S$3,B59+A84,0))</f>
        <v/>
      </c>
      <c r="J84" s="121" t="str">
        <f ca="1">IF(B84=FALSE,"",OFFSET(Force_2!T$3,B59+A84,0))</f>
        <v/>
      </c>
      <c r="K84" s="308" t="str">
        <f ca="1">IF(B84=FALSE,"",D84*A61)</f>
        <v/>
      </c>
      <c r="L84" s="308" t="str">
        <f ca="1">IF(B84=FALSE,"",IF(D84=0,0,D84/E84*(F84-F70)))</f>
        <v/>
      </c>
      <c r="M84" s="308" t="str">
        <f ca="1">IF(B84=FALSE,"",IF(D84=0,0,D84/G84*(H84-H70)))</f>
        <v/>
      </c>
      <c r="N84" s="308" t="str">
        <f ca="1">IF(B84=FALSE,"",IF(D84=0,0,D84/I84*(J84-J70)))</f>
        <v/>
      </c>
      <c r="O84" s="308" t="str">
        <f t="shared" ca="1" si="25"/>
        <v/>
      </c>
      <c r="P84" s="308" t="str">
        <f ca="1">IF(B84=FALSE,"",(R61*L84+S61*L84^2+T61*L84^3)*N61)</f>
        <v/>
      </c>
      <c r="Q84" s="308" t="str">
        <f ca="1">IF(B84=FALSE,"",(R61*M84+S61*M84^2+T61*M84^3)*N61)</f>
        <v/>
      </c>
      <c r="R84" s="308" t="str">
        <f ca="1">IF(B84=FALSE,"",(R61*N84+S61*N84^2+T61*N84^3)*N61)</f>
        <v/>
      </c>
      <c r="S84" s="308" t="str">
        <f t="shared" ca="1" si="26"/>
        <v/>
      </c>
      <c r="T84" s="309" t="str">
        <f ca="1">IF(B84=FALSE,"",IF(K84=0,0,(ROUND(K84,K61)-ROUND(P84,K61))/ROUND(P84,K61)*100))</f>
        <v/>
      </c>
      <c r="U84" s="309" t="str">
        <f ca="1">IF(B84=FALSE,"",IF(K84=0,0,(ROUND(K84,K61)-ROUND(Q84,K61))/ROUND(Q84,K61)*100))</f>
        <v/>
      </c>
      <c r="V84" s="309" t="str">
        <f ca="1">IF(B84=FALSE,"",IF(K84=0,0,(ROUND(K84,K61)-ROUND(R84,K61))/ROUND(R84,K61)*100))</f>
        <v/>
      </c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</row>
    <row r="85" spans="1:39" s="119" customFormat="1" ht="18.75" customHeight="1"/>
    <row r="86" spans="1:39" s="119" customFormat="1" ht="18.75" customHeight="1">
      <c r="A86" s="93" t="s">
        <v>194</v>
      </c>
      <c r="F86" s="127"/>
      <c r="G86" s="128"/>
      <c r="H86" s="128"/>
      <c r="I86" s="128"/>
      <c r="J86" s="128"/>
      <c r="K86" s="108"/>
      <c r="L86" s="108"/>
      <c r="U86" s="93" t="s">
        <v>286</v>
      </c>
      <c r="Z86" s="106"/>
      <c r="AA86" s="106"/>
      <c r="AB86" s="106"/>
      <c r="AC86" s="93" t="s">
        <v>287</v>
      </c>
    </row>
    <row r="87" spans="1:39" s="119" customFormat="1" ht="18.75" customHeight="1">
      <c r="A87" s="313" t="s">
        <v>300</v>
      </c>
      <c r="B87" s="313" t="s">
        <v>192</v>
      </c>
      <c r="C87" s="313" t="s">
        <v>272</v>
      </c>
      <c r="D87" s="535" t="s">
        <v>301</v>
      </c>
      <c r="E87" s="536"/>
      <c r="F87" s="536"/>
      <c r="G87" s="536"/>
      <c r="H87" s="536"/>
      <c r="I87" s="536"/>
      <c r="J87" s="536"/>
      <c r="K87" s="537"/>
      <c r="L87" s="538" t="s">
        <v>302</v>
      </c>
      <c r="M87" s="544" t="s">
        <v>44</v>
      </c>
      <c r="N87" s="538" t="s">
        <v>290</v>
      </c>
      <c r="O87" s="538" t="s">
        <v>227</v>
      </c>
      <c r="P87" s="538" t="s">
        <v>288</v>
      </c>
      <c r="Q87" s="538" t="s">
        <v>229</v>
      </c>
      <c r="R87" s="538" t="s">
        <v>195</v>
      </c>
      <c r="S87" s="538" t="s">
        <v>232</v>
      </c>
      <c r="U87" s="538" t="s">
        <v>227</v>
      </c>
      <c r="V87" s="538" t="s">
        <v>288</v>
      </c>
      <c r="W87" s="538" t="s">
        <v>229</v>
      </c>
      <c r="X87" s="538" t="s">
        <v>195</v>
      </c>
      <c r="Y87" s="538" t="s">
        <v>232</v>
      </c>
      <c r="Z87" s="538" t="s">
        <v>289</v>
      </c>
      <c r="AA87" s="558" t="s">
        <v>310</v>
      </c>
      <c r="AC87" s="313" t="s">
        <v>290</v>
      </c>
      <c r="AD87" s="538" t="s">
        <v>3</v>
      </c>
      <c r="AE87" s="313" t="s">
        <v>290</v>
      </c>
      <c r="AF87" s="538" t="s">
        <v>291</v>
      </c>
      <c r="AG87" s="313" t="s">
        <v>290</v>
      </c>
      <c r="AH87" s="313" t="s">
        <v>290</v>
      </c>
    </row>
    <row r="88" spans="1:39" s="119" customFormat="1" ht="18.75" customHeight="1">
      <c r="A88" s="312"/>
      <c r="B88" s="312" t="s">
        <v>176</v>
      </c>
      <c r="C88" s="312" t="s">
        <v>176</v>
      </c>
      <c r="D88" s="99" t="s">
        <v>297</v>
      </c>
      <c r="E88" s="99" t="s">
        <v>313</v>
      </c>
      <c r="F88" s="99" t="s">
        <v>314</v>
      </c>
      <c r="G88" s="99" t="s">
        <v>315</v>
      </c>
      <c r="H88" s="99" t="s">
        <v>296</v>
      </c>
      <c r="I88" s="99" t="s">
        <v>316</v>
      </c>
      <c r="J88" s="99" t="s">
        <v>298</v>
      </c>
      <c r="K88" s="99" t="s">
        <v>61</v>
      </c>
      <c r="L88" s="539"/>
      <c r="M88" s="545"/>
      <c r="N88" s="539"/>
      <c r="O88" s="539"/>
      <c r="P88" s="539"/>
      <c r="Q88" s="539"/>
      <c r="R88" s="539"/>
      <c r="S88" s="539"/>
      <c r="U88" s="539"/>
      <c r="V88" s="539"/>
      <c r="W88" s="539"/>
      <c r="X88" s="539"/>
      <c r="Y88" s="539"/>
      <c r="Z88" s="539"/>
      <c r="AA88" s="559"/>
      <c r="AC88" s="312" t="s">
        <v>292</v>
      </c>
      <c r="AD88" s="539"/>
      <c r="AE88" s="312" t="s">
        <v>293</v>
      </c>
      <c r="AF88" s="539"/>
      <c r="AG88" s="312" t="s">
        <v>294</v>
      </c>
      <c r="AH88" s="312" t="s">
        <v>295</v>
      </c>
    </row>
    <row r="89" spans="1:39" s="119" customFormat="1" ht="18.75" customHeight="1">
      <c r="A89" s="129" t="b">
        <f ca="1">AND(B70=TRUE,H59+6&gt;A70+2)</f>
        <v>0</v>
      </c>
      <c r="B89" s="130" t="str">
        <f t="shared" ref="B89:B102" ca="1" si="29">IF(TYPE(K70)=16,"",K70)</f>
        <v/>
      </c>
      <c r="C89" s="131" t="str">
        <f t="shared" ref="C89:C102" ca="1" si="30">S70</f>
        <v/>
      </c>
      <c r="D89" s="204" t="str">
        <f ca="1">IF(A89=FALSE,"",IF(B89=0,0,D61/B89*100))</f>
        <v/>
      </c>
      <c r="E89" s="204" t="str">
        <f ca="1">IF(A89=FALSE,"",IF(B89=0,0,D61/B89*100))</f>
        <v/>
      </c>
      <c r="F89" s="132" t="str">
        <f ca="1">IF(A89=FALSE,"",IF(B89=0,0,SQRT(SUMSQ(D89/2/SQRT(3),E89/2/SQRT(3)))))</f>
        <v/>
      </c>
      <c r="G89" s="132" t="str">
        <f t="shared" ref="G89:G102" ca="1" si="31">IF(A89=FALSE,"",SQRT(1/(3*(3-1))*SUMSQ(T70-P89,U70-P89,V70-P89)))</f>
        <v/>
      </c>
      <c r="H89" s="132" t="str">
        <f ca="1">IF(A89=FALSE,"",IF(B89=0,0,P59/2))</f>
        <v/>
      </c>
      <c r="I89" s="132" t="str">
        <f ca="1">IF(A89=FALSE,"",IF(B89=0,0,P61/SQRT(3)))</f>
        <v/>
      </c>
      <c r="J89" s="132" t="str">
        <f ca="1">IF(A89=FALSE,"",IF(B89=0,0,O59*B61/SQRT(3)))</f>
        <v/>
      </c>
      <c r="K89" s="205" t="str">
        <f t="shared" ref="K89:K102" ca="1" si="32">IF(A89=FALSE,"",IF(B89=0,0,SQRT(SUMSQ(F89:J89))))</f>
        <v/>
      </c>
      <c r="L89" s="133" t="str">
        <f ca="1">IF(A89=FALSE,"",IF(G89=0,"∞",IF(K89^4/(G89^4/2)&gt;100000,"∞",ROUNDDOWN(K89^4/(G89^4/2),0))))</f>
        <v/>
      </c>
      <c r="M89" s="134" t="str">
        <f t="shared" ref="M89:M102" ca="1" si="33">IF(A89=FALSE,"",IF(L89="∞",2,IF(L89&gt;=10,2,IF(L89&lt;10,ROUND(TINV((1-0.95),L89),2)))))</f>
        <v/>
      </c>
      <c r="N89" s="135" t="str">
        <f ca="1">IF(A89=FALSE,"",IF(B89=0,0,K89*MAX(M89:M102)))</f>
        <v/>
      </c>
      <c r="O89" s="207" t="str">
        <f ca="1">IF(A89=FALSE,"",D71)</f>
        <v/>
      </c>
      <c r="P89" s="208" t="str">
        <f t="shared" ref="P89:P102" ca="1" si="34">IF(A89=FALSE,"",AVERAGE(T70:V70))</f>
        <v/>
      </c>
      <c r="Q89" s="210" t="str">
        <f t="shared" ref="Q89:Q102" ca="1" si="35">IF(A89=FALSE,"",IF(B89=0,0,MAX(T70:V70)-MIN(T70:V70)))</f>
        <v/>
      </c>
      <c r="R89" s="208" t="str">
        <f ca="1">IF(A89=FALSE,"",OFFSET(O68,0,MATCH(MAX(P69:R69),P69:R69,0)))</f>
        <v/>
      </c>
      <c r="S89" s="209" t="str">
        <f ca="1">IF(A89=FALSE,"",IF(C89=0,0,D61/B89*100))</f>
        <v/>
      </c>
      <c r="U89" s="104">
        <f ca="1">IF(F59*Q$4&lt;=O89,0.5,IF(F59*Q$5&lt;=O89,1,IF(F59*Q$6&lt;=O89,2,IF(F59*Q$7&lt;=O89,3,))))</f>
        <v>0.5</v>
      </c>
      <c r="V89" s="104">
        <f t="shared" ref="V89:V102" ca="1" si="36">OFFSET($P$3,COUNTIF(R$4:R$7,"&lt;"&amp;ABS(P89))+1,0)</f>
        <v>0.5</v>
      </c>
      <c r="W89" s="104">
        <f t="shared" ref="W89:W102" ca="1" si="37">OFFSET($P$3,COUNTIF(S$4:S$7,"&lt;"&amp;ABS(Q89))+1,0)</f>
        <v>0.5</v>
      </c>
      <c r="X89" s="104">
        <f t="shared" ref="X89:X102" ca="1" si="38">OFFSET($P$3,COUNTIF(U$4:U$7,"&lt;"&amp;ABS(R89))+1,0)</f>
        <v>0.5</v>
      </c>
      <c r="Y89" s="104">
        <f t="shared" ref="Y89:Y102" ca="1" si="39">OFFSET($P$3,COUNTIF(V$4:V$7,"&lt;"&amp;ABS(S89))+1,0)</f>
        <v>0.5</v>
      </c>
      <c r="Z89" s="104">
        <f ca="1">IF(O61="등급외",4,O61)</f>
        <v>0</v>
      </c>
      <c r="AA89" s="136" t="s">
        <v>0</v>
      </c>
      <c r="AC89" s="137" t="str">
        <f t="shared" ref="AC89:AC102" ca="1" si="40">N89</f>
        <v/>
      </c>
      <c r="AD89" s="137" t="str">
        <f ca="1">IF(A89=FALSE,"",IF(B89=0,0,C61*100))</f>
        <v/>
      </c>
      <c r="AE89" s="137" t="str">
        <f t="shared" ref="AE89:AE102" ca="1" si="41">IF(A89=FALSE,"",IF(B89=0,0,MAX(AC89:AD89)))</f>
        <v/>
      </c>
      <c r="AF89" s="137" t="b">
        <f t="shared" ref="AF89:AF102" ca="1" si="42">AE89=AC89</f>
        <v>1</v>
      </c>
      <c r="AG89" s="125" t="str">
        <f t="shared" ref="AG89:AG102" ca="1" si="43">IF(A89=FALSE,"",IF(B89=0,"",IF(ABS(AE89)&lt;0.01,4,IF(ABS(AE89)&lt;0.1,3,IF(ABS(AE89)&lt;1,2,IF(ABS(AE89)&lt;10,1,0))))))</f>
        <v/>
      </c>
      <c r="AH89" s="125">
        <f ca="1">MIN(AG89:AG102)</f>
        <v>0</v>
      </c>
    </row>
    <row r="90" spans="1:39" s="119" customFormat="1" ht="18.75" customHeight="1">
      <c r="A90" s="129" t="b">
        <f ca="1">AND(B71=TRUE,H59+6&gt;A71+2)</f>
        <v>0</v>
      </c>
      <c r="B90" s="130" t="str">
        <f t="shared" ca="1" si="29"/>
        <v/>
      </c>
      <c r="C90" s="131" t="str">
        <f t="shared" ca="1" si="30"/>
        <v/>
      </c>
      <c r="D90" s="204" t="str">
        <f ca="1">IF(A90=FALSE,"",IF(B90=0,0,D61/B90*100))</f>
        <v/>
      </c>
      <c r="E90" s="204" t="str">
        <f ca="1">IF(A90=FALSE,"",IF(B90=0,0,D61/B90*100))</f>
        <v/>
      </c>
      <c r="F90" s="132" t="str">
        <f t="shared" ref="F90:F102" ca="1" si="44">IF(A90=FALSE,"",IF(B90=0,0,SQRT(SUMSQ(D90/2/SQRT(3),E90/2/SQRT(3)))))</f>
        <v/>
      </c>
      <c r="G90" s="132" t="str">
        <f t="shared" ca="1" si="31"/>
        <v/>
      </c>
      <c r="H90" s="132" t="str">
        <f ca="1">IF(A90=FALSE,"",IF(B90=0,0,P59/2))</f>
        <v/>
      </c>
      <c r="I90" s="132" t="str">
        <f ca="1">IF(A90=FALSE,"",IF(B90=0,0,P61/SQRT(3)))</f>
        <v/>
      </c>
      <c r="J90" s="132" t="str">
        <f ca="1">IF(A90=FALSE,"",IF(B90=0,0,O59*B61/SQRT(3)))</f>
        <v/>
      </c>
      <c r="K90" s="205" t="str">
        <f t="shared" ca="1" si="32"/>
        <v/>
      </c>
      <c r="L90" s="133" t="str">
        <f t="shared" ref="L90:L102" ca="1" si="45">IF(A90=FALSE,"",IF(G90=0,"∞",IF(K90^4/(G90^4/2)&gt;100000,"∞",ROUNDDOWN(K90^4/(G90^4/2),0))))</f>
        <v/>
      </c>
      <c r="M90" s="134" t="str">
        <f t="shared" ca="1" si="33"/>
        <v/>
      </c>
      <c r="N90" s="135" t="str">
        <f ca="1">IF(A90=FALSE,"",IF(B90=0,0,K90*MAX(M89:M102)))</f>
        <v/>
      </c>
      <c r="O90" s="207" t="str">
        <f ca="1">IF(A90=FALSE,"",D71)</f>
        <v/>
      </c>
      <c r="P90" s="208" t="str">
        <f t="shared" ca="1" si="34"/>
        <v/>
      </c>
      <c r="Q90" s="210" t="str">
        <f t="shared" ca="1" si="35"/>
        <v/>
      </c>
      <c r="R90" s="208" t="str">
        <f ca="1">IF(A90=FALSE,"",OFFSET(O68,0,MATCH(MAX(P69:R69),P69:R69,0)))</f>
        <v/>
      </c>
      <c r="S90" s="209" t="str">
        <f ca="1">IF(A90=FALSE,"",IF(C90=0,0,D61/B90*100))</f>
        <v/>
      </c>
      <c r="U90" s="104">
        <f ca="1">IF(F59*Q$4&lt;=O90,0.5,IF(F59*Q$5&lt;=O90,1,IF(F59*Q$6&lt;=O90,2,IF(F59*Q$7&lt;=O90,3,))))</f>
        <v>0.5</v>
      </c>
      <c r="V90" s="104">
        <f t="shared" ca="1" si="36"/>
        <v>0.5</v>
      </c>
      <c r="W90" s="104">
        <f t="shared" ca="1" si="37"/>
        <v>0.5</v>
      </c>
      <c r="X90" s="104">
        <f t="shared" ca="1" si="38"/>
        <v>0.5</v>
      </c>
      <c r="Y90" s="104">
        <f t="shared" ca="1" si="39"/>
        <v>0.5</v>
      </c>
      <c r="Z90" s="104">
        <f ca="1">Z89</f>
        <v>0</v>
      </c>
      <c r="AA90" s="136">
        <f t="shared" ref="AA90:AA102" ca="1" si="46">MAX(U90:Z90)</f>
        <v>0.5</v>
      </c>
      <c r="AC90" s="137" t="str">
        <f t="shared" ca="1" si="40"/>
        <v/>
      </c>
      <c r="AD90" s="137" t="str">
        <f ca="1">IF(A90=FALSE,"",IF(B90=0,0,C61*100))</f>
        <v/>
      </c>
      <c r="AE90" s="137" t="str">
        <f t="shared" ca="1" si="41"/>
        <v/>
      </c>
      <c r="AF90" s="137" t="b">
        <f t="shared" ca="1" si="42"/>
        <v>1</v>
      </c>
      <c r="AG90" s="125" t="str">
        <f t="shared" ca="1" si="43"/>
        <v/>
      </c>
      <c r="AH90" s="313" t="s">
        <v>51</v>
      </c>
    </row>
    <row r="91" spans="1:39" s="119" customFormat="1" ht="18.75" customHeight="1">
      <c r="A91" s="129" t="b">
        <f ca="1">AND(B72=TRUE,H59+6&gt;A72+2)</f>
        <v>0</v>
      </c>
      <c r="B91" s="130" t="str">
        <f t="shared" ca="1" si="29"/>
        <v/>
      </c>
      <c r="C91" s="131" t="str">
        <f t="shared" ca="1" si="30"/>
        <v/>
      </c>
      <c r="D91" s="204" t="str">
        <f ca="1">IF(A91=FALSE,"",IF(B91=0,0,D61/B91*100))</f>
        <v/>
      </c>
      <c r="E91" s="204" t="str">
        <f ca="1">IF(A91=FALSE,"",IF(B91=0,0,D61/B91*100))</f>
        <v/>
      </c>
      <c r="F91" s="132" t="str">
        <f t="shared" ca="1" si="44"/>
        <v/>
      </c>
      <c r="G91" s="132" t="str">
        <f t="shared" ca="1" si="31"/>
        <v/>
      </c>
      <c r="H91" s="132" t="str">
        <f ca="1">IF(A91=FALSE,"",IF(B91=0,0,P59/2))</f>
        <v/>
      </c>
      <c r="I91" s="132" t="str">
        <f ca="1">IF(A91=FALSE,"",IF(B91=0,0,P61/SQRT(3)))</f>
        <v/>
      </c>
      <c r="J91" s="132" t="str">
        <f ca="1">IF(A91=FALSE,"",IF(B91=0,0,O59*B61/SQRT(3)))</f>
        <v/>
      </c>
      <c r="K91" s="205" t="str">
        <f t="shared" ca="1" si="32"/>
        <v/>
      </c>
      <c r="L91" s="133" t="str">
        <f t="shared" ca="1" si="45"/>
        <v/>
      </c>
      <c r="M91" s="134" t="str">
        <f t="shared" ca="1" si="33"/>
        <v/>
      </c>
      <c r="N91" s="135" t="str">
        <f ca="1">IF(A91=FALSE,"",IF(B91=0,0,K91*MAX(M89:M102)))</f>
        <v/>
      </c>
      <c r="O91" s="207" t="str">
        <f ca="1">IF(A91=FALSE,"",D71)</f>
        <v/>
      </c>
      <c r="P91" s="208" t="str">
        <f t="shared" ca="1" si="34"/>
        <v/>
      </c>
      <c r="Q91" s="210" t="str">
        <f t="shared" ca="1" si="35"/>
        <v/>
      </c>
      <c r="R91" s="208" t="str">
        <f ca="1">IF(A91=FALSE,"",OFFSET(O68,0,MATCH(MAX(P69:R69),P69:R69,0)))</f>
        <v/>
      </c>
      <c r="S91" s="209" t="str">
        <f ca="1">IF(A91=FALSE,"",IF(C91=0,0,D61/B91*100))</f>
        <v/>
      </c>
      <c r="U91" s="104">
        <f ca="1">IF(F59*Q$4&lt;=O91,0.5,IF(F59*Q$5&lt;=O91,1,IF(F59*Q$6&lt;=O91,2,IF(F59*Q$7&lt;=O91,3,))))</f>
        <v>0.5</v>
      </c>
      <c r="V91" s="104">
        <f t="shared" ca="1" si="36"/>
        <v>0.5</v>
      </c>
      <c r="W91" s="104">
        <f t="shared" ca="1" si="37"/>
        <v>0.5</v>
      </c>
      <c r="X91" s="104">
        <f t="shared" ca="1" si="38"/>
        <v>0.5</v>
      </c>
      <c r="Y91" s="104">
        <f t="shared" ca="1" si="39"/>
        <v>0.5</v>
      </c>
      <c r="Z91" s="104">
        <f t="shared" ref="Z91:Z102" ca="1" si="47">Z90</f>
        <v>0</v>
      </c>
      <c r="AA91" s="136">
        <f t="shared" ca="1" si="46"/>
        <v>0.5</v>
      </c>
      <c r="AC91" s="137" t="str">
        <f t="shared" ca="1" si="40"/>
        <v/>
      </c>
      <c r="AD91" s="137" t="str">
        <f ca="1">IF(A91=FALSE,"",IF(B91=0,0,C61*100))</f>
        <v/>
      </c>
      <c r="AE91" s="137" t="str">
        <f t="shared" ca="1" si="41"/>
        <v/>
      </c>
      <c r="AF91" s="137" t="b">
        <f t="shared" ca="1" si="42"/>
        <v>1</v>
      </c>
      <c r="AG91" s="125" t="str">
        <f t="shared" ca="1" si="43"/>
        <v/>
      </c>
      <c r="AH91" s="125" t="str">
        <f ca="1">OFFSET($N$2,MATCH(AH89,$M$3:$M$8,0),0)</f>
        <v>0</v>
      </c>
    </row>
    <row r="92" spans="1:39" s="119" customFormat="1" ht="18.75" customHeight="1">
      <c r="A92" s="129" t="b">
        <f ca="1">AND(B73=TRUE,H59+6&gt;A73+2)</f>
        <v>0</v>
      </c>
      <c r="B92" s="130" t="str">
        <f t="shared" ca="1" si="29"/>
        <v/>
      </c>
      <c r="C92" s="131" t="str">
        <f t="shared" ca="1" si="30"/>
        <v/>
      </c>
      <c r="D92" s="204" t="str">
        <f ca="1">IF(A92=FALSE,"",IF(B92=0,0,D61/B92*100))</f>
        <v/>
      </c>
      <c r="E92" s="204" t="str">
        <f ca="1">IF(A92=FALSE,"",IF(B92=0,0,D61/B92*100))</f>
        <v/>
      </c>
      <c r="F92" s="132" t="str">
        <f t="shared" ca="1" si="44"/>
        <v/>
      </c>
      <c r="G92" s="132" t="str">
        <f t="shared" ca="1" si="31"/>
        <v/>
      </c>
      <c r="H92" s="132" t="str">
        <f ca="1">IF(A92=FALSE,"",IF(B92=0,0,P59/2))</f>
        <v/>
      </c>
      <c r="I92" s="132" t="str">
        <f ca="1">IF(A92=FALSE,"",IF(B92=0,0,P61/SQRT(3)))</f>
        <v/>
      </c>
      <c r="J92" s="132" t="str">
        <f ca="1">IF(A92=FALSE,"",IF(B92=0,0,O59*B61/SQRT(3)))</f>
        <v/>
      </c>
      <c r="K92" s="205" t="str">
        <f t="shared" ca="1" si="32"/>
        <v/>
      </c>
      <c r="L92" s="133" t="str">
        <f t="shared" ca="1" si="45"/>
        <v/>
      </c>
      <c r="M92" s="134" t="str">
        <f t="shared" ca="1" si="33"/>
        <v/>
      </c>
      <c r="N92" s="135" t="str">
        <f ca="1">IF(A92=FALSE,"",IF(B92=0,0,K92*MAX(M89:M102)))</f>
        <v/>
      </c>
      <c r="O92" s="207" t="str">
        <f ca="1">IF(A92=FALSE,"",D71)</f>
        <v/>
      </c>
      <c r="P92" s="208" t="str">
        <f t="shared" ca="1" si="34"/>
        <v/>
      </c>
      <c r="Q92" s="210" t="str">
        <f t="shared" ca="1" si="35"/>
        <v/>
      </c>
      <c r="R92" s="208" t="str">
        <f ca="1">IF(A92=FALSE,"",OFFSET(O68,0,MATCH(MAX(P69:R69),P69:R69,0)))</f>
        <v/>
      </c>
      <c r="S92" s="209" t="str">
        <f ca="1">IF(A92=FALSE,"",IF(C92=0,0,D61/B92*100))</f>
        <v/>
      </c>
      <c r="U92" s="104">
        <f ca="1">IF(F59*Q$4&lt;=O92,0.5,IF(F59*Q$5&lt;=O92,1,IF(F59*Q$6&lt;=O92,2,IF(F59*Q$7&lt;=O92,3,))))</f>
        <v>0.5</v>
      </c>
      <c r="V92" s="104">
        <f t="shared" ca="1" si="36"/>
        <v>0.5</v>
      </c>
      <c r="W92" s="104">
        <f t="shared" ca="1" si="37"/>
        <v>0.5</v>
      </c>
      <c r="X92" s="104">
        <f t="shared" ca="1" si="38"/>
        <v>0.5</v>
      </c>
      <c r="Y92" s="104">
        <f t="shared" ca="1" si="39"/>
        <v>0.5</v>
      </c>
      <c r="Z92" s="104">
        <f t="shared" ca="1" si="47"/>
        <v>0</v>
      </c>
      <c r="AA92" s="136">
        <f t="shared" ca="1" si="46"/>
        <v>0.5</v>
      </c>
      <c r="AC92" s="137" t="str">
        <f t="shared" ca="1" si="40"/>
        <v/>
      </c>
      <c r="AD92" s="137" t="str">
        <f ca="1">IF(A92=FALSE,"",IF(B92=0,0,C61*100))</f>
        <v/>
      </c>
      <c r="AE92" s="137" t="str">
        <f t="shared" ca="1" si="41"/>
        <v/>
      </c>
      <c r="AF92" s="137" t="b">
        <f t="shared" ca="1" si="42"/>
        <v>1</v>
      </c>
      <c r="AG92" s="125" t="str">
        <f t="shared" ca="1" si="43"/>
        <v/>
      </c>
      <c r="AH92" s="313" t="s">
        <v>3</v>
      </c>
    </row>
    <row r="93" spans="1:39" s="119" customFormat="1" ht="18.75" customHeight="1">
      <c r="A93" s="129" t="b">
        <f ca="1">AND(B74=TRUE,H59+6&gt;A74+2)</f>
        <v>0</v>
      </c>
      <c r="B93" s="130" t="str">
        <f t="shared" ca="1" si="29"/>
        <v/>
      </c>
      <c r="C93" s="131" t="str">
        <f t="shared" ca="1" si="30"/>
        <v/>
      </c>
      <c r="D93" s="204" t="str">
        <f ca="1">IF(A93=FALSE,"",IF(B93=0,0,D61/B93*100))</f>
        <v/>
      </c>
      <c r="E93" s="204" t="str">
        <f ca="1">IF(A93=FALSE,"",IF(B93=0,0,D61/B93*100))</f>
        <v/>
      </c>
      <c r="F93" s="132" t="str">
        <f t="shared" ca="1" si="44"/>
        <v/>
      </c>
      <c r="G93" s="132" t="str">
        <f t="shared" ca="1" si="31"/>
        <v/>
      </c>
      <c r="H93" s="132" t="str">
        <f ca="1">IF(A93=FALSE,"",IF(B93=0,0,P59/2))</f>
        <v/>
      </c>
      <c r="I93" s="132" t="str">
        <f ca="1">IF(A93=FALSE,"",IF(B93=0,0,P61/SQRT(3)))</f>
        <v/>
      </c>
      <c r="J93" s="132" t="str">
        <f ca="1">IF(A93=FALSE,"",IF(B93=0,0,O59*B61/SQRT(3)))</f>
        <v/>
      </c>
      <c r="K93" s="205" t="str">
        <f t="shared" ca="1" si="32"/>
        <v/>
      </c>
      <c r="L93" s="133" t="str">
        <f t="shared" ca="1" si="45"/>
        <v/>
      </c>
      <c r="M93" s="134" t="str">
        <f t="shared" ca="1" si="33"/>
        <v/>
      </c>
      <c r="N93" s="135" t="str">
        <f ca="1">IF(A93=FALSE,"",IF(B93=0,0,K93*MAX(M89:M102)))</f>
        <v/>
      </c>
      <c r="O93" s="207" t="str">
        <f ca="1">IF(A93=FALSE,"",D71)</f>
        <v/>
      </c>
      <c r="P93" s="208" t="str">
        <f t="shared" ca="1" si="34"/>
        <v/>
      </c>
      <c r="Q93" s="210" t="str">
        <f t="shared" ca="1" si="35"/>
        <v/>
      </c>
      <c r="R93" s="208" t="str">
        <f ca="1">IF(A93=FALSE,"",OFFSET(O68,0,MATCH(MAX(P69:R69),P69:R69,0)))</f>
        <v/>
      </c>
      <c r="S93" s="209" t="str">
        <f ca="1">IF(A93=FALSE,"",IF(C93=0,0,D61/B93*100))</f>
        <v/>
      </c>
      <c r="U93" s="104">
        <f ca="1">IF(F59*Q$4&lt;=O93,0.5,IF(F59*Q$5&lt;=O93,1,IF(F59*Q$6&lt;=O93,2,IF(F59*Q$7&lt;=O93,3,))))</f>
        <v>0.5</v>
      </c>
      <c r="V93" s="104">
        <f t="shared" ca="1" si="36"/>
        <v>0.5</v>
      </c>
      <c r="W93" s="104">
        <f t="shared" ca="1" si="37"/>
        <v>0.5</v>
      </c>
      <c r="X93" s="104">
        <f t="shared" ca="1" si="38"/>
        <v>0.5</v>
      </c>
      <c r="Y93" s="104">
        <f t="shared" ca="1" si="39"/>
        <v>0.5</v>
      </c>
      <c r="Z93" s="104">
        <f t="shared" ca="1" si="47"/>
        <v>0</v>
      </c>
      <c r="AA93" s="136">
        <f t="shared" ca="1" si="46"/>
        <v>0.5</v>
      </c>
      <c r="AC93" s="137" t="str">
        <f t="shared" ca="1" si="40"/>
        <v/>
      </c>
      <c r="AD93" s="137" t="str">
        <f ca="1">IF(A93=FALSE,"",IF(B93=0,0,C61*100))</f>
        <v/>
      </c>
      <c r="AE93" s="137" t="str">
        <f t="shared" ca="1" si="41"/>
        <v/>
      </c>
      <c r="AF93" s="137" t="b">
        <f t="shared" ca="1" si="42"/>
        <v>1</v>
      </c>
      <c r="AG93" s="125" t="str">
        <f t="shared" ca="1" si="43"/>
        <v/>
      </c>
      <c r="AH93" s="312" t="s">
        <v>233</v>
      </c>
    </row>
    <row r="94" spans="1:39" s="119" customFormat="1" ht="18.75" customHeight="1">
      <c r="A94" s="129" t="b">
        <f ca="1">AND(B75=TRUE,H59+6&gt;A75+2)</f>
        <v>0</v>
      </c>
      <c r="B94" s="130" t="str">
        <f t="shared" ca="1" si="29"/>
        <v/>
      </c>
      <c r="C94" s="131" t="str">
        <f t="shared" ca="1" si="30"/>
        <v/>
      </c>
      <c r="D94" s="204" t="str">
        <f ca="1">IF(A94=FALSE,"",IF(B94=0,0,D61/B94*100))</f>
        <v/>
      </c>
      <c r="E94" s="204" t="str">
        <f ca="1">IF(A94=FALSE,"",IF(B94=0,0,D61/B94*100))</f>
        <v/>
      </c>
      <c r="F94" s="132" t="str">
        <f t="shared" ca="1" si="44"/>
        <v/>
      </c>
      <c r="G94" s="132" t="str">
        <f t="shared" ca="1" si="31"/>
        <v/>
      </c>
      <c r="H94" s="132" t="str">
        <f ca="1">IF(A94=FALSE,"",IF(B94=0,0,P59/2))</f>
        <v/>
      </c>
      <c r="I94" s="132" t="str">
        <f ca="1">IF(A94=FALSE,"",IF(B94=0,0,P61/SQRT(3)))</f>
        <v/>
      </c>
      <c r="J94" s="132" t="str">
        <f ca="1">IF(A94=FALSE,"",IF(B94=0,0,O59*B61/SQRT(3)))</f>
        <v/>
      </c>
      <c r="K94" s="205" t="str">
        <f t="shared" ca="1" si="32"/>
        <v/>
      </c>
      <c r="L94" s="133" t="str">
        <f t="shared" ca="1" si="45"/>
        <v/>
      </c>
      <c r="M94" s="134" t="str">
        <f t="shared" ca="1" si="33"/>
        <v/>
      </c>
      <c r="N94" s="135" t="str">
        <f ca="1">IF(A94=FALSE,"",IF(B94=0,0,K94*MAX(M89:M102)))</f>
        <v/>
      </c>
      <c r="O94" s="207" t="str">
        <f ca="1">IF(A94=FALSE,"",D71)</f>
        <v/>
      </c>
      <c r="P94" s="208" t="str">
        <f t="shared" ca="1" si="34"/>
        <v/>
      </c>
      <c r="Q94" s="210" t="str">
        <f t="shared" ca="1" si="35"/>
        <v/>
      </c>
      <c r="R94" s="208" t="str">
        <f ca="1">IF(A94=FALSE,"",OFFSET(O68,0,MATCH(MAX(P69:R69),P69:R69,0)))</f>
        <v/>
      </c>
      <c r="S94" s="209" t="str">
        <f ca="1">IF(A94=FALSE,"",IF(C94=0,0,D61/B94*100))</f>
        <v/>
      </c>
      <c r="U94" s="104">
        <f ca="1">IF(F59*Q$4&lt;=O94,0.5,IF(F59*Q$5&lt;=O94,1,IF(F59*Q$6&lt;=O94,2,IF(F59*Q$7&lt;=O94,3,))))</f>
        <v>0.5</v>
      </c>
      <c r="V94" s="104">
        <f t="shared" ca="1" si="36"/>
        <v>0.5</v>
      </c>
      <c r="W94" s="104">
        <f t="shared" ca="1" si="37"/>
        <v>0.5</v>
      </c>
      <c r="X94" s="104">
        <f t="shared" ca="1" si="38"/>
        <v>0.5</v>
      </c>
      <c r="Y94" s="104">
        <f t="shared" ca="1" si="39"/>
        <v>0.5</v>
      </c>
      <c r="Z94" s="104">
        <f t="shared" ca="1" si="47"/>
        <v>0</v>
      </c>
      <c r="AA94" s="136">
        <f t="shared" ca="1" si="46"/>
        <v>0.5</v>
      </c>
      <c r="AC94" s="137" t="str">
        <f t="shared" ca="1" si="40"/>
        <v/>
      </c>
      <c r="AD94" s="137" t="str">
        <f ca="1">IF(A94=FALSE,"",IF(B94=0,0,C61*100))</f>
        <v/>
      </c>
      <c r="AE94" s="137" t="str">
        <f t="shared" ca="1" si="41"/>
        <v/>
      </c>
      <c r="AF94" s="137" t="b">
        <f t="shared" ca="1" si="42"/>
        <v>1</v>
      </c>
      <c r="AG94" s="125" t="str">
        <f t="shared" ca="1" si="43"/>
        <v/>
      </c>
      <c r="AH94" s="188" t="str">
        <f ca="1">IF(COUNTIF(AF89:AF102,FALSE)=0,"","초과")</f>
        <v/>
      </c>
    </row>
    <row r="95" spans="1:39" s="119" customFormat="1" ht="18.75" customHeight="1">
      <c r="A95" s="129" t="b">
        <f ca="1">AND(B76=TRUE,H59+6&gt;A76+2)</f>
        <v>0</v>
      </c>
      <c r="B95" s="130" t="str">
        <f t="shared" ca="1" si="29"/>
        <v/>
      </c>
      <c r="C95" s="131" t="str">
        <f t="shared" ca="1" si="30"/>
        <v/>
      </c>
      <c r="D95" s="204" t="str">
        <f ca="1">IF(A95=FALSE,"",IF(B95=0,0,D61/B95*100))</f>
        <v/>
      </c>
      <c r="E95" s="204" t="str">
        <f ca="1">IF(A95=FALSE,"",IF(B95=0,0,D61/B95*100))</f>
        <v/>
      </c>
      <c r="F95" s="132" t="str">
        <f t="shared" ca="1" si="44"/>
        <v/>
      </c>
      <c r="G95" s="132" t="str">
        <f t="shared" ca="1" si="31"/>
        <v/>
      </c>
      <c r="H95" s="132" t="str">
        <f ca="1">IF(A95=FALSE,"",IF(B95=0,0,P59/2))</f>
        <v/>
      </c>
      <c r="I95" s="132" t="str">
        <f ca="1">IF(A95=FALSE,"",IF(B95=0,0,P61/SQRT(3)))</f>
        <v/>
      </c>
      <c r="J95" s="132" t="str">
        <f ca="1">IF(A95=FALSE,"",IF(B95=0,0,O59*B61/SQRT(3)))</f>
        <v/>
      </c>
      <c r="K95" s="205" t="str">
        <f t="shared" ca="1" si="32"/>
        <v/>
      </c>
      <c r="L95" s="133" t="str">
        <f t="shared" ca="1" si="45"/>
        <v/>
      </c>
      <c r="M95" s="134" t="str">
        <f t="shared" ca="1" si="33"/>
        <v/>
      </c>
      <c r="N95" s="135" t="str">
        <f ca="1">IF(A95=FALSE,"",IF(B95=0,0,K95*MAX(M89:M102)))</f>
        <v/>
      </c>
      <c r="O95" s="207" t="str">
        <f ca="1">IF(A95=FALSE,"",D71)</f>
        <v/>
      </c>
      <c r="P95" s="208" t="str">
        <f t="shared" ca="1" si="34"/>
        <v/>
      </c>
      <c r="Q95" s="210" t="str">
        <f t="shared" ca="1" si="35"/>
        <v/>
      </c>
      <c r="R95" s="208" t="str">
        <f ca="1">IF(A95=FALSE,"",OFFSET(O68,0,MATCH(MAX(P69:R69),P69:R69,0)))</f>
        <v/>
      </c>
      <c r="S95" s="209" t="str">
        <f ca="1">IF(A95=FALSE,"",IF(C95=0,0,D61/B95*100))</f>
        <v/>
      </c>
      <c r="U95" s="104">
        <f ca="1">IF(F59*Q$4&lt;=O95,0.5,IF(F59*Q$5&lt;=O95,1,IF(F59*Q$6&lt;=O95,2,IF(F59*Q$7&lt;=O95,3,))))</f>
        <v>0.5</v>
      </c>
      <c r="V95" s="104">
        <f t="shared" ca="1" si="36"/>
        <v>0.5</v>
      </c>
      <c r="W95" s="104">
        <f t="shared" ca="1" si="37"/>
        <v>0.5</v>
      </c>
      <c r="X95" s="104">
        <f t="shared" ca="1" si="38"/>
        <v>0.5</v>
      </c>
      <c r="Y95" s="104">
        <f t="shared" ca="1" si="39"/>
        <v>0.5</v>
      </c>
      <c r="Z95" s="104">
        <f t="shared" ca="1" si="47"/>
        <v>0</v>
      </c>
      <c r="AA95" s="136">
        <f t="shared" ca="1" si="46"/>
        <v>0.5</v>
      </c>
      <c r="AC95" s="137" t="str">
        <f t="shared" ca="1" si="40"/>
        <v/>
      </c>
      <c r="AD95" s="137" t="str">
        <f ca="1">IF(A95=FALSE,"",IF(B95=0,0,C61*100))</f>
        <v/>
      </c>
      <c r="AE95" s="137" t="str">
        <f t="shared" ca="1" si="41"/>
        <v/>
      </c>
      <c r="AF95" s="137" t="b">
        <f t="shared" ca="1" si="42"/>
        <v>1</v>
      </c>
      <c r="AG95" s="186" t="str">
        <f t="shared" ca="1" si="43"/>
        <v/>
      </c>
      <c r="AH95" s="189"/>
    </row>
    <row r="96" spans="1:39" s="119" customFormat="1" ht="18.75" customHeight="1">
      <c r="A96" s="129" t="b">
        <f ca="1">AND(B77=TRUE,H59+6&gt;A77+2)</f>
        <v>0</v>
      </c>
      <c r="B96" s="130" t="str">
        <f t="shared" ca="1" si="29"/>
        <v/>
      </c>
      <c r="C96" s="131" t="str">
        <f t="shared" ca="1" si="30"/>
        <v/>
      </c>
      <c r="D96" s="204" t="str">
        <f ca="1">IF(A96=FALSE,"",IF(B96=0,0,D61/B96*100))</f>
        <v/>
      </c>
      <c r="E96" s="204" t="str">
        <f ca="1">IF(A96=FALSE,"",IF(B96=0,0,D61/B96*100))</f>
        <v/>
      </c>
      <c r="F96" s="132" t="str">
        <f t="shared" ca="1" si="44"/>
        <v/>
      </c>
      <c r="G96" s="132" t="str">
        <f t="shared" ca="1" si="31"/>
        <v/>
      </c>
      <c r="H96" s="132" t="str">
        <f ca="1">IF(A96=FALSE,"",IF(B96=0,0,P59/2))</f>
        <v/>
      </c>
      <c r="I96" s="132" t="str">
        <f ca="1">IF(A96=FALSE,"",IF(B96=0,0,P61/SQRT(3)))</f>
        <v/>
      </c>
      <c r="J96" s="132" t="str">
        <f ca="1">IF(A96=FALSE,"",IF(B96=0,0,O59*B61/SQRT(3)))</f>
        <v/>
      </c>
      <c r="K96" s="205" t="str">
        <f t="shared" ca="1" si="32"/>
        <v/>
      </c>
      <c r="L96" s="133" t="str">
        <f t="shared" ca="1" si="45"/>
        <v/>
      </c>
      <c r="M96" s="134" t="str">
        <f t="shared" ca="1" si="33"/>
        <v/>
      </c>
      <c r="N96" s="135" t="str">
        <f ca="1">IF(A96=FALSE,"",IF(B96=0,0,K96*MAX(M89:M102)))</f>
        <v/>
      </c>
      <c r="O96" s="207" t="str">
        <f ca="1">IF(A96=FALSE,"",D71)</f>
        <v/>
      </c>
      <c r="P96" s="208" t="str">
        <f t="shared" ca="1" si="34"/>
        <v/>
      </c>
      <c r="Q96" s="210" t="str">
        <f t="shared" ca="1" si="35"/>
        <v/>
      </c>
      <c r="R96" s="208" t="str">
        <f ca="1">IF(A96=FALSE,"",OFFSET(O68,0,MATCH(MAX(P69:R69),P69:R69,0)))</f>
        <v/>
      </c>
      <c r="S96" s="209" t="str">
        <f ca="1">IF(A96=FALSE,"",IF(C96=0,0,D61/B96*100))</f>
        <v/>
      </c>
      <c r="U96" s="104">
        <f ca="1">IF(F59*Q$4&lt;=O96,0.5,IF(F59*Q$5&lt;=O96,1,IF(F59*Q$6&lt;=O96,2,IF(F59*Q$7&lt;=O96,3,))))</f>
        <v>0.5</v>
      </c>
      <c r="V96" s="104">
        <f t="shared" ca="1" si="36"/>
        <v>0.5</v>
      </c>
      <c r="W96" s="104">
        <f t="shared" ca="1" si="37"/>
        <v>0.5</v>
      </c>
      <c r="X96" s="104">
        <f t="shared" ca="1" si="38"/>
        <v>0.5</v>
      </c>
      <c r="Y96" s="104">
        <f t="shared" ca="1" si="39"/>
        <v>0.5</v>
      </c>
      <c r="Z96" s="104">
        <f t="shared" ca="1" si="47"/>
        <v>0</v>
      </c>
      <c r="AA96" s="136">
        <f t="shared" ca="1" si="46"/>
        <v>0.5</v>
      </c>
      <c r="AC96" s="137" t="str">
        <f t="shared" ca="1" si="40"/>
        <v/>
      </c>
      <c r="AD96" s="137" t="str">
        <f ca="1">IF(A96=FALSE,"",IF(B96=0,0,C61*100))</f>
        <v/>
      </c>
      <c r="AE96" s="137" t="str">
        <f t="shared" ca="1" si="41"/>
        <v/>
      </c>
      <c r="AF96" s="137" t="b">
        <f t="shared" ca="1" si="42"/>
        <v>1</v>
      </c>
      <c r="AG96" s="125" t="str">
        <f t="shared" ca="1" si="43"/>
        <v/>
      </c>
    </row>
    <row r="97" spans="1:33" s="119" customFormat="1" ht="18.75" customHeight="1">
      <c r="A97" s="129" t="b">
        <f ca="1">AND(B78=TRUE,H59+6&gt;A78+2)</f>
        <v>0</v>
      </c>
      <c r="B97" s="130" t="str">
        <f t="shared" ca="1" si="29"/>
        <v/>
      </c>
      <c r="C97" s="131" t="str">
        <f t="shared" ca="1" si="30"/>
        <v/>
      </c>
      <c r="D97" s="204" t="str">
        <f ca="1">IF(A97=FALSE,"",IF(B97=0,0,D61/B97*100))</f>
        <v/>
      </c>
      <c r="E97" s="204" t="str">
        <f ca="1">IF(A97=FALSE,"",IF(B97=0,0,D61/B97*100))</f>
        <v/>
      </c>
      <c r="F97" s="132" t="str">
        <f t="shared" ca="1" si="44"/>
        <v/>
      </c>
      <c r="G97" s="132" t="str">
        <f t="shared" ca="1" si="31"/>
        <v/>
      </c>
      <c r="H97" s="132" t="str">
        <f ca="1">IF(A97=FALSE,"",IF(B97=0,0,P59/2))</f>
        <v/>
      </c>
      <c r="I97" s="132" t="str">
        <f ca="1">IF(A97=FALSE,"",IF(B97=0,0,P61/SQRT(3)))</f>
        <v/>
      </c>
      <c r="J97" s="132" t="str">
        <f ca="1">IF(A97=FALSE,"",IF(B97=0,0,O59*B61/SQRT(3)))</f>
        <v/>
      </c>
      <c r="K97" s="205" t="str">
        <f t="shared" ca="1" si="32"/>
        <v/>
      </c>
      <c r="L97" s="133" t="str">
        <f t="shared" ca="1" si="45"/>
        <v/>
      </c>
      <c r="M97" s="134" t="str">
        <f t="shared" ca="1" si="33"/>
        <v/>
      </c>
      <c r="N97" s="135" t="str">
        <f ca="1">IF(A97=FALSE,"",IF(B97=0,0,K97*MAX(M89:M102)))</f>
        <v/>
      </c>
      <c r="O97" s="207" t="str">
        <f ca="1">IF(A97=FALSE,"",D71)</f>
        <v/>
      </c>
      <c r="P97" s="208" t="str">
        <f t="shared" ca="1" si="34"/>
        <v/>
      </c>
      <c r="Q97" s="210" t="str">
        <f t="shared" ca="1" si="35"/>
        <v/>
      </c>
      <c r="R97" s="208" t="str">
        <f ca="1">IF(A97=FALSE,"",OFFSET(O68,0,MATCH(MAX(P69:R69),P69:R69,0)))</f>
        <v/>
      </c>
      <c r="S97" s="209" t="str">
        <f ca="1">IF(A97=FALSE,"",IF(C97=0,0,D61/B97*100))</f>
        <v/>
      </c>
      <c r="U97" s="104">
        <f ca="1">IF(F59*Q$4&lt;=O97,0.5,IF(F59*Q$5&lt;=O97,1,IF(F59*Q$6&lt;=O97,2,IF(F59*Q$7&lt;=O97,3,))))</f>
        <v>0.5</v>
      </c>
      <c r="V97" s="104">
        <f t="shared" ca="1" si="36"/>
        <v>0.5</v>
      </c>
      <c r="W97" s="104">
        <f t="shared" ca="1" si="37"/>
        <v>0.5</v>
      </c>
      <c r="X97" s="104">
        <f t="shared" ca="1" si="38"/>
        <v>0.5</v>
      </c>
      <c r="Y97" s="104">
        <f t="shared" ca="1" si="39"/>
        <v>0.5</v>
      </c>
      <c r="Z97" s="104">
        <f t="shared" ca="1" si="47"/>
        <v>0</v>
      </c>
      <c r="AA97" s="136">
        <f t="shared" ca="1" si="46"/>
        <v>0.5</v>
      </c>
      <c r="AC97" s="137" t="str">
        <f t="shared" ca="1" si="40"/>
        <v/>
      </c>
      <c r="AD97" s="137" t="str">
        <f ca="1">IF(A97=FALSE,"",IF(B97=0,0,C61*100))</f>
        <v/>
      </c>
      <c r="AE97" s="137" t="str">
        <f t="shared" ca="1" si="41"/>
        <v/>
      </c>
      <c r="AF97" s="137" t="b">
        <f t="shared" ca="1" si="42"/>
        <v>1</v>
      </c>
      <c r="AG97" s="125" t="str">
        <f t="shared" ca="1" si="43"/>
        <v/>
      </c>
    </row>
    <row r="98" spans="1:33" s="119" customFormat="1" ht="18.75" customHeight="1">
      <c r="A98" s="129" t="b">
        <f ca="1">AND(B79=TRUE,H59+6&gt;A79+2)</f>
        <v>0</v>
      </c>
      <c r="B98" s="130" t="str">
        <f t="shared" ca="1" si="29"/>
        <v/>
      </c>
      <c r="C98" s="131" t="str">
        <f t="shared" ca="1" si="30"/>
        <v/>
      </c>
      <c r="D98" s="204" t="str">
        <f ca="1">IF(A98=FALSE,"",IF(B98=0,0,D61/B98*100))</f>
        <v/>
      </c>
      <c r="E98" s="204" t="str">
        <f ca="1">IF(A98=FALSE,"",IF(B98=0,0,D61/B98*100))</f>
        <v/>
      </c>
      <c r="F98" s="132" t="str">
        <f t="shared" ca="1" si="44"/>
        <v/>
      </c>
      <c r="G98" s="132" t="str">
        <f t="shared" ca="1" si="31"/>
        <v/>
      </c>
      <c r="H98" s="132" t="str">
        <f ca="1">IF(A98=FALSE,"",IF(B98=0,0,P59/2))</f>
        <v/>
      </c>
      <c r="I98" s="132" t="str">
        <f ca="1">IF(A98=FALSE,"",IF(B98=0,0,P61/SQRT(3)))</f>
        <v/>
      </c>
      <c r="J98" s="132" t="str">
        <f ca="1">IF(A98=FALSE,"",IF(B98=0,0,O59*B61/SQRT(3)))</f>
        <v/>
      </c>
      <c r="K98" s="205" t="str">
        <f t="shared" ca="1" si="32"/>
        <v/>
      </c>
      <c r="L98" s="133" t="str">
        <f t="shared" ca="1" si="45"/>
        <v/>
      </c>
      <c r="M98" s="134" t="str">
        <f t="shared" ca="1" si="33"/>
        <v/>
      </c>
      <c r="N98" s="135" t="str">
        <f ca="1">IF(A98=FALSE,"",IF(B98=0,0,K98*MAX(M89:M102)))</f>
        <v/>
      </c>
      <c r="O98" s="207" t="str">
        <f ca="1">IF(A98=FALSE,"",D71)</f>
        <v/>
      </c>
      <c r="P98" s="208" t="str">
        <f t="shared" ca="1" si="34"/>
        <v/>
      </c>
      <c r="Q98" s="210" t="str">
        <f t="shared" ca="1" si="35"/>
        <v/>
      </c>
      <c r="R98" s="208" t="str">
        <f ca="1">IF(A98=FALSE,"",OFFSET(O68,0,MATCH(MAX(P69:R69),P69:R69,0)))</f>
        <v/>
      </c>
      <c r="S98" s="209" t="str">
        <f ca="1">IF(A98=FALSE,"",IF(C98=0,0,D61/B98*100))</f>
        <v/>
      </c>
      <c r="U98" s="104">
        <f ca="1">IF(F59*Q$4&lt;=O98,0.5,IF(F59*Q$5&lt;=O98,1,IF(F59*Q$6&lt;=O98,2,IF(F59*Q$7&lt;=O98,3,))))</f>
        <v>0.5</v>
      </c>
      <c r="V98" s="104">
        <f t="shared" ca="1" si="36"/>
        <v>0.5</v>
      </c>
      <c r="W98" s="104">
        <f t="shared" ca="1" si="37"/>
        <v>0.5</v>
      </c>
      <c r="X98" s="104">
        <f t="shared" ca="1" si="38"/>
        <v>0.5</v>
      </c>
      <c r="Y98" s="104">
        <f t="shared" ca="1" si="39"/>
        <v>0.5</v>
      </c>
      <c r="Z98" s="104">
        <f t="shared" ca="1" si="47"/>
        <v>0</v>
      </c>
      <c r="AA98" s="136">
        <f t="shared" ca="1" si="46"/>
        <v>0.5</v>
      </c>
      <c r="AC98" s="137" t="str">
        <f t="shared" ca="1" si="40"/>
        <v/>
      </c>
      <c r="AD98" s="137" t="str">
        <f ca="1">IF(A98=FALSE,"",IF(B98=0,0,C61*100))</f>
        <v/>
      </c>
      <c r="AE98" s="137" t="str">
        <f t="shared" ca="1" si="41"/>
        <v/>
      </c>
      <c r="AF98" s="137" t="b">
        <f t="shared" ca="1" si="42"/>
        <v>1</v>
      </c>
      <c r="AG98" s="125" t="str">
        <f t="shared" ca="1" si="43"/>
        <v/>
      </c>
    </row>
    <row r="99" spans="1:33" s="119" customFormat="1" ht="18.75" customHeight="1">
      <c r="A99" s="129" t="b">
        <f ca="1">AND(B80=TRUE,H59+6&gt;A80+2)</f>
        <v>0</v>
      </c>
      <c r="B99" s="130" t="str">
        <f t="shared" ca="1" si="29"/>
        <v/>
      </c>
      <c r="C99" s="131" t="str">
        <f t="shared" ca="1" si="30"/>
        <v/>
      </c>
      <c r="D99" s="204" t="str">
        <f ca="1">IF(A99=FALSE,"",IF(B99=0,0,D61/B99*100))</f>
        <v/>
      </c>
      <c r="E99" s="204" t="str">
        <f ca="1">IF(A99=FALSE,"",IF(B99=0,0,D61/B99*100))</f>
        <v/>
      </c>
      <c r="F99" s="132" t="str">
        <f t="shared" ca="1" si="44"/>
        <v/>
      </c>
      <c r="G99" s="132" t="str">
        <f t="shared" ca="1" si="31"/>
        <v/>
      </c>
      <c r="H99" s="132" t="str">
        <f ca="1">IF(A99=FALSE,"",IF(B99=0,0,P59/2))</f>
        <v/>
      </c>
      <c r="I99" s="132" t="str">
        <f ca="1">IF(A99=FALSE,"",IF(B99=0,0,P61/SQRT(3)))</f>
        <v/>
      </c>
      <c r="J99" s="132" t="str">
        <f ca="1">IF(A99=FALSE,"",IF(B99=0,0,O59*B61/SQRT(3)))</f>
        <v/>
      </c>
      <c r="K99" s="205" t="str">
        <f t="shared" ca="1" si="32"/>
        <v/>
      </c>
      <c r="L99" s="133" t="str">
        <f t="shared" ca="1" si="45"/>
        <v/>
      </c>
      <c r="M99" s="134" t="str">
        <f t="shared" ca="1" si="33"/>
        <v/>
      </c>
      <c r="N99" s="135" t="str">
        <f ca="1">IF(A99=FALSE,"",IF(B99=0,0,K99*MAX(M89:M102)))</f>
        <v/>
      </c>
      <c r="O99" s="207" t="str">
        <f ca="1">IF(A99=FALSE,"",D71)</f>
        <v/>
      </c>
      <c r="P99" s="208" t="str">
        <f t="shared" ca="1" si="34"/>
        <v/>
      </c>
      <c r="Q99" s="210" t="str">
        <f t="shared" ca="1" si="35"/>
        <v/>
      </c>
      <c r="R99" s="208" t="str">
        <f ca="1">IF(A99=FALSE,"",OFFSET(O68,0,MATCH(MAX(P69:R69),P69:R69,0)))</f>
        <v/>
      </c>
      <c r="S99" s="209" t="str">
        <f ca="1">IF(A99=FALSE,"",IF(C99=0,0,D61/B99*100))</f>
        <v/>
      </c>
      <c r="U99" s="104">
        <f ca="1">IF(F59*Q$4&lt;=O99,0.5,IF(F59*Q$5&lt;=O99,1,IF(F59*Q$6&lt;=O99,2,IF(F59*Q$7&lt;=O99,3,))))</f>
        <v>0.5</v>
      </c>
      <c r="V99" s="104">
        <f t="shared" ca="1" si="36"/>
        <v>0.5</v>
      </c>
      <c r="W99" s="104">
        <f t="shared" ca="1" si="37"/>
        <v>0.5</v>
      </c>
      <c r="X99" s="104">
        <f t="shared" ca="1" si="38"/>
        <v>0.5</v>
      </c>
      <c r="Y99" s="104">
        <f t="shared" ca="1" si="39"/>
        <v>0.5</v>
      </c>
      <c r="Z99" s="104">
        <f t="shared" ca="1" si="47"/>
        <v>0</v>
      </c>
      <c r="AA99" s="136">
        <f t="shared" ca="1" si="46"/>
        <v>0.5</v>
      </c>
      <c r="AC99" s="137" t="str">
        <f t="shared" ca="1" si="40"/>
        <v/>
      </c>
      <c r="AD99" s="137" t="str">
        <f ca="1">IF(A99=FALSE,"",IF(B99=0,0,C61*100))</f>
        <v/>
      </c>
      <c r="AE99" s="137" t="str">
        <f t="shared" ca="1" si="41"/>
        <v/>
      </c>
      <c r="AF99" s="137" t="b">
        <f t="shared" ca="1" si="42"/>
        <v>1</v>
      </c>
      <c r="AG99" s="125" t="str">
        <f t="shared" ca="1" si="43"/>
        <v/>
      </c>
    </row>
    <row r="100" spans="1:33" s="119" customFormat="1" ht="18.75" customHeight="1">
      <c r="A100" s="129" t="b">
        <f ca="1">AND(B81=TRUE,H59+6&gt;A81+2)</f>
        <v>0</v>
      </c>
      <c r="B100" s="130" t="str">
        <f t="shared" ca="1" si="29"/>
        <v/>
      </c>
      <c r="C100" s="131" t="str">
        <f t="shared" ca="1" si="30"/>
        <v/>
      </c>
      <c r="D100" s="204" t="str">
        <f ca="1">IF(A100=FALSE,"",IF(B100=0,0,D61/B100*100))</f>
        <v/>
      </c>
      <c r="E100" s="204" t="str">
        <f ca="1">IF(A100=FALSE,"",IF(B100=0,0,D61/B100*100))</f>
        <v/>
      </c>
      <c r="F100" s="132" t="str">
        <f t="shared" ca="1" si="44"/>
        <v/>
      </c>
      <c r="G100" s="132" t="str">
        <f t="shared" ca="1" si="31"/>
        <v/>
      </c>
      <c r="H100" s="132" t="str">
        <f ca="1">IF(A100=FALSE,"",IF(B100=0,0,P59/2))</f>
        <v/>
      </c>
      <c r="I100" s="132" t="str">
        <f ca="1">IF(A100=FALSE,"",IF(B100=0,0,P61/SQRT(3)))</f>
        <v/>
      </c>
      <c r="J100" s="132" t="str">
        <f ca="1">IF(A100=FALSE,"",IF(B100=0,0,O59*B61/SQRT(3)))</f>
        <v/>
      </c>
      <c r="K100" s="205" t="str">
        <f t="shared" ca="1" si="32"/>
        <v/>
      </c>
      <c r="L100" s="133" t="str">
        <f t="shared" ca="1" si="45"/>
        <v/>
      </c>
      <c r="M100" s="134" t="str">
        <f t="shared" ca="1" si="33"/>
        <v/>
      </c>
      <c r="N100" s="135" t="str">
        <f ca="1">IF(A100=FALSE,"",IF(B100=0,0,K100*MAX(M89:M102)))</f>
        <v/>
      </c>
      <c r="O100" s="207" t="str">
        <f ca="1">IF(A100=FALSE,"",D71)</f>
        <v/>
      </c>
      <c r="P100" s="208" t="str">
        <f t="shared" ca="1" si="34"/>
        <v/>
      </c>
      <c r="Q100" s="210" t="str">
        <f t="shared" ca="1" si="35"/>
        <v/>
      </c>
      <c r="R100" s="208" t="str">
        <f ca="1">IF(A100=FALSE,"",OFFSET(O68,0,MATCH(MAX(P69:R69),P69:R69,0)))</f>
        <v/>
      </c>
      <c r="S100" s="209" t="str">
        <f ca="1">IF(A100=FALSE,"",IF(C100=0,0,D61/B100*100))</f>
        <v/>
      </c>
      <c r="U100" s="104">
        <f ca="1">IF(F59*Q$4&lt;=O100,0.5,IF(F59*Q$5&lt;=O100,1,IF(F59*Q$6&lt;=O100,2,IF(F59*Q$7&lt;=O100,3,))))</f>
        <v>0.5</v>
      </c>
      <c r="V100" s="104">
        <f t="shared" ca="1" si="36"/>
        <v>0.5</v>
      </c>
      <c r="W100" s="104">
        <f t="shared" ca="1" si="37"/>
        <v>0.5</v>
      </c>
      <c r="X100" s="104">
        <f t="shared" ca="1" si="38"/>
        <v>0.5</v>
      </c>
      <c r="Y100" s="104">
        <f t="shared" ca="1" si="39"/>
        <v>0.5</v>
      </c>
      <c r="Z100" s="104">
        <f t="shared" ca="1" si="47"/>
        <v>0</v>
      </c>
      <c r="AA100" s="136">
        <f t="shared" ca="1" si="46"/>
        <v>0.5</v>
      </c>
      <c r="AC100" s="137" t="str">
        <f t="shared" ca="1" si="40"/>
        <v/>
      </c>
      <c r="AD100" s="137" t="str">
        <f ca="1">IF(A100=FALSE,"",IF(B100=0,0,C61*100))</f>
        <v/>
      </c>
      <c r="AE100" s="137" t="str">
        <f t="shared" ca="1" si="41"/>
        <v/>
      </c>
      <c r="AF100" s="137" t="b">
        <f t="shared" ca="1" si="42"/>
        <v>1</v>
      </c>
      <c r="AG100" s="125" t="str">
        <f t="shared" ca="1" si="43"/>
        <v/>
      </c>
    </row>
    <row r="101" spans="1:33" s="119" customFormat="1" ht="18.75" customHeight="1">
      <c r="A101" s="129" t="b">
        <f ca="1">AND(B82=TRUE,H59+6&gt;A82+2)</f>
        <v>0</v>
      </c>
      <c r="B101" s="130" t="str">
        <f t="shared" ca="1" si="29"/>
        <v/>
      </c>
      <c r="C101" s="131" t="str">
        <f t="shared" ca="1" si="30"/>
        <v/>
      </c>
      <c r="D101" s="204" t="str">
        <f ca="1">IF(A101=FALSE,"",IF(B101=0,0,D61/B101*100))</f>
        <v/>
      </c>
      <c r="E101" s="204" t="str">
        <f ca="1">IF(A101=FALSE,"",IF(B101=0,0,D61/B101*100))</f>
        <v/>
      </c>
      <c r="F101" s="132" t="str">
        <f t="shared" ca="1" si="44"/>
        <v/>
      </c>
      <c r="G101" s="132" t="str">
        <f t="shared" ca="1" si="31"/>
        <v/>
      </c>
      <c r="H101" s="132" t="str">
        <f ca="1">IF(A101=FALSE,"",IF(B101=0,0,P59/2))</f>
        <v/>
      </c>
      <c r="I101" s="132" t="str">
        <f ca="1">IF(A101=FALSE,"",IF(B101=0,0,P61/SQRT(3)))</f>
        <v/>
      </c>
      <c r="J101" s="132" t="str">
        <f ca="1">IF(A101=FALSE,"",IF(B101=0,0,O59*B61/SQRT(3)))</f>
        <v/>
      </c>
      <c r="K101" s="205" t="str">
        <f t="shared" ca="1" si="32"/>
        <v/>
      </c>
      <c r="L101" s="133" t="str">
        <f t="shared" ca="1" si="45"/>
        <v/>
      </c>
      <c r="M101" s="134" t="str">
        <f t="shared" ca="1" si="33"/>
        <v/>
      </c>
      <c r="N101" s="135" t="str">
        <f ca="1">IF(A101=FALSE,"",IF(B101=0,0,K101*MAX(M89:M102)))</f>
        <v/>
      </c>
      <c r="O101" s="207" t="str">
        <f ca="1">IF(A101=FALSE,"",D71)</f>
        <v/>
      </c>
      <c r="P101" s="208" t="str">
        <f t="shared" ca="1" si="34"/>
        <v/>
      </c>
      <c r="Q101" s="210" t="str">
        <f t="shared" ca="1" si="35"/>
        <v/>
      </c>
      <c r="R101" s="208" t="str">
        <f ca="1">IF(A101=FALSE,"",OFFSET(O68,0,MATCH(MAX(P69:R69),P69:R69,0)))</f>
        <v/>
      </c>
      <c r="S101" s="209" t="str">
        <f ca="1">IF(A101=FALSE,"",IF(C101=0,0,D61/B101*100))</f>
        <v/>
      </c>
      <c r="U101" s="104">
        <f ca="1">IF(F59*Q$4&lt;=O101,0.5,IF(F59*Q$5&lt;=O101,1,IF(F59*Q$6&lt;=O101,2,IF(F59*Q$7&lt;=O101,3,))))</f>
        <v>0.5</v>
      </c>
      <c r="V101" s="104">
        <f t="shared" ca="1" si="36"/>
        <v>0.5</v>
      </c>
      <c r="W101" s="104">
        <f t="shared" ca="1" si="37"/>
        <v>0.5</v>
      </c>
      <c r="X101" s="104">
        <f t="shared" ca="1" si="38"/>
        <v>0.5</v>
      </c>
      <c r="Y101" s="104">
        <f t="shared" ca="1" si="39"/>
        <v>0.5</v>
      </c>
      <c r="Z101" s="104">
        <f t="shared" ca="1" si="47"/>
        <v>0</v>
      </c>
      <c r="AA101" s="136">
        <f t="shared" ca="1" si="46"/>
        <v>0.5</v>
      </c>
      <c r="AC101" s="137" t="str">
        <f t="shared" ca="1" si="40"/>
        <v/>
      </c>
      <c r="AD101" s="137" t="str">
        <f ca="1">IF(A101=FALSE,"",IF(B101=0,0,C61*100))</f>
        <v/>
      </c>
      <c r="AE101" s="137" t="str">
        <f t="shared" ca="1" si="41"/>
        <v/>
      </c>
      <c r="AF101" s="137" t="b">
        <f t="shared" ca="1" si="42"/>
        <v>1</v>
      </c>
      <c r="AG101" s="125" t="str">
        <f t="shared" ca="1" si="43"/>
        <v/>
      </c>
    </row>
    <row r="102" spans="1:33" s="119" customFormat="1" ht="18.75" customHeight="1">
      <c r="A102" s="129" t="b">
        <f ca="1">AND(B83=TRUE,H59+6&gt;A83+2)</f>
        <v>0</v>
      </c>
      <c r="B102" s="130" t="str">
        <f t="shared" ca="1" si="29"/>
        <v/>
      </c>
      <c r="C102" s="131" t="str">
        <f t="shared" ca="1" si="30"/>
        <v/>
      </c>
      <c r="D102" s="204" t="str">
        <f ca="1">IF(A102=FALSE,"",IF(B102=0,0,D61/B102*100))</f>
        <v/>
      </c>
      <c r="E102" s="204" t="str">
        <f ca="1">IF(A102=FALSE,"",IF(B102=0,0,D61/B102*100))</f>
        <v/>
      </c>
      <c r="F102" s="132" t="str">
        <f t="shared" ca="1" si="44"/>
        <v/>
      </c>
      <c r="G102" s="132" t="str">
        <f t="shared" ca="1" si="31"/>
        <v/>
      </c>
      <c r="H102" s="132" t="str">
        <f ca="1">IF(A102=FALSE,"",IF(B102=0,0,P59/2))</f>
        <v/>
      </c>
      <c r="I102" s="132" t="str">
        <f ca="1">IF(A102=FALSE,"",IF(B102=0,0,P61/SQRT(3)))</f>
        <v/>
      </c>
      <c r="J102" s="132" t="str">
        <f ca="1">IF(A102=FALSE,"",IF(B102=0,0,O59*B61/SQRT(3)))</f>
        <v/>
      </c>
      <c r="K102" s="205" t="str">
        <f t="shared" ca="1" si="32"/>
        <v/>
      </c>
      <c r="L102" s="133" t="str">
        <f t="shared" ca="1" si="45"/>
        <v/>
      </c>
      <c r="M102" s="134" t="str">
        <f t="shared" ca="1" si="33"/>
        <v/>
      </c>
      <c r="N102" s="135" t="str">
        <f ca="1">IF(A102=FALSE,"",IF(B102=0,0,K102*MAX(M89:M102)))</f>
        <v/>
      </c>
      <c r="O102" s="207" t="str">
        <f ca="1">IF(A102=FALSE,"",D71)</f>
        <v/>
      </c>
      <c r="P102" s="208" t="str">
        <f t="shared" ca="1" si="34"/>
        <v/>
      </c>
      <c r="Q102" s="210" t="str">
        <f t="shared" ca="1" si="35"/>
        <v/>
      </c>
      <c r="R102" s="208" t="str">
        <f ca="1">IF(A102=FALSE,"",OFFSET(O68,0,MATCH(MAX(P69:R69),P69:R69,0)))</f>
        <v/>
      </c>
      <c r="S102" s="209" t="str">
        <f ca="1">IF(A102=FALSE,"",IF(C102=0,0,D61/B102*100))</f>
        <v/>
      </c>
      <c r="U102" s="104">
        <f ca="1">IF(F59*Q$4&lt;=O102,0.5,IF(F59*Q$5&lt;=O102,1,IF(F59*Q$6&lt;=O102,2,IF(F59*Q$7&lt;=O102,3,))))</f>
        <v>0.5</v>
      </c>
      <c r="V102" s="104">
        <f t="shared" ca="1" si="36"/>
        <v>0.5</v>
      </c>
      <c r="W102" s="104">
        <f t="shared" ca="1" si="37"/>
        <v>0.5</v>
      </c>
      <c r="X102" s="104">
        <f t="shared" ca="1" si="38"/>
        <v>0.5</v>
      </c>
      <c r="Y102" s="104">
        <f t="shared" ca="1" si="39"/>
        <v>0.5</v>
      </c>
      <c r="Z102" s="104">
        <f t="shared" ca="1" si="47"/>
        <v>0</v>
      </c>
      <c r="AA102" s="136">
        <f t="shared" ca="1" si="46"/>
        <v>0.5</v>
      </c>
      <c r="AC102" s="137" t="str">
        <f t="shared" ca="1" si="40"/>
        <v/>
      </c>
      <c r="AD102" s="137" t="str">
        <f ca="1">IF(A102=FALSE,"",IF(B102=0,0,C61*100))</f>
        <v/>
      </c>
      <c r="AE102" s="137" t="str">
        <f t="shared" ca="1" si="41"/>
        <v/>
      </c>
      <c r="AF102" s="137" t="b">
        <f t="shared" ca="1" si="42"/>
        <v>1</v>
      </c>
      <c r="AG102" s="125" t="str">
        <f t="shared" ca="1" si="43"/>
        <v/>
      </c>
    </row>
    <row r="104" spans="1:33" ht="17.25" customHeight="1">
      <c r="A104" s="105" t="str">
        <f>"■ 피교정기기 명세 ("&amp;A106&amp;"단)"</f>
        <v>■ 피교정기기 명세 (3단)</v>
      </c>
      <c r="M104" s="107" t="s">
        <v>234</v>
      </c>
      <c r="N104" s="108"/>
      <c r="O104" s="108"/>
      <c r="P104" s="108"/>
      <c r="Q104" s="552" t="s">
        <v>235</v>
      </c>
      <c r="R104" s="553"/>
      <c r="S104" s="553"/>
      <c r="T104" s="554"/>
    </row>
    <row r="105" spans="1:33" ht="17.25" customHeight="1">
      <c r="A105" s="96" t="s">
        <v>236</v>
      </c>
      <c r="B105" s="96" t="s">
        <v>237</v>
      </c>
      <c r="C105" s="96" t="s">
        <v>50</v>
      </c>
      <c r="D105" s="96" t="s">
        <v>239</v>
      </c>
      <c r="E105" s="96" t="s">
        <v>183</v>
      </c>
      <c r="F105" s="206" t="s">
        <v>39</v>
      </c>
      <c r="G105" s="96" t="s">
        <v>241</v>
      </c>
      <c r="H105" s="96" t="s">
        <v>242</v>
      </c>
      <c r="I105" s="96" t="s">
        <v>243</v>
      </c>
      <c r="J105" s="96" t="s">
        <v>244</v>
      </c>
      <c r="M105" s="96" t="s">
        <v>52</v>
      </c>
      <c r="N105" s="96" t="s">
        <v>246</v>
      </c>
      <c r="O105" s="96" t="s">
        <v>247</v>
      </c>
      <c r="P105" s="96" t="s">
        <v>248</v>
      </c>
      <c r="Q105" s="551" t="s">
        <v>249</v>
      </c>
      <c r="R105" s="102" t="s">
        <v>40</v>
      </c>
      <c r="S105" s="102" t="s">
        <v>42</v>
      </c>
      <c r="T105" s="102" t="s">
        <v>154</v>
      </c>
    </row>
    <row r="106" spans="1:33" ht="18" customHeight="1">
      <c r="A106" s="102">
        <v>3</v>
      </c>
      <c r="B106" s="102" t="e">
        <f>MATCH(A106&amp;"단",Force_2!D$4:D$203,0)</f>
        <v>#N/A</v>
      </c>
      <c r="C106" s="109">
        <f ca="1">OFFSET(Force_2!A$206,$A106,0)</f>
        <v>0</v>
      </c>
      <c r="D106" s="109">
        <f ca="1">OFFSET(Force_2!B$206,$A106,0)</f>
        <v>0</v>
      </c>
      <c r="E106" s="109">
        <f ca="1">OFFSET(Force_2!C$206,$A106,0)</f>
        <v>0</v>
      </c>
      <c r="F106" s="109">
        <f ca="1">OFFSET(Force_2!D$206,$A106,0)</f>
        <v>0</v>
      </c>
      <c r="G106" s="109">
        <f ca="1">OFFSET(Force_2!E$206,$A106,0)</f>
        <v>0</v>
      </c>
      <c r="H106" s="109">
        <f ca="1">OFFSET(Force_2!F$206,$A106,0)</f>
        <v>0</v>
      </c>
      <c r="I106" s="109">
        <f ca="1">OFFSET(Force_2!G$206,$A106,0)</f>
        <v>0</v>
      </c>
      <c r="J106" s="109">
        <f ca="1">OFFSET(Force_2!B$219,A106,0)</f>
        <v>0</v>
      </c>
      <c r="K106" s="211" t="s">
        <v>500</v>
      </c>
      <c r="M106" s="102">
        <f ca="1">OFFSET(Force_2!G$219,A106,0)</f>
        <v>0</v>
      </c>
      <c r="N106" s="102">
        <f ca="1">OFFSET(Force_2!Y$219,A106,0)</f>
        <v>0</v>
      </c>
      <c r="O106" s="102">
        <v>0.05</v>
      </c>
      <c r="P106" s="102">
        <f ca="1">OFFSET(Force_2!T$219,A106,0)</f>
        <v>0</v>
      </c>
      <c r="Q106" s="547"/>
      <c r="R106" s="111">
        <f ca="1">OFFSET(Force_2!Z$219,$A106,0)</f>
        <v>0</v>
      </c>
      <c r="S106" s="111">
        <f ca="1">OFFSET(Force_2!AA$219,$A106,0)</f>
        <v>0</v>
      </c>
      <c r="T106" s="111">
        <f ca="1">OFFSET(Force_2!AB$219,$A106,0)</f>
        <v>0</v>
      </c>
    </row>
    <row r="107" spans="1:33" s="108" customFormat="1" ht="18" customHeight="1">
      <c r="A107" s="96" t="s">
        <v>250</v>
      </c>
      <c r="B107" s="96" t="s">
        <v>53</v>
      </c>
      <c r="C107" s="96" t="s">
        <v>3</v>
      </c>
      <c r="D107" s="97" t="s">
        <v>252</v>
      </c>
      <c r="E107" s="97" t="s">
        <v>253</v>
      </c>
      <c r="F107" s="97" t="s">
        <v>254</v>
      </c>
      <c r="G107" s="97" t="s">
        <v>255</v>
      </c>
      <c r="H107" s="96" t="s">
        <v>256</v>
      </c>
      <c r="I107" s="96" t="s">
        <v>257</v>
      </c>
      <c r="J107" s="96" t="s">
        <v>51</v>
      </c>
      <c r="K107" s="110">
        <f ca="1">OFFSET(M$2,MATCH(J108,N$3:N$8,0),0)</f>
        <v>0</v>
      </c>
      <c r="M107" s="96" t="s">
        <v>258</v>
      </c>
      <c r="N107" s="96" t="s">
        <v>259</v>
      </c>
      <c r="O107" s="96" t="s">
        <v>260</v>
      </c>
      <c r="P107" s="96" t="s">
        <v>261</v>
      </c>
      <c r="Q107" s="551" t="s">
        <v>262</v>
      </c>
      <c r="R107" s="102" t="s">
        <v>41</v>
      </c>
      <c r="S107" s="102" t="s">
        <v>43</v>
      </c>
      <c r="T107" s="102" t="s">
        <v>157</v>
      </c>
    </row>
    <row r="108" spans="1:33" s="108" customFormat="1" ht="18.75" customHeight="1">
      <c r="A108" s="110" t="e">
        <f ca="1">OFFSET($H$2,MATCH(G106,$D$3:$D$8,0),0)</f>
        <v>#N/A</v>
      </c>
      <c r="B108" s="112" t="e">
        <f ca="1">ABS(N106-A$3)</f>
        <v>#DIV/0!</v>
      </c>
      <c r="C108" s="110" t="e">
        <f ca="1">OFFSET(Force_2!E$3,B106+4,0)</f>
        <v>#N/A</v>
      </c>
      <c r="D108" s="113" t="e">
        <f ca="1">F106*A108</f>
        <v>#N/A</v>
      </c>
      <c r="E108" s="102" t="str">
        <f ca="1">IF(OR(G106="kN",G106="N"),G106,IF(K115&gt;5,"kN","N"))</f>
        <v>kN</v>
      </c>
      <c r="F108" s="110">
        <f ca="1">OFFSET($D$6,0,MATCH(E108,$E$2:$J$2,0))</f>
        <v>1</v>
      </c>
      <c r="G108" s="113" t="e">
        <f ca="1">D108*F108</f>
        <v>#N/A</v>
      </c>
      <c r="H108" s="110" t="e">
        <f ca="1">IF(OR(G106="kN",G106="N"),"","약 ")&amp;TEXT(ROUND(G108,OFFSET($M$3,COUNTIF($L$3:$L$8,"&gt;"&amp;G108),0)),J108)&amp;" "&amp;E108</f>
        <v>#N/A</v>
      </c>
      <c r="I108" s="110">
        <f ca="1">OFFSET($N$3,COUNTIF($L$3:$L$8,"&gt;"&amp;ROUND(F106,OFFSET($M$3,COUNTIF($L$3:$L$8,"&gt;"&amp;F106),0))),0)</f>
        <v>0</v>
      </c>
      <c r="J108" s="110" t="str">
        <f ca="1">OFFSET($N$3,COUNTIF($L$3:$L$8,"&gt;"&amp;ROUND(G108,OFFSET($M$3,COUNTIF($L$3:$L$8,"&gt;"&amp;G108),0))),0)</f>
        <v>0</v>
      </c>
      <c r="K108" s="110">
        <f ca="1">K107+IF(E108="N",3,0)</f>
        <v>0</v>
      </c>
      <c r="M108" s="110">
        <f ca="1">IF(OR(M106="인장 (추)",M106="압축 (추)"),E108,OFFSET(Force_2!AF$219,A106,0))</f>
        <v>0</v>
      </c>
      <c r="N108" s="102" t="e">
        <f ca="1">OFFSET($D$2,MATCH(M108,$E$2:$J$2,0),MATCH(K113,$D$3:$D$8,0))</f>
        <v>#N/A</v>
      </c>
      <c r="O108" s="110">
        <f ca="1">OFFSET(Force_2!AG$219,A106,0)</f>
        <v>0</v>
      </c>
      <c r="P108" s="114">
        <f ca="1">OFFSET(Force_2!AH$219,A106,0)</f>
        <v>0</v>
      </c>
      <c r="Q108" s="547"/>
      <c r="R108" s="111">
        <f ca="1">OFFSET(Force_2!AC$219,$A106,0)</f>
        <v>0</v>
      </c>
      <c r="S108" s="111">
        <f ca="1">OFFSET(Force_2!AD$219,$A106,0)</f>
        <v>0</v>
      </c>
      <c r="T108" s="111">
        <f ca="1">OFFSET(Force_2!AE$219,$A106,0)</f>
        <v>0</v>
      </c>
    </row>
    <row r="109" spans="1:33" s="115" customFormat="1" ht="18.75" customHeight="1">
      <c r="A109" s="106"/>
      <c r="B109" s="106"/>
      <c r="C109" s="106"/>
      <c r="D109" s="106"/>
      <c r="E109" s="106"/>
      <c r="F109" s="106"/>
      <c r="G109" s="106"/>
      <c r="I109" s="106"/>
      <c r="J109" s="106"/>
      <c r="K109" s="106"/>
      <c r="L109" s="106"/>
      <c r="M109" s="106"/>
      <c r="N109" s="106"/>
      <c r="O109" s="106"/>
      <c r="AB109" s="116"/>
      <c r="AC109" s="116"/>
      <c r="AD109" s="116"/>
      <c r="AE109" s="116"/>
    </row>
    <row r="110" spans="1:33" s="115" customFormat="1" ht="18.75" customHeight="1">
      <c r="A110" s="117" t="s">
        <v>263</v>
      </c>
      <c r="B110" s="117"/>
      <c r="C110" s="118"/>
      <c r="D110" s="108"/>
      <c r="E110" s="108"/>
      <c r="F110" s="93"/>
      <c r="G110" s="108"/>
      <c r="H110" s="119"/>
      <c r="I110" s="108"/>
      <c r="K110" s="93" t="s">
        <v>54</v>
      </c>
      <c r="M110" s="119"/>
      <c r="N110" s="119"/>
      <c r="O110" s="119"/>
      <c r="P110" s="120" t="s">
        <v>55</v>
      </c>
      <c r="R110" s="119"/>
      <c r="S110" s="119"/>
    </row>
    <row r="111" spans="1:33" s="115" customFormat="1" ht="17.25" customHeight="1">
      <c r="A111" s="538" t="s">
        <v>264</v>
      </c>
      <c r="B111" s="555" t="s">
        <v>576</v>
      </c>
      <c r="C111" s="538" t="s">
        <v>265</v>
      </c>
      <c r="D111" s="538" t="s">
        <v>266</v>
      </c>
      <c r="E111" s="535" t="s">
        <v>267</v>
      </c>
      <c r="F111" s="537"/>
      <c r="G111" s="535" t="s">
        <v>190</v>
      </c>
      <c r="H111" s="537"/>
      <c r="I111" s="535" t="s">
        <v>191</v>
      </c>
      <c r="J111" s="537"/>
      <c r="K111" s="538" t="s">
        <v>192</v>
      </c>
      <c r="L111" s="535" t="s">
        <v>271</v>
      </c>
      <c r="M111" s="536"/>
      <c r="N111" s="536"/>
      <c r="O111" s="537"/>
      <c r="P111" s="535" t="s">
        <v>272</v>
      </c>
      <c r="Q111" s="536"/>
      <c r="R111" s="536"/>
      <c r="S111" s="537"/>
      <c r="T111" s="535" t="s">
        <v>228</v>
      </c>
      <c r="U111" s="536"/>
      <c r="V111" s="537"/>
    </row>
    <row r="112" spans="1:33" ht="18.75" customHeight="1">
      <c r="A112" s="540"/>
      <c r="B112" s="540"/>
      <c r="C112" s="540"/>
      <c r="D112" s="539"/>
      <c r="E112" s="99" t="s">
        <v>192</v>
      </c>
      <c r="F112" s="99" t="s">
        <v>271</v>
      </c>
      <c r="G112" s="99" t="s">
        <v>192</v>
      </c>
      <c r="H112" s="99" t="s">
        <v>271</v>
      </c>
      <c r="I112" s="99" t="s">
        <v>192</v>
      </c>
      <c r="J112" s="99" t="s">
        <v>271</v>
      </c>
      <c r="K112" s="539"/>
      <c r="L112" s="99" t="s">
        <v>267</v>
      </c>
      <c r="M112" s="99" t="s">
        <v>190</v>
      </c>
      <c r="N112" s="99" t="s">
        <v>191</v>
      </c>
      <c r="O112" s="99" t="s">
        <v>277</v>
      </c>
      <c r="P112" s="99" t="s">
        <v>267</v>
      </c>
      <c r="Q112" s="99" t="s">
        <v>190</v>
      </c>
      <c r="R112" s="99" t="s">
        <v>191</v>
      </c>
      <c r="S112" s="99" t="s">
        <v>277</v>
      </c>
      <c r="T112" s="99" t="s">
        <v>212</v>
      </c>
      <c r="U112" s="99" t="s">
        <v>213</v>
      </c>
      <c r="V112" s="99" t="s">
        <v>214</v>
      </c>
    </row>
    <row r="113" spans="1:39" s="115" customFormat="1" ht="18.75" customHeight="1">
      <c r="A113" s="539"/>
      <c r="B113" s="539"/>
      <c r="C113" s="539"/>
      <c r="D113" s="312">
        <f ca="1">G106</f>
        <v>0</v>
      </c>
      <c r="E113" s="99">
        <f ca="1">D113</f>
        <v>0</v>
      </c>
      <c r="F113" s="99" t="s">
        <v>0</v>
      </c>
      <c r="G113" s="99">
        <f ca="1">D113</f>
        <v>0</v>
      </c>
      <c r="H113" s="99" t="s">
        <v>0</v>
      </c>
      <c r="I113" s="99">
        <f ca="1">D113</f>
        <v>0</v>
      </c>
      <c r="J113" s="99" t="s">
        <v>0</v>
      </c>
      <c r="K113" s="312" t="s">
        <v>176</v>
      </c>
      <c r="L113" s="99"/>
      <c r="M113" s="99"/>
      <c r="N113" s="99"/>
      <c r="O113" s="187"/>
      <c r="P113" s="99" t="s">
        <v>176</v>
      </c>
      <c r="Q113" s="99" t="s">
        <v>176</v>
      </c>
      <c r="R113" s="99" t="s">
        <v>176</v>
      </c>
      <c r="S113" s="99" t="s">
        <v>176</v>
      </c>
      <c r="T113" s="99" t="s">
        <v>215</v>
      </c>
      <c r="U113" s="99" t="s">
        <v>215</v>
      </c>
      <c r="V113" s="99" t="s">
        <v>215</v>
      </c>
    </row>
    <row r="114" spans="1:39" s="115" customFormat="1" ht="18.75" customHeight="1">
      <c r="A114" s="121">
        <v>0</v>
      </c>
      <c r="B114" s="121" t="b">
        <f ca="1">IFERROR(AND(OFFSET(Force_2!O$3,B106+A114,0)&lt;&gt;"",H106+5&gt;A114),FALSE)</f>
        <v>0</v>
      </c>
      <c r="C114" s="541" t="s">
        <v>280</v>
      </c>
      <c r="D114" s="121" t="str">
        <f ca="1">IF(B114=FALSE,"",OFFSET(Force_2!B$3,B106+A114,0))</f>
        <v/>
      </c>
      <c r="E114" s="121" t="str">
        <f ca="1">IF(B114=FALSE,"",OFFSET(Force_2!O$3,B106+A114,0))</f>
        <v/>
      </c>
      <c r="F114" s="121" t="str">
        <f ca="1">IF(B114=FALSE,"",OFFSET(Force_2!P$3,B106+A114,0))</f>
        <v/>
      </c>
      <c r="G114" s="121" t="str">
        <f ca="1">IF(B114=FALSE,"",OFFSET(Force_2!Q$3,B106+A114,0))</f>
        <v/>
      </c>
      <c r="H114" s="121" t="str">
        <f ca="1">IF(B114=FALSE,"",OFFSET(Force_2!R$3,B106+A114,0))</f>
        <v/>
      </c>
      <c r="I114" s="121" t="str">
        <f ca="1">IF(B114=FALSE,"",OFFSET(Force_2!S$3,B106+A114,0))</f>
        <v/>
      </c>
      <c r="J114" s="121" t="str">
        <f ca="1">IF(B114=FALSE,"",OFFSET(Force_2!T$3,B106+A114,0))</f>
        <v/>
      </c>
      <c r="K114" s="295" t="str">
        <f ca="1">IF(B114=FALSE,"",D114*A108)</f>
        <v/>
      </c>
      <c r="L114" s="295" t="str">
        <f ca="1">IF(B114=FALSE,"",IF(D114=0,0,D114/E114*(F114-F114)))</f>
        <v/>
      </c>
      <c r="M114" s="295" t="str">
        <f ca="1">IF(B114=FALSE,"",IF(D114=0,0,D114/G114*(H114-H114)))</f>
        <v/>
      </c>
      <c r="N114" s="295" t="str">
        <f ca="1">IF(B114=FALSE,"",IF(D114=0,0,D114/I114*(J114-J114)))</f>
        <v/>
      </c>
      <c r="O114" s="296"/>
      <c r="P114" s="297" t="s">
        <v>281</v>
      </c>
      <c r="Q114" s="298"/>
      <c r="R114" s="298"/>
      <c r="S114" s="298"/>
      <c r="T114" s="296"/>
      <c r="U114" s="298"/>
      <c r="V114" s="299"/>
      <c r="X114" s="93" t="s">
        <v>282</v>
      </c>
      <c r="Z114" s="119"/>
      <c r="AA114" s="119"/>
      <c r="AB114" s="119"/>
      <c r="AI114" s="93" t="s">
        <v>501</v>
      </c>
      <c r="AJ114" s="119"/>
      <c r="AK114" s="119"/>
    </row>
    <row r="115" spans="1:39" s="108" customFormat="1" ht="18.75" customHeight="1">
      <c r="A115" s="121">
        <v>1</v>
      </c>
      <c r="B115" s="121" t="b">
        <f ca="1">IFERROR(AND(OFFSET(Force_2!O$3,B106+A115,0)&lt;&gt;"",H106+5&gt;A115),FALSE)</f>
        <v>0</v>
      </c>
      <c r="C115" s="542"/>
      <c r="D115" s="121" t="str">
        <f ca="1">IF(B115=FALSE,"",OFFSET(Force_2!B$3,B106+A115,0))</f>
        <v/>
      </c>
      <c r="E115" s="121" t="str">
        <f ca="1">IF(B115=FALSE,"",OFFSET(Force_2!O$3,B106+A115,0))</f>
        <v/>
      </c>
      <c r="F115" s="121" t="str">
        <f ca="1">IF(B115=FALSE,"",OFFSET(Force_2!P$3,B106+A115,0))</f>
        <v/>
      </c>
      <c r="G115" s="121" t="str">
        <f ca="1">IF(B115=FALSE,"",OFFSET(Force_2!Q$3,B106+A115,0))</f>
        <v/>
      </c>
      <c r="H115" s="121" t="str">
        <f ca="1">IF(B115=FALSE,"",OFFSET(Force_2!R$3,B106+A115,0))</f>
        <v/>
      </c>
      <c r="I115" s="121" t="str">
        <f ca="1">IF(B115=FALSE,"",OFFSET(Force_2!S$3,B106+A115,0))</f>
        <v/>
      </c>
      <c r="J115" s="121" t="str">
        <f ca="1">IF(B115=FALSE,"",OFFSET(Force_2!T$3,B106+A115,0))</f>
        <v/>
      </c>
      <c r="K115" s="295" t="str">
        <f ca="1">IF(B115=FALSE,"",D115*A108)</f>
        <v/>
      </c>
      <c r="L115" s="295" t="str">
        <f ca="1">IF(B115=FALSE,"",IF(D115=0,0,D115/E115*(F115-F114)))</f>
        <v/>
      </c>
      <c r="M115" s="295" t="str">
        <f ca="1">IF(B115=FALSE,"",IF(D115=0,0,D115/G115*(H115-H114)))</f>
        <v/>
      </c>
      <c r="N115" s="295" t="str">
        <f ca="1">IF(B115=FALSE,"",IF(D115=0,0,D115/I115*(J115-J114)))</f>
        <v/>
      </c>
      <c r="O115" s="300"/>
      <c r="P115" s="295" t="e">
        <f ca="1">OFFSET(E117,H106+1,0)*A108</f>
        <v>#VALUE!</v>
      </c>
      <c r="Q115" s="295" t="e">
        <f ca="1">OFFSET(G117,H106+1,0)*A108</f>
        <v>#VALUE!</v>
      </c>
      <c r="R115" s="295" t="e">
        <f ca="1">OFFSET(I117,H106+1,0)*A108</f>
        <v>#VALUE!</v>
      </c>
      <c r="S115" s="301"/>
      <c r="T115" s="300"/>
      <c r="U115" s="301"/>
      <c r="V115" s="302"/>
      <c r="X115" s="98" t="s">
        <v>532</v>
      </c>
      <c r="Y115" s="313" t="s">
        <v>192</v>
      </c>
      <c r="Z115" s="311" t="s">
        <v>478</v>
      </c>
      <c r="AA115" s="272" t="s">
        <v>550</v>
      </c>
      <c r="AB115" s="313" t="s">
        <v>283</v>
      </c>
      <c r="AC115" s="313" t="s">
        <v>58</v>
      </c>
      <c r="AD115" s="272" t="s">
        <v>551</v>
      </c>
      <c r="AE115" s="313" t="s">
        <v>56</v>
      </c>
      <c r="AF115" s="313" t="s">
        <v>57</v>
      </c>
      <c r="AG115" s="313" t="s">
        <v>193</v>
      </c>
      <c r="AI115" s="311" t="s">
        <v>478</v>
      </c>
      <c r="AJ115" s="560" t="s">
        <v>112</v>
      </c>
      <c r="AK115" s="561"/>
      <c r="AL115" s="562"/>
      <c r="AM115" s="311" t="s">
        <v>504</v>
      </c>
    </row>
    <row r="116" spans="1:39" s="108" customFormat="1" ht="18.75" customHeight="1" thickBot="1">
      <c r="A116" s="122">
        <v>2</v>
      </c>
      <c r="B116" s="122" t="b">
        <f ca="1">IFERROR(AND(OFFSET(Force_2!O$3,B106+A116,0)&lt;&gt;"",H106+5&gt;A116),FALSE)</f>
        <v>0</v>
      </c>
      <c r="C116" s="543"/>
      <c r="D116" s="122" t="str">
        <f ca="1">IF(B116=FALSE,"",OFFSET(Force_2!B$3,B106+A116,0))</f>
        <v/>
      </c>
      <c r="E116" s="122" t="str">
        <f ca="1">IF(B116=FALSE,"",OFFSET(Force_2!O$3,B106+A116,0))</f>
        <v/>
      </c>
      <c r="F116" s="122" t="str">
        <f ca="1">IF(B116=FALSE,"",OFFSET(Force_2!P$3,B106+A116,0))</f>
        <v/>
      </c>
      <c r="G116" s="122" t="str">
        <f ca="1">IF(B116=FALSE,"",OFFSET(Force_2!Q$3,B106+A116,0))</f>
        <v/>
      </c>
      <c r="H116" s="122" t="str">
        <f ca="1">IF(B116=FALSE,"",OFFSET(Force_2!R$3,B106+A116,0))</f>
        <v/>
      </c>
      <c r="I116" s="122" t="str">
        <f ca="1">IF(B116=FALSE,"",OFFSET(Force_2!S$3,B106+A116,0))</f>
        <v/>
      </c>
      <c r="J116" s="122" t="str">
        <f ca="1">IF(B116=FALSE,"",OFFSET(Force_2!T$3,B106+A116,0))</f>
        <v/>
      </c>
      <c r="K116" s="303" t="str">
        <f ca="1">IF(B116=FALSE,"",D116*A108)</f>
        <v/>
      </c>
      <c r="L116" s="303" t="str">
        <f ca="1">IF(B116=FALSE,"",IF(D116=0,0,D116/E116*(F116-F114)))</f>
        <v/>
      </c>
      <c r="M116" s="303" t="str">
        <f ca="1">IF(B116=FALSE,"",IF(D116=0,0,D116/G116*(H116-H114)))</f>
        <v/>
      </c>
      <c r="N116" s="303" t="str">
        <f ca="1">IF(B116=FALSE,"",IF(D116=0,0,D116/I116*(J116-J114)))</f>
        <v/>
      </c>
      <c r="O116" s="304"/>
      <c r="P116" s="305" t="e">
        <f ca="1">ABS(P115)</f>
        <v>#VALUE!</v>
      </c>
      <c r="Q116" s="305" t="e">
        <f t="shared" ref="Q116:R116" ca="1" si="48">ABS(Q115)</f>
        <v>#VALUE!</v>
      </c>
      <c r="R116" s="305" t="e">
        <f t="shared" ca="1" si="48"/>
        <v>#VALUE!</v>
      </c>
      <c r="S116" s="306"/>
      <c r="T116" s="304"/>
      <c r="U116" s="306"/>
      <c r="V116" s="307"/>
      <c r="X116" s="312" t="s">
        <v>533</v>
      </c>
      <c r="Y116" s="312" t="str">
        <f ca="1">E108</f>
        <v>kN</v>
      </c>
      <c r="Z116" s="312" t="str">
        <f ca="1">E108</f>
        <v>kN</v>
      </c>
      <c r="AA116" s="312" t="str">
        <f ca="1">Z116</f>
        <v>kN</v>
      </c>
      <c r="AB116" s="312" t="s">
        <v>59</v>
      </c>
      <c r="AC116" s="312" t="s">
        <v>60</v>
      </c>
      <c r="AD116" s="233" t="str">
        <f ca="1">AA116</f>
        <v>kN</v>
      </c>
      <c r="AE116" s="312" t="s">
        <v>59</v>
      </c>
      <c r="AF116" s="312" t="s">
        <v>59</v>
      </c>
      <c r="AG116" s="312"/>
      <c r="AI116" s="312" t="str">
        <f ca="1">Z116</f>
        <v>kN</v>
      </c>
      <c r="AJ116" s="233" t="s">
        <v>505</v>
      </c>
      <c r="AK116" s="233" t="s">
        <v>558</v>
      </c>
      <c r="AL116" s="233" t="s">
        <v>506</v>
      </c>
      <c r="AM116" s="250" t="str">
        <f ca="1">IF(TYPE(MATCH("FAIL",AM117:AM130,0))=16,"","FAIL")</f>
        <v/>
      </c>
    </row>
    <row r="117" spans="1:39" s="119" customFormat="1" ht="18.75" customHeight="1">
      <c r="A117" s="123">
        <v>3</v>
      </c>
      <c r="B117" s="123" t="b">
        <f ca="1">IFERROR(AND(OFFSET(Force_2!O$3,B106+A117,0)&lt;&gt;"",H106+5&gt;A117),FALSE)</f>
        <v>0</v>
      </c>
      <c r="C117" s="556" t="s">
        <v>285</v>
      </c>
      <c r="D117" s="123" t="str">
        <f ca="1">IF(B117=FALSE,"",OFFSET(Force_2!B$3,B106+A117,0))</f>
        <v/>
      </c>
      <c r="E117" s="123" t="str">
        <f ca="1">IF(B117=FALSE,"",OFFSET(Force_2!O$3,B106+A117,0))</f>
        <v/>
      </c>
      <c r="F117" s="123" t="str">
        <f ca="1">IF(B117=FALSE,"",OFFSET(Force_2!P$3,B106+A117,0))</f>
        <v/>
      </c>
      <c r="G117" s="123" t="str">
        <f ca="1">IF(B117=FALSE,"",OFFSET(Force_2!Q$3,B106+A117,0))</f>
        <v/>
      </c>
      <c r="H117" s="123" t="str">
        <f ca="1">IF(B117=FALSE,"",OFFSET(Force_2!R$3,B106+A117,0))</f>
        <v/>
      </c>
      <c r="I117" s="123" t="str">
        <f ca="1">IF(B117=FALSE,"",OFFSET(Force_2!S$3,B106+A117,0))</f>
        <v/>
      </c>
      <c r="J117" s="123" t="str">
        <f ca="1">IF(B117=FALSE,"",OFFSET(Force_2!T$3,B106+A117,0))</f>
        <v/>
      </c>
      <c r="K117" s="308" t="str">
        <f ca="1">IF(B117=FALSE,"",D117*A108)</f>
        <v/>
      </c>
      <c r="L117" s="308" t="str">
        <f ca="1">IF(B117=FALSE,"",IF(D117=0,0,D117/E117*(F117-F117)))</f>
        <v/>
      </c>
      <c r="M117" s="308" t="str">
        <f ca="1">IF(B117=FALSE,"",IF(D117=0,0,D117/G117*(H117-H117)))</f>
        <v/>
      </c>
      <c r="N117" s="308" t="str">
        <f ca="1">IF(B117=FALSE,"",IF(D117=0,0,D117/I117*(J117-J117)))</f>
        <v/>
      </c>
      <c r="O117" s="308" t="str">
        <f ca="1">IF(B117=FALSE,"",AVERAGE(L117:N117))</f>
        <v/>
      </c>
      <c r="P117" s="308" t="str">
        <f ca="1">IF(B117=FALSE,"",(R108*L117+S108*L117^2+T108*L117^3)*N108)</f>
        <v/>
      </c>
      <c r="Q117" s="308" t="str">
        <f ca="1">IF(B117=FALSE,"",(R108*M117+S108*M117^2+T108*M117^3)*N108)</f>
        <v/>
      </c>
      <c r="R117" s="308" t="str">
        <f ca="1">IF(B117=FALSE,"",(R108*N117+S108*N117^2+T108*N117^3)*N108)</f>
        <v/>
      </c>
      <c r="S117" s="308" t="str">
        <f ca="1">IF(B117=FALSE,"",AVERAGE(P117:R117))</f>
        <v/>
      </c>
      <c r="T117" s="309" t="str">
        <f ca="1">IF(B117=FALSE,"",IF(K117=0,0,(ROUND(K117,K108)-ROUND(P117,K108))/ROUND(P117,K108)*100))</f>
        <v/>
      </c>
      <c r="U117" s="309" t="str">
        <f ca="1">IF(B117=FALSE,"",IF(K117=0,0,(ROUND(K117,K108)-ROUND(Q117,K108))/ROUND(Q117,K108)*100))</f>
        <v/>
      </c>
      <c r="V117" s="309" t="str">
        <f ca="1">IF(B117=FALSE,"",IF(K117=0,0,(ROUND(K117,K108)-ROUND(R117,K108))/ROUND(R117,K108)*100))</f>
        <v/>
      </c>
      <c r="X117" s="124" t="str">
        <f ca="1">IF(A136=FALSE,"",IF(B136*F108&gt;=1000,"# ##","")&amp;J108)</f>
        <v/>
      </c>
      <c r="Y117" s="124" t="str">
        <f ca="1">IF(A136=FALSE,"",TEXT(B136*F108,X117))</f>
        <v/>
      </c>
      <c r="Z117" s="124" t="str">
        <f ca="1">IF(A136=FALSE,"-",TEXT(C136*F108,X117))</f>
        <v>-</v>
      </c>
      <c r="AA117" s="273" t="str">
        <f ca="1">IF(A136=FALSE,"-",TEXT((B136-C136)*F108,X117))</f>
        <v>-</v>
      </c>
      <c r="AB117" s="124" t="str">
        <f ca="1">IF(A136=FALSE,"",IF(D117=0,"-",TEXT(P136,AH138)))</f>
        <v/>
      </c>
      <c r="AC117" s="124" t="str">
        <f ca="1">IF(OR(A136=FALSE,D117=0),"-",TEXT(ROUNDUP(AE136,AH136),AH138))</f>
        <v>-</v>
      </c>
      <c r="AD117" s="310" t="s">
        <v>577</v>
      </c>
      <c r="AE117" s="124" t="str">
        <f ca="1">IF(OR(A136=FALSE,D117=0),"-",TEXT(Q136,AH138))</f>
        <v>-</v>
      </c>
      <c r="AF117" s="130" t="str">
        <f ca="1">IF(A136=FALSE,"-",TEXT(R136,AH138))</f>
        <v>-</v>
      </c>
      <c r="AG117" s="125" t="str">
        <f ca="1">IF(A136=FALSE,"-",AA136)</f>
        <v>-</v>
      </c>
      <c r="AI117" s="125" t="str">
        <f ca="1">IF(A136=FALSE,"",ROUND(C136*F108,K107))</f>
        <v/>
      </c>
      <c r="AJ117" s="125" t="str">
        <f ca="1">IF(A136=FALSE,"",ROUND(OFFSET(Force_2!L$3,B106+A117,0)*A108*F108,K107))</f>
        <v/>
      </c>
      <c r="AK117" s="125" t="str">
        <f ca="1">IF(A136=FALSE,"",ROUND(OFFSET(Force_2!M$3,B106+A117,0)*A108*F108,K107))</f>
        <v/>
      </c>
      <c r="AL117" s="124" t="str">
        <f ca="1">IF(A136=FALSE,"","± "&amp;TEXT((AK117-AJ117)/2,J108))</f>
        <v/>
      </c>
      <c r="AM117" s="124" t="str">
        <f ca="1">IF(A136=FALSE,"-",IF(AND(AJ117&lt;=AI117,AI117&lt;=AK117),"PASS","FAIL"))</f>
        <v>-</v>
      </c>
    </row>
    <row r="118" spans="1:39" s="119" customFormat="1" ht="18.75" customHeight="1">
      <c r="A118" s="121">
        <v>4</v>
      </c>
      <c r="B118" s="121" t="b">
        <f ca="1">IFERROR(AND(OFFSET(Force_2!O$3,B106+A118,0)&lt;&gt;"",H106+5&gt;A118),FALSE)</f>
        <v>0</v>
      </c>
      <c r="C118" s="542"/>
      <c r="D118" s="121" t="str">
        <f ca="1">IF(B118=FALSE,"",OFFSET(Force_2!B$3,B106+A118,0))</f>
        <v/>
      </c>
      <c r="E118" s="121" t="str">
        <f ca="1">IF(B118=FALSE,"",OFFSET(Force_2!O$3,B106+A118,0))</f>
        <v/>
      </c>
      <c r="F118" s="121" t="str">
        <f ca="1">IF(B118=FALSE,"",OFFSET(Force_2!P$3,B106+A118,0))</f>
        <v/>
      </c>
      <c r="G118" s="121" t="str">
        <f ca="1">IF(B118=FALSE,"",OFFSET(Force_2!Q$3,B106+A118,0))</f>
        <v/>
      </c>
      <c r="H118" s="121" t="str">
        <f ca="1">IF(B118=FALSE,"",OFFSET(Force_2!R$3,B106+A118,0))</f>
        <v/>
      </c>
      <c r="I118" s="121" t="str">
        <f ca="1">IF(B118=FALSE,"",OFFSET(Force_2!S$3,B106+A118,0))</f>
        <v/>
      </c>
      <c r="J118" s="121" t="str">
        <f ca="1">IF(B118=FALSE,"",OFFSET(Force_2!T$3,B106+A118,0))</f>
        <v/>
      </c>
      <c r="K118" s="308" t="str">
        <f ca="1">IF(B118=FALSE,"",D118*A108)</f>
        <v/>
      </c>
      <c r="L118" s="308" t="str">
        <f ca="1">IF(B118=FALSE,"",IF(D118=0,0,D118/E118*(F118-F117)))</f>
        <v/>
      </c>
      <c r="M118" s="308" t="str">
        <f ca="1">IF(B118=FALSE,"",IF(D118=0,0,D118/G118*(H118-H117)))</f>
        <v/>
      </c>
      <c r="N118" s="308" t="str">
        <f ca="1">IF(B118=FALSE,"",IF(D118=0,0,D118/I118*(J118-J117)))</f>
        <v/>
      </c>
      <c r="O118" s="308" t="str">
        <f t="shared" ref="O118:O131" ca="1" si="49">IF(B118=FALSE,"",AVERAGE(L118:N118))</f>
        <v/>
      </c>
      <c r="P118" s="308" t="str">
        <f ca="1">IF(B118=FALSE,"",(R108*L118+S108*L118^2+T108*L118^3)*N108)</f>
        <v/>
      </c>
      <c r="Q118" s="308" t="str">
        <f ca="1">IF(B118=FALSE,"",(R108*M118+S108*M118^2+T108*M118^3)*N108)</f>
        <v/>
      </c>
      <c r="R118" s="308" t="str">
        <f ca="1">IF(B118=FALSE,"",(R108*N118+S108*N118^2+T108*N118^3)*N108)</f>
        <v/>
      </c>
      <c r="S118" s="308" t="str">
        <f t="shared" ref="S118:S131" ca="1" si="50">IF(B118=FALSE,"",AVERAGE(P118:R118))</f>
        <v/>
      </c>
      <c r="T118" s="309" t="str">
        <f ca="1">IF(B118=FALSE,"",IF(K118=0,0,(ROUND(K118,K108)-ROUND(P118,K108))/ROUND(P118,K108)*100))</f>
        <v/>
      </c>
      <c r="U118" s="309" t="str">
        <f ca="1">IF(B118=FALSE,"",IF(K118=0,0,(ROUND(K118,K108)-ROUND(Q118,K108))/ROUND(Q118,K108)*100))</f>
        <v/>
      </c>
      <c r="V118" s="309" t="str">
        <f ca="1">IF(B118=FALSE,"",IF(K118=0,0,(ROUND(K118,K108)-ROUND(R118,K108))/ROUND(R118,K108)*100))</f>
        <v/>
      </c>
      <c r="X118" s="124" t="str">
        <f ca="1">IF(A137=FALSE,"",IF(B137*F108&gt;=1000,"# ##","")&amp;J108)</f>
        <v/>
      </c>
      <c r="Y118" s="124" t="str">
        <f ca="1">IF(A137=FALSE,"",TEXT(B137*F108,X118))</f>
        <v/>
      </c>
      <c r="Z118" s="124" t="str">
        <f ca="1">IF(A137=FALSE,"-",TEXT(C137*F108,X118))</f>
        <v>-</v>
      </c>
      <c r="AA118" s="273" t="str">
        <f ca="1">IF(A137=FALSE,"-",TEXT((B137-C137)*F108,X118))</f>
        <v>-</v>
      </c>
      <c r="AB118" s="124" t="str">
        <f ca="1">IF(A137=FALSE,"",IF(D118=0,"-",TEXT(P137,AH138)))</f>
        <v/>
      </c>
      <c r="AC118" s="124" t="str">
        <f ca="1">IF(OR(A137=FALSE,D118=0),"-",TEXT(ROUNDUP(AE137,AH136),AH138))</f>
        <v>-</v>
      </c>
      <c r="AD118" s="273" t="str">
        <f ca="1">IF(A137=FALSE,"-",TEXT(ROUNDUP(AE137,AH136)%*B137*F108,X118))</f>
        <v>-</v>
      </c>
      <c r="AE118" s="124" t="str">
        <f ca="1">IF(OR(A137=FALSE,D118=0),"-",TEXT(Q137,AH138))</f>
        <v>-</v>
      </c>
      <c r="AF118" s="124" t="s">
        <v>578</v>
      </c>
      <c r="AG118" s="125" t="str">
        <f t="shared" ref="AG118:AG130" ca="1" si="51">IF(A137=FALSE,"-",AA137)</f>
        <v>-</v>
      </c>
      <c r="AI118" s="125" t="str">
        <f ca="1">IF(A137=FALSE,"",ROUND(C137*F108,K107))</f>
        <v/>
      </c>
      <c r="AJ118" s="125" t="str">
        <f ca="1">IF(A137=FALSE,"",ROUND(OFFSET(Force_2!L$3,B106+A118,0)*A108*F108,K107))</f>
        <v/>
      </c>
      <c r="AK118" s="125" t="str">
        <f ca="1">IF(A137=FALSE,"",ROUND(OFFSET(Force_2!M$3,B106+A118,0)*A108*F108,K107))</f>
        <v/>
      </c>
      <c r="AL118" s="124" t="str">
        <f ca="1">IF(A137=FALSE,"","± "&amp;TEXT((AK118-AJ118)/2,J108))</f>
        <v/>
      </c>
      <c r="AM118" s="124" t="str">
        <f t="shared" ref="AM118:AM130" ca="1" si="52">IF(A137=FALSE,"-",IF(AND(AJ118&lt;=AI118,AI118&lt;=AK118),"PASS","FAIL"))</f>
        <v>-</v>
      </c>
    </row>
    <row r="119" spans="1:39" s="119" customFormat="1" ht="18.75" customHeight="1">
      <c r="A119" s="121">
        <v>5</v>
      </c>
      <c r="B119" s="121" t="b">
        <f ca="1">IFERROR(AND(OFFSET(Force_2!O$3,B106+A119,0)&lt;&gt;"",H106+5&gt;A119),FALSE)</f>
        <v>0</v>
      </c>
      <c r="C119" s="542"/>
      <c r="D119" s="121" t="str">
        <f ca="1">IF(B119=FALSE,"",OFFSET(Force_2!B$3,B106+A119,0))</f>
        <v/>
      </c>
      <c r="E119" s="121" t="str">
        <f ca="1">IF(B119=FALSE,"",OFFSET(Force_2!O$3,B106+A119,0))</f>
        <v/>
      </c>
      <c r="F119" s="121" t="str">
        <f ca="1">IF(B119=FALSE,"",OFFSET(Force_2!P$3,B106+A119,0))</f>
        <v/>
      </c>
      <c r="G119" s="121" t="str">
        <f ca="1">IF(B119=FALSE,"",OFFSET(Force_2!Q$3,B106+A119,0))</f>
        <v/>
      </c>
      <c r="H119" s="121" t="str">
        <f ca="1">IF(B119=FALSE,"",OFFSET(Force_2!R$3,B106+A119,0))</f>
        <v/>
      </c>
      <c r="I119" s="121" t="str">
        <f ca="1">IF(B119=FALSE,"",OFFSET(Force_2!S$3,B106+A119,0))</f>
        <v/>
      </c>
      <c r="J119" s="121" t="str">
        <f ca="1">IF(B119=FALSE,"",OFFSET(Force_2!T$3,B106+A119,0))</f>
        <v/>
      </c>
      <c r="K119" s="308" t="str">
        <f ca="1">IF(B119=FALSE,"",D119*A108)</f>
        <v/>
      </c>
      <c r="L119" s="308" t="str">
        <f ca="1">IF(B119=FALSE,"",IF(D119=0,0,D119/E119*(F119-F117)))</f>
        <v/>
      </c>
      <c r="M119" s="308" t="str">
        <f ca="1">IF(B119=FALSE,"",IF(D119=0,0,D119/G119*(H119-H117)))</f>
        <v/>
      </c>
      <c r="N119" s="308" t="str">
        <f ca="1">IF(B119=FALSE,"",IF(D119=0,0,D119/I119*(J119-J117)))</f>
        <v/>
      </c>
      <c r="O119" s="308" t="str">
        <f t="shared" ca="1" si="49"/>
        <v/>
      </c>
      <c r="P119" s="308" t="str">
        <f ca="1">IF(B119=FALSE,"",(R108*L119+S108*L119^2+T108*L119^3)*N108)</f>
        <v/>
      </c>
      <c r="Q119" s="308" t="str">
        <f ca="1">IF(B119=FALSE,"",(R108*M119+S108*M119^2+T108*M119^3)*N108)</f>
        <v/>
      </c>
      <c r="R119" s="308" t="str">
        <f ca="1">IF(B119=FALSE,"",(R108*N119+S108*N119^2+T108*N119^3)*N108)</f>
        <v/>
      </c>
      <c r="S119" s="308" t="str">
        <f t="shared" ca="1" si="50"/>
        <v/>
      </c>
      <c r="T119" s="309" t="str">
        <f ca="1">IF(B119=FALSE,"",IF(K119=0,0,(ROUND(K119,K108)-ROUND(P119,K108))/ROUND(P119,K108)*100))</f>
        <v/>
      </c>
      <c r="U119" s="309" t="str">
        <f ca="1">IF(B119=FALSE,"",IF(K119=0,0,(ROUND(K119,K108)-ROUND(Q119,K108))/ROUND(Q119,K108)*100))</f>
        <v/>
      </c>
      <c r="V119" s="309" t="str">
        <f ca="1">IF(B119=FALSE,"",IF(K119=0,0,(ROUND(K119,K108)-ROUND(R119,K108))/ROUND(R119,K108)*100))</f>
        <v/>
      </c>
      <c r="X119" s="124" t="str">
        <f ca="1">IF(A138=FALSE,"",IF(B138*F108&gt;=1000,"# ##","")&amp;J108)</f>
        <v/>
      </c>
      <c r="Y119" s="124" t="str">
        <f ca="1">IF(A138=FALSE,"",TEXT(B138*F108,X119))</f>
        <v/>
      </c>
      <c r="Z119" s="124" t="str">
        <f ca="1">IF(A138=FALSE,"-",TEXT(C138*F108,X119))</f>
        <v>-</v>
      </c>
      <c r="AA119" s="273" t="str">
        <f ca="1">IF(A138=FALSE,"-",TEXT((B138-C138)*F108,X119))</f>
        <v>-</v>
      </c>
      <c r="AB119" s="124" t="str">
        <f ca="1">IF(A138=FALSE,"",IF(D119=0,"-",TEXT(P138,AH138)))</f>
        <v/>
      </c>
      <c r="AC119" s="124" t="str">
        <f ca="1">IF(OR(A138=FALSE,D119=0),"-",TEXT(ROUNDUP(AE138,AH136),AH138))</f>
        <v>-</v>
      </c>
      <c r="AD119" s="273" t="str">
        <f ca="1">IF(A138=FALSE,"-",TEXT(ROUNDUP(AE138,AH136)%*B138*F108,X119))</f>
        <v>-</v>
      </c>
      <c r="AE119" s="124" t="str">
        <f ca="1">IF(OR(A138=FALSE,D119=0),"-",TEXT(Q138,AH138))</f>
        <v>-</v>
      </c>
      <c r="AF119" s="124" t="s">
        <v>578</v>
      </c>
      <c r="AG119" s="125" t="str">
        <f t="shared" ca="1" si="51"/>
        <v>-</v>
      </c>
      <c r="AI119" s="125" t="str">
        <f ca="1">IF(A138=FALSE,"",ROUND(C138*F108,K107))</f>
        <v/>
      </c>
      <c r="AJ119" s="125" t="str">
        <f ca="1">IF(A138=FALSE,"",ROUND(OFFSET(Force_2!L$3,B106+A119,0)*A108*F108,K107))</f>
        <v/>
      </c>
      <c r="AK119" s="125" t="str">
        <f ca="1">IF(A138=FALSE,"",ROUND(OFFSET(Force_2!M$3,B106+A119,0)*A108*F108,K107))</f>
        <v/>
      </c>
      <c r="AL119" s="124" t="str">
        <f ca="1">IF(A138=FALSE,"","± "&amp;TEXT((AK119-AJ119)/2,J108))</f>
        <v/>
      </c>
      <c r="AM119" s="124" t="str">
        <f t="shared" ca="1" si="52"/>
        <v>-</v>
      </c>
    </row>
    <row r="120" spans="1:39" s="119" customFormat="1" ht="18.75" customHeight="1">
      <c r="A120" s="121">
        <v>6</v>
      </c>
      <c r="B120" s="121" t="b">
        <f ca="1">IFERROR(AND(OFFSET(Force_2!O$3,B106+A120,0)&lt;&gt;"",H106+5&gt;A120),FALSE)</f>
        <v>0</v>
      </c>
      <c r="C120" s="542"/>
      <c r="D120" s="121" t="str">
        <f ca="1">IF(B120=FALSE,"",OFFSET(Force_2!B$3,B106+A120,0))</f>
        <v/>
      </c>
      <c r="E120" s="121" t="str">
        <f ca="1">IF(B120=FALSE,"",OFFSET(Force_2!O$3,B106+A120,0))</f>
        <v/>
      </c>
      <c r="F120" s="121" t="str">
        <f ca="1">IF(B120=FALSE,"",OFFSET(Force_2!P$3,B106+A120,0))</f>
        <v/>
      </c>
      <c r="G120" s="121" t="str">
        <f ca="1">IF(B120=FALSE,"",OFFSET(Force_2!Q$3,B106+A120,0))</f>
        <v/>
      </c>
      <c r="H120" s="121" t="str">
        <f ca="1">IF(B120=FALSE,"",OFFSET(Force_2!R$3,B106+A120,0))</f>
        <v/>
      </c>
      <c r="I120" s="121" t="str">
        <f ca="1">IF(B120=FALSE,"",OFFSET(Force_2!S$3,B106+A120,0))</f>
        <v/>
      </c>
      <c r="J120" s="121" t="str">
        <f ca="1">IF(B120=FALSE,"",OFFSET(Force_2!T$3,B106+A120,0))</f>
        <v/>
      </c>
      <c r="K120" s="308" t="str">
        <f ca="1">IF(B120=FALSE,"",D120*A108)</f>
        <v/>
      </c>
      <c r="L120" s="308" t="str">
        <f ca="1">IF(B120=FALSE,"",IF(D120=0,0,D120/E120*(F120-F117)))</f>
        <v/>
      </c>
      <c r="M120" s="308" t="str">
        <f ca="1">IF(B120=FALSE,"",IF(D120=0,0,D120/G120*(H120-H117)))</f>
        <v/>
      </c>
      <c r="N120" s="308" t="str">
        <f ca="1">IF(B120=FALSE,"",IF(D120=0,0,D120/I120*(J120-J117)))</f>
        <v/>
      </c>
      <c r="O120" s="308" t="str">
        <f t="shared" ca="1" si="49"/>
        <v/>
      </c>
      <c r="P120" s="308" t="str">
        <f ca="1">IF(B120=FALSE,"",(R108*L120+S108*L120^2+T108*L120^3)*N108)</f>
        <v/>
      </c>
      <c r="Q120" s="308" t="str">
        <f ca="1">IF(B120=FALSE,"",(R108*M120+S108*M120^2+T108*M120^3)*N108)</f>
        <v/>
      </c>
      <c r="R120" s="308" t="str">
        <f ca="1">IF(B120=FALSE,"",(R108*N120+S108*N120^2+T108*N120^3)*N108)</f>
        <v/>
      </c>
      <c r="S120" s="308" t="str">
        <f t="shared" ca="1" si="50"/>
        <v/>
      </c>
      <c r="T120" s="309" t="str">
        <f ca="1">IF(B120=FALSE,"",IF(K120=0,0,(ROUND(K120,K108)-ROUND(P120,K108))/ROUND(P120,K108)*100))</f>
        <v/>
      </c>
      <c r="U120" s="309" t="str">
        <f ca="1">IF(B120=FALSE,"",IF(K120=0,0,(ROUND(K120,K108)-ROUND(Q120,K108))/ROUND(Q120,K108)*100))</f>
        <v/>
      </c>
      <c r="V120" s="309" t="str">
        <f ca="1">IF(B120=FALSE,"",IF(K120=0,0,(ROUND(K120,K108)-ROUND(R120,K108))/ROUND(R120,K108)*100))</f>
        <v/>
      </c>
      <c r="X120" s="124" t="str">
        <f ca="1">IF(A139=FALSE,"",IF(B139*F108&gt;=1000,"# ##","")&amp;J108)</f>
        <v/>
      </c>
      <c r="Y120" s="124" t="str">
        <f ca="1">IF(A139=FALSE,"",TEXT(B139*F108,X120))</f>
        <v/>
      </c>
      <c r="Z120" s="124" t="str">
        <f ca="1">IF(A139=FALSE,"-",TEXT(C139*F108,X120))</f>
        <v>-</v>
      </c>
      <c r="AA120" s="273" t="str">
        <f ca="1">IF(A139=FALSE,"-",TEXT((B139-C139)*F108,X120))</f>
        <v>-</v>
      </c>
      <c r="AB120" s="124" t="str">
        <f ca="1">IF(A139=FALSE,"",IF(D120=0,"-",TEXT(P139,AH138)))</f>
        <v/>
      </c>
      <c r="AC120" s="124" t="str">
        <f ca="1">IF(OR(A139=FALSE,D120=0),"-",TEXT(ROUNDUP(AE139,AH136),AH138))</f>
        <v>-</v>
      </c>
      <c r="AD120" s="273" t="str">
        <f ca="1">IF(A139=FALSE,"-",TEXT(ROUNDUP(AE139,AH136)%*B139*F108,X120))</f>
        <v>-</v>
      </c>
      <c r="AE120" s="124" t="str">
        <f ca="1">IF(OR(A139=FALSE,D120=0),"-",TEXT(Q139,AH138))</f>
        <v>-</v>
      </c>
      <c r="AF120" s="124" t="s">
        <v>578</v>
      </c>
      <c r="AG120" s="125" t="str">
        <f t="shared" ca="1" si="51"/>
        <v>-</v>
      </c>
      <c r="AI120" s="125" t="str">
        <f ca="1">IF(A139=FALSE,"",ROUND(C139*F108,K107))</f>
        <v/>
      </c>
      <c r="AJ120" s="125" t="str">
        <f ca="1">IF(A139=FALSE,"",ROUND(OFFSET(Force_2!L$3,B106+A120,0)*A108*F108,K107))</f>
        <v/>
      </c>
      <c r="AK120" s="125" t="str">
        <f ca="1">IF(A139=FALSE,"",ROUND(OFFSET(Force_2!M$3,B106+A120,0)*A108*F108,K107))</f>
        <v/>
      </c>
      <c r="AL120" s="124" t="str">
        <f ca="1">IF(A139=FALSE,"","± "&amp;TEXT((AK120-AJ120)/2,J108))</f>
        <v/>
      </c>
      <c r="AM120" s="124" t="str">
        <f t="shared" ca="1" si="52"/>
        <v>-</v>
      </c>
    </row>
    <row r="121" spans="1:39" s="119" customFormat="1" ht="18.75" customHeight="1">
      <c r="A121" s="121">
        <v>7</v>
      </c>
      <c r="B121" s="121" t="b">
        <f ca="1">IFERROR(AND(OFFSET(Force_2!O$3,B106+A121,0)&lt;&gt;"",H106+5&gt;A121),FALSE)</f>
        <v>0</v>
      </c>
      <c r="C121" s="542"/>
      <c r="D121" s="121" t="str">
        <f ca="1">IF(B121=FALSE,"",OFFSET(Force_2!B$3,B106+A121,0))</f>
        <v/>
      </c>
      <c r="E121" s="121" t="str">
        <f ca="1">IF(B121=FALSE,"",OFFSET(Force_2!O$3,B106+A121,0))</f>
        <v/>
      </c>
      <c r="F121" s="121" t="str">
        <f ca="1">IF(B121=FALSE,"",OFFSET(Force_2!P$3,B106+A121,0))</f>
        <v/>
      </c>
      <c r="G121" s="121" t="str">
        <f ca="1">IF(B121=FALSE,"",OFFSET(Force_2!Q$3,B106+A121,0))</f>
        <v/>
      </c>
      <c r="H121" s="121" t="str">
        <f ca="1">IF(B121=FALSE,"",OFFSET(Force_2!R$3,B106+A121,0))</f>
        <v/>
      </c>
      <c r="I121" s="121" t="str">
        <f ca="1">IF(B121=FALSE,"",OFFSET(Force_2!S$3,B106+A121,0))</f>
        <v/>
      </c>
      <c r="J121" s="121" t="str">
        <f ca="1">IF(B121=FALSE,"",OFFSET(Force_2!T$3,B106+A121,0))</f>
        <v/>
      </c>
      <c r="K121" s="308" t="str">
        <f ca="1">IF(B121=FALSE,"",D121*A108)</f>
        <v/>
      </c>
      <c r="L121" s="308" t="str">
        <f ca="1">IF(B121=FALSE,"",IF(D121=0,0,D121/E121*(F121-F117)))</f>
        <v/>
      </c>
      <c r="M121" s="308" t="str">
        <f ca="1">IF(B121=FALSE,"",IF(D121=0,0,D121/G121*(H121-H117)))</f>
        <v/>
      </c>
      <c r="N121" s="308" t="str">
        <f ca="1">IF(B121=FALSE,"",IF(D121=0,0,D121/I121*(J121-J117)))</f>
        <v/>
      </c>
      <c r="O121" s="308" t="str">
        <f t="shared" ca="1" si="49"/>
        <v/>
      </c>
      <c r="P121" s="308" t="str">
        <f ca="1">IF(B121=FALSE,"",(R108*L121+S108*L121^2+T108*L121^3)*N108)</f>
        <v/>
      </c>
      <c r="Q121" s="308" t="str">
        <f ca="1">IF(B121=FALSE,"",(R108*M121+S108*M121^2+T108*M121^3)*N108)</f>
        <v/>
      </c>
      <c r="R121" s="308" t="str">
        <f ca="1">IF(B121=FALSE,"",(R108*N121+S108*N121^2+T108*N121^3)*N108)</f>
        <v/>
      </c>
      <c r="S121" s="308" t="str">
        <f t="shared" ca="1" si="50"/>
        <v/>
      </c>
      <c r="T121" s="309" t="str">
        <f ca="1">IF(B121=FALSE,"",IF(K121=0,0,(ROUND(K121,K108)-ROUND(P121,K108))/ROUND(P121,K108)*100))</f>
        <v/>
      </c>
      <c r="U121" s="309" t="str">
        <f ca="1">IF(B121=FALSE,"",IF(K121=0,0,(ROUND(K121,K108)-ROUND(Q121,K108))/ROUND(Q121,K108)*100))</f>
        <v/>
      </c>
      <c r="V121" s="309" t="str">
        <f ca="1">IF(B121=FALSE,"",IF(K121=0,0,(ROUND(K121,K108)-ROUND(R121,K108))/ROUND(R121,K108)*100))</f>
        <v/>
      </c>
      <c r="X121" s="124" t="str">
        <f ca="1">IF(A140=FALSE,"",IF(B140*F108&gt;=1000,"# ##","")&amp;J108)</f>
        <v/>
      </c>
      <c r="Y121" s="124" t="str">
        <f ca="1">IF(A140=FALSE,"",TEXT(B140*F108,X121))</f>
        <v/>
      </c>
      <c r="Z121" s="124" t="str">
        <f ca="1">IF(A140=FALSE,"-",TEXT(C140*F108,X121))</f>
        <v>-</v>
      </c>
      <c r="AA121" s="273" t="str">
        <f ca="1">IF(A140=FALSE,"-",TEXT((B140-C140)*F108,X121))</f>
        <v>-</v>
      </c>
      <c r="AB121" s="124" t="str">
        <f ca="1">IF(A140=FALSE,"",IF(D121=0,"-",TEXT(P140,AH138)))</f>
        <v/>
      </c>
      <c r="AC121" s="124" t="str">
        <f ca="1">IF(OR(A140=FALSE,D121=0),"-",TEXT(ROUNDUP(AE140,AH136),AH138))</f>
        <v>-</v>
      </c>
      <c r="AD121" s="273" t="str">
        <f ca="1">IF(A140=FALSE,"-",TEXT(ROUNDUP(AE140,AH136)%*B140*F108,X121))</f>
        <v>-</v>
      </c>
      <c r="AE121" s="124" t="str">
        <f ca="1">IF(OR(A140=FALSE,D121=0),"-",TEXT(Q140,AH138))</f>
        <v>-</v>
      </c>
      <c r="AF121" s="124" t="s">
        <v>578</v>
      </c>
      <c r="AG121" s="125" t="str">
        <f t="shared" ca="1" si="51"/>
        <v>-</v>
      </c>
      <c r="AI121" s="125" t="str">
        <f ca="1">IF(A140=FALSE,"",ROUND(C140*F108,K107))</f>
        <v/>
      </c>
      <c r="AJ121" s="125" t="str">
        <f ca="1">IF(A140=FALSE,"",ROUND(OFFSET(Force_2!L$3,B106+A121,0)*A108*F108,K107))</f>
        <v/>
      </c>
      <c r="AK121" s="125" t="str">
        <f ca="1">IF(A140=FALSE,"",ROUND(OFFSET(Force_2!M$3,B106+A121,0)*A108*F108,K107))</f>
        <v/>
      </c>
      <c r="AL121" s="124" t="str">
        <f ca="1">IF(A140=FALSE,"","± "&amp;TEXT((AK121-AJ121)/2,J108))</f>
        <v/>
      </c>
      <c r="AM121" s="124" t="str">
        <f t="shared" ca="1" si="52"/>
        <v>-</v>
      </c>
    </row>
    <row r="122" spans="1:39" s="119" customFormat="1" ht="18.75" customHeight="1">
      <c r="A122" s="121">
        <v>8</v>
      </c>
      <c r="B122" s="121" t="b">
        <f ca="1">IFERROR(AND(OFFSET(Force_2!O$3,B106+A122,0)&lt;&gt;"",H106+5&gt;A122),FALSE)</f>
        <v>0</v>
      </c>
      <c r="C122" s="542"/>
      <c r="D122" s="121" t="str">
        <f ca="1">IF(B122=FALSE,"",OFFSET(Force_2!B$3,B106+A122,0))</f>
        <v/>
      </c>
      <c r="E122" s="121" t="str">
        <f ca="1">IF(B122=FALSE,"",OFFSET(Force_2!O$3,B106+A122,0))</f>
        <v/>
      </c>
      <c r="F122" s="121" t="str">
        <f ca="1">IF(B122=FALSE,"",OFFSET(Force_2!P$3,B106+A122,0))</f>
        <v/>
      </c>
      <c r="G122" s="121" t="str">
        <f ca="1">IF(B122=FALSE,"",OFFSET(Force_2!Q$3,B106+A122,0))</f>
        <v/>
      </c>
      <c r="H122" s="121" t="str">
        <f ca="1">IF(B122=FALSE,"",OFFSET(Force_2!R$3,B106+A122,0))</f>
        <v/>
      </c>
      <c r="I122" s="121" t="str">
        <f ca="1">IF(B122=FALSE,"",OFFSET(Force_2!S$3,B106+A122,0))</f>
        <v/>
      </c>
      <c r="J122" s="121" t="str">
        <f ca="1">IF(B122=FALSE,"",OFFSET(Force_2!T$3,B106+A122,0))</f>
        <v/>
      </c>
      <c r="K122" s="308" t="str">
        <f ca="1">IF(B122=FALSE,"",D122*A108)</f>
        <v/>
      </c>
      <c r="L122" s="308" t="str">
        <f ca="1">IF(B122=FALSE,"",IF(D122=0,0,D122/E122*(F122-F117)))</f>
        <v/>
      </c>
      <c r="M122" s="308" t="str">
        <f ca="1">IF(B122=FALSE,"",IF(D122=0,0,D122/G122*(H122-H117)))</f>
        <v/>
      </c>
      <c r="N122" s="308" t="str">
        <f ca="1">IF(B122=FALSE,"",IF(D122=0,0,D122/I122*(J122-J117)))</f>
        <v/>
      </c>
      <c r="O122" s="308" t="str">
        <f t="shared" ca="1" si="49"/>
        <v/>
      </c>
      <c r="P122" s="308" t="str">
        <f ca="1">IF(B122=FALSE,"",(R108*L122+S108*L122^2+T108*L122^3)*N108)</f>
        <v/>
      </c>
      <c r="Q122" s="308" t="str">
        <f ca="1">IF(B122=FALSE,"",(R108*M122+S108*M122^2+T108*M122^3)*N108)</f>
        <v/>
      </c>
      <c r="R122" s="308" t="str">
        <f ca="1">IF(B122=FALSE,"",(R108*N122+S108*N122^2+T108*N122^3)*N108)</f>
        <v/>
      </c>
      <c r="S122" s="308" t="str">
        <f t="shared" ca="1" si="50"/>
        <v/>
      </c>
      <c r="T122" s="309" t="str">
        <f ca="1">IF(B122=FALSE,"",IF(K122=0,0,(ROUND(K122,K108)-ROUND(P122,K108))/ROUND(P122,K108)*100))</f>
        <v/>
      </c>
      <c r="U122" s="309" t="str">
        <f ca="1">IF(B122=FALSE,"",IF(K122=0,0,(ROUND(K122,K108)-ROUND(Q122,K108))/ROUND(Q122,K108)*100))</f>
        <v/>
      </c>
      <c r="V122" s="309" t="str">
        <f ca="1">IF(B122=FALSE,"",IF(K122=0,0,(ROUND(K122,K108)-ROUND(R122,K108))/ROUND(R122,K108)*100))</f>
        <v/>
      </c>
      <c r="X122" s="124" t="str">
        <f ca="1">IF(A141=FALSE,"",IF(B141*F108&gt;=1000,"# ##","")&amp;J108)</f>
        <v/>
      </c>
      <c r="Y122" s="124" t="str">
        <f ca="1">IF(A141=FALSE,"",TEXT(B141*F108,X122))</f>
        <v/>
      </c>
      <c r="Z122" s="124" t="str">
        <f ca="1">IF(A141=FALSE,"-",TEXT(C141*F108,X122))</f>
        <v>-</v>
      </c>
      <c r="AA122" s="273" t="str">
        <f ca="1">IF(A141=FALSE,"-",TEXT((B141-C141)*F108,X122))</f>
        <v>-</v>
      </c>
      <c r="AB122" s="124" t="str">
        <f ca="1">IF(A141=FALSE,"",IF(D122=0,"-",TEXT(P141,AH138)))</f>
        <v/>
      </c>
      <c r="AC122" s="124" t="str">
        <f ca="1">IF(OR(A141=FALSE,D122=0),"-",TEXT(ROUNDUP(AE141,AH136),AH138))</f>
        <v>-</v>
      </c>
      <c r="AD122" s="273" t="str">
        <f ca="1">IF(A141=FALSE,"-",TEXT(ROUNDUP(AE141,AH136)%*B141*F108,X122))</f>
        <v>-</v>
      </c>
      <c r="AE122" s="124" t="str">
        <f ca="1">IF(OR(A141=FALSE,D122=0),"-",TEXT(Q141,AH138))</f>
        <v>-</v>
      </c>
      <c r="AF122" s="124" t="s">
        <v>578</v>
      </c>
      <c r="AG122" s="125" t="str">
        <f t="shared" ca="1" si="51"/>
        <v>-</v>
      </c>
      <c r="AI122" s="125" t="str">
        <f ca="1">IF(A141=FALSE,"",ROUND(C141*F108,K107))</f>
        <v/>
      </c>
      <c r="AJ122" s="125" t="str">
        <f ca="1">IF(A141=FALSE,"",ROUND(OFFSET(Force_2!L$3,B106+A122,0)*A108*F108,K107))</f>
        <v/>
      </c>
      <c r="AK122" s="125" t="str">
        <f ca="1">IF(A141=FALSE,"",ROUND(OFFSET(Force_2!M$3,B106+A122,0)*A108*F108,K107))</f>
        <v/>
      </c>
      <c r="AL122" s="124" t="str">
        <f ca="1">IF(A141=FALSE,"","± "&amp;TEXT((AK122-AJ122)/2,J108))</f>
        <v/>
      </c>
      <c r="AM122" s="124" t="str">
        <f t="shared" ca="1" si="52"/>
        <v>-</v>
      </c>
    </row>
    <row r="123" spans="1:39" s="119" customFormat="1" ht="18.75" customHeight="1">
      <c r="A123" s="121">
        <v>9</v>
      </c>
      <c r="B123" s="121" t="b">
        <f ca="1">IFERROR(AND(OFFSET(Force_2!O$3,B106+A123,0)&lt;&gt;"",H106+5&gt;A123),FALSE)</f>
        <v>0</v>
      </c>
      <c r="C123" s="542"/>
      <c r="D123" s="121" t="str">
        <f ca="1">IF(B123=FALSE,"",OFFSET(Force_2!B$3,B106+A123,0))</f>
        <v/>
      </c>
      <c r="E123" s="121" t="str">
        <f ca="1">IF(B123=FALSE,"",OFFSET(Force_2!O$3,B106+A123,0))</f>
        <v/>
      </c>
      <c r="F123" s="121" t="str">
        <f ca="1">IF(B123=FALSE,"",OFFSET(Force_2!P$3,B106+A123,0))</f>
        <v/>
      </c>
      <c r="G123" s="121" t="str">
        <f ca="1">IF(B123=FALSE,"",OFFSET(Force_2!Q$3,B106+A123,0))</f>
        <v/>
      </c>
      <c r="H123" s="121" t="str">
        <f ca="1">IF(B123=FALSE,"",OFFSET(Force_2!R$3,B106+A123,0))</f>
        <v/>
      </c>
      <c r="I123" s="121" t="str">
        <f ca="1">IF(B123=FALSE,"",OFFSET(Force_2!S$3,B106+A123,0))</f>
        <v/>
      </c>
      <c r="J123" s="121" t="str">
        <f ca="1">IF(B123=FALSE,"",OFFSET(Force_2!T$3,B106+A123,0))</f>
        <v/>
      </c>
      <c r="K123" s="308" t="str">
        <f ca="1">IF(B123=FALSE,"",D123*A108)</f>
        <v/>
      </c>
      <c r="L123" s="308" t="str">
        <f ca="1">IF(B123=FALSE,"",IF(D123=0,0,D123/E123*(F123-F117)))</f>
        <v/>
      </c>
      <c r="M123" s="308" t="str">
        <f ca="1">IF(B123=FALSE,"",IF(D123=0,0,D123/G123*(H123-H117)))</f>
        <v/>
      </c>
      <c r="N123" s="308" t="str">
        <f ca="1">IF(B123=FALSE,"",IF(D123=0,0,D123/I123*(J123-J117)))</f>
        <v/>
      </c>
      <c r="O123" s="308" t="str">
        <f t="shared" ca="1" si="49"/>
        <v/>
      </c>
      <c r="P123" s="308" t="str">
        <f ca="1">IF(B123=FALSE,"",(R108*L123+S108*L123^2+T108*L123^3)*N108)</f>
        <v/>
      </c>
      <c r="Q123" s="308" t="str">
        <f ca="1">IF(B123=FALSE,"",(R108*M123+S108*M123^2+T108*M123^3)*N108)</f>
        <v/>
      </c>
      <c r="R123" s="308" t="str">
        <f ca="1">IF(B123=FALSE,"",(R108*N123+S108*N123^2+T108*N123^3)*N108)</f>
        <v/>
      </c>
      <c r="S123" s="308" t="str">
        <f t="shared" ca="1" si="50"/>
        <v/>
      </c>
      <c r="T123" s="309" t="str">
        <f ca="1">IF(B123=FALSE,"",IF(K123=0,0,(ROUND(K123,K108)-ROUND(P123,K108))/ROUND(P123,K108)*100))</f>
        <v/>
      </c>
      <c r="U123" s="309" t="str">
        <f ca="1">IF(B123=FALSE,"",IF(K123=0,0,(ROUND(K123,K108)-ROUND(Q123,K108))/ROUND(Q123,K108)*100))</f>
        <v/>
      </c>
      <c r="V123" s="309" t="str">
        <f ca="1">IF(B123=FALSE,"",IF(K123=0,0,(ROUND(K123,K108)-ROUND(R123,K108))/ROUND(R123,K108)*100))</f>
        <v/>
      </c>
      <c r="X123" s="124" t="str">
        <f ca="1">IF(A142=FALSE,"",IF(B142*F108&gt;=1000,"# ##","")&amp;J108)</f>
        <v/>
      </c>
      <c r="Y123" s="124" t="str">
        <f ca="1">IF(A142=FALSE,"",TEXT(B142*F108,X123))</f>
        <v/>
      </c>
      <c r="Z123" s="124" t="str">
        <f ca="1">IF(A142=FALSE,"-",TEXT(C142*F108,X123))</f>
        <v>-</v>
      </c>
      <c r="AA123" s="273" t="str">
        <f ca="1">IF(A142=FALSE,"-",TEXT((B142-C142)*F108,X123))</f>
        <v>-</v>
      </c>
      <c r="AB123" s="124" t="str">
        <f ca="1">IF(A142=FALSE,"",IF(D123=0,"-",TEXT(P142,AH138)))</f>
        <v/>
      </c>
      <c r="AC123" s="124" t="str">
        <f ca="1">IF(OR(A142=FALSE,D123=0),"-",TEXT(ROUNDUP(AE142,AH136),AH138))</f>
        <v>-</v>
      </c>
      <c r="AD123" s="273" t="str">
        <f ca="1">IF(A142=FALSE,"-",TEXT(ROUNDUP(AE142,AH136)%*B142*F108,X123))</f>
        <v>-</v>
      </c>
      <c r="AE123" s="124" t="str">
        <f ca="1">IF(OR(A142=FALSE,D123=0),"-",TEXT(Q142,AH138))</f>
        <v>-</v>
      </c>
      <c r="AF123" s="124" t="s">
        <v>578</v>
      </c>
      <c r="AG123" s="125" t="str">
        <f t="shared" ca="1" si="51"/>
        <v>-</v>
      </c>
      <c r="AI123" s="125" t="str">
        <f ca="1">IF(A142=FALSE,"",ROUND(C142*F108,K107))</f>
        <v/>
      </c>
      <c r="AJ123" s="125" t="str">
        <f ca="1">IF(A142=FALSE,"",ROUND(OFFSET(Force_2!L$3,B106+A123,0)*A108*F108,K107))</f>
        <v/>
      </c>
      <c r="AK123" s="125" t="str">
        <f ca="1">IF(A142=FALSE,"",ROUND(OFFSET(Force_2!M$3,B106+A123,0)*A108*F108,K107))</f>
        <v/>
      </c>
      <c r="AL123" s="124" t="str">
        <f ca="1">IF(A142=FALSE,"","± "&amp;TEXT((AK123-AJ123)/2,J108))</f>
        <v/>
      </c>
      <c r="AM123" s="124" t="str">
        <f t="shared" ca="1" si="52"/>
        <v>-</v>
      </c>
    </row>
    <row r="124" spans="1:39" s="119" customFormat="1" ht="18.75" customHeight="1">
      <c r="A124" s="121">
        <v>10</v>
      </c>
      <c r="B124" s="121" t="b">
        <f ca="1">IFERROR(AND(OFFSET(Force_2!O$3,B106+A124,0)&lt;&gt;"",H106+5&gt;A124),FALSE)</f>
        <v>0</v>
      </c>
      <c r="C124" s="542"/>
      <c r="D124" s="121" t="str">
        <f ca="1">IF(B$30=FALSE,"",OFFSET(Force_2!B$3,B106+A124,0))</f>
        <v/>
      </c>
      <c r="E124" s="121" t="str">
        <f ca="1">IF(B124=FALSE,"",OFFSET(Force_2!O$3,B106+A124,0))</f>
        <v/>
      </c>
      <c r="F124" s="121" t="str">
        <f ca="1">IF(B124=FALSE,"",OFFSET(Force_2!P$3,B106+A124,0))</f>
        <v/>
      </c>
      <c r="G124" s="121" t="str">
        <f ca="1">IF(B124=FALSE,"",OFFSET(Force_2!Q$3,B106+A124,0))</f>
        <v/>
      </c>
      <c r="H124" s="121" t="str">
        <f ca="1">IF(B124=FALSE,"",OFFSET(Force_2!R$3,B106+A124,0))</f>
        <v/>
      </c>
      <c r="I124" s="121" t="str">
        <f ca="1">IF(B124=FALSE,"",OFFSET(Force_2!S$3,B106+A124,0))</f>
        <v/>
      </c>
      <c r="J124" s="121" t="str">
        <f ca="1">IF(B124=FALSE,"",OFFSET(Force_2!T$3,B106+A124,0))</f>
        <v/>
      </c>
      <c r="K124" s="308" t="str">
        <f ca="1">IF(B124=FALSE,"",D124*A108)</f>
        <v/>
      </c>
      <c r="L124" s="308" t="str">
        <f ca="1">IF(B124=FALSE,"",IF(D124=0,0,D124/E124*(F124-F117)))</f>
        <v/>
      </c>
      <c r="M124" s="308" t="str">
        <f ca="1">IF(B124=FALSE,"",IF(D124=0,0,D124/G124*(H124-H117)))</f>
        <v/>
      </c>
      <c r="N124" s="308" t="str">
        <f ca="1">IF(B124=FALSE,"",IF(D124=0,0,D124/I124*(J124-J117)))</f>
        <v/>
      </c>
      <c r="O124" s="308" t="str">
        <f t="shared" ca="1" si="49"/>
        <v/>
      </c>
      <c r="P124" s="308" t="str">
        <f ca="1">IF(B124=FALSE,"",(R108*L124+S108*L124^2+T108*L124^3)*N108)</f>
        <v/>
      </c>
      <c r="Q124" s="308" t="str">
        <f ca="1">IF(B124=FALSE,"",(R108*M124+S108*M124^2+T108*M124^3)*N108)</f>
        <v/>
      </c>
      <c r="R124" s="308" t="str">
        <f ca="1">IF(B124=FALSE,"",(R108*N124+S108*N124^2+T108*N124^3)*N108)</f>
        <v/>
      </c>
      <c r="S124" s="308" t="str">
        <f t="shared" ca="1" si="50"/>
        <v/>
      </c>
      <c r="T124" s="309" t="str">
        <f ca="1">IF(B124=FALSE,"",IF(K124=0,0,(ROUND(K124,K108)-ROUND(P124,K108))/ROUND(P124,K108)*100))</f>
        <v/>
      </c>
      <c r="U124" s="309" t="str">
        <f ca="1">IF(B124=FALSE,"",IF(K124=0,0,(ROUND(K124,K108)-ROUND(Q124,K108))/ROUND(Q124,K108)*100))</f>
        <v/>
      </c>
      <c r="V124" s="309" t="str">
        <f ca="1">IF(B124=FALSE,"",IF(K124=0,0,(ROUND(K124,K108)-ROUND(R124,K108))/ROUND(R124,K108)*100))</f>
        <v/>
      </c>
      <c r="X124" s="124" t="str">
        <f ca="1">IF(A143=FALSE,"",IF(B143*F108&gt;=1000,"# ##","")&amp;J108)</f>
        <v/>
      </c>
      <c r="Y124" s="124" t="str">
        <f ca="1">IF(A143=FALSE,"",TEXT(B143*F108,X124))</f>
        <v/>
      </c>
      <c r="Z124" s="124" t="str">
        <f ca="1">IF(A143=FALSE,"-",TEXT(C143*F108,X124))</f>
        <v>-</v>
      </c>
      <c r="AA124" s="273" t="str">
        <f ca="1">IF(A143=FALSE,"-",TEXT((B143-C143)*F108,X124))</f>
        <v>-</v>
      </c>
      <c r="AB124" s="124" t="str">
        <f ca="1">IF(A143=FALSE,"",IF(D124=0,"-",TEXT(P143,AH138)))</f>
        <v/>
      </c>
      <c r="AC124" s="124" t="str">
        <f ca="1">IF(OR(A143=FALSE,D124=0),"-",TEXT(ROUNDUP(AE143,AH136),AH138))</f>
        <v>-</v>
      </c>
      <c r="AD124" s="273" t="str">
        <f ca="1">IF(A143=FALSE,"-",TEXT(ROUNDUP(AE143,AH136)%*B143*F108,X124))</f>
        <v>-</v>
      </c>
      <c r="AE124" s="124" t="str">
        <f ca="1">IF(OR(A143=FALSE,D124=0),"-",TEXT(Q143,AH138))</f>
        <v>-</v>
      </c>
      <c r="AF124" s="124" t="s">
        <v>578</v>
      </c>
      <c r="AG124" s="125" t="str">
        <f t="shared" ca="1" si="51"/>
        <v>-</v>
      </c>
      <c r="AI124" s="125" t="str">
        <f ca="1">IF(A143=FALSE,"",ROUND(C143*F108,K107))</f>
        <v/>
      </c>
      <c r="AJ124" s="125" t="str">
        <f ca="1">IF(A143=FALSE,"",ROUND(OFFSET(Force_2!L$3,B106+A124,0)*A108*F108,K107))</f>
        <v/>
      </c>
      <c r="AK124" s="125" t="str">
        <f ca="1">IF(A143=FALSE,"",ROUND(OFFSET(Force_2!M$3,B106+A124,0)*A108*F108,K107))</f>
        <v/>
      </c>
      <c r="AL124" s="124" t="str">
        <f ca="1">IF(A143=FALSE,"","± "&amp;TEXT((AK124-AJ124)/2,J108))</f>
        <v/>
      </c>
      <c r="AM124" s="124" t="str">
        <f t="shared" ca="1" si="52"/>
        <v>-</v>
      </c>
    </row>
    <row r="125" spans="1:39" s="119" customFormat="1" ht="18.75" customHeight="1">
      <c r="A125" s="121">
        <v>11</v>
      </c>
      <c r="B125" s="121" t="b">
        <f ca="1">IFERROR(AND(OFFSET(Force_2!O$3,B106+A125,0)&lt;&gt;"",H106+5&gt;A125),FALSE)</f>
        <v>0</v>
      </c>
      <c r="C125" s="542"/>
      <c r="D125" s="121" t="str">
        <f ca="1">IF(B$31=FALSE,"",OFFSET(Force_2!B$3,B106+A125,0))</f>
        <v/>
      </c>
      <c r="E125" s="121" t="str">
        <f ca="1">IF(B125=FALSE,"",OFFSET(Force_2!O$3,B106+A125,0))</f>
        <v/>
      </c>
      <c r="F125" s="121" t="str">
        <f ca="1">IF(B125=FALSE,"",OFFSET(Force_2!P$3,B106+A125,0))</f>
        <v/>
      </c>
      <c r="G125" s="121" t="str">
        <f ca="1">IF(B125=FALSE,"",OFFSET(Force_2!Q$3,B106+A125,0))</f>
        <v/>
      </c>
      <c r="H125" s="121" t="str">
        <f ca="1">IF(B125=FALSE,"",OFFSET(Force_2!R$3,B106+A125,0))</f>
        <v/>
      </c>
      <c r="I125" s="121" t="str">
        <f ca="1">IF(B125=FALSE,"",OFFSET(Force_2!S$3,B106+A125,0))</f>
        <v/>
      </c>
      <c r="J125" s="121" t="str">
        <f ca="1">IF(B125=FALSE,"",OFFSET(Force_2!T$3,B106+A125,0))</f>
        <v/>
      </c>
      <c r="K125" s="308" t="str">
        <f ca="1">IF(B125=FALSE,"",D125*A108)</f>
        <v/>
      </c>
      <c r="L125" s="308" t="str">
        <f ca="1">IF(B125=FALSE,"",IF(D125=0,0,D125/E125*(F125-F117)))</f>
        <v/>
      </c>
      <c r="M125" s="308" t="str">
        <f ca="1">IF(B125=FALSE,"",IF(D125=0,0,D125/G125*(H125-H117)))</f>
        <v/>
      </c>
      <c r="N125" s="308" t="str">
        <f ca="1">IF(B125=FALSE,"",IF(D125=0,0,D125/I125*(J125-J117)))</f>
        <v/>
      </c>
      <c r="O125" s="308" t="str">
        <f t="shared" ca="1" si="49"/>
        <v/>
      </c>
      <c r="P125" s="308" t="str">
        <f ca="1">IF(B125=FALSE,"",(R108*L125+S108*L125^2+T108*L125^3)*N108)</f>
        <v/>
      </c>
      <c r="Q125" s="308" t="str">
        <f ca="1">IF(B125=FALSE,"",(R108*M125+S108*M125^2+T108*M125^3)*N108)</f>
        <v/>
      </c>
      <c r="R125" s="308" t="str">
        <f ca="1">IF(B125=FALSE,"",(R108*N125+S108*N125^2+T108*N125^3)*N108)</f>
        <v/>
      </c>
      <c r="S125" s="308" t="str">
        <f t="shared" ca="1" si="50"/>
        <v/>
      </c>
      <c r="T125" s="309" t="str">
        <f ca="1">IF(B125=FALSE,"",IF(K125=0,0,(ROUND(K125,K108)-ROUND(P125,K108))/ROUND(P125,K108)*100))</f>
        <v/>
      </c>
      <c r="U125" s="309" t="str">
        <f ca="1">IF(B125=FALSE,"",IF(K125=0,0,(ROUND(K125,K108)-ROUND(Q125,K108))/ROUND(Q125,K108)*100))</f>
        <v/>
      </c>
      <c r="V125" s="309" t="str">
        <f ca="1">IF(B125=FALSE,"",IF(K125=0,0,(ROUND(K125,K108)-ROUND(R125,K108))/ROUND(R125,K108)*100))</f>
        <v/>
      </c>
      <c r="X125" s="124" t="str">
        <f ca="1">IF(A144=FALSE,"",IF(B144*F108&gt;=1000,"# ##","")&amp;J108)</f>
        <v/>
      </c>
      <c r="Y125" s="124" t="str">
        <f ca="1">IF(A144=FALSE,"",TEXT(B144*F108,X125))</f>
        <v/>
      </c>
      <c r="Z125" s="124" t="str">
        <f ca="1">IF(A144=FALSE,"-",TEXT(C144*F108,X125))</f>
        <v>-</v>
      </c>
      <c r="AA125" s="273" t="str">
        <f ca="1">IF(A144=FALSE,"-",TEXT((B144-C144)*F108,X125))</f>
        <v>-</v>
      </c>
      <c r="AB125" s="124" t="str">
        <f ca="1">IF(A144=FALSE,"",IF(D125=0,"-",TEXT(P144,AH138)))</f>
        <v/>
      </c>
      <c r="AC125" s="124" t="str">
        <f ca="1">IF(OR(A144=FALSE,D125=0),"-",TEXT(ROUNDUP(AE144,AH136),AH138))</f>
        <v>-</v>
      </c>
      <c r="AD125" s="273" t="str">
        <f ca="1">IF(A144=FALSE,"-",TEXT(ROUNDUP(AE144,AH136)%*B144*F108,X125))</f>
        <v>-</v>
      </c>
      <c r="AE125" s="124" t="str">
        <f ca="1">IF(OR(A144=FALSE,D125=0),"-",TEXT(Q144,AH138))</f>
        <v>-</v>
      </c>
      <c r="AF125" s="124" t="s">
        <v>578</v>
      </c>
      <c r="AG125" s="125" t="str">
        <f t="shared" ca="1" si="51"/>
        <v>-</v>
      </c>
      <c r="AI125" s="125" t="str">
        <f ca="1">IF(A144=FALSE,"",ROUND(C144*F108,K107))</f>
        <v/>
      </c>
      <c r="AJ125" s="125" t="str">
        <f ca="1">IF(A144=FALSE,"",ROUND(OFFSET(Force_2!L$3,B106+A125,0)*A108*F108,K107))</f>
        <v/>
      </c>
      <c r="AK125" s="125" t="str">
        <f ca="1">IF(A144=FALSE,"",ROUND(OFFSET(Force_2!M$3,B106+A125,0)*A108*F108,K107))</f>
        <v/>
      </c>
      <c r="AL125" s="124" t="str">
        <f ca="1">IF(A144=FALSE,"","± "&amp;TEXT((AK125-AJ125)/2,J108))</f>
        <v/>
      </c>
      <c r="AM125" s="124" t="str">
        <f t="shared" ca="1" si="52"/>
        <v>-</v>
      </c>
    </row>
    <row r="126" spans="1:39" s="119" customFormat="1" ht="18.75" customHeight="1">
      <c r="A126" s="121">
        <v>12</v>
      </c>
      <c r="B126" s="121" t="b">
        <f ca="1">IFERROR(AND(OFFSET(Force_2!O$3,B106+A126,0)&lt;&gt;"",H106+5&gt;A126),FALSE)</f>
        <v>0</v>
      </c>
      <c r="C126" s="542"/>
      <c r="D126" s="121" t="str">
        <f ca="1">IF(B$32=FALSE,"",OFFSET(Force_2!B$3,B106+A126,0))</f>
        <v/>
      </c>
      <c r="E126" s="121" t="str">
        <f ca="1">IF(B126=FALSE,"",OFFSET(Force_2!O$3,B106+A126,0))</f>
        <v/>
      </c>
      <c r="F126" s="121" t="str">
        <f ca="1">IF(B126=FALSE,"",OFFSET(Force_2!P$3,B106+A126,0))</f>
        <v/>
      </c>
      <c r="G126" s="121" t="str">
        <f ca="1">IF(B126=FALSE,"",OFFSET(Force_2!Q$3,B106+A126,0))</f>
        <v/>
      </c>
      <c r="H126" s="121" t="str">
        <f ca="1">IF(B126=FALSE,"",OFFSET(Force_2!R$3,B106+A126,0))</f>
        <v/>
      </c>
      <c r="I126" s="121" t="str">
        <f ca="1">IF(B126=FALSE,"",OFFSET(Force_2!S$3,B106+A126,0))</f>
        <v/>
      </c>
      <c r="J126" s="121" t="str">
        <f ca="1">IF(B126=FALSE,"",OFFSET(Force_2!T$3,B106+A126,0))</f>
        <v/>
      </c>
      <c r="K126" s="308" t="str">
        <f ca="1">IF(B126=FALSE,"",D126*A108)</f>
        <v/>
      </c>
      <c r="L126" s="308" t="str">
        <f ca="1">IF(B126=FALSE,"",IF(D126=0,0,D126/E126*(F126-F117)))</f>
        <v/>
      </c>
      <c r="M126" s="308" t="str">
        <f ca="1">IF(B126=FALSE,"",IF(D126=0,0,D126/G126*(H126-H117)))</f>
        <v/>
      </c>
      <c r="N126" s="308" t="str">
        <f ca="1">IF(B126=FALSE,"",IF(D126=0,0,D126/I126*(J126-J117)))</f>
        <v/>
      </c>
      <c r="O126" s="308" t="str">
        <f t="shared" ca="1" si="49"/>
        <v/>
      </c>
      <c r="P126" s="308" t="str">
        <f ca="1">IF(B126=FALSE,"",(R108*L126+S108*L126^2+T108*L126^3)*N108)</f>
        <v/>
      </c>
      <c r="Q126" s="308" t="str">
        <f ca="1">IF(B126=FALSE,"",(R108*M126+S108*M126^2+T108*M126^3)*N108)</f>
        <v/>
      </c>
      <c r="R126" s="308" t="str">
        <f ca="1">IF(B126=FALSE,"",(R108*N126+S108*N126^2+T108*N126^3)*N108)</f>
        <v/>
      </c>
      <c r="S126" s="308" t="str">
        <f t="shared" ca="1" si="50"/>
        <v/>
      </c>
      <c r="T126" s="309" t="str">
        <f ca="1">IF(B126=FALSE,"",IF(K126=0,0,(ROUND(K126,K108)-ROUND(P126,K108))/ROUND(P126,K108)*100))</f>
        <v/>
      </c>
      <c r="U126" s="309" t="str">
        <f ca="1">IF(B126=FALSE,"",IF(K126=0,0,(ROUND(K126,K108)-ROUND(Q126,K108))/ROUND(Q126,K108)*100))</f>
        <v/>
      </c>
      <c r="V126" s="309" t="str">
        <f ca="1">IF(B126=FALSE,"",IF(K126=0,0,(ROUND(K126,K108)-ROUND(R126,K108))/ROUND(R126,K108)*100))</f>
        <v/>
      </c>
      <c r="X126" s="124" t="str">
        <f ca="1">IF(A145=FALSE,"",IF(B145*F108&gt;=1000,"# ##","")&amp;J108)</f>
        <v/>
      </c>
      <c r="Y126" s="124" t="str">
        <f ca="1">IF(A145=FALSE,"",TEXT(B145*F108,X126))</f>
        <v/>
      </c>
      <c r="Z126" s="124" t="str">
        <f ca="1">IF(A145=FALSE,"-",TEXT(C145*F108,X126))</f>
        <v>-</v>
      </c>
      <c r="AA126" s="273" t="str">
        <f ca="1">IF(A145=FALSE,"-",TEXT((B145-C145)*F108,X126))</f>
        <v>-</v>
      </c>
      <c r="AB126" s="124" t="str">
        <f ca="1">IF(A145=FALSE,"",IF(D126=0,"-",TEXT(P145,AH138)))</f>
        <v/>
      </c>
      <c r="AC126" s="124" t="str">
        <f ca="1">IF(OR(A145=FALSE,D126=0),"-",TEXT(ROUNDUP(AE145,AH136),AH138))</f>
        <v>-</v>
      </c>
      <c r="AD126" s="273" t="str">
        <f ca="1">IF(A145=FALSE,"-",TEXT(ROUNDUP(AE145,AH136)%*B145*F108,X126))</f>
        <v>-</v>
      </c>
      <c r="AE126" s="124" t="str">
        <f ca="1">IF(OR(A145=FALSE,D126=0),"-",TEXT(Q145,AH138))</f>
        <v>-</v>
      </c>
      <c r="AF126" s="124" t="s">
        <v>578</v>
      </c>
      <c r="AG126" s="125" t="str">
        <f t="shared" ca="1" si="51"/>
        <v>-</v>
      </c>
      <c r="AI126" s="125" t="str">
        <f ca="1">IF(A145=FALSE,"",ROUND(C145*F108,K107))</f>
        <v/>
      </c>
      <c r="AJ126" s="125" t="str">
        <f ca="1">IF(A145=FALSE,"",ROUND(OFFSET(Force_2!L$3,B106+A126,0)*A108*F108,K107))</f>
        <v/>
      </c>
      <c r="AK126" s="125" t="str">
        <f ca="1">IF(A145=FALSE,"",ROUND(OFFSET(Force_2!M$3,B106+A126,0)*A108*F108,K107))</f>
        <v/>
      </c>
      <c r="AL126" s="124" t="str">
        <f ca="1">IF(A145=FALSE,"","± "&amp;TEXT((AK126-AJ126)/2,J108))</f>
        <v/>
      </c>
      <c r="AM126" s="124" t="str">
        <f t="shared" ca="1" si="52"/>
        <v>-</v>
      </c>
    </row>
    <row r="127" spans="1:39" s="119" customFormat="1" ht="18.75" customHeight="1">
      <c r="A127" s="121">
        <v>13</v>
      </c>
      <c r="B127" s="121" t="b">
        <f ca="1">IFERROR(AND(OFFSET(Force_2!O$3,B106+A127,0)&lt;&gt;"",H106+5&gt;A127),FALSE)</f>
        <v>0</v>
      </c>
      <c r="C127" s="542"/>
      <c r="D127" s="121" t="str">
        <f ca="1">IF(B$33=FALSE,"",OFFSET(Force_2!B$3,B106+A127,0))</f>
        <v/>
      </c>
      <c r="E127" s="121" t="str">
        <f ca="1">IF(B127=FALSE,"",OFFSET(Force_2!O$3,B106+A127,0))</f>
        <v/>
      </c>
      <c r="F127" s="121" t="str">
        <f ca="1">IF(B127=FALSE,"",OFFSET(Force_2!P$3,B106+A127,0))</f>
        <v/>
      </c>
      <c r="G127" s="121" t="str">
        <f ca="1">IF(B127=FALSE,"",OFFSET(Force_2!Q$3,B106+A127,0))</f>
        <v/>
      </c>
      <c r="H127" s="121" t="str">
        <f ca="1">IF(B127=FALSE,"",OFFSET(Force_2!R$3,B106+A127,0))</f>
        <v/>
      </c>
      <c r="I127" s="121" t="str">
        <f ca="1">IF(B127=FALSE,"",OFFSET(Force_2!S$3,B106+A127,0))</f>
        <v/>
      </c>
      <c r="J127" s="121" t="str">
        <f ca="1">IF(B127=FALSE,"",OFFSET(Force_2!T$3,B106+A127,0))</f>
        <v/>
      </c>
      <c r="K127" s="308" t="str">
        <f ca="1">IF(B127=FALSE,"",D127*A108)</f>
        <v/>
      </c>
      <c r="L127" s="308" t="str">
        <f ca="1">IF(B127=FALSE,"",IF(D127=0,0,D127/E127*(F127-F117)))</f>
        <v/>
      </c>
      <c r="M127" s="308" t="str">
        <f ca="1">IF(B127=FALSE,"",IF(D127=0,0,D127/G127*(H127-H117)))</f>
        <v/>
      </c>
      <c r="N127" s="308" t="str">
        <f ca="1">IF(B127=FALSE,"",IF(D127=0,0,D127/I127*(J127-J117)))</f>
        <v/>
      </c>
      <c r="O127" s="308" t="str">
        <f t="shared" ca="1" si="49"/>
        <v/>
      </c>
      <c r="P127" s="308" t="str">
        <f ca="1">IF(B127=FALSE,"",(R108*L127+S108*L127^2+T108*L127^3)*N108)</f>
        <v/>
      </c>
      <c r="Q127" s="308" t="str">
        <f ca="1">IF(B127=FALSE,"",(R108*M127+S108*M127^2+T108*M127^3)*N108)</f>
        <v/>
      </c>
      <c r="R127" s="308" t="str">
        <f ca="1">IF(B127=FALSE,"",(R108*N127+S108*N127^2+T108*N127^3)*N108)</f>
        <v/>
      </c>
      <c r="S127" s="308" t="str">
        <f t="shared" ca="1" si="50"/>
        <v/>
      </c>
      <c r="T127" s="309" t="str">
        <f ca="1">IF(B127=FALSE,"",IF(K127=0,0,(ROUND(K127,K108)-ROUND(P127,K108))/ROUND(P127,K108)*100))</f>
        <v/>
      </c>
      <c r="U127" s="309" t="str">
        <f ca="1">IF(B127=FALSE,"",IF(K127=0,0,(ROUND(K127,K108)-ROUND(Q127,K108))/ROUND(Q127,K108)*100))</f>
        <v/>
      </c>
      <c r="V127" s="309" t="str">
        <f ca="1">IF(B127=FALSE,"",IF(K127=0,0,(ROUND(K127,K108)-ROUND(R127,K108))/ROUND(R127,K108)*100))</f>
        <v/>
      </c>
      <c r="X127" s="124" t="str">
        <f ca="1">IF(A146=FALSE,"",IF(B146*F108&gt;=1000,"# ##","")&amp;J108)</f>
        <v/>
      </c>
      <c r="Y127" s="124" t="str">
        <f ca="1">IF(A146=FALSE,"",TEXT(B146*F108,X127))</f>
        <v/>
      </c>
      <c r="Z127" s="124" t="str">
        <f ca="1">IF(A146=FALSE,"-",TEXT(C146*F108,X127))</f>
        <v>-</v>
      </c>
      <c r="AA127" s="273" t="str">
        <f ca="1">IF(A146=FALSE,"-",TEXT((B146-C146)*F108,X127))</f>
        <v>-</v>
      </c>
      <c r="AB127" s="124" t="str">
        <f ca="1">IF(A146=FALSE,"",IF(D127=0,"-",TEXT(P146,AH138)))</f>
        <v/>
      </c>
      <c r="AC127" s="124" t="str">
        <f ca="1">IF(OR(A146=FALSE,D127=0),"-",TEXT(ROUNDUP(AE146,AH136),AH138))</f>
        <v>-</v>
      </c>
      <c r="AD127" s="273" t="str">
        <f ca="1">IF(A146=FALSE,"-",TEXT(ROUNDUP(AE146,AH136)%*B146*F108,X127))</f>
        <v>-</v>
      </c>
      <c r="AE127" s="124" t="str">
        <f ca="1">IF(OR(A146=FALSE,D127=0),"-",TEXT(Q146,AH138))</f>
        <v>-</v>
      </c>
      <c r="AF127" s="124" t="s">
        <v>578</v>
      </c>
      <c r="AG127" s="125" t="str">
        <f t="shared" ca="1" si="51"/>
        <v>-</v>
      </c>
      <c r="AI127" s="125" t="str">
        <f ca="1">IF(A146=FALSE,"",ROUND(C146*F108,K107))</f>
        <v/>
      </c>
      <c r="AJ127" s="125" t="str">
        <f ca="1">IF(A146=FALSE,"",ROUND(OFFSET(Force_2!L$3,B106+A127,0)*A108*F108,K107))</f>
        <v/>
      </c>
      <c r="AK127" s="125" t="str">
        <f ca="1">IF(A146=FALSE,"",ROUND(OFFSET(Force_2!M$3,B106+A127,0)*A108*F108,K107))</f>
        <v/>
      </c>
      <c r="AL127" s="124" t="str">
        <f ca="1">IF(A146=FALSE,"","± "&amp;TEXT((AK127-AJ127)/2,J108))</f>
        <v/>
      </c>
      <c r="AM127" s="124" t="str">
        <f t="shared" ca="1" si="52"/>
        <v>-</v>
      </c>
    </row>
    <row r="128" spans="1:39" s="119" customFormat="1" ht="18.75" customHeight="1">
      <c r="A128" s="121">
        <v>14</v>
      </c>
      <c r="B128" s="121" t="b">
        <f ca="1">IFERROR(AND(OFFSET(Force_2!O$3,B106+A128,0)&lt;&gt;"",H106+5&gt;A128),FALSE)</f>
        <v>0</v>
      </c>
      <c r="C128" s="542"/>
      <c r="D128" s="121" t="str">
        <f ca="1">IF(B$34=FALSE,"",OFFSET(Force_2!B$3,B106+A128,0))</f>
        <v/>
      </c>
      <c r="E128" s="121" t="str">
        <f ca="1">IF(B128=FALSE,"",OFFSET(Force_2!O$3,B106+A128,0))</f>
        <v/>
      </c>
      <c r="F128" s="121" t="str">
        <f ca="1">IF(B128=FALSE,"",OFFSET(Force_2!P$3,B106+A128,0))</f>
        <v/>
      </c>
      <c r="G128" s="121" t="str">
        <f ca="1">IF(B128=FALSE,"",OFFSET(Force_2!Q$3,B106+A128,0))</f>
        <v/>
      </c>
      <c r="H128" s="121" t="str">
        <f ca="1">IF(B128=FALSE,"",OFFSET(Force_2!R$3,B106+A128,0))</f>
        <v/>
      </c>
      <c r="I128" s="121" t="str">
        <f ca="1">IF(B128=FALSE,"",OFFSET(Force_2!S$3,B106+A128,0))</f>
        <v/>
      </c>
      <c r="J128" s="121" t="str">
        <f ca="1">IF(B128=FALSE,"",OFFSET(Force_2!T$3,B106+A128,0))</f>
        <v/>
      </c>
      <c r="K128" s="308" t="str">
        <f ca="1">IF(B128=FALSE,"",D128*A108)</f>
        <v/>
      </c>
      <c r="L128" s="308" t="str">
        <f ca="1">IF(B128=FALSE,"",IF(D128=0,0,D128/E128*(F128-F117)))</f>
        <v/>
      </c>
      <c r="M128" s="308" t="str">
        <f ca="1">IF(B128=FALSE,"",IF(D128=0,0,D128/G128*(H128-H117)))</f>
        <v/>
      </c>
      <c r="N128" s="308" t="str">
        <f ca="1">IF(B128=FALSE,"",IF(D128=0,0,D128/I128*(J128-J117)))</f>
        <v/>
      </c>
      <c r="O128" s="308" t="str">
        <f t="shared" ca="1" si="49"/>
        <v/>
      </c>
      <c r="P128" s="308" t="str">
        <f ca="1">IF(B128=FALSE,"",(R108*L128+S108*L128^2+T108*L128^3)*N108)</f>
        <v/>
      </c>
      <c r="Q128" s="308" t="str">
        <f ca="1">IF(B128=FALSE,"",(R108*M128+S108*M128^2+T108*M128^3)*N108)</f>
        <v/>
      </c>
      <c r="R128" s="308" t="str">
        <f ca="1">IF(B128=FALSE,"",(R108*N128+S108*N128^2+T108*N128^3)*N108)</f>
        <v/>
      </c>
      <c r="S128" s="308" t="str">
        <f t="shared" ca="1" si="50"/>
        <v/>
      </c>
      <c r="T128" s="309" t="str">
        <f ca="1">IF(B128=FALSE,"",IF(K128=0,0,(ROUND(K128,K108)-ROUND(P128,K108))/ROUND(P128,K108)*100))</f>
        <v/>
      </c>
      <c r="U128" s="309" t="str">
        <f ca="1">IF(B128=FALSE,"",IF(K128=0,0,(ROUND(K128,K108)-ROUND(Q128,K108))/ROUND(Q128,K108)*100))</f>
        <v/>
      </c>
      <c r="V128" s="309" t="str">
        <f ca="1">IF(B128=FALSE,"",IF(K128=0,0,(ROUND(K128,K108)-ROUND(R128,K108))/ROUND(R128,K108)*100))</f>
        <v/>
      </c>
      <c r="X128" s="124" t="str">
        <f ca="1">IF(A147=FALSE,"",IF(B147*F108&gt;=1000,"# ##","")&amp;J108)</f>
        <v/>
      </c>
      <c r="Y128" s="124" t="str">
        <f ca="1">IF(A147=FALSE,"",TEXT(B147*F108,X128))</f>
        <v/>
      </c>
      <c r="Z128" s="124" t="str">
        <f ca="1">IF(A147=FALSE,"-",TEXT(C147*F108,X128))</f>
        <v>-</v>
      </c>
      <c r="AA128" s="273" t="str">
        <f ca="1">IF(A147=FALSE,"-",TEXT((B147-C147)*F108,X128))</f>
        <v>-</v>
      </c>
      <c r="AB128" s="124" t="str">
        <f ca="1">IF(A147=FALSE,"",IF(D128=0,"-",TEXT(P147,AH138)))</f>
        <v/>
      </c>
      <c r="AC128" s="124" t="str">
        <f ca="1">IF(OR(A147=FALSE,D128=0),"-",TEXT(ROUNDUP(AE147,AH136),AH138))</f>
        <v>-</v>
      </c>
      <c r="AD128" s="273" t="str">
        <f ca="1">IF(A147=FALSE,"-",TEXT(ROUNDUP(AE147,AH136)%*B147*F108,X128))</f>
        <v>-</v>
      </c>
      <c r="AE128" s="124" t="str">
        <f ca="1">IF(OR(A147=FALSE,D128=0),"-",TEXT(Q147,AH138))</f>
        <v>-</v>
      </c>
      <c r="AF128" s="124" t="s">
        <v>578</v>
      </c>
      <c r="AG128" s="125" t="str">
        <f t="shared" ca="1" si="51"/>
        <v>-</v>
      </c>
      <c r="AI128" s="125" t="str">
        <f ca="1">IF(A147=FALSE,"",ROUND(C147*F108,K107))</f>
        <v/>
      </c>
      <c r="AJ128" s="125" t="str">
        <f ca="1">IF(A147=FALSE,"",ROUND(OFFSET(Force_2!L$3,B106+A128,0)*A108*F108,K107))</f>
        <v/>
      </c>
      <c r="AK128" s="125" t="str">
        <f ca="1">IF(A147=FALSE,"",ROUND(OFFSET(Force_2!M$3,B106+A128,0)*A108*F108,K107))</f>
        <v/>
      </c>
      <c r="AL128" s="124" t="str">
        <f ca="1">IF(A147=FALSE,"","± "&amp;TEXT((AK128-AJ128)/2,J108))</f>
        <v/>
      </c>
      <c r="AM128" s="124" t="str">
        <f t="shared" ca="1" si="52"/>
        <v>-</v>
      </c>
    </row>
    <row r="129" spans="1:39" s="119" customFormat="1" ht="18.75" customHeight="1">
      <c r="A129" s="121">
        <v>15</v>
      </c>
      <c r="B129" s="121" t="b">
        <f ca="1">IFERROR(AND(OFFSET(Force_2!O$3,B106+A129,0)&lt;&gt;"",H106+5&gt;A129),FALSE)</f>
        <v>0</v>
      </c>
      <c r="C129" s="542"/>
      <c r="D129" s="121" t="str">
        <f ca="1">IF(B$35=FALSE,"",OFFSET(Force_2!B$3,B106+A129,0))</f>
        <v/>
      </c>
      <c r="E129" s="121" t="str">
        <f ca="1">IF(B129=FALSE,"",OFFSET(Force_2!O$3,B106+A129,0))</f>
        <v/>
      </c>
      <c r="F129" s="121" t="str">
        <f ca="1">IF(B129=FALSE,"",OFFSET(Force_2!P$3,B106+A129,0))</f>
        <v/>
      </c>
      <c r="G129" s="121" t="str">
        <f ca="1">IF(B129=FALSE,"",OFFSET(Force_2!Q$3,B106+A129,0))</f>
        <v/>
      </c>
      <c r="H129" s="121" t="str">
        <f ca="1">IF(B129=FALSE,"",OFFSET(Force_2!R$3,B106+A129,0))</f>
        <v/>
      </c>
      <c r="I129" s="121" t="str">
        <f ca="1">IF(B129=FALSE,"",OFFSET(Force_2!S$3,B106+A129,0))</f>
        <v/>
      </c>
      <c r="J129" s="121" t="str">
        <f ca="1">IF(B129=FALSE,"",OFFSET(Force_2!T$3,B106+A129,0))</f>
        <v/>
      </c>
      <c r="K129" s="308" t="str">
        <f ca="1">IF(B129=FALSE,"",D129*A108)</f>
        <v/>
      </c>
      <c r="L129" s="308" t="str">
        <f ca="1">IF(B129=FALSE,"",IF(D129=0,0,D129/E129*(F129-F117)))</f>
        <v/>
      </c>
      <c r="M129" s="308" t="str">
        <f ca="1">IF(B129=FALSE,"",IF(D129=0,0,D129/G129*(H129-H117)))</f>
        <v/>
      </c>
      <c r="N129" s="308" t="str">
        <f ca="1">IF(B129=FALSE,"",IF(D129=0,0,D129/I129*(J129-J117)))</f>
        <v/>
      </c>
      <c r="O129" s="308" t="str">
        <f t="shared" ca="1" si="49"/>
        <v/>
      </c>
      <c r="P129" s="308" t="str">
        <f ca="1">IF(B129=FALSE,"",(R108*L129+S108*L129^2+T108*L129^3)*N108)</f>
        <v/>
      </c>
      <c r="Q129" s="308" t="str">
        <f ca="1">IF(B129=FALSE,"",(R108*M129+S108*M129^2+T108*M129^3)*N108)</f>
        <v/>
      </c>
      <c r="R129" s="308" t="str">
        <f ca="1">IF(B129=FALSE,"",(R108*N129+S108*N129^2+T108*N129^3)*N108)</f>
        <v/>
      </c>
      <c r="S129" s="308" t="str">
        <f t="shared" ca="1" si="50"/>
        <v/>
      </c>
      <c r="T129" s="309" t="str">
        <f ca="1">IF(B129=FALSE,"",IF(K129=0,0,(ROUND(K129,K108)-ROUND(P129,K108))/ROUND(P129,K108)*100))</f>
        <v/>
      </c>
      <c r="U129" s="309" t="str">
        <f ca="1">IF(B129=FALSE,"",IF(K129=0,0,(ROUND(K129,K108)-ROUND(Q129,K108))/ROUND(Q129,K108)*100))</f>
        <v/>
      </c>
      <c r="V129" s="309" t="str">
        <f ca="1">IF(B129=FALSE,"",IF(K129=0,0,(ROUND(K129,K108)-ROUND(R129,K108))/ROUND(R129,K108)*100))</f>
        <v/>
      </c>
      <c r="X129" s="124" t="str">
        <f ca="1">IF(A148=FALSE,"",IF(B148*F108&gt;=1000,"# ##","")&amp;J108)</f>
        <v/>
      </c>
      <c r="Y129" s="124" t="str">
        <f ca="1">IF(A148=FALSE,"",TEXT(B148*F108,X129))</f>
        <v/>
      </c>
      <c r="Z129" s="124" t="str">
        <f ca="1">IF(A148=FALSE,"-",TEXT(C148*F108,X129))</f>
        <v>-</v>
      </c>
      <c r="AA129" s="273" t="str">
        <f ca="1">IF(A148=FALSE,"-",TEXT((B148-C148)*F108,X129))</f>
        <v>-</v>
      </c>
      <c r="AB129" s="124" t="str">
        <f ca="1">IF(A148=FALSE,"",IF(D129=0,"-",TEXT(P148,AH138)))</f>
        <v/>
      </c>
      <c r="AC129" s="124" t="str">
        <f ca="1">IF(OR(A148=FALSE,D129=0),"-",TEXT(ROUNDUP(AE148,AH136),AH138))</f>
        <v>-</v>
      </c>
      <c r="AD129" s="273" t="str">
        <f ca="1">IF(A148=FALSE,"-",TEXT(ROUNDUP(AE148,AH136)%*B148*F108,X129))</f>
        <v>-</v>
      </c>
      <c r="AE129" s="124" t="str">
        <f ca="1">IF(OR(A148=FALSE,D129=0),"-",TEXT(Q148,AH138))</f>
        <v>-</v>
      </c>
      <c r="AF129" s="124" t="s">
        <v>578</v>
      </c>
      <c r="AG129" s="125" t="str">
        <f t="shared" ca="1" si="51"/>
        <v>-</v>
      </c>
      <c r="AI129" s="125" t="str">
        <f ca="1">IF(A148=FALSE,"",ROUND(C148*F108,K107))</f>
        <v/>
      </c>
      <c r="AJ129" s="125" t="str">
        <f ca="1">IF(A148=FALSE,"",ROUND(OFFSET(Force_2!L$3,B106+A129,0)*A108*F108,K107))</f>
        <v/>
      </c>
      <c r="AK129" s="125" t="str">
        <f ca="1">IF(A148=FALSE,"",ROUND(OFFSET(Force_2!M$3,B106+A129,0)*A108*F108,K107))</f>
        <v/>
      </c>
      <c r="AL129" s="124" t="str">
        <f ca="1">IF(A148=FALSE,"","± "&amp;TEXT((AK129-AJ129)/2,J108))</f>
        <v/>
      </c>
      <c r="AM129" s="124" t="str">
        <f t="shared" ca="1" si="52"/>
        <v>-</v>
      </c>
    </row>
    <row r="130" spans="1:39" s="119" customFormat="1" ht="18.75" customHeight="1">
      <c r="A130" s="121">
        <v>16</v>
      </c>
      <c r="B130" s="121" t="b">
        <f ca="1">IFERROR(AND(OFFSET(Force_2!O$3,B106+A130,0)&lt;&gt;"",H106+5&gt;A130),FALSE)</f>
        <v>0</v>
      </c>
      <c r="C130" s="542"/>
      <c r="D130" s="121" t="str">
        <f ca="1">IF(B$36=FALSE,"",OFFSET(Force_2!B$3,B106+A130,0))</f>
        <v/>
      </c>
      <c r="E130" s="121" t="str">
        <f ca="1">IF(B130=FALSE,"",OFFSET(Force_2!O$3,B106+A130,0))</f>
        <v/>
      </c>
      <c r="F130" s="121" t="str">
        <f ca="1">IF(B130=FALSE,"",OFFSET(Force_2!P$3,B106+A130,0))</f>
        <v/>
      </c>
      <c r="G130" s="121" t="str">
        <f ca="1">IF(B130=FALSE,"",OFFSET(Force_2!Q$3,B106+A130,0))</f>
        <v/>
      </c>
      <c r="H130" s="121" t="str">
        <f ca="1">IF(B130=FALSE,"",OFFSET(Force_2!R$3,B106+A130,0))</f>
        <v/>
      </c>
      <c r="I130" s="121" t="str">
        <f ca="1">IF(B130=FALSE,"",OFFSET(Force_2!S$3,B106+A130,0))</f>
        <v/>
      </c>
      <c r="J130" s="121" t="str">
        <f ca="1">IF(B130=FALSE,"",OFFSET(Force_2!T$3,B106+A130,0))</f>
        <v/>
      </c>
      <c r="K130" s="308" t="str">
        <f ca="1">IF(B130=FALSE,"",D130*A108)</f>
        <v/>
      </c>
      <c r="L130" s="308" t="str">
        <f ca="1">IF(B130=FALSE,"",IF(D130=0,0,D130/E130*(F130-F117)))</f>
        <v/>
      </c>
      <c r="M130" s="308" t="str">
        <f ca="1">IF(B130=FALSE,"",IF(D130=0,0,D130/G130*(H130-H117)))</f>
        <v/>
      </c>
      <c r="N130" s="308" t="str">
        <f ca="1">IF(B130=FALSE,"",IF(D130=0,0,D130/I130*(J130-J117)))</f>
        <v/>
      </c>
      <c r="O130" s="308" t="str">
        <f t="shared" ca="1" si="49"/>
        <v/>
      </c>
      <c r="P130" s="308" t="str">
        <f ca="1">IF(B130=FALSE,"",(R108*L130+S108*L130^2+T108*L130^3)*N108)</f>
        <v/>
      </c>
      <c r="Q130" s="308" t="str">
        <f ca="1">IF(B130=FALSE,"",(R108*M130+S108*M130^2+T108*M130^3)*N108)</f>
        <v/>
      </c>
      <c r="R130" s="308" t="str">
        <f ca="1">IF(B130=FALSE,"",(R108*N130+S108*N130^2+T108*N130^3)*N108)</f>
        <v/>
      </c>
      <c r="S130" s="308" t="str">
        <f t="shared" ca="1" si="50"/>
        <v/>
      </c>
      <c r="T130" s="309" t="str">
        <f ca="1">IF(B130=FALSE,"",IF(K130=0,0,(ROUND(K130,K108)-ROUND(P130,K108))/ROUND(P130,K108)*100))</f>
        <v/>
      </c>
      <c r="U130" s="309" t="str">
        <f ca="1">IF(B130=FALSE,"",IF(K130=0,0,(ROUND(K130,K108)-ROUND(Q130,K108))/ROUND(Q130,K108)*100))</f>
        <v/>
      </c>
      <c r="V130" s="309" t="str">
        <f ca="1">IF(B130=FALSE,"",IF(K130=0,0,(ROUND(K130,K108)-ROUND(R130,K108))/ROUND(R130,K108)*100))</f>
        <v/>
      </c>
      <c r="W130" s="126"/>
      <c r="X130" s="124" t="str">
        <f ca="1">IF(A149=FALSE,"",IF(B149*F108&gt;=1000,"# ##","")&amp;J108)</f>
        <v/>
      </c>
      <c r="Y130" s="124" t="str">
        <f ca="1">IF(A149=FALSE,"",TEXT(B149*F108,X130))</f>
        <v/>
      </c>
      <c r="Z130" s="124" t="str">
        <f ca="1">IF(A149=FALSE,"-",TEXT(C149*F108,X130))</f>
        <v>-</v>
      </c>
      <c r="AA130" s="273" t="str">
        <f ca="1">IF(A149=FALSE,"-",TEXT((B149-C149)*F108,X130))</f>
        <v>-</v>
      </c>
      <c r="AB130" s="124" t="str">
        <f ca="1">IF(A149=FALSE,"",IF(D130=0,"-",TEXT(P149,AH138)))</f>
        <v/>
      </c>
      <c r="AC130" s="124" t="str">
        <f ca="1">IF(OR(A149=FALSE,D130=0),"-",TEXT(ROUNDUP(AE149,AH136),AH138))</f>
        <v>-</v>
      </c>
      <c r="AD130" s="273" t="str">
        <f ca="1">IF(A149=FALSE,"-",TEXT(ROUNDUP(AE149,AH136)%*B149*F108,X130))</f>
        <v>-</v>
      </c>
      <c r="AE130" s="124" t="str">
        <f ca="1">IF(OR(A149=FALSE,D130=0),"-",TEXT(Q149,AH138))</f>
        <v>-</v>
      </c>
      <c r="AF130" s="124" t="s">
        <v>578</v>
      </c>
      <c r="AG130" s="125" t="str">
        <f t="shared" ca="1" si="51"/>
        <v>-</v>
      </c>
      <c r="AI130" s="125" t="str">
        <f ca="1">IF(A149=FALSE,"",ROUND(C149*F108,K107))</f>
        <v/>
      </c>
      <c r="AJ130" s="125" t="str">
        <f ca="1">IF(A149=FALSE,"",ROUND(OFFSET(Force_2!L$3,B106+A130,0)*A108*F108,K107))</f>
        <v/>
      </c>
      <c r="AK130" s="125" t="str">
        <f ca="1">IF(A149=FALSE,"",ROUND(OFFSET(Force_2!M$3,B106+A130,0)*A108*F108,K107))</f>
        <v/>
      </c>
      <c r="AL130" s="124" t="str">
        <f ca="1">IF(A149=FALSE,"","± "&amp;TEXT((AK130-AJ130)/2,J108))</f>
        <v/>
      </c>
      <c r="AM130" s="124" t="str">
        <f t="shared" ca="1" si="52"/>
        <v>-</v>
      </c>
    </row>
    <row r="131" spans="1:39" s="119" customFormat="1" ht="18.75" customHeight="1">
      <c r="A131" s="121">
        <v>17</v>
      </c>
      <c r="B131" s="121" t="b">
        <f ca="1">IFERROR(AND(OFFSET(Force_2!O$3,B106+A131,0)&lt;&gt;"",H106+5&gt;A131),FALSE)</f>
        <v>0</v>
      </c>
      <c r="C131" s="557"/>
      <c r="D131" s="121" t="str">
        <f ca="1">IF(B$37=FALSE,"",OFFSET(Force_2!B$3,B106+A131,0))</f>
        <v/>
      </c>
      <c r="E131" s="121" t="str">
        <f ca="1">IF(B131=FALSE,"",OFFSET(Force_2!O$3,B106+A131,0))</f>
        <v/>
      </c>
      <c r="F131" s="121" t="str">
        <f ca="1">IF(B131=FALSE,"",OFFSET(Force_2!P$3,B106+A131,0))</f>
        <v/>
      </c>
      <c r="G131" s="121" t="str">
        <f ca="1">IF(B131=FALSE,"",OFFSET(Force_2!Q$3,B106+A131,0))</f>
        <v/>
      </c>
      <c r="H131" s="121" t="str">
        <f ca="1">IF(B131=FALSE,"",OFFSET(Force_2!R$3,B106+A131,0))</f>
        <v/>
      </c>
      <c r="I131" s="121" t="str">
        <f ca="1">IF(B131=FALSE,"",OFFSET(Force_2!S$3,B106+A131,0))</f>
        <v/>
      </c>
      <c r="J131" s="121" t="str">
        <f ca="1">IF(B131=FALSE,"",OFFSET(Force_2!T$3,B106+A131,0))</f>
        <v/>
      </c>
      <c r="K131" s="308" t="str">
        <f ca="1">IF(B131=FALSE,"",D131*A108)</f>
        <v/>
      </c>
      <c r="L131" s="308" t="str">
        <f ca="1">IF(B131=FALSE,"",IF(D131=0,0,D131/E131*(F131-F117)))</f>
        <v/>
      </c>
      <c r="M131" s="308" t="str">
        <f ca="1">IF(B131=FALSE,"",IF(D131=0,0,D131/G131*(H131-H117)))</f>
        <v/>
      </c>
      <c r="N131" s="308" t="str">
        <f ca="1">IF(B131=FALSE,"",IF(D131=0,0,D131/I131*(J131-J117)))</f>
        <v/>
      </c>
      <c r="O131" s="308" t="str">
        <f t="shared" ca="1" si="49"/>
        <v/>
      </c>
      <c r="P131" s="308" t="str">
        <f ca="1">IF(B131=FALSE,"",(R108*L131+S108*L131^2+T108*L131^3)*N108)</f>
        <v/>
      </c>
      <c r="Q131" s="308" t="str">
        <f ca="1">IF(B131=FALSE,"",(R108*M131+S108*M131^2+T108*M131^3)*N108)</f>
        <v/>
      </c>
      <c r="R131" s="308" t="str">
        <f ca="1">IF(B131=FALSE,"",(R108*N131+S108*N131^2+T108*N131^3)*N108)</f>
        <v/>
      </c>
      <c r="S131" s="308" t="str">
        <f t="shared" ca="1" si="50"/>
        <v/>
      </c>
      <c r="T131" s="309" t="str">
        <f ca="1">IF(B131=FALSE,"",IF(K131=0,0,(ROUND(K131,K108)-ROUND(P131,K108))/ROUND(P131,K108)*100))</f>
        <v/>
      </c>
      <c r="U131" s="309" t="str">
        <f ca="1">IF(B131=FALSE,"",IF(K131=0,0,(ROUND(K131,K108)-ROUND(Q131,K108))/ROUND(Q131,K108)*100))</f>
        <v/>
      </c>
      <c r="V131" s="309" t="str">
        <f ca="1">IF(B131=FALSE,"",IF(K131=0,0,(ROUND(K131,K108)-ROUND(R131,K108))/ROUND(R131,K108)*100))</f>
        <v/>
      </c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</row>
    <row r="132" spans="1:39" s="119" customFormat="1" ht="18.75" customHeight="1"/>
    <row r="133" spans="1:39" s="119" customFormat="1" ht="18.75" customHeight="1">
      <c r="A133" s="93" t="s">
        <v>194</v>
      </c>
      <c r="F133" s="127"/>
      <c r="G133" s="128"/>
      <c r="H133" s="128"/>
      <c r="I133" s="128"/>
      <c r="J133" s="128"/>
      <c r="K133" s="108"/>
      <c r="L133" s="108"/>
      <c r="U133" s="93" t="s">
        <v>286</v>
      </c>
      <c r="Z133" s="106"/>
      <c r="AA133" s="106"/>
      <c r="AB133" s="106"/>
      <c r="AC133" s="93" t="s">
        <v>287</v>
      </c>
    </row>
    <row r="134" spans="1:39" s="119" customFormat="1" ht="18.75" customHeight="1">
      <c r="A134" s="313" t="s">
        <v>300</v>
      </c>
      <c r="B134" s="313" t="s">
        <v>192</v>
      </c>
      <c r="C134" s="313" t="s">
        <v>272</v>
      </c>
      <c r="D134" s="535" t="s">
        <v>301</v>
      </c>
      <c r="E134" s="536"/>
      <c r="F134" s="536"/>
      <c r="G134" s="536"/>
      <c r="H134" s="536"/>
      <c r="I134" s="536"/>
      <c r="J134" s="536"/>
      <c r="K134" s="537"/>
      <c r="L134" s="538" t="s">
        <v>302</v>
      </c>
      <c r="M134" s="544" t="s">
        <v>44</v>
      </c>
      <c r="N134" s="538" t="s">
        <v>290</v>
      </c>
      <c r="O134" s="538" t="s">
        <v>227</v>
      </c>
      <c r="P134" s="538" t="s">
        <v>288</v>
      </c>
      <c r="Q134" s="538" t="s">
        <v>229</v>
      </c>
      <c r="R134" s="538" t="s">
        <v>195</v>
      </c>
      <c r="S134" s="538" t="s">
        <v>232</v>
      </c>
      <c r="U134" s="538" t="s">
        <v>227</v>
      </c>
      <c r="V134" s="538" t="s">
        <v>288</v>
      </c>
      <c r="W134" s="538" t="s">
        <v>229</v>
      </c>
      <c r="X134" s="538" t="s">
        <v>195</v>
      </c>
      <c r="Y134" s="538" t="s">
        <v>232</v>
      </c>
      <c r="Z134" s="538" t="s">
        <v>289</v>
      </c>
      <c r="AA134" s="558" t="s">
        <v>310</v>
      </c>
      <c r="AC134" s="313" t="s">
        <v>290</v>
      </c>
      <c r="AD134" s="538" t="s">
        <v>3</v>
      </c>
      <c r="AE134" s="313" t="s">
        <v>290</v>
      </c>
      <c r="AF134" s="538" t="s">
        <v>291</v>
      </c>
      <c r="AG134" s="313" t="s">
        <v>290</v>
      </c>
      <c r="AH134" s="313" t="s">
        <v>290</v>
      </c>
    </row>
    <row r="135" spans="1:39" s="119" customFormat="1" ht="18.75" customHeight="1">
      <c r="A135" s="312"/>
      <c r="B135" s="312" t="s">
        <v>176</v>
      </c>
      <c r="C135" s="312" t="s">
        <v>176</v>
      </c>
      <c r="D135" s="99" t="s">
        <v>297</v>
      </c>
      <c r="E135" s="99" t="s">
        <v>313</v>
      </c>
      <c r="F135" s="99" t="s">
        <v>314</v>
      </c>
      <c r="G135" s="99" t="s">
        <v>315</v>
      </c>
      <c r="H135" s="99" t="s">
        <v>296</v>
      </c>
      <c r="I135" s="99" t="s">
        <v>316</v>
      </c>
      <c r="J135" s="99" t="s">
        <v>298</v>
      </c>
      <c r="K135" s="99" t="s">
        <v>61</v>
      </c>
      <c r="L135" s="539"/>
      <c r="M135" s="545"/>
      <c r="N135" s="539"/>
      <c r="O135" s="539"/>
      <c r="P135" s="539"/>
      <c r="Q135" s="539"/>
      <c r="R135" s="539"/>
      <c r="S135" s="539"/>
      <c r="U135" s="539"/>
      <c r="V135" s="539"/>
      <c r="W135" s="539"/>
      <c r="X135" s="539"/>
      <c r="Y135" s="539"/>
      <c r="Z135" s="539"/>
      <c r="AA135" s="559"/>
      <c r="AC135" s="312" t="s">
        <v>292</v>
      </c>
      <c r="AD135" s="539"/>
      <c r="AE135" s="312" t="s">
        <v>293</v>
      </c>
      <c r="AF135" s="539"/>
      <c r="AG135" s="312" t="s">
        <v>294</v>
      </c>
      <c r="AH135" s="312" t="s">
        <v>295</v>
      </c>
    </row>
    <row r="136" spans="1:39" s="119" customFormat="1" ht="18.75" customHeight="1">
      <c r="A136" s="129" t="b">
        <f ca="1">AND(B117=TRUE,H106+6&gt;A117+2)</f>
        <v>0</v>
      </c>
      <c r="B136" s="130" t="str">
        <f t="shared" ref="B136:B149" ca="1" si="53">IF(TYPE(K117)=16,"",K117)</f>
        <v/>
      </c>
      <c r="C136" s="131" t="str">
        <f t="shared" ref="C136:C149" ca="1" si="54">S117</f>
        <v/>
      </c>
      <c r="D136" s="204" t="str">
        <f ca="1">IF(A136=FALSE,"",IF(B136=0,0,D108/B136*100))</f>
        <v/>
      </c>
      <c r="E136" s="204" t="str">
        <f ca="1">IF(A136=FALSE,"",IF(B136=0,0,D108/B136*100))</f>
        <v/>
      </c>
      <c r="F136" s="132" t="str">
        <f ca="1">IF(A136=FALSE,"",IF(B136=0,0,SQRT(SUMSQ(D136/2/SQRT(3),E136/2/SQRT(3)))))</f>
        <v/>
      </c>
      <c r="G136" s="132" t="str">
        <f t="shared" ref="G136:G149" ca="1" si="55">IF(A136=FALSE,"",SQRT(1/(3*(3-1))*SUMSQ(T117-P136,U117-P136,V117-P136)))</f>
        <v/>
      </c>
      <c r="H136" s="132" t="str">
        <f ca="1">IF(A136=FALSE,"",IF(B136=0,0,P106/2))</f>
        <v/>
      </c>
      <c r="I136" s="132" t="str">
        <f ca="1">IF(A136=FALSE,"",IF(B136=0,0,P108/SQRT(3)))</f>
        <v/>
      </c>
      <c r="J136" s="132" t="str">
        <f ca="1">IF(A136=FALSE,"",IF(B136=0,0,O106*B108/SQRT(3)))</f>
        <v/>
      </c>
      <c r="K136" s="205" t="str">
        <f t="shared" ref="K136:K149" ca="1" si="56">IF(A136=FALSE,"",IF(B136=0,0,SQRT(SUMSQ(F136:J136))))</f>
        <v/>
      </c>
      <c r="L136" s="133" t="str">
        <f ca="1">IF(A136=FALSE,"",IF(G136=0,"∞",IF(K136^4/(G136^4/2)&gt;100000,"∞",ROUNDDOWN(K136^4/(G136^4/2),0))))</f>
        <v/>
      </c>
      <c r="M136" s="134" t="str">
        <f t="shared" ref="M136:M149" ca="1" si="57">IF(A136=FALSE,"",IF(L136="∞",2,IF(L136&gt;=10,2,IF(L136&lt;10,ROUND(TINV((1-0.95),L136),2)))))</f>
        <v/>
      </c>
      <c r="N136" s="135" t="str">
        <f ca="1">IF(A136=FALSE,"",IF(B136=0,0,K136*MAX(M136:M149)))</f>
        <v/>
      </c>
      <c r="O136" s="207" t="str">
        <f ca="1">IF(A136=FALSE,"",D118)</f>
        <v/>
      </c>
      <c r="P136" s="208" t="str">
        <f t="shared" ref="P136:P149" ca="1" si="58">IF(A136=FALSE,"",AVERAGE(T117:V117))</f>
        <v/>
      </c>
      <c r="Q136" s="210" t="str">
        <f t="shared" ref="Q136:Q149" ca="1" si="59">IF(A136=FALSE,"",IF(B136=0,0,MAX(T117:V117)-MIN(T117:V117)))</f>
        <v/>
      </c>
      <c r="R136" s="208" t="str">
        <f ca="1">IF(A136=FALSE,"",OFFSET(O115,0,MATCH(MAX(P116:R116),P116:R116,0)))</f>
        <v/>
      </c>
      <c r="S136" s="209" t="str">
        <f ca="1">IF(A136=FALSE,"",IF(C136=0,0,D108/B136*100))</f>
        <v/>
      </c>
      <c r="U136" s="104">
        <f ca="1">IF(F106*Q$4&lt;=O136,0.5,IF(F106*Q$5&lt;=O136,1,IF(F106*Q$6&lt;=O136,2,IF(F106*Q$7&lt;=O136,3,))))</f>
        <v>0.5</v>
      </c>
      <c r="V136" s="104">
        <f t="shared" ref="V136:V149" ca="1" si="60">OFFSET($P$3,COUNTIF(R$4:R$7,"&lt;"&amp;ABS(P136))+1,0)</f>
        <v>0.5</v>
      </c>
      <c r="W136" s="104">
        <f t="shared" ref="W136:W149" ca="1" si="61">OFFSET($P$3,COUNTIF(S$4:S$7,"&lt;"&amp;ABS(Q136))+1,0)</f>
        <v>0.5</v>
      </c>
      <c r="X136" s="104">
        <f t="shared" ref="X136:X149" ca="1" si="62">OFFSET($P$3,COUNTIF(U$4:U$7,"&lt;"&amp;ABS(R136))+1,0)</f>
        <v>0.5</v>
      </c>
      <c r="Y136" s="104">
        <f t="shared" ref="Y136:Y149" ca="1" si="63">OFFSET($P$3,COUNTIF(V$4:V$7,"&lt;"&amp;ABS(S136))+1,0)</f>
        <v>0.5</v>
      </c>
      <c r="Z136" s="104">
        <f ca="1">IF(O108="등급외",4,O108)</f>
        <v>0</v>
      </c>
      <c r="AA136" s="136" t="s">
        <v>0</v>
      </c>
      <c r="AC136" s="137" t="str">
        <f t="shared" ref="AC136:AC149" ca="1" si="64">N136</f>
        <v/>
      </c>
      <c r="AD136" s="137" t="str">
        <f ca="1">IF(A136=FALSE,"",IF(B136=0,0,C108*100))</f>
        <v/>
      </c>
      <c r="AE136" s="137" t="str">
        <f t="shared" ref="AE136:AE149" ca="1" si="65">IF(A136=FALSE,"",IF(B136=0,0,MAX(AC136:AD136)))</f>
        <v/>
      </c>
      <c r="AF136" s="137" t="b">
        <f t="shared" ref="AF136:AF149" ca="1" si="66">AE136=AC136</f>
        <v>1</v>
      </c>
      <c r="AG136" s="125" t="str">
        <f t="shared" ref="AG136:AG149" ca="1" si="67">IF(A136=FALSE,"",IF(B136=0,"",IF(ABS(AE136)&lt;0.01,4,IF(ABS(AE136)&lt;0.1,3,IF(ABS(AE136)&lt;1,2,IF(ABS(AE136)&lt;10,1,0))))))</f>
        <v/>
      </c>
      <c r="AH136" s="125">
        <f ca="1">MIN(AG136:AG149)</f>
        <v>0</v>
      </c>
    </row>
    <row r="137" spans="1:39" s="119" customFormat="1" ht="18.75" customHeight="1">
      <c r="A137" s="129" t="b">
        <f ca="1">AND(B118=TRUE,H106+6&gt;A118+2)</f>
        <v>0</v>
      </c>
      <c r="B137" s="130" t="str">
        <f t="shared" ca="1" si="53"/>
        <v/>
      </c>
      <c r="C137" s="131" t="str">
        <f t="shared" ca="1" si="54"/>
        <v/>
      </c>
      <c r="D137" s="204" t="str">
        <f ca="1">IF(A137=FALSE,"",IF(B137=0,0,D108/B137*100))</f>
        <v/>
      </c>
      <c r="E137" s="204" t="str">
        <f ca="1">IF(A137=FALSE,"",IF(B137=0,0,D108/B137*100))</f>
        <v/>
      </c>
      <c r="F137" s="132" t="str">
        <f t="shared" ref="F137:F149" ca="1" si="68">IF(A137=FALSE,"",IF(B137=0,0,SQRT(SUMSQ(D137/2/SQRT(3),E137/2/SQRT(3)))))</f>
        <v/>
      </c>
      <c r="G137" s="132" t="str">
        <f t="shared" ca="1" si="55"/>
        <v/>
      </c>
      <c r="H137" s="132" t="str">
        <f ca="1">IF(A137=FALSE,"",IF(B137=0,0,P106/2))</f>
        <v/>
      </c>
      <c r="I137" s="132" t="str">
        <f ca="1">IF(A137=FALSE,"",IF(B137=0,0,P108/SQRT(3)))</f>
        <v/>
      </c>
      <c r="J137" s="132" t="str">
        <f ca="1">IF(A137=FALSE,"",IF(B137=0,0,O106*B108/SQRT(3)))</f>
        <v/>
      </c>
      <c r="K137" s="205" t="str">
        <f t="shared" ca="1" si="56"/>
        <v/>
      </c>
      <c r="L137" s="133" t="str">
        <f t="shared" ref="L137:L149" ca="1" si="69">IF(A137=FALSE,"",IF(G137=0,"∞",IF(K137^4/(G137^4/2)&gt;100000,"∞",ROUNDDOWN(K137^4/(G137^4/2),0))))</f>
        <v/>
      </c>
      <c r="M137" s="134" t="str">
        <f t="shared" ca="1" si="57"/>
        <v/>
      </c>
      <c r="N137" s="135" t="str">
        <f ca="1">IF(A137=FALSE,"",IF(B137=0,0,K137*MAX(M136:M149)))</f>
        <v/>
      </c>
      <c r="O137" s="207" t="str">
        <f ca="1">IF(A137=FALSE,"",D118)</f>
        <v/>
      </c>
      <c r="P137" s="208" t="str">
        <f t="shared" ca="1" si="58"/>
        <v/>
      </c>
      <c r="Q137" s="210" t="str">
        <f t="shared" ca="1" si="59"/>
        <v/>
      </c>
      <c r="R137" s="208" t="str">
        <f ca="1">IF(A137=FALSE,"",OFFSET(O115,0,MATCH(MAX(P116:R116),P116:R116,0)))</f>
        <v/>
      </c>
      <c r="S137" s="209" t="str">
        <f ca="1">IF(A137=FALSE,"",IF(C137=0,0,D108/B137*100))</f>
        <v/>
      </c>
      <c r="U137" s="104">
        <f ca="1">IF(F106*Q$4&lt;=O137,0.5,IF(F106*Q$5&lt;=O137,1,IF(F106*Q$6&lt;=O137,2,IF(F106*Q$7&lt;=O137,3,))))</f>
        <v>0.5</v>
      </c>
      <c r="V137" s="104">
        <f t="shared" ca="1" si="60"/>
        <v>0.5</v>
      </c>
      <c r="W137" s="104">
        <f t="shared" ca="1" si="61"/>
        <v>0.5</v>
      </c>
      <c r="X137" s="104">
        <f t="shared" ca="1" si="62"/>
        <v>0.5</v>
      </c>
      <c r="Y137" s="104">
        <f t="shared" ca="1" si="63"/>
        <v>0.5</v>
      </c>
      <c r="Z137" s="104">
        <f ca="1">Z136</f>
        <v>0</v>
      </c>
      <c r="AA137" s="136">
        <f t="shared" ref="AA137:AA149" ca="1" si="70">MAX(U137:Z137)</f>
        <v>0.5</v>
      </c>
      <c r="AC137" s="137" t="str">
        <f t="shared" ca="1" si="64"/>
        <v/>
      </c>
      <c r="AD137" s="137" t="str">
        <f ca="1">IF(A137=FALSE,"",IF(B137=0,0,C108*100))</f>
        <v/>
      </c>
      <c r="AE137" s="137" t="str">
        <f t="shared" ca="1" si="65"/>
        <v/>
      </c>
      <c r="AF137" s="137" t="b">
        <f t="shared" ca="1" si="66"/>
        <v>1</v>
      </c>
      <c r="AG137" s="125" t="str">
        <f t="shared" ca="1" si="67"/>
        <v/>
      </c>
      <c r="AH137" s="313" t="s">
        <v>51</v>
      </c>
    </row>
    <row r="138" spans="1:39" s="119" customFormat="1" ht="18.75" customHeight="1">
      <c r="A138" s="129" t="b">
        <f ca="1">AND(B119=TRUE,H106+6&gt;A119+2)</f>
        <v>0</v>
      </c>
      <c r="B138" s="130" t="str">
        <f t="shared" ca="1" si="53"/>
        <v/>
      </c>
      <c r="C138" s="131" t="str">
        <f t="shared" ca="1" si="54"/>
        <v/>
      </c>
      <c r="D138" s="204" t="str">
        <f ca="1">IF(A138=FALSE,"",IF(B138=0,0,D108/B138*100))</f>
        <v/>
      </c>
      <c r="E138" s="204" t="str">
        <f ca="1">IF(A138=FALSE,"",IF(B138=0,0,D108/B138*100))</f>
        <v/>
      </c>
      <c r="F138" s="132" t="str">
        <f t="shared" ca="1" si="68"/>
        <v/>
      </c>
      <c r="G138" s="132" t="str">
        <f t="shared" ca="1" si="55"/>
        <v/>
      </c>
      <c r="H138" s="132" t="str">
        <f ca="1">IF(A138=FALSE,"",IF(B138=0,0,P106/2))</f>
        <v/>
      </c>
      <c r="I138" s="132" t="str">
        <f ca="1">IF(A138=FALSE,"",IF(B138=0,0,P108/SQRT(3)))</f>
        <v/>
      </c>
      <c r="J138" s="132" t="str">
        <f ca="1">IF(A138=FALSE,"",IF(B138=0,0,O106*B108/SQRT(3)))</f>
        <v/>
      </c>
      <c r="K138" s="205" t="str">
        <f t="shared" ca="1" si="56"/>
        <v/>
      </c>
      <c r="L138" s="133" t="str">
        <f t="shared" ca="1" si="69"/>
        <v/>
      </c>
      <c r="M138" s="134" t="str">
        <f t="shared" ca="1" si="57"/>
        <v/>
      </c>
      <c r="N138" s="135" t="str">
        <f ca="1">IF(A138=FALSE,"",IF(B138=0,0,K138*MAX(M136:M149)))</f>
        <v/>
      </c>
      <c r="O138" s="207" t="str">
        <f ca="1">IF(A138=FALSE,"",D118)</f>
        <v/>
      </c>
      <c r="P138" s="208" t="str">
        <f t="shared" ca="1" si="58"/>
        <v/>
      </c>
      <c r="Q138" s="210" t="str">
        <f t="shared" ca="1" si="59"/>
        <v/>
      </c>
      <c r="R138" s="208" t="str">
        <f ca="1">IF(A138=FALSE,"",OFFSET(O115,0,MATCH(MAX(P116:R116),P116:R116,0)))</f>
        <v/>
      </c>
      <c r="S138" s="209" t="str">
        <f ca="1">IF(A138=FALSE,"",IF(C138=0,0,D108/B138*100))</f>
        <v/>
      </c>
      <c r="U138" s="104">
        <f ca="1">IF(F106*Q$4&lt;=O138,0.5,IF(F106*Q$5&lt;=O138,1,IF(F106*Q$6&lt;=O138,2,IF(F106*Q$7&lt;=O138,3,))))</f>
        <v>0.5</v>
      </c>
      <c r="V138" s="104">
        <f t="shared" ca="1" si="60"/>
        <v>0.5</v>
      </c>
      <c r="W138" s="104">
        <f t="shared" ca="1" si="61"/>
        <v>0.5</v>
      </c>
      <c r="X138" s="104">
        <f t="shared" ca="1" si="62"/>
        <v>0.5</v>
      </c>
      <c r="Y138" s="104">
        <f t="shared" ca="1" si="63"/>
        <v>0.5</v>
      </c>
      <c r="Z138" s="104">
        <f t="shared" ref="Z138:Z149" ca="1" si="71">Z137</f>
        <v>0</v>
      </c>
      <c r="AA138" s="136">
        <f t="shared" ca="1" si="70"/>
        <v>0.5</v>
      </c>
      <c r="AC138" s="137" t="str">
        <f t="shared" ca="1" si="64"/>
        <v/>
      </c>
      <c r="AD138" s="137" t="str">
        <f ca="1">IF(A138=FALSE,"",IF(B138=0,0,C108*100))</f>
        <v/>
      </c>
      <c r="AE138" s="137" t="str">
        <f t="shared" ca="1" si="65"/>
        <v/>
      </c>
      <c r="AF138" s="137" t="b">
        <f t="shared" ca="1" si="66"/>
        <v>1</v>
      </c>
      <c r="AG138" s="125" t="str">
        <f t="shared" ca="1" si="67"/>
        <v/>
      </c>
      <c r="AH138" s="125" t="str">
        <f ca="1">OFFSET($N$2,MATCH(AH136,$M$3:$M$8,0),0)</f>
        <v>0</v>
      </c>
    </row>
    <row r="139" spans="1:39" s="119" customFormat="1" ht="18.75" customHeight="1">
      <c r="A139" s="129" t="b">
        <f ca="1">AND(B120=TRUE,H106+6&gt;A120+2)</f>
        <v>0</v>
      </c>
      <c r="B139" s="130" t="str">
        <f t="shared" ca="1" si="53"/>
        <v/>
      </c>
      <c r="C139" s="131" t="str">
        <f t="shared" ca="1" si="54"/>
        <v/>
      </c>
      <c r="D139" s="204" t="str">
        <f ca="1">IF(A139=FALSE,"",IF(B139=0,0,D108/B139*100))</f>
        <v/>
      </c>
      <c r="E139" s="204" t="str">
        <f ca="1">IF(A139=FALSE,"",IF(B139=0,0,D108/B139*100))</f>
        <v/>
      </c>
      <c r="F139" s="132" t="str">
        <f t="shared" ca="1" si="68"/>
        <v/>
      </c>
      <c r="G139" s="132" t="str">
        <f t="shared" ca="1" si="55"/>
        <v/>
      </c>
      <c r="H139" s="132" t="str">
        <f ca="1">IF(A139=FALSE,"",IF(B139=0,0,P106/2))</f>
        <v/>
      </c>
      <c r="I139" s="132" t="str">
        <f ca="1">IF(A139=FALSE,"",IF(B139=0,0,P108/SQRT(3)))</f>
        <v/>
      </c>
      <c r="J139" s="132" t="str">
        <f ca="1">IF(A139=FALSE,"",IF(B139=0,0,O106*B108/SQRT(3)))</f>
        <v/>
      </c>
      <c r="K139" s="205" t="str">
        <f t="shared" ca="1" si="56"/>
        <v/>
      </c>
      <c r="L139" s="133" t="str">
        <f t="shared" ca="1" si="69"/>
        <v/>
      </c>
      <c r="M139" s="134" t="str">
        <f t="shared" ca="1" si="57"/>
        <v/>
      </c>
      <c r="N139" s="135" t="str">
        <f ca="1">IF(A139=FALSE,"",IF(B139=0,0,K139*MAX(M136:M149)))</f>
        <v/>
      </c>
      <c r="O139" s="207" t="str">
        <f ca="1">IF(A139=FALSE,"",D118)</f>
        <v/>
      </c>
      <c r="P139" s="208" t="str">
        <f t="shared" ca="1" si="58"/>
        <v/>
      </c>
      <c r="Q139" s="210" t="str">
        <f t="shared" ca="1" si="59"/>
        <v/>
      </c>
      <c r="R139" s="208" t="str">
        <f ca="1">IF(A139=FALSE,"",OFFSET(O115,0,MATCH(MAX(P116:R116),P116:R116,0)))</f>
        <v/>
      </c>
      <c r="S139" s="209" t="str">
        <f ca="1">IF(A139=FALSE,"",IF(C139=0,0,D108/B139*100))</f>
        <v/>
      </c>
      <c r="U139" s="104">
        <f ca="1">IF(F106*Q$4&lt;=O139,0.5,IF(F106*Q$5&lt;=O139,1,IF(F106*Q$6&lt;=O139,2,IF(F106*Q$7&lt;=O139,3,))))</f>
        <v>0.5</v>
      </c>
      <c r="V139" s="104">
        <f t="shared" ca="1" si="60"/>
        <v>0.5</v>
      </c>
      <c r="W139" s="104">
        <f t="shared" ca="1" si="61"/>
        <v>0.5</v>
      </c>
      <c r="X139" s="104">
        <f t="shared" ca="1" si="62"/>
        <v>0.5</v>
      </c>
      <c r="Y139" s="104">
        <f t="shared" ca="1" si="63"/>
        <v>0.5</v>
      </c>
      <c r="Z139" s="104">
        <f t="shared" ca="1" si="71"/>
        <v>0</v>
      </c>
      <c r="AA139" s="136">
        <f t="shared" ca="1" si="70"/>
        <v>0.5</v>
      </c>
      <c r="AC139" s="137" t="str">
        <f t="shared" ca="1" si="64"/>
        <v/>
      </c>
      <c r="AD139" s="137" t="str">
        <f ca="1">IF(A139=FALSE,"",IF(B139=0,0,C108*100))</f>
        <v/>
      </c>
      <c r="AE139" s="137" t="str">
        <f t="shared" ca="1" si="65"/>
        <v/>
      </c>
      <c r="AF139" s="137" t="b">
        <f t="shared" ca="1" si="66"/>
        <v>1</v>
      </c>
      <c r="AG139" s="125" t="str">
        <f t="shared" ca="1" si="67"/>
        <v/>
      </c>
      <c r="AH139" s="313" t="s">
        <v>3</v>
      </c>
    </row>
    <row r="140" spans="1:39" s="119" customFormat="1" ht="18.75" customHeight="1">
      <c r="A140" s="129" t="b">
        <f ca="1">AND(B121=TRUE,H106+6&gt;A121+2)</f>
        <v>0</v>
      </c>
      <c r="B140" s="130" t="str">
        <f t="shared" ca="1" si="53"/>
        <v/>
      </c>
      <c r="C140" s="131" t="str">
        <f t="shared" ca="1" si="54"/>
        <v/>
      </c>
      <c r="D140" s="204" t="str">
        <f ca="1">IF(A140=FALSE,"",IF(B140=0,0,D108/B140*100))</f>
        <v/>
      </c>
      <c r="E140" s="204" t="str">
        <f ca="1">IF(A140=FALSE,"",IF(B140=0,0,D108/B140*100))</f>
        <v/>
      </c>
      <c r="F140" s="132" t="str">
        <f t="shared" ca="1" si="68"/>
        <v/>
      </c>
      <c r="G140" s="132" t="str">
        <f t="shared" ca="1" si="55"/>
        <v/>
      </c>
      <c r="H140" s="132" t="str">
        <f ca="1">IF(A140=FALSE,"",IF(B140=0,0,P106/2))</f>
        <v/>
      </c>
      <c r="I140" s="132" t="str">
        <f ca="1">IF(A140=FALSE,"",IF(B140=0,0,P108/SQRT(3)))</f>
        <v/>
      </c>
      <c r="J140" s="132" t="str">
        <f ca="1">IF(A140=FALSE,"",IF(B140=0,0,O106*B108/SQRT(3)))</f>
        <v/>
      </c>
      <c r="K140" s="205" t="str">
        <f t="shared" ca="1" si="56"/>
        <v/>
      </c>
      <c r="L140" s="133" t="str">
        <f t="shared" ca="1" si="69"/>
        <v/>
      </c>
      <c r="M140" s="134" t="str">
        <f t="shared" ca="1" si="57"/>
        <v/>
      </c>
      <c r="N140" s="135" t="str">
        <f ca="1">IF(A140=FALSE,"",IF(B140=0,0,K140*MAX(M136:M149)))</f>
        <v/>
      </c>
      <c r="O140" s="207" t="str">
        <f ca="1">IF(A140=FALSE,"",D118)</f>
        <v/>
      </c>
      <c r="P140" s="208" t="str">
        <f t="shared" ca="1" si="58"/>
        <v/>
      </c>
      <c r="Q140" s="210" t="str">
        <f t="shared" ca="1" si="59"/>
        <v/>
      </c>
      <c r="R140" s="208" t="str">
        <f ca="1">IF(A140=FALSE,"",OFFSET(O115,0,MATCH(MAX(P116:R116),P116:R116,0)))</f>
        <v/>
      </c>
      <c r="S140" s="209" t="str">
        <f ca="1">IF(A140=FALSE,"",IF(C140=0,0,D108/B140*100))</f>
        <v/>
      </c>
      <c r="U140" s="104">
        <f ca="1">IF(F106*Q$4&lt;=O140,0.5,IF(F106*Q$5&lt;=O140,1,IF(F106*Q$6&lt;=O140,2,IF(F106*Q$7&lt;=O140,3,))))</f>
        <v>0.5</v>
      </c>
      <c r="V140" s="104">
        <f t="shared" ca="1" si="60"/>
        <v>0.5</v>
      </c>
      <c r="W140" s="104">
        <f t="shared" ca="1" si="61"/>
        <v>0.5</v>
      </c>
      <c r="X140" s="104">
        <f t="shared" ca="1" si="62"/>
        <v>0.5</v>
      </c>
      <c r="Y140" s="104">
        <f t="shared" ca="1" si="63"/>
        <v>0.5</v>
      </c>
      <c r="Z140" s="104">
        <f t="shared" ca="1" si="71"/>
        <v>0</v>
      </c>
      <c r="AA140" s="136">
        <f t="shared" ca="1" si="70"/>
        <v>0.5</v>
      </c>
      <c r="AC140" s="137" t="str">
        <f t="shared" ca="1" si="64"/>
        <v/>
      </c>
      <c r="AD140" s="137" t="str">
        <f ca="1">IF(A140=FALSE,"",IF(B140=0,0,C108*100))</f>
        <v/>
      </c>
      <c r="AE140" s="137" t="str">
        <f t="shared" ca="1" si="65"/>
        <v/>
      </c>
      <c r="AF140" s="137" t="b">
        <f t="shared" ca="1" si="66"/>
        <v>1</v>
      </c>
      <c r="AG140" s="125" t="str">
        <f t="shared" ca="1" si="67"/>
        <v/>
      </c>
      <c r="AH140" s="312" t="s">
        <v>233</v>
      </c>
    </row>
    <row r="141" spans="1:39" s="119" customFormat="1" ht="18.75" customHeight="1">
      <c r="A141" s="129" t="b">
        <f ca="1">AND(B122=TRUE,H106+6&gt;A122+2)</f>
        <v>0</v>
      </c>
      <c r="B141" s="130" t="str">
        <f t="shared" ca="1" si="53"/>
        <v/>
      </c>
      <c r="C141" s="131" t="str">
        <f t="shared" ca="1" si="54"/>
        <v/>
      </c>
      <c r="D141" s="204" t="str">
        <f ca="1">IF(A141=FALSE,"",IF(B141=0,0,D108/B141*100))</f>
        <v/>
      </c>
      <c r="E141" s="204" t="str">
        <f ca="1">IF(A141=FALSE,"",IF(B141=0,0,D108/B141*100))</f>
        <v/>
      </c>
      <c r="F141" s="132" t="str">
        <f t="shared" ca="1" si="68"/>
        <v/>
      </c>
      <c r="G141" s="132" t="str">
        <f t="shared" ca="1" si="55"/>
        <v/>
      </c>
      <c r="H141" s="132" t="str">
        <f ca="1">IF(A141=FALSE,"",IF(B141=0,0,P106/2))</f>
        <v/>
      </c>
      <c r="I141" s="132" t="str">
        <f ca="1">IF(A141=FALSE,"",IF(B141=0,0,P108/SQRT(3)))</f>
        <v/>
      </c>
      <c r="J141" s="132" t="str">
        <f ca="1">IF(A141=FALSE,"",IF(B141=0,0,O106*B108/SQRT(3)))</f>
        <v/>
      </c>
      <c r="K141" s="205" t="str">
        <f t="shared" ca="1" si="56"/>
        <v/>
      </c>
      <c r="L141" s="133" t="str">
        <f t="shared" ca="1" si="69"/>
        <v/>
      </c>
      <c r="M141" s="134" t="str">
        <f t="shared" ca="1" si="57"/>
        <v/>
      </c>
      <c r="N141" s="135" t="str">
        <f ca="1">IF(A141=FALSE,"",IF(B141=0,0,K141*MAX(M136:M149)))</f>
        <v/>
      </c>
      <c r="O141" s="207" t="str">
        <f ca="1">IF(A141=FALSE,"",D118)</f>
        <v/>
      </c>
      <c r="P141" s="208" t="str">
        <f t="shared" ca="1" si="58"/>
        <v/>
      </c>
      <c r="Q141" s="210" t="str">
        <f t="shared" ca="1" si="59"/>
        <v/>
      </c>
      <c r="R141" s="208" t="str">
        <f ca="1">IF(A141=FALSE,"",OFFSET(O115,0,MATCH(MAX(P116:R116),P116:R116,0)))</f>
        <v/>
      </c>
      <c r="S141" s="209" t="str">
        <f ca="1">IF(A141=FALSE,"",IF(C141=0,0,D108/B141*100))</f>
        <v/>
      </c>
      <c r="U141" s="104">
        <f ca="1">IF(F106*Q$4&lt;=O141,0.5,IF(F106*Q$5&lt;=O141,1,IF(F106*Q$6&lt;=O141,2,IF(F106*Q$7&lt;=O141,3,))))</f>
        <v>0.5</v>
      </c>
      <c r="V141" s="104">
        <f t="shared" ca="1" si="60"/>
        <v>0.5</v>
      </c>
      <c r="W141" s="104">
        <f t="shared" ca="1" si="61"/>
        <v>0.5</v>
      </c>
      <c r="X141" s="104">
        <f t="shared" ca="1" si="62"/>
        <v>0.5</v>
      </c>
      <c r="Y141" s="104">
        <f t="shared" ca="1" si="63"/>
        <v>0.5</v>
      </c>
      <c r="Z141" s="104">
        <f t="shared" ca="1" si="71"/>
        <v>0</v>
      </c>
      <c r="AA141" s="136">
        <f t="shared" ca="1" si="70"/>
        <v>0.5</v>
      </c>
      <c r="AC141" s="137" t="str">
        <f t="shared" ca="1" si="64"/>
        <v/>
      </c>
      <c r="AD141" s="137" t="str">
        <f ca="1">IF(A141=FALSE,"",IF(B141=0,0,C108*100))</f>
        <v/>
      </c>
      <c r="AE141" s="137" t="str">
        <f t="shared" ca="1" si="65"/>
        <v/>
      </c>
      <c r="AF141" s="137" t="b">
        <f t="shared" ca="1" si="66"/>
        <v>1</v>
      </c>
      <c r="AG141" s="125" t="str">
        <f t="shared" ca="1" si="67"/>
        <v/>
      </c>
      <c r="AH141" s="188" t="str">
        <f ca="1">IF(COUNTIF(AF136:AF149,FALSE)=0,"","초과")</f>
        <v/>
      </c>
    </row>
    <row r="142" spans="1:39" s="119" customFormat="1" ht="18.75" customHeight="1">
      <c r="A142" s="129" t="b">
        <f ca="1">AND(B123=TRUE,H106+6&gt;A123+2)</f>
        <v>0</v>
      </c>
      <c r="B142" s="130" t="str">
        <f t="shared" ca="1" si="53"/>
        <v/>
      </c>
      <c r="C142" s="131" t="str">
        <f t="shared" ca="1" si="54"/>
        <v/>
      </c>
      <c r="D142" s="204" t="str">
        <f ca="1">IF(A142=FALSE,"",IF(B142=0,0,D108/B142*100))</f>
        <v/>
      </c>
      <c r="E142" s="204" t="str">
        <f ca="1">IF(A142=FALSE,"",IF(B142=0,0,D108/B142*100))</f>
        <v/>
      </c>
      <c r="F142" s="132" t="str">
        <f t="shared" ca="1" si="68"/>
        <v/>
      </c>
      <c r="G142" s="132" t="str">
        <f t="shared" ca="1" si="55"/>
        <v/>
      </c>
      <c r="H142" s="132" t="str">
        <f ca="1">IF(A142=FALSE,"",IF(B142=0,0,P106/2))</f>
        <v/>
      </c>
      <c r="I142" s="132" t="str">
        <f ca="1">IF(A142=FALSE,"",IF(B142=0,0,P108/SQRT(3)))</f>
        <v/>
      </c>
      <c r="J142" s="132" t="str">
        <f ca="1">IF(A142=FALSE,"",IF(B142=0,0,O106*B108/SQRT(3)))</f>
        <v/>
      </c>
      <c r="K142" s="205" t="str">
        <f t="shared" ca="1" si="56"/>
        <v/>
      </c>
      <c r="L142" s="133" t="str">
        <f t="shared" ca="1" si="69"/>
        <v/>
      </c>
      <c r="M142" s="134" t="str">
        <f t="shared" ca="1" si="57"/>
        <v/>
      </c>
      <c r="N142" s="135" t="str">
        <f ca="1">IF(A142=FALSE,"",IF(B142=0,0,K142*MAX(M136:M149)))</f>
        <v/>
      </c>
      <c r="O142" s="207" t="str">
        <f ca="1">IF(A142=FALSE,"",D118)</f>
        <v/>
      </c>
      <c r="P142" s="208" t="str">
        <f t="shared" ca="1" si="58"/>
        <v/>
      </c>
      <c r="Q142" s="210" t="str">
        <f t="shared" ca="1" si="59"/>
        <v/>
      </c>
      <c r="R142" s="208" t="str">
        <f ca="1">IF(A142=FALSE,"",OFFSET(O115,0,MATCH(MAX(P116:R116),P116:R116,0)))</f>
        <v/>
      </c>
      <c r="S142" s="209" t="str">
        <f ca="1">IF(A142=FALSE,"",IF(C142=0,0,D108/B142*100))</f>
        <v/>
      </c>
      <c r="U142" s="104">
        <f ca="1">IF(F106*Q$4&lt;=O142,0.5,IF(F106*Q$5&lt;=O142,1,IF(F106*Q$6&lt;=O142,2,IF(F106*Q$7&lt;=O142,3,))))</f>
        <v>0.5</v>
      </c>
      <c r="V142" s="104">
        <f t="shared" ca="1" si="60"/>
        <v>0.5</v>
      </c>
      <c r="W142" s="104">
        <f t="shared" ca="1" si="61"/>
        <v>0.5</v>
      </c>
      <c r="X142" s="104">
        <f t="shared" ca="1" si="62"/>
        <v>0.5</v>
      </c>
      <c r="Y142" s="104">
        <f t="shared" ca="1" si="63"/>
        <v>0.5</v>
      </c>
      <c r="Z142" s="104">
        <f t="shared" ca="1" si="71"/>
        <v>0</v>
      </c>
      <c r="AA142" s="136">
        <f t="shared" ca="1" si="70"/>
        <v>0.5</v>
      </c>
      <c r="AC142" s="137" t="str">
        <f t="shared" ca="1" si="64"/>
        <v/>
      </c>
      <c r="AD142" s="137" t="str">
        <f ca="1">IF(A142=FALSE,"",IF(B142=0,0,C108*100))</f>
        <v/>
      </c>
      <c r="AE142" s="137" t="str">
        <f t="shared" ca="1" si="65"/>
        <v/>
      </c>
      <c r="AF142" s="137" t="b">
        <f t="shared" ca="1" si="66"/>
        <v>1</v>
      </c>
      <c r="AG142" s="186" t="str">
        <f t="shared" ca="1" si="67"/>
        <v/>
      </c>
      <c r="AH142" s="189"/>
    </row>
    <row r="143" spans="1:39" s="119" customFormat="1" ht="18.75" customHeight="1">
      <c r="A143" s="129" t="b">
        <f ca="1">AND(B124=TRUE,H106+6&gt;A124+2)</f>
        <v>0</v>
      </c>
      <c r="B143" s="130" t="str">
        <f t="shared" ca="1" si="53"/>
        <v/>
      </c>
      <c r="C143" s="131" t="str">
        <f t="shared" ca="1" si="54"/>
        <v/>
      </c>
      <c r="D143" s="204" t="str">
        <f ca="1">IF(A143=FALSE,"",IF(B143=0,0,D108/B143*100))</f>
        <v/>
      </c>
      <c r="E143" s="204" t="str">
        <f ca="1">IF(A143=FALSE,"",IF(B143=0,0,D108/B143*100))</f>
        <v/>
      </c>
      <c r="F143" s="132" t="str">
        <f t="shared" ca="1" si="68"/>
        <v/>
      </c>
      <c r="G143" s="132" t="str">
        <f t="shared" ca="1" si="55"/>
        <v/>
      </c>
      <c r="H143" s="132" t="str">
        <f ca="1">IF(A143=FALSE,"",IF(B143=0,0,P106/2))</f>
        <v/>
      </c>
      <c r="I143" s="132" t="str">
        <f ca="1">IF(A143=FALSE,"",IF(B143=0,0,P108/SQRT(3)))</f>
        <v/>
      </c>
      <c r="J143" s="132" t="str">
        <f ca="1">IF(A143=FALSE,"",IF(B143=0,0,O106*B108/SQRT(3)))</f>
        <v/>
      </c>
      <c r="K143" s="205" t="str">
        <f t="shared" ca="1" si="56"/>
        <v/>
      </c>
      <c r="L143" s="133" t="str">
        <f t="shared" ca="1" si="69"/>
        <v/>
      </c>
      <c r="M143" s="134" t="str">
        <f t="shared" ca="1" si="57"/>
        <v/>
      </c>
      <c r="N143" s="135" t="str">
        <f ca="1">IF(A143=FALSE,"",IF(B143=0,0,K143*MAX(M136:M149)))</f>
        <v/>
      </c>
      <c r="O143" s="207" t="str">
        <f ca="1">IF(A143=FALSE,"",D118)</f>
        <v/>
      </c>
      <c r="P143" s="208" t="str">
        <f t="shared" ca="1" si="58"/>
        <v/>
      </c>
      <c r="Q143" s="210" t="str">
        <f t="shared" ca="1" si="59"/>
        <v/>
      </c>
      <c r="R143" s="208" t="str">
        <f ca="1">IF(A143=FALSE,"",OFFSET(O115,0,MATCH(MAX(P116:R116),P116:R116,0)))</f>
        <v/>
      </c>
      <c r="S143" s="209" t="str">
        <f ca="1">IF(A143=FALSE,"",IF(C143=0,0,D108/B143*100))</f>
        <v/>
      </c>
      <c r="U143" s="104">
        <f ca="1">IF(F106*Q$4&lt;=O143,0.5,IF(F106*Q$5&lt;=O143,1,IF(F106*Q$6&lt;=O143,2,IF(F106*Q$7&lt;=O143,3,))))</f>
        <v>0.5</v>
      </c>
      <c r="V143" s="104">
        <f t="shared" ca="1" si="60"/>
        <v>0.5</v>
      </c>
      <c r="W143" s="104">
        <f t="shared" ca="1" si="61"/>
        <v>0.5</v>
      </c>
      <c r="X143" s="104">
        <f t="shared" ca="1" si="62"/>
        <v>0.5</v>
      </c>
      <c r="Y143" s="104">
        <f t="shared" ca="1" si="63"/>
        <v>0.5</v>
      </c>
      <c r="Z143" s="104">
        <f t="shared" ca="1" si="71"/>
        <v>0</v>
      </c>
      <c r="AA143" s="136">
        <f t="shared" ca="1" si="70"/>
        <v>0.5</v>
      </c>
      <c r="AC143" s="137" t="str">
        <f t="shared" ca="1" si="64"/>
        <v/>
      </c>
      <c r="AD143" s="137" t="str">
        <f ca="1">IF(A143=FALSE,"",IF(B143=0,0,C108*100))</f>
        <v/>
      </c>
      <c r="AE143" s="137" t="str">
        <f t="shared" ca="1" si="65"/>
        <v/>
      </c>
      <c r="AF143" s="137" t="b">
        <f t="shared" ca="1" si="66"/>
        <v>1</v>
      </c>
      <c r="AG143" s="125" t="str">
        <f t="shared" ca="1" si="67"/>
        <v/>
      </c>
    </row>
    <row r="144" spans="1:39" s="119" customFormat="1" ht="18.75" customHeight="1">
      <c r="A144" s="129" t="b">
        <f ca="1">AND(B125=TRUE,H106+6&gt;A125+2)</f>
        <v>0</v>
      </c>
      <c r="B144" s="130" t="str">
        <f t="shared" ca="1" si="53"/>
        <v/>
      </c>
      <c r="C144" s="131" t="str">
        <f t="shared" ca="1" si="54"/>
        <v/>
      </c>
      <c r="D144" s="204" t="str">
        <f ca="1">IF(A144=FALSE,"",IF(B144=0,0,D108/B144*100))</f>
        <v/>
      </c>
      <c r="E144" s="204" t="str">
        <f ca="1">IF(A144=FALSE,"",IF(B144=0,0,D108/B144*100))</f>
        <v/>
      </c>
      <c r="F144" s="132" t="str">
        <f t="shared" ca="1" si="68"/>
        <v/>
      </c>
      <c r="G144" s="132" t="str">
        <f t="shared" ca="1" si="55"/>
        <v/>
      </c>
      <c r="H144" s="132" t="str">
        <f ca="1">IF(A144=FALSE,"",IF(B144=0,0,P106/2))</f>
        <v/>
      </c>
      <c r="I144" s="132" t="str">
        <f ca="1">IF(A144=FALSE,"",IF(B144=0,0,P108/SQRT(3)))</f>
        <v/>
      </c>
      <c r="J144" s="132" t="str">
        <f ca="1">IF(A144=FALSE,"",IF(B144=0,0,O106*B108/SQRT(3)))</f>
        <v/>
      </c>
      <c r="K144" s="205" t="str">
        <f t="shared" ca="1" si="56"/>
        <v/>
      </c>
      <c r="L144" s="133" t="str">
        <f t="shared" ca="1" si="69"/>
        <v/>
      </c>
      <c r="M144" s="134" t="str">
        <f t="shared" ca="1" si="57"/>
        <v/>
      </c>
      <c r="N144" s="135" t="str">
        <f ca="1">IF(A144=FALSE,"",IF(B144=0,0,K144*MAX(M136:M149)))</f>
        <v/>
      </c>
      <c r="O144" s="207" t="str">
        <f ca="1">IF(A144=FALSE,"",D118)</f>
        <v/>
      </c>
      <c r="P144" s="208" t="str">
        <f t="shared" ca="1" si="58"/>
        <v/>
      </c>
      <c r="Q144" s="210" t="str">
        <f t="shared" ca="1" si="59"/>
        <v/>
      </c>
      <c r="R144" s="208" t="str">
        <f ca="1">IF(A144=FALSE,"",OFFSET(O115,0,MATCH(MAX(P116:R116),P116:R116,0)))</f>
        <v/>
      </c>
      <c r="S144" s="209" t="str">
        <f ca="1">IF(A144=FALSE,"",IF(C144=0,0,D108/B144*100))</f>
        <v/>
      </c>
      <c r="U144" s="104">
        <f ca="1">IF(F106*Q$4&lt;=O144,0.5,IF(F106*Q$5&lt;=O144,1,IF(F106*Q$6&lt;=O144,2,IF(F106*Q$7&lt;=O144,3,))))</f>
        <v>0.5</v>
      </c>
      <c r="V144" s="104">
        <f t="shared" ca="1" si="60"/>
        <v>0.5</v>
      </c>
      <c r="W144" s="104">
        <f t="shared" ca="1" si="61"/>
        <v>0.5</v>
      </c>
      <c r="X144" s="104">
        <f t="shared" ca="1" si="62"/>
        <v>0.5</v>
      </c>
      <c r="Y144" s="104">
        <f t="shared" ca="1" si="63"/>
        <v>0.5</v>
      </c>
      <c r="Z144" s="104">
        <f t="shared" ca="1" si="71"/>
        <v>0</v>
      </c>
      <c r="AA144" s="136">
        <f t="shared" ca="1" si="70"/>
        <v>0.5</v>
      </c>
      <c r="AC144" s="137" t="str">
        <f t="shared" ca="1" si="64"/>
        <v/>
      </c>
      <c r="AD144" s="137" t="str">
        <f ca="1">IF(A144=FALSE,"",IF(B144=0,0,C108*100))</f>
        <v/>
      </c>
      <c r="AE144" s="137" t="str">
        <f t="shared" ca="1" si="65"/>
        <v/>
      </c>
      <c r="AF144" s="137" t="b">
        <f t="shared" ca="1" si="66"/>
        <v>1</v>
      </c>
      <c r="AG144" s="125" t="str">
        <f t="shared" ca="1" si="67"/>
        <v/>
      </c>
    </row>
    <row r="145" spans="1:33" s="119" customFormat="1" ht="18.75" customHeight="1">
      <c r="A145" s="129" t="b">
        <f ca="1">AND(B126=TRUE,H106+6&gt;A126+2)</f>
        <v>0</v>
      </c>
      <c r="B145" s="130" t="str">
        <f t="shared" ca="1" si="53"/>
        <v/>
      </c>
      <c r="C145" s="131" t="str">
        <f t="shared" ca="1" si="54"/>
        <v/>
      </c>
      <c r="D145" s="204" t="str">
        <f ca="1">IF(A145=FALSE,"",IF(B145=0,0,D108/B145*100))</f>
        <v/>
      </c>
      <c r="E145" s="204" t="str">
        <f ca="1">IF(A145=FALSE,"",IF(B145=0,0,D108/B145*100))</f>
        <v/>
      </c>
      <c r="F145" s="132" t="str">
        <f t="shared" ca="1" si="68"/>
        <v/>
      </c>
      <c r="G145" s="132" t="str">
        <f t="shared" ca="1" si="55"/>
        <v/>
      </c>
      <c r="H145" s="132" t="str">
        <f ca="1">IF(A145=FALSE,"",IF(B145=0,0,P106/2))</f>
        <v/>
      </c>
      <c r="I145" s="132" t="str">
        <f ca="1">IF(A145=FALSE,"",IF(B145=0,0,P108/SQRT(3)))</f>
        <v/>
      </c>
      <c r="J145" s="132" t="str">
        <f ca="1">IF(A145=FALSE,"",IF(B145=0,0,O106*B108/SQRT(3)))</f>
        <v/>
      </c>
      <c r="K145" s="205" t="str">
        <f t="shared" ca="1" si="56"/>
        <v/>
      </c>
      <c r="L145" s="133" t="str">
        <f t="shared" ca="1" si="69"/>
        <v/>
      </c>
      <c r="M145" s="134" t="str">
        <f t="shared" ca="1" si="57"/>
        <v/>
      </c>
      <c r="N145" s="135" t="str">
        <f ca="1">IF(A145=FALSE,"",IF(B145=0,0,K145*MAX(M136:M149)))</f>
        <v/>
      </c>
      <c r="O145" s="207" t="str">
        <f ca="1">IF(A145=FALSE,"",D118)</f>
        <v/>
      </c>
      <c r="P145" s="208" t="str">
        <f t="shared" ca="1" si="58"/>
        <v/>
      </c>
      <c r="Q145" s="210" t="str">
        <f t="shared" ca="1" si="59"/>
        <v/>
      </c>
      <c r="R145" s="208" t="str">
        <f ca="1">IF(A145=FALSE,"",OFFSET(O115,0,MATCH(MAX(P116:R116),P116:R116,0)))</f>
        <v/>
      </c>
      <c r="S145" s="209" t="str">
        <f ca="1">IF(A145=FALSE,"",IF(C145=0,0,D108/B145*100))</f>
        <v/>
      </c>
      <c r="U145" s="104">
        <f ca="1">IF(F106*Q$4&lt;=O145,0.5,IF(F106*Q$5&lt;=O145,1,IF(F106*Q$6&lt;=O145,2,IF(F106*Q$7&lt;=O145,3,))))</f>
        <v>0.5</v>
      </c>
      <c r="V145" s="104">
        <f t="shared" ca="1" si="60"/>
        <v>0.5</v>
      </c>
      <c r="W145" s="104">
        <f t="shared" ca="1" si="61"/>
        <v>0.5</v>
      </c>
      <c r="X145" s="104">
        <f t="shared" ca="1" si="62"/>
        <v>0.5</v>
      </c>
      <c r="Y145" s="104">
        <f t="shared" ca="1" si="63"/>
        <v>0.5</v>
      </c>
      <c r="Z145" s="104">
        <f t="shared" ca="1" si="71"/>
        <v>0</v>
      </c>
      <c r="AA145" s="136">
        <f t="shared" ca="1" si="70"/>
        <v>0.5</v>
      </c>
      <c r="AC145" s="137" t="str">
        <f t="shared" ca="1" si="64"/>
        <v/>
      </c>
      <c r="AD145" s="137" t="str">
        <f ca="1">IF(A145=FALSE,"",IF(B145=0,0,C108*100))</f>
        <v/>
      </c>
      <c r="AE145" s="137" t="str">
        <f t="shared" ca="1" si="65"/>
        <v/>
      </c>
      <c r="AF145" s="137" t="b">
        <f t="shared" ca="1" si="66"/>
        <v>1</v>
      </c>
      <c r="AG145" s="125" t="str">
        <f t="shared" ca="1" si="67"/>
        <v/>
      </c>
    </row>
    <row r="146" spans="1:33" s="119" customFormat="1" ht="18.75" customHeight="1">
      <c r="A146" s="129" t="b">
        <f ca="1">AND(B127=TRUE,H106+6&gt;A127+2)</f>
        <v>0</v>
      </c>
      <c r="B146" s="130" t="str">
        <f t="shared" ca="1" si="53"/>
        <v/>
      </c>
      <c r="C146" s="131" t="str">
        <f t="shared" ca="1" si="54"/>
        <v/>
      </c>
      <c r="D146" s="204" t="str">
        <f ca="1">IF(A146=FALSE,"",IF(B146=0,0,D108/B146*100))</f>
        <v/>
      </c>
      <c r="E146" s="204" t="str">
        <f ca="1">IF(A146=FALSE,"",IF(B146=0,0,D108/B146*100))</f>
        <v/>
      </c>
      <c r="F146" s="132" t="str">
        <f t="shared" ca="1" si="68"/>
        <v/>
      </c>
      <c r="G146" s="132" t="str">
        <f t="shared" ca="1" si="55"/>
        <v/>
      </c>
      <c r="H146" s="132" t="str">
        <f ca="1">IF(A146=FALSE,"",IF(B146=0,0,P106/2))</f>
        <v/>
      </c>
      <c r="I146" s="132" t="str">
        <f ca="1">IF(A146=FALSE,"",IF(B146=0,0,P108/SQRT(3)))</f>
        <v/>
      </c>
      <c r="J146" s="132" t="str">
        <f ca="1">IF(A146=FALSE,"",IF(B146=0,0,O106*B108/SQRT(3)))</f>
        <v/>
      </c>
      <c r="K146" s="205" t="str">
        <f t="shared" ca="1" si="56"/>
        <v/>
      </c>
      <c r="L146" s="133" t="str">
        <f t="shared" ca="1" si="69"/>
        <v/>
      </c>
      <c r="M146" s="134" t="str">
        <f t="shared" ca="1" si="57"/>
        <v/>
      </c>
      <c r="N146" s="135" t="str">
        <f ca="1">IF(A146=FALSE,"",IF(B146=0,0,K146*MAX(M136:M149)))</f>
        <v/>
      </c>
      <c r="O146" s="207" t="str">
        <f ca="1">IF(A146=FALSE,"",D118)</f>
        <v/>
      </c>
      <c r="P146" s="208" t="str">
        <f t="shared" ca="1" si="58"/>
        <v/>
      </c>
      <c r="Q146" s="210" t="str">
        <f t="shared" ca="1" si="59"/>
        <v/>
      </c>
      <c r="R146" s="208" t="str">
        <f ca="1">IF(A146=FALSE,"",OFFSET(O115,0,MATCH(MAX(P116:R116),P116:R116,0)))</f>
        <v/>
      </c>
      <c r="S146" s="209" t="str">
        <f ca="1">IF(A146=FALSE,"",IF(C146=0,0,D108/B146*100))</f>
        <v/>
      </c>
      <c r="U146" s="104">
        <f ca="1">IF(F106*Q$4&lt;=O146,0.5,IF(F106*Q$5&lt;=O146,1,IF(F106*Q$6&lt;=O146,2,IF(F106*Q$7&lt;=O146,3,))))</f>
        <v>0.5</v>
      </c>
      <c r="V146" s="104">
        <f t="shared" ca="1" si="60"/>
        <v>0.5</v>
      </c>
      <c r="W146" s="104">
        <f t="shared" ca="1" si="61"/>
        <v>0.5</v>
      </c>
      <c r="X146" s="104">
        <f t="shared" ca="1" si="62"/>
        <v>0.5</v>
      </c>
      <c r="Y146" s="104">
        <f t="shared" ca="1" si="63"/>
        <v>0.5</v>
      </c>
      <c r="Z146" s="104">
        <f t="shared" ca="1" si="71"/>
        <v>0</v>
      </c>
      <c r="AA146" s="136">
        <f t="shared" ca="1" si="70"/>
        <v>0.5</v>
      </c>
      <c r="AC146" s="137" t="str">
        <f t="shared" ca="1" si="64"/>
        <v/>
      </c>
      <c r="AD146" s="137" t="str">
        <f ca="1">IF(A146=FALSE,"",IF(B146=0,0,C108*100))</f>
        <v/>
      </c>
      <c r="AE146" s="137" t="str">
        <f t="shared" ca="1" si="65"/>
        <v/>
      </c>
      <c r="AF146" s="137" t="b">
        <f t="shared" ca="1" si="66"/>
        <v>1</v>
      </c>
      <c r="AG146" s="125" t="str">
        <f t="shared" ca="1" si="67"/>
        <v/>
      </c>
    </row>
    <row r="147" spans="1:33" s="119" customFormat="1" ht="18.75" customHeight="1">
      <c r="A147" s="129" t="b">
        <f ca="1">AND(B128=TRUE,H106+6&gt;A128+2)</f>
        <v>0</v>
      </c>
      <c r="B147" s="130" t="str">
        <f t="shared" ca="1" si="53"/>
        <v/>
      </c>
      <c r="C147" s="131" t="str">
        <f t="shared" ca="1" si="54"/>
        <v/>
      </c>
      <c r="D147" s="204" t="str">
        <f ca="1">IF(A147=FALSE,"",IF(B147=0,0,D108/B147*100))</f>
        <v/>
      </c>
      <c r="E147" s="204" t="str">
        <f ca="1">IF(A147=FALSE,"",IF(B147=0,0,D108/B147*100))</f>
        <v/>
      </c>
      <c r="F147" s="132" t="str">
        <f t="shared" ca="1" si="68"/>
        <v/>
      </c>
      <c r="G147" s="132" t="str">
        <f t="shared" ca="1" si="55"/>
        <v/>
      </c>
      <c r="H147" s="132" t="str">
        <f ca="1">IF(A147=FALSE,"",IF(B147=0,0,P106/2))</f>
        <v/>
      </c>
      <c r="I147" s="132" t="str">
        <f ca="1">IF(A147=FALSE,"",IF(B147=0,0,P108/SQRT(3)))</f>
        <v/>
      </c>
      <c r="J147" s="132" t="str">
        <f ca="1">IF(A147=FALSE,"",IF(B147=0,0,O106*B108/SQRT(3)))</f>
        <v/>
      </c>
      <c r="K147" s="205" t="str">
        <f t="shared" ca="1" si="56"/>
        <v/>
      </c>
      <c r="L147" s="133" t="str">
        <f t="shared" ca="1" si="69"/>
        <v/>
      </c>
      <c r="M147" s="134" t="str">
        <f t="shared" ca="1" si="57"/>
        <v/>
      </c>
      <c r="N147" s="135" t="str">
        <f ca="1">IF(A147=FALSE,"",IF(B147=0,0,K147*MAX(M136:M149)))</f>
        <v/>
      </c>
      <c r="O147" s="207" t="str">
        <f ca="1">IF(A147=FALSE,"",D118)</f>
        <v/>
      </c>
      <c r="P147" s="208" t="str">
        <f t="shared" ca="1" si="58"/>
        <v/>
      </c>
      <c r="Q147" s="210" t="str">
        <f t="shared" ca="1" si="59"/>
        <v/>
      </c>
      <c r="R147" s="208" t="str">
        <f ca="1">IF(A147=FALSE,"",OFFSET(O115,0,MATCH(MAX(P116:R116),P116:R116,0)))</f>
        <v/>
      </c>
      <c r="S147" s="209" t="str">
        <f ca="1">IF(A147=FALSE,"",IF(C147=0,0,D108/B147*100))</f>
        <v/>
      </c>
      <c r="U147" s="104">
        <f ca="1">IF(F106*Q$4&lt;=O147,0.5,IF(F106*Q$5&lt;=O147,1,IF(F106*Q$6&lt;=O147,2,IF(F106*Q$7&lt;=O147,3,))))</f>
        <v>0.5</v>
      </c>
      <c r="V147" s="104">
        <f t="shared" ca="1" si="60"/>
        <v>0.5</v>
      </c>
      <c r="W147" s="104">
        <f t="shared" ca="1" si="61"/>
        <v>0.5</v>
      </c>
      <c r="X147" s="104">
        <f t="shared" ca="1" si="62"/>
        <v>0.5</v>
      </c>
      <c r="Y147" s="104">
        <f t="shared" ca="1" si="63"/>
        <v>0.5</v>
      </c>
      <c r="Z147" s="104">
        <f t="shared" ca="1" si="71"/>
        <v>0</v>
      </c>
      <c r="AA147" s="136">
        <f t="shared" ca="1" si="70"/>
        <v>0.5</v>
      </c>
      <c r="AC147" s="137" t="str">
        <f t="shared" ca="1" si="64"/>
        <v/>
      </c>
      <c r="AD147" s="137" t="str">
        <f ca="1">IF(A147=FALSE,"",IF(B147=0,0,C108*100))</f>
        <v/>
      </c>
      <c r="AE147" s="137" t="str">
        <f t="shared" ca="1" si="65"/>
        <v/>
      </c>
      <c r="AF147" s="137" t="b">
        <f t="shared" ca="1" si="66"/>
        <v>1</v>
      </c>
      <c r="AG147" s="125" t="str">
        <f t="shared" ca="1" si="67"/>
        <v/>
      </c>
    </row>
    <row r="148" spans="1:33" s="119" customFormat="1" ht="18.75" customHeight="1">
      <c r="A148" s="129" t="b">
        <f ca="1">AND(B129=TRUE,H106+6&gt;A129+2)</f>
        <v>0</v>
      </c>
      <c r="B148" s="130" t="str">
        <f t="shared" ca="1" si="53"/>
        <v/>
      </c>
      <c r="C148" s="131" t="str">
        <f t="shared" ca="1" si="54"/>
        <v/>
      </c>
      <c r="D148" s="204" t="str">
        <f ca="1">IF(A148=FALSE,"",IF(B148=0,0,D108/B148*100))</f>
        <v/>
      </c>
      <c r="E148" s="204" t="str">
        <f ca="1">IF(A148=FALSE,"",IF(B148=0,0,D108/B148*100))</f>
        <v/>
      </c>
      <c r="F148" s="132" t="str">
        <f t="shared" ca="1" si="68"/>
        <v/>
      </c>
      <c r="G148" s="132" t="str">
        <f t="shared" ca="1" si="55"/>
        <v/>
      </c>
      <c r="H148" s="132" t="str">
        <f ca="1">IF(A148=FALSE,"",IF(B148=0,0,P106/2))</f>
        <v/>
      </c>
      <c r="I148" s="132" t="str">
        <f ca="1">IF(A148=FALSE,"",IF(B148=0,0,P108/SQRT(3)))</f>
        <v/>
      </c>
      <c r="J148" s="132" t="str">
        <f ca="1">IF(A148=FALSE,"",IF(B148=0,0,O106*B108/SQRT(3)))</f>
        <v/>
      </c>
      <c r="K148" s="205" t="str">
        <f t="shared" ca="1" si="56"/>
        <v/>
      </c>
      <c r="L148" s="133" t="str">
        <f t="shared" ca="1" si="69"/>
        <v/>
      </c>
      <c r="M148" s="134" t="str">
        <f t="shared" ca="1" si="57"/>
        <v/>
      </c>
      <c r="N148" s="135" t="str">
        <f ca="1">IF(A148=FALSE,"",IF(B148=0,0,K148*MAX(M136:M149)))</f>
        <v/>
      </c>
      <c r="O148" s="207" t="str">
        <f ca="1">IF(A148=FALSE,"",D118)</f>
        <v/>
      </c>
      <c r="P148" s="208" t="str">
        <f t="shared" ca="1" si="58"/>
        <v/>
      </c>
      <c r="Q148" s="210" t="str">
        <f t="shared" ca="1" si="59"/>
        <v/>
      </c>
      <c r="R148" s="208" t="str">
        <f ca="1">IF(A148=FALSE,"",OFFSET(O115,0,MATCH(MAX(P116:R116),P116:R116,0)))</f>
        <v/>
      </c>
      <c r="S148" s="209" t="str">
        <f ca="1">IF(A148=FALSE,"",IF(C148=0,0,D108/B148*100))</f>
        <v/>
      </c>
      <c r="U148" s="104">
        <f ca="1">IF(F106*Q$4&lt;=O148,0.5,IF(F106*Q$5&lt;=O148,1,IF(F106*Q$6&lt;=O148,2,IF(F106*Q$7&lt;=O148,3,))))</f>
        <v>0.5</v>
      </c>
      <c r="V148" s="104">
        <f t="shared" ca="1" si="60"/>
        <v>0.5</v>
      </c>
      <c r="W148" s="104">
        <f t="shared" ca="1" si="61"/>
        <v>0.5</v>
      </c>
      <c r="X148" s="104">
        <f t="shared" ca="1" si="62"/>
        <v>0.5</v>
      </c>
      <c r="Y148" s="104">
        <f t="shared" ca="1" si="63"/>
        <v>0.5</v>
      </c>
      <c r="Z148" s="104">
        <f t="shared" ca="1" si="71"/>
        <v>0</v>
      </c>
      <c r="AA148" s="136">
        <f t="shared" ca="1" si="70"/>
        <v>0.5</v>
      </c>
      <c r="AC148" s="137" t="str">
        <f t="shared" ca="1" si="64"/>
        <v/>
      </c>
      <c r="AD148" s="137" t="str">
        <f ca="1">IF(A148=FALSE,"",IF(B148=0,0,C108*100))</f>
        <v/>
      </c>
      <c r="AE148" s="137" t="str">
        <f t="shared" ca="1" si="65"/>
        <v/>
      </c>
      <c r="AF148" s="137" t="b">
        <f t="shared" ca="1" si="66"/>
        <v>1</v>
      </c>
      <c r="AG148" s="125" t="str">
        <f t="shared" ca="1" si="67"/>
        <v/>
      </c>
    </row>
    <row r="149" spans="1:33" s="119" customFormat="1" ht="18.75" customHeight="1">
      <c r="A149" s="129" t="b">
        <f ca="1">AND(B130=TRUE,H106+6&gt;A130+2)</f>
        <v>0</v>
      </c>
      <c r="B149" s="130" t="str">
        <f t="shared" ca="1" si="53"/>
        <v/>
      </c>
      <c r="C149" s="131" t="str">
        <f t="shared" ca="1" si="54"/>
        <v/>
      </c>
      <c r="D149" s="204" t="str">
        <f ca="1">IF(A149=FALSE,"",IF(B149=0,0,D108/B149*100))</f>
        <v/>
      </c>
      <c r="E149" s="204" t="str">
        <f ca="1">IF(A149=FALSE,"",IF(B149=0,0,D108/B149*100))</f>
        <v/>
      </c>
      <c r="F149" s="132" t="str">
        <f t="shared" ca="1" si="68"/>
        <v/>
      </c>
      <c r="G149" s="132" t="str">
        <f t="shared" ca="1" si="55"/>
        <v/>
      </c>
      <c r="H149" s="132" t="str">
        <f ca="1">IF(A149=FALSE,"",IF(B149=0,0,P106/2))</f>
        <v/>
      </c>
      <c r="I149" s="132" t="str">
        <f ca="1">IF(A149=FALSE,"",IF(B149=0,0,P108/SQRT(3)))</f>
        <v/>
      </c>
      <c r="J149" s="132" t="str">
        <f ca="1">IF(A149=FALSE,"",IF(B149=0,0,O106*B108/SQRT(3)))</f>
        <v/>
      </c>
      <c r="K149" s="205" t="str">
        <f t="shared" ca="1" si="56"/>
        <v/>
      </c>
      <c r="L149" s="133" t="str">
        <f t="shared" ca="1" si="69"/>
        <v/>
      </c>
      <c r="M149" s="134" t="str">
        <f t="shared" ca="1" si="57"/>
        <v/>
      </c>
      <c r="N149" s="135" t="str">
        <f ca="1">IF(A149=FALSE,"",IF(B149=0,0,K149*MAX(M136:M149)))</f>
        <v/>
      </c>
      <c r="O149" s="207" t="str">
        <f ca="1">IF(A149=FALSE,"",D118)</f>
        <v/>
      </c>
      <c r="P149" s="208" t="str">
        <f t="shared" ca="1" si="58"/>
        <v/>
      </c>
      <c r="Q149" s="210" t="str">
        <f t="shared" ca="1" si="59"/>
        <v/>
      </c>
      <c r="R149" s="208" t="str">
        <f ca="1">IF(A149=FALSE,"",OFFSET(O115,0,MATCH(MAX(P116:R116),P116:R116,0)))</f>
        <v/>
      </c>
      <c r="S149" s="209" t="str">
        <f ca="1">IF(A149=FALSE,"",IF(C149=0,0,D108/B149*100))</f>
        <v/>
      </c>
      <c r="U149" s="104">
        <f ca="1">IF(F106*Q$4&lt;=O149,0.5,IF(F106*Q$5&lt;=O149,1,IF(F106*Q$6&lt;=O149,2,IF(F106*Q$7&lt;=O149,3,))))</f>
        <v>0.5</v>
      </c>
      <c r="V149" s="104">
        <f t="shared" ca="1" si="60"/>
        <v>0.5</v>
      </c>
      <c r="W149" s="104">
        <f t="shared" ca="1" si="61"/>
        <v>0.5</v>
      </c>
      <c r="X149" s="104">
        <f t="shared" ca="1" si="62"/>
        <v>0.5</v>
      </c>
      <c r="Y149" s="104">
        <f t="shared" ca="1" si="63"/>
        <v>0.5</v>
      </c>
      <c r="Z149" s="104">
        <f t="shared" ca="1" si="71"/>
        <v>0</v>
      </c>
      <c r="AA149" s="136">
        <f t="shared" ca="1" si="70"/>
        <v>0.5</v>
      </c>
      <c r="AC149" s="137" t="str">
        <f t="shared" ca="1" si="64"/>
        <v/>
      </c>
      <c r="AD149" s="137" t="str">
        <f ca="1">IF(A149=FALSE,"",IF(B149=0,0,C108*100))</f>
        <v/>
      </c>
      <c r="AE149" s="137" t="str">
        <f t="shared" ca="1" si="65"/>
        <v/>
      </c>
      <c r="AF149" s="137" t="b">
        <f t="shared" ca="1" si="66"/>
        <v>1</v>
      </c>
      <c r="AG149" s="125" t="str">
        <f t="shared" ca="1" si="67"/>
        <v/>
      </c>
    </row>
    <row r="151" spans="1:33" ht="17.25" customHeight="1">
      <c r="A151" s="105" t="str">
        <f>"■ 피교정기기 명세 ("&amp;A153&amp;"단)"</f>
        <v>■ 피교정기기 명세 (4단)</v>
      </c>
      <c r="M151" s="107" t="s">
        <v>234</v>
      </c>
      <c r="N151" s="108"/>
      <c r="O151" s="108"/>
      <c r="P151" s="108"/>
      <c r="Q151" s="552" t="s">
        <v>235</v>
      </c>
      <c r="R151" s="553"/>
      <c r="S151" s="553"/>
      <c r="T151" s="554"/>
    </row>
    <row r="152" spans="1:33" ht="17.25" customHeight="1">
      <c r="A152" s="96" t="s">
        <v>236</v>
      </c>
      <c r="B152" s="96" t="s">
        <v>237</v>
      </c>
      <c r="C152" s="96" t="s">
        <v>50</v>
      </c>
      <c r="D152" s="96" t="s">
        <v>239</v>
      </c>
      <c r="E152" s="96" t="s">
        <v>183</v>
      </c>
      <c r="F152" s="206" t="s">
        <v>39</v>
      </c>
      <c r="G152" s="96" t="s">
        <v>241</v>
      </c>
      <c r="H152" s="96" t="s">
        <v>242</v>
      </c>
      <c r="I152" s="96" t="s">
        <v>243</v>
      </c>
      <c r="J152" s="96" t="s">
        <v>244</v>
      </c>
      <c r="M152" s="96" t="s">
        <v>52</v>
      </c>
      <c r="N152" s="96" t="s">
        <v>246</v>
      </c>
      <c r="O152" s="96" t="s">
        <v>247</v>
      </c>
      <c r="P152" s="96" t="s">
        <v>248</v>
      </c>
      <c r="Q152" s="551" t="s">
        <v>249</v>
      </c>
      <c r="R152" s="102" t="s">
        <v>40</v>
      </c>
      <c r="S152" s="102" t="s">
        <v>42</v>
      </c>
      <c r="T152" s="102" t="s">
        <v>154</v>
      </c>
    </row>
    <row r="153" spans="1:33" ht="18" customHeight="1">
      <c r="A153" s="102">
        <v>4</v>
      </c>
      <c r="B153" s="102" t="e">
        <f>MATCH(A153&amp;"단",Force_2!D$4:D$203,0)</f>
        <v>#N/A</v>
      </c>
      <c r="C153" s="109">
        <f ca="1">OFFSET(Force_2!A$206,$A153,0)</f>
        <v>0</v>
      </c>
      <c r="D153" s="109">
        <f ca="1">OFFSET(Force_2!B$206,$A153,0)</f>
        <v>0</v>
      </c>
      <c r="E153" s="109">
        <f ca="1">OFFSET(Force_2!C$206,$A153,0)</f>
        <v>0</v>
      </c>
      <c r="F153" s="109">
        <f ca="1">OFFSET(Force_2!D$206,$A153,0)</f>
        <v>0</v>
      </c>
      <c r="G153" s="109">
        <f ca="1">OFFSET(Force_2!E$206,$A153,0)</f>
        <v>0</v>
      </c>
      <c r="H153" s="109">
        <f ca="1">OFFSET(Force_2!F$206,$A153,0)</f>
        <v>0</v>
      </c>
      <c r="I153" s="109">
        <f ca="1">OFFSET(Force_2!G$206,$A153,0)</f>
        <v>0</v>
      </c>
      <c r="J153" s="109">
        <f ca="1">OFFSET(Force_2!B$219,A153,0)</f>
        <v>0</v>
      </c>
      <c r="K153" s="211" t="s">
        <v>500</v>
      </c>
      <c r="M153" s="102">
        <f ca="1">OFFSET(Force_2!G$219,A153,0)</f>
        <v>0</v>
      </c>
      <c r="N153" s="102">
        <f ca="1">OFFSET(Force_2!Y$219,A153,0)</f>
        <v>0</v>
      </c>
      <c r="O153" s="102">
        <v>0.05</v>
      </c>
      <c r="P153" s="102">
        <f ca="1">OFFSET(Force_2!T$219,A153,0)</f>
        <v>0</v>
      </c>
      <c r="Q153" s="547"/>
      <c r="R153" s="111">
        <f ca="1">OFFSET(Force_2!Z$219,$A153,0)</f>
        <v>0</v>
      </c>
      <c r="S153" s="111">
        <f ca="1">OFFSET(Force_2!AA$219,$A153,0)</f>
        <v>0</v>
      </c>
      <c r="T153" s="111">
        <f ca="1">OFFSET(Force_2!AB$219,$A153,0)</f>
        <v>0</v>
      </c>
    </row>
    <row r="154" spans="1:33" s="108" customFormat="1" ht="18" customHeight="1">
      <c r="A154" s="96" t="s">
        <v>250</v>
      </c>
      <c r="B154" s="96" t="s">
        <v>53</v>
      </c>
      <c r="C154" s="96" t="s">
        <v>3</v>
      </c>
      <c r="D154" s="97" t="s">
        <v>252</v>
      </c>
      <c r="E154" s="97" t="s">
        <v>253</v>
      </c>
      <c r="F154" s="97" t="s">
        <v>254</v>
      </c>
      <c r="G154" s="97" t="s">
        <v>255</v>
      </c>
      <c r="H154" s="96" t="s">
        <v>256</v>
      </c>
      <c r="I154" s="96" t="s">
        <v>257</v>
      </c>
      <c r="J154" s="96" t="s">
        <v>51</v>
      </c>
      <c r="K154" s="110">
        <f ca="1">OFFSET(M$2,MATCH(J155,N$3:N$8,0),0)</f>
        <v>0</v>
      </c>
      <c r="M154" s="96" t="s">
        <v>258</v>
      </c>
      <c r="N154" s="96" t="s">
        <v>259</v>
      </c>
      <c r="O154" s="96" t="s">
        <v>260</v>
      </c>
      <c r="P154" s="96" t="s">
        <v>261</v>
      </c>
      <c r="Q154" s="551" t="s">
        <v>262</v>
      </c>
      <c r="R154" s="102" t="s">
        <v>41</v>
      </c>
      <c r="S154" s="102" t="s">
        <v>43</v>
      </c>
      <c r="T154" s="102" t="s">
        <v>157</v>
      </c>
    </row>
    <row r="155" spans="1:33" s="108" customFormat="1" ht="18.75" customHeight="1">
      <c r="A155" s="110" t="e">
        <f ca="1">OFFSET($H$2,MATCH(G153,$D$3:$D$8,0),0)</f>
        <v>#N/A</v>
      </c>
      <c r="B155" s="112" t="e">
        <f ca="1">ABS(N153-A$3)</f>
        <v>#DIV/0!</v>
      </c>
      <c r="C155" s="110" t="e">
        <f ca="1">OFFSET(Force_2!E$3,B153+4,0)</f>
        <v>#N/A</v>
      </c>
      <c r="D155" s="113" t="e">
        <f ca="1">F153*A155</f>
        <v>#N/A</v>
      </c>
      <c r="E155" s="102" t="str">
        <f ca="1">IF(OR(G153="kN",G153="N"),G153,IF(K162&gt;5,"kN","N"))</f>
        <v>kN</v>
      </c>
      <c r="F155" s="110">
        <f ca="1">OFFSET($D$6,0,MATCH(E155,$E$2:$J$2,0))</f>
        <v>1</v>
      </c>
      <c r="G155" s="113" t="e">
        <f ca="1">D155*F155</f>
        <v>#N/A</v>
      </c>
      <c r="H155" s="110" t="e">
        <f ca="1">IF(OR(G153="kN",G153="N"),"","약 ")&amp;TEXT(ROUND(G155,OFFSET($M$3,COUNTIF($L$3:$L$8,"&gt;"&amp;G155),0)),J155)&amp;" "&amp;E155</f>
        <v>#N/A</v>
      </c>
      <c r="I155" s="110">
        <f ca="1">OFFSET($N$3,COUNTIF($L$3:$L$8,"&gt;"&amp;ROUND(F153,OFFSET($M$3,COUNTIF($L$3:$L$8,"&gt;"&amp;F153),0))),0)</f>
        <v>0</v>
      </c>
      <c r="J155" s="110" t="str">
        <f ca="1">OFFSET($N$3,COUNTIF($L$3:$L$8,"&gt;"&amp;ROUND(G155,OFFSET($M$3,COUNTIF($L$3:$L$8,"&gt;"&amp;G155),0))),0)</f>
        <v>0</v>
      </c>
      <c r="K155" s="110">
        <f ca="1">K154+IF(E155="N",3,0)</f>
        <v>0</v>
      </c>
      <c r="M155" s="110">
        <f ca="1">IF(OR(M153="인장 (추)",M153="압축 (추)"),E155,OFFSET(Force_2!AF$219,A153,0))</f>
        <v>0</v>
      </c>
      <c r="N155" s="102" t="e">
        <f ca="1">OFFSET($D$2,MATCH(M155,$E$2:$J$2,0),MATCH(K160,$D$3:$D$8,0))</f>
        <v>#N/A</v>
      </c>
      <c r="O155" s="110">
        <f ca="1">OFFSET(Force_2!AG$219,A153,0)</f>
        <v>0</v>
      </c>
      <c r="P155" s="114">
        <f ca="1">OFFSET(Force_2!AH$219,A153,0)</f>
        <v>0</v>
      </c>
      <c r="Q155" s="547"/>
      <c r="R155" s="111">
        <f ca="1">OFFSET(Force_2!AC$219,$A153,0)</f>
        <v>0</v>
      </c>
      <c r="S155" s="111">
        <f ca="1">OFFSET(Force_2!AD$219,$A153,0)</f>
        <v>0</v>
      </c>
      <c r="T155" s="111">
        <f ca="1">OFFSET(Force_2!AE$219,$A153,0)</f>
        <v>0</v>
      </c>
    </row>
    <row r="156" spans="1:33" s="115" customFormat="1" ht="18.75" customHeight="1">
      <c r="A156" s="106"/>
      <c r="B156" s="106"/>
      <c r="C156" s="106"/>
      <c r="D156" s="106"/>
      <c r="E156" s="106"/>
      <c r="F156" s="106"/>
      <c r="G156" s="106"/>
      <c r="I156" s="106"/>
      <c r="J156" s="106"/>
      <c r="K156" s="106"/>
      <c r="L156" s="106"/>
      <c r="M156" s="106"/>
      <c r="N156" s="106"/>
      <c r="O156" s="106"/>
      <c r="AB156" s="116"/>
      <c r="AC156" s="116"/>
      <c r="AD156" s="116"/>
      <c r="AE156" s="116"/>
    </row>
    <row r="157" spans="1:33" s="115" customFormat="1" ht="18.75" customHeight="1">
      <c r="A157" s="117" t="s">
        <v>263</v>
      </c>
      <c r="B157" s="117"/>
      <c r="C157" s="118"/>
      <c r="D157" s="108"/>
      <c r="E157" s="108"/>
      <c r="F157" s="93"/>
      <c r="G157" s="108"/>
      <c r="H157" s="119"/>
      <c r="I157" s="108"/>
      <c r="K157" s="93" t="s">
        <v>54</v>
      </c>
      <c r="M157" s="119"/>
      <c r="N157" s="119"/>
      <c r="O157" s="119"/>
      <c r="P157" s="120" t="s">
        <v>55</v>
      </c>
      <c r="R157" s="119"/>
      <c r="S157" s="119"/>
    </row>
    <row r="158" spans="1:33" s="115" customFormat="1" ht="17.25" customHeight="1">
      <c r="A158" s="538" t="s">
        <v>264</v>
      </c>
      <c r="B158" s="555" t="s">
        <v>576</v>
      </c>
      <c r="C158" s="538" t="s">
        <v>265</v>
      </c>
      <c r="D158" s="538" t="s">
        <v>266</v>
      </c>
      <c r="E158" s="535" t="s">
        <v>267</v>
      </c>
      <c r="F158" s="537"/>
      <c r="G158" s="535" t="s">
        <v>190</v>
      </c>
      <c r="H158" s="537"/>
      <c r="I158" s="535" t="s">
        <v>191</v>
      </c>
      <c r="J158" s="537"/>
      <c r="K158" s="538" t="s">
        <v>192</v>
      </c>
      <c r="L158" s="535" t="s">
        <v>271</v>
      </c>
      <c r="M158" s="536"/>
      <c r="N158" s="536"/>
      <c r="O158" s="537"/>
      <c r="P158" s="535" t="s">
        <v>272</v>
      </c>
      <c r="Q158" s="536"/>
      <c r="R158" s="536"/>
      <c r="S158" s="537"/>
      <c r="T158" s="535" t="s">
        <v>228</v>
      </c>
      <c r="U158" s="536"/>
      <c r="V158" s="537"/>
    </row>
    <row r="159" spans="1:33" ht="18.75" customHeight="1">
      <c r="A159" s="540"/>
      <c r="B159" s="540"/>
      <c r="C159" s="540"/>
      <c r="D159" s="539"/>
      <c r="E159" s="99" t="s">
        <v>192</v>
      </c>
      <c r="F159" s="99" t="s">
        <v>271</v>
      </c>
      <c r="G159" s="99" t="s">
        <v>192</v>
      </c>
      <c r="H159" s="99" t="s">
        <v>271</v>
      </c>
      <c r="I159" s="99" t="s">
        <v>192</v>
      </c>
      <c r="J159" s="99" t="s">
        <v>271</v>
      </c>
      <c r="K159" s="539"/>
      <c r="L159" s="99" t="s">
        <v>267</v>
      </c>
      <c r="M159" s="99" t="s">
        <v>190</v>
      </c>
      <c r="N159" s="99" t="s">
        <v>191</v>
      </c>
      <c r="O159" s="99" t="s">
        <v>277</v>
      </c>
      <c r="P159" s="99" t="s">
        <v>267</v>
      </c>
      <c r="Q159" s="99" t="s">
        <v>190</v>
      </c>
      <c r="R159" s="99" t="s">
        <v>191</v>
      </c>
      <c r="S159" s="99" t="s">
        <v>277</v>
      </c>
      <c r="T159" s="99" t="s">
        <v>212</v>
      </c>
      <c r="U159" s="99" t="s">
        <v>213</v>
      </c>
      <c r="V159" s="99" t="s">
        <v>214</v>
      </c>
    </row>
    <row r="160" spans="1:33" s="115" customFormat="1" ht="18.75" customHeight="1">
      <c r="A160" s="539"/>
      <c r="B160" s="539"/>
      <c r="C160" s="539"/>
      <c r="D160" s="312">
        <f ca="1">G153</f>
        <v>0</v>
      </c>
      <c r="E160" s="99">
        <f ca="1">D160</f>
        <v>0</v>
      </c>
      <c r="F160" s="99" t="s">
        <v>0</v>
      </c>
      <c r="G160" s="99">
        <f ca="1">D160</f>
        <v>0</v>
      </c>
      <c r="H160" s="99" t="s">
        <v>0</v>
      </c>
      <c r="I160" s="99">
        <f ca="1">D160</f>
        <v>0</v>
      </c>
      <c r="J160" s="99" t="s">
        <v>0</v>
      </c>
      <c r="K160" s="312" t="s">
        <v>176</v>
      </c>
      <c r="L160" s="99"/>
      <c r="M160" s="99"/>
      <c r="N160" s="99"/>
      <c r="O160" s="187"/>
      <c r="P160" s="99" t="s">
        <v>176</v>
      </c>
      <c r="Q160" s="99" t="s">
        <v>176</v>
      </c>
      <c r="R160" s="99" t="s">
        <v>176</v>
      </c>
      <c r="S160" s="99" t="s">
        <v>176</v>
      </c>
      <c r="T160" s="99" t="s">
        <v>215</v>
      </c>
      <c r="U160" s="99" t="s">
        <v>215</v>
      </c>
      <c r="V160" s="99" t="s">
        <v>215</v>
      </c>
    </row>
    <row r="161" spans="1:39" s="115" customFormat="1" ht="18.75" customHeight="1">
      <c r="A161" s="121">
        <v>0</v>
      </c>
      <c r="B161" s="121" t="b">
        <f ca="1">IFERROR(AND(OFFSET(Force_2!O$3,B153+A161,0)&lt;&gt;"",H153+5&gt;A161),FALSE)</f>
        <v>0</v>
      </c>
      <c r="C161" s="541" t="s">
        <v>280</v>
      </c>
      <c r="D161" s="121" t="str">
        <f ca="1">IF(B161=FALSE,"",OFFSET(Force_2!B$3,B153+A161,0))</f>
        <v/>
      </c>
      <c r="E161" s="121" t="str">
        <f ca="1">IF(B161=FALSE,"",OFFSET(Force_2!O$3,B153+A161,0))</f>
        <v/>
      </c>
      <c r="F161" s="121" t="str">
        <f ca="1">IF(B161=FALSE,"",OFFSET(Force_2!P$3,B153+A161,0))</f>
        <v/>
      </c>
      <c r="G161" s="121" t="str">
        <f ca="1">IF(B161=FALSE,"",OFFSET(Force_2!Q$3,B153+A161,0))</f>
        <v/>
      </c>
      <c r="H161" s="121" t="str">
        <f ca="1">IF(B161=FALSE,"",OFFSET(Force_2!R$3,B153+A161,0))</f>
        <v/>
      </c>
      <c r="I161" s="121" t="str">
        <f ca="1">IF(B161=FALSE,"",OFFSET(Force_2!S$3,B153+A161,0))</f>
        <v/>
      </c>
      <c r="J161" s="121" t="str">
        <f ca="1">IF(B161=FALSE,"",OFFSET(Force_2!T$3,B153+A161,0))</f>
        <v/>
      </c>
      <c r="K161" s="295" t="str">
        <f ca="1">IF(B161=FALSE,"",D161*A155)</f>
        <v/>
      </c>
      <c r="L161" s="295" t="str">
        <f ca="1">IF(B161=FALSE,"",IF(D161=0,0,D161/E161*(F161-F161)))</f>
        <v/>
      </c>
      <c r="M161" s="295" t="str">
        <f ca="1">IF(B161=FALSE,"",IF(D161=0,0,D161/G161*(H161-H161)))</f>
        <v/>
      </c>
      <c r="N161" s="295" t="str">
        <f ca="1">IF(B161=FALSE,"",IF(D161=0,0,D161/I161*(J161-J161)))</f>
        <v/>
      </c>
      <c r="O161" s="296"/>
      <c r="P161" s="297" t="s">
        <v>281</v>
      </c>
      <c r="Q161" s="298"/>
      <c r="R161" s="298"/>
      <c r="S161" s="298"/>
      <c r="T161" s="296"/>
      <c r="U161" s="298"/>
      <c r="V161" s="299"/>
      <c r="X161" s="93" t="s">
        <v>282</v>
      </c>
      <c r="Z161" s="119"/>
      <c r="AA161" s="119"/>
      <c r="AB161" s="119"/>
      <c r="AI161" s="93" t="s">
        <v>501</v>
      </c>
      <c r="AJ161" s="119"/>
      <c r="AK161" s="119"/>
    </row>
    <row r="162" spans="1:39" s="108" customFormat="1" ht="18.75" customHeight="1">
      <c r="A162" s="121">
        <v>1</v>
      </c>
      <c r="B162" s="121" t="b">
        <f ca="1">IFERROR(AND(OFFSET(Force_2!O$3,B153+A162,0)&lt;&gt;"",H153+5&gt;A162),FALSE)</f>
        <v>0</v>
      </c>
      <c r="C162" s="542"/>
      <c r="D162" s="121" t="str">
        <f ca="1">IF(B162=FALSE,"",OFFSET(Force_2!B$3,B153+A162,0))</f>
        <v/>
      </c>
      <c r="E162" s="121" t="str">
        <f ca="1">IF(B162=FALSE,"",OFFSET(Force_2!O$3,B153+A162,0))</f>
        <v/>
      </c>
      <c r="F162" s="121" t="str">
        <f ca="1">IF(B162=FALSE,"",OFFSET(Force_2!P$3,B153+A162,0))</f>
        <v/>
      </c>
      <c r="G162" s="121" t="str">
        <f ca="1">IF(B162=FALSE,"",OFFSET(Force_2!Q$3,B153+A162,0))</f>
        <v/>
      </c>
      <c r="H162" s="121" t="str">
        <f ca="1">IF(B162=FALSE,"",OFFSET(Force_2!R$3,B153+A162,0))</f>
        <v/>
      </c>
      <c r="I162" s="121" t="str">
        <f ca="1">IF(B162=FALSE,"",OFFSET(Force_2!S$3,B153+A162,0))</f>
        <v/>
      </c>
      <c r="J162" s="121" t="str">
        <f ca="1">IF(B162=FALSE,"",OFFSET(Force_2!T$3,B153+A162,0))</f>
        <v/>
      </c>
      <c r="K162" s="295" t="str">
        <f ca="1">IF(B162=FALSE,"",D162*A155)</f>
        <v/>
      </c>
      <c r="L162" s="295" t="str">
        <f ca="1">IF(B162=FALSE,"",IF(D162=0,0,D162/E162*(F162-F161)))</f>
        <v/>
      </c>
      <c r="M162" s="295" t="str">
        <f ca="1">IF(B162=FALSE,"",IF(D162=0,0,D162/G162*(H162-H161)))</f>
        <v/>
      </c>
      <c r="N162" s="295" t="str">
        <f ca="1">IF(B162=FALSE,"",IF(D162=0,0,D162/I162*(J162-J161)))</f>
        <v/>
      </c>
      <c r="O162" s="300"/>
      <c r="P162" s="295" t="e">
        <f ca="1">OFFSET(E164,H153+1,0)*A155</f>
        <v>#VALUE!</v>
      </c>
      <c r="Q162" s="295" t="e">
        <f ca="1">OFFSET(G164,H153+1,0)*A155</f>
        <v>#VALUE!</v>
      </c>
      <c r="R162" s="295" t="e">
        <f ca="1">OFFSET(I164,H153+1,0)*A155</f>
        <v>#VALUE!</v>
      </c>
      <c r="S162" s="301"/>
      <c r="T162" s="300"/>
      <c r="U162" s="301"/>
      <c r="V162" s="302"/>
      <c r="X162" s="98" t="s">
        <v>532</v>
      </c>
      <c r="Y162" s="313" t="s">
        <v>192</v>
      </c>
      <c r="Z162" s="311" t="s">
        <v>478</v>
      </c>
      <c r="AA162" s="272" t="s">
        <v>550</v>
      </c>
      <c r="AB162" s="313" t="s">
        <v>283</v>
      </c>
      <c r="AC162" s="313" t="s">
        <v>58</v>
      </c>
      <c r="AD162" s="272" t="s">
        <v>551</v>
      </c>
      <c r="AE162" s="313" t="s">
        <v>56</v>
      </c>
      <c r="AF162" s="313" t="s">
        <v>57</v>
      </c>
      <c r="AG162" s="313" t="s">
        <v>193</v>
      </c>
      <c r="AI162" s="311" t="s">
        <v>478</v>
      </c>
      <c r="AJ162" s="560" t="s">
        <v>112</v>
      </c>
      <c r="AK162" s="561"/>
      <c r="AL162" s="562"/>
      <c r="AM162" s="311" t="s">
        <v>504</v>
      </c>
    </row>
    <row r="163" spans="1:39" s="108" customFormat="1" ht="18.75" customHeight="1" thickBot="1">
      <c r="A163" s="122">
        <v>2</v>
      </c>
      <c r="B163" s="122" t="b">
        <f ca="1">IFERROR(AND(OFFSET(Force_2!O$3,B153+A163,0)&lt;&gt;"",H153+5&gt;A163),FALSE)</f>
        <v>0</v>
      </c>
      <c r="C163" s="543"/>
      <c r="D163" s="122" t="str">
        <f ca="1">IF(B163=FALSE,"",OFFSET(Force_2!B$3,B153+A163,0))</f>
        <v/>
      </c>
      <c r="E163" s="122" t="str">
        <f ca="1">IF(B163=FALSE,"",OFFSET(Force_2!O$3,B153+A163,0))</f>
        <v/>
      </c>
      <c r="F163" s="122" t="str">
        <f ca="1">IF(B163=FALSE,"",OFFSET(Force_2!P$3,B153+A163,0))</f>
        <v/>
      </c>
      <c r="G163" s="122" t="str">
        <f ca="1">IF(B163=FALSE,"",OFFSET(Force_2!Q$3,B153+A163,0))</f>
        <v/>
      </c>
      <c r="H163" s="122" t="str">
        <f ca="1">IF(B163=FALSE,"",OFFSET(Force_2!R$3,B153+A163,0))</f>
        <v/>
      </c>
      <c r="I163" s="122" t="str">
        <f ca="1">IF(B163=FALSE,"",OFFSET(Force_2!S$3,B153+A163,0))</f>
        <v/>
      </c>
      <c r="J163" s="122" t="str">
        <f ca="1">IF(B163=FALSE,"",OFFSET(Force_2!T$3,B153+A163,0))</f>
        <v/>
      </c>
      <c r="K163" s="303" t="str">
        <f ca="1">IF(B163=FALSE,"",D163*A155)</f>
        <v/>
      </c>
      <c r="L163" s="303" t="str">
        <f ca="1">IF(B163=FALSE,"",IF(D163=0,0,D163/E163*(F163-F161)))</f>
        <v/>
      </c>
      <c r="M163" s="303" t="str">
        <f ca="1">IF(B163=FALSE,"",IF(D163=0,0,D163/G163*(H163-H161)))</f>
        <v/>
      </c>
      <c r="N163" s="303" t="str">
        <f ca="1">IF(B163=FALSE,"",IF(D163=0,0,D163/I163*(J163-J161)))</f>
        <v/>
      </c>
      <c r="O163" s="304"/>
      <c r="P163" s="305" t="e">
        <f ca="1">ABS(P162)</f>
        <v>#VALUE!</v>
      </c>
      <c r="Q163" s="305" t="e">
        <f t="shared" ref="Q163:R163" ca="1" si="72">ABS(Q162)</f>
        <v>#VALUE!</v>
      </c>
      <c r="R163" s="305" t="e">
        <f t="shared" ca="1" si="72"/>
        <v>#VALUE!</v>
      </c>
      <c r="S163" s="306"/>
      <c r="T163" s="304"/>
      <c r="U163" s="306"/>
      <c r="V163" s="307"/>
      <c r="X163" s="312" t="s">
        <v>533</v>
      </c>
      <c r="Y163" s="312" t="str">
        <f ca="1">E155</f>
        <v>kN</v>
      </c>
      <c r="Z163" s="312" t="str">
        <f ca="1">E155</f>
        <v>kN</v>
      </c>
      <c r="AA163" s="312" t="str">
        <f ca="1">Z163</f>
        <v>kN</v>
      </c>
      <c r="AB163" s="312" t="s">
        <v>59</v>
      </c>
      <c r="AC163" s="312" t="s">
        <v>60</v>
      </c>
      <c r="AD163" s="233" t="str">
        <f ca="1">AA163</f>
        <v>kN</v>
      </c>
      <c r="AE163" s="312" t="s">
        <v>59</v>
      </c>
      <c r="AF163" s="312" t="s">
        <v>59</v>
      </c>
      <c r="AG163" s="312"/>
      <c r="AI163" s="312" t="str">
        <f ca="1">Z163</f>
        <v>kN</v>
      </c>
      <c r="AJ163" s="233" t="s">
        <v>505</v>
      </c>
      <c r="AK163" s="233" t="s">
        <v>558</v>
      </c>
      <c r="AL163" s="233" t="s">
        <v>506</v>
      </c>
      <c r="AM163" s="250" t="str">
        <f ca="1">IF(TYPE(MATCH("FAIL",AM164:AM177,0))=16,"","FAIL")</f>
        <v/>
      </c>
    </row>
    <row r="164" spans="1:39" s="119" customFormat="1" ht="18.75" customHeight="1">
      <c r="A164" s="123">
        <v>3</v>
      </c>
      <c r="B164" s="123" t="b">
        <f ca="1">IFERROR(AND(OFFSET(Force_2!O$3,B153+A164,0)&lt;&gt;"",H153+5&gt;A164),FALSE)</f>
        <v>0</v>
      </c>
      <c r="C164" s="556" t="s">
        <v>285</v>
      </c>
      <c r="D164" s="123" t="str">
        <f ca="1">IF(B164=FALSE,"",OFFSET(Force_2!B$3,B153+A164,0))</f>
        <v/>
      </c>
      <c r="E164" s="123" t="str">
        <f ca="1">IF(B164=FALSE,"",OFFSET(Force_2!O$3,B153+A164,0))</f>
        <v/>
      </c>
      <c r="F164" s="123" t="str">
        <f ca="1">IF(B164=FALSE,"",OFFSET(Force_2!P$3,B153+A164,0))</f>
        <v/>
      </c>
      <c r="G164" s="123" t="str">
        <f ca="1">IF(B164=FALSE,"",OFFSET(Force_2!Q$3,B153+A164,0))</f>
        <v/>
      </c>
      <c r="H164" s="123" t="str">
        <f ca="1">IF(B164=FALSE,"",OFFSET(Force_2!R$3,B153+A164,0))</f>
        <v/>
      </c>
      <c r="I164" s="123" t="str">
        <f ca="1">IF(B164=FALSE,"",OFFSET(Force_2!S$3,B153+A164,0))</f>
        <v/>
      </c>
      <c r="J164" s="123" t="str">
        <f ca="1">IF(B164=FALSE,"",OFFSET(Force_2!T$3,B153+A164,0))</f>
        <v/>
      </c>
      <c r="K164" s="308" t="str">
        <f ca="1">IF(B164=FALSE,"",D164*A155)</f>
        <v/>
      </c>
      <c r="L164" s="308" t="str">
        <f ca="1">IF(B164=FALSE,"",IF(D164=0,0,D164/E164*(F164-F164)))</f>
        <v/>
      </c>
      <c r="M164" s="308" t="str">
        <f ca="1">IF(B164=FALSE,"",IF(D164=0,0,D164/G164*(H164-H164)))</f>
        <v/>
      </c>
      <c r="N164" s="308" t="str">
        <f ca="1">IF(B164=FALSE,"",IF(D164=0,0,D164/I164*(J164-J164)))</f>
        <v/>
      </c>
      <c r="O164" s="308" t="str">
        <f ca="1">IF(B164=FALSE,"",AVERAGE(L164:N164))</f>
        <v/>
      </c>
      <c r="P164" s="308" t="str">
        <f ca="1">IF(B164=FALSE,"",(R155*L164+S155*L164^2+T155*L164^3)*N155)</f>
        <v/>
      </c>
      <c r="Q164" s="308" t="str">
        <f ca="1">IF(B164=FALSE,"",(R155*M164+S155*M164^2+T155*M164^3)*N155)</f>
        <v/>
      </c>
      <c r="R164" s="308" t="str">
        <f ca="1">IF(B164=FALSE,"",(R155*N164+S155*N164^2+T155*N164^3)*N155)</f>
        <v/>
      </c>
      <c r="S164" s="308" t="str">
        <f ca="1">IF(B164=FALSE,"",AVERAGE(P164:R164))</f>
        <v/>
      </c>
      <c r="T164" s="309" t="str">
        <f ca="1">IF(B164=FALSE,"",IF(K164=0,0,(ROUND(K164,K155)-ROUND(P164,K155))/ROUND(P164,K155)*100))</f>
        <v/>
      </c>
      <c r="U164" s="309" t="str">
        <f ca="1">IF(B164=FALSE,"",IF(K164=0,0,(ROUND(K164,K155)-ROUND(Q164,K155))/ROUND(Q164,K155)*100))</f>
        <v/>
      </c>
      <c r="V164" s="309" t="str">
        <f ca="1">IF(B164=FALSE,"",IF(K164=0,0,(ROUND(K164,K155)-ROUND(R164,K155))/ROUND(R164,K155)*100))</f>
        <v/>
      </c>
      <c r="X164" s="124" t="str">
        <f ca="1">IF(A183=FALSE,"",IF(B183*F155&gt;=1000,"# ##","")&amp;J155)</f>
        <v/>
      </c>
      <c r="Y164" s="124" t="str">
        <f ca="1">IF(A183=FALSE,"",TEXT(B183*F155,X164))</f>
        <v/>
      </c>
      <c r="Z164" s="124" t="str">
        <f ca="1">IF(A183=FALSE,"-",TEXT(C183*F155,X164))</f>
        <v>-</v>
      </c>
      <c r="AA164" s="273" t="str">
        <f ca="1">IF(A183=FALSE,"-",TEXT((B183-C183)*F155,X164))</f>
        <v>-</v>
      </c>
      <c r="AB164" s="124" t="str">
        <f ca="1">IF(A183=FALSE,"",IF(D164=0,"-",TEXT(P183,AH185)))</f>
        <v/>
      </c>
      <c r="AC164" s="124" t="str">
        <f ca="1">IF(OR(A183=FALSE,D164=0),"-",TEXT(ROUNDUP(AE183,AH183),AH185))</f>
        <v>-</v>
      </c>
      <c r="AD164" s="310" t="s">
        <v>577</v>
      </c>
      <c r="AE164" s="124" t="str">
        <f ca="1">IF(OR(A183=FALSE,D164=0),"-",TEXT(Q183,AH185))</f>
        <v>-</v>
      </c>
      <c r="AF164" s="130" t="str">
        <f ca="1">IF(A183=FALSE,"-",TEXT(R183,AH185))</f>
        <v>-</v>
      </c>
      <c r="AG164" s="125" t="str">
        <f ca="1">IF(A183=FALSE,"-",AA183)</f>
        <v>-</v>
      </c>
      <c r="AI164" s="125" t="str">
        <f ca="1">IF(A183=FALSE,"",ROUND(C183*F155,K154))</f>
        <v/>
      </c>
      <c r="AJ164" s="125" t="str">
        <f ca="1">IF(A183=FALSE,"",ROUND(OFFSET(Force_2!L$3,B153+A164,0)*A155*F155,K154))</f>
        <v/>
      </c>
      <c r="AK164" s="125" t="str">
        <f ca="1">IF(A183=FALSE,"",ROUND(OFFSET(Force_2!M$3,B153+A164,0)*A155*F155,K154))</f>
        <v/>
      </c>
      <c r="AL164" s="124" t="str">
        <f ca="1">IF(A183=FALSE,"","± "&amp;TEXT((AK164-AJ164)/2,J155))</f>
        <v/>
      </c>
      <c r="AM164" s="124" t="str">
        <f ca="1">IF(A183=FALSE,"-",IF(AND(AJ164&lt;=AI164,AI164&lt;=AK164),"PASS","FAIL"))</f>
        <v>-</v>
      </c>
    </row>
    <row r="165" spans="1:39" s="119" customFormat="1" ht="18.75" customHeight="1">
      <c r="A165" s="121">
        <v>4</v>
      </c>
      <c r="B165" s="121" t="b">
        <f ca="1">IFERROR(AND(OFFSET(Force_2!O$3,B153+A165,0)&lt;&gt;"",H153+5&gt;A165),FALSE)</f>
        <v>0</v>
      </c>
      <c r="C165" s="542"/>
      <c r="D165" s="121" t="str">
        <f ca="1">IF(B165=FALSE,"",OFFSET(Force_2!B$3,B153+A165,0))</f>
        <v/>
      </c>
      <c r="E165" s="121" t="str">
        <f ca="1">IF(B165=FALSE,"",OFFSET(Force_2!O$3,B153+A165,0))</f>
        <v/>
      </c>
      <c r="F165" s="121" t="str">
        <f ca="1">IF(B165=FALSE,"",OFFSET(Force_2!P$3,B153+A165,0))</f>
        <v/>
      </c>
      <c r="G165" s="121" t="str">
        <f ca="1">IF(B165=FALSE,"",OFFSET(Force_2!Q$3,B153+A165,0))</f>
        <v/>
      </c>
      <c r="H165" s="121" t="str">
        <f ca="1">IF(B165=FALSE,"",OFFSET(Force_2!R$3,B153+A165,0))</f>
        <v/>
      </c>
      <c r="I165" s="121" t="str">
        <f ca="1">IF(B165=FALSE,"",OFFSET(Force_2!S$3,B153+A165,0))</f>
        <v/>
      </c>
      <c r="J165" s="121" t="str">
        <f ca="1">IF(B165=FALSE,"",OFFSET(Force_2!T$3,B153+A165,0))</f>
        <v/>
      </c>
      <c r="K165" s="308" t="str">
        <f ca="1">IF(B165=FALSE,"",D165*A155)</f>
        <v/>
      </c>
      <c r="L165" s="308" t="str">
        <f ca="1">IF(B165=FALSE,"",IF(D165=0,0,D165/E165*(F165-F164)))</f>
        <v/>
      </c>
      <c r="M165" s="308" t="str">
        <f ca="1">IF(B165=FALSE,"",IF(D165=0,0,D165/G165*(H165-H164)))</f>
        <v/>
      </c>
      <c r="N165" s="308" t="str">
        <f ca="1">IF(B165=FALSE,"",IF(D165=0,0,D165/I165*(J165-J164)))</f>
        <v/>
      </c>
      <c r="O165" s="308" t="str">
        <f t="shared" ref="O165:O178" ca="1" si="73">IF(B165=FALSE,"",AVERAGE(L165:N165))</f>
        <v/>
      </c>
      <c r="P165" s="308" t="str">
        <f ca="1">IF(B165=FALSE,"",(R155*L165+S155*L165^2+T155*L165^3)*N155)</f>
        <v/>
      </c>
      <c r="Q165" s="308" t="str">
        <f ca="1">IF(B165=FALSE,"",(R155*M165+S155*M165^2+T155*M165^3)*N155)</f>
        <v/>
      </c>
      <c r="R165" s="308" t="str">
        <f ca="1">IF(B165=FALSE,"",(R155*N165+S155*N165^2+T155*N165^3)*N155)</f>
        <v/>
      </c>
      <c r="S165" s="308" t="str">
        <f t="shared" ref="S165:S178" ca="1" si="74">IF(B165=FALSE,"",AVERAGE(P165:R165))</f>
        <v/>
      </c>
      <c r="T165" s="309" t="str">
        <f ca="1">IF(B165=FALSE,"",IF(K165=0,0,(ROUND(K165,K155)-ROUND(P165,K155))/ROUND(P165,K155)*100))</f>
        <v/>
      </c>
      <c r="U165" s="309" t="str">
        <f ca="1">IF(B165=FALSE,"",IF(K165=0,0,(ROUND(K165,K155)-ROUND(Q165,K155))/ROUND(Q165,K155)*100))</f>
        <v/>
      </c>
      <c r="V165" s="309" t="str">
        <f ca="1">IF(B165=FALSE,"",IF(K165=0,0,(ROUND(K165,K155)-ROUND(R165,K155))/ROUND(R165,K155)*100))</f>
        <v/>
      </c>
      <c r="X165" s="124" t="str">
        <f ca="1">IF(A184=FALSE,"",IF(B184*F155&gt;=1000,"# ##","")&amp;J155)</f>
        <v/>
      </c>
      <c r="Y165" s="124" t="str">
        <f ca="1">IF(A184=FALSE,"",TEXT(B184*F155,X165))</f>
        <v/>
      </c>
      <c r="Z165" s="124" t="str">
        <f ca="1">IF(A184=FALSE,"-",TEXT(C184*F155,X165))</f>
        <v>-</v>
      </c>
      <c r="AA165" s="273" t="str">
        <f ca="1">IF(A184=FALSE,"-",TEXT((B184-C184)*F155,X165))</f>
        <v>-</v>
      </c>
      <c r="AB165" s="124" t="str">
        <f ca="1">IF(A184=FALSE,"",IF(D165=0,"-",TEXT(P184,AH185)))</f>
        <v/>
      </c>
      <c r="AC165" s="124" t="str">
        <f ca="1">IF(OR(A184=FALSE,D165=0),"-",TEXT(ROUNDUP(AE184,AH183),AH185))</f>
        <v>-</v>
      </c>
      <c r="AD165" s="273" t="str">
        <f ca="1">IF(A184=FALSE,"-",TEXT(ROUNDUP(AE184,AH183)%*B184*F155,X165))</f>
        <v>-</v>
      </c>
      <c r="AE165" s="124" t="str">
        <f ca="1">IF(OR(A184=FALSE,D165=0),"-",TEXT(Q184,AH185))</f>
        <v>-</v>
      </c>
      <c r="AF165" s="124" t="s">
        <v>578</v>
      </c>
      <c r="AG165" s="125" t="str">
        <f t="shared" ref="AG165:AG177" ca="1" si="75">IF(A184=FALSE,"-",AA184)</f>
        <v>-</v>
      </c>
      <c r="AI165" s="125" t="str">
        <f ca="1">IF(A184=FALSE,"",ROUND(C184*F155,K154))</f>
        <v/>
      </c>
      <c r="AJ165" s="125" t="str">
        <f ca="1">IF(A184=FALSE,"",ROUND(OFFSET(Force_2!L$3,B153+A165,0)*A155*F155,K154))</f>
        <v/>
      </c>
      <c r="AK165" s="125" t="str">
        <f ca="1">IF(A184=FALSE,"",ROUND(OFFSET(Force_2!M$3,B153+A165,0)*A155*F155,K154))</f>
        <v/>
      </c>
      <c r="AL165" s="124" t="str">
        <f ca="1">IF(A184=FALSE,"","± "&amp;TEXT((AK165-AJ165)/2,J155))</f>
        <v/>
      </c>
      <c r="AM165" s="124" t="str">
        <f t="shared" ref="AM165:AM177" ca="1" si="76">IF(A184=FALSE,"-",IF(AND(AJ165&lt;=AI165,AI165&lt;=AK165),"PASS","FAIL"))</f>
        <v>-</v>
      </c>
    </row>
    <row r="166" spans="1:39" s="119" customFormat="1" ht="18.75" customHeight="1">
      <c r="A166" s="121">
        <v>5</v>
      </c>
      <c r="B166" s="121" t="b">
        <f ca="1">IFERROR(AND(OFFSET(Force_2!O$3,B153+A166,0)&lt;&gt;"",H153+5&gt;A166),FALSE)</f>
        <v>0</v>
      </c>
      <c r="C166" s="542"/>
      <c r="D166" s="121" t="str">
        <f ca="1">IF(B166=FALSE,"",OFFSET(Force_2!B$3,B153+A166,0))</f>
        <v/>
      </c>
      <c r="E166" s="121" t="str">
        <f ca="1">IF(B166=FALSE,"",OFFSET(Force_2!O$3,B153+A166,0))</f>
        <v/>
      </c>
      <c r="F166" s="121" t="str">
        <f ca="1">IF(B166=FALSE,"",OFFSET(Force_2!P$3,B153+A166,0))</f>
        <v/>
      </c>
      <c r="G166" s="121" t="str">
        <f ca="1">IF(B166=FALSE,"",OFFSET(Force_2!Q$3,B153+A166,0))</f>
        <v/>
      </c>
      <c r="H166" s="121" t="str">
        <f ca="1">IF(B166=FALSE,"",OFFSET(Force_2!R$3,B153+A166,0))</f>
        <v/>
      </c>
      <c r="I166" s="121" t="str">
        <f ca="1">IF(B166=FALSE,"",OFFSET(Force_2!S$3,B153+A166,0))</f>
        <v/>
      </c>
      <c r="J166" s="121" t="str">
        <f ca="1">IF(B166=FALSE,"",OFFSET(Force_2!T$3,B153+A166,0))</f>
        <v/>
      </c>
      <c r="K166" s="308" t="str">
        <f ca="1">IF(B166=FALSE,"",D166*A155)</f>
        <v/>
      </c>
      <c r="L166" s="308" t="str">
        <f ca="1">IF(B166=FALSE,"",IF(D166=0,0,D166/E166*(F166-F164)))</f>
        <v/>
      </c>
      <c r="M166" s="308" t="str">
        <f ca="1">IF(B166=FALSE,"",IF(D166=0,0,D166/G166*(H166-H164)))</f>
        <v/>
      </c>
      <c r="N166" s="308" t="str">
        <f ca="1">IF(B166=FALSE,"",IF(D166=0,0,D166/I166*(J166-J164)))</f>
        <v/>
      </c>
      <c r="O166" s="308" t="str">
        <f t="shared" ca="1" si="73"/>
        <v/>
      </c>
      <c r="P166" s="308" t="str">
        <f ca="1">IF(B166=FALSE,"",(R155*L166+S155*L166^2+T155*L166^3)*N155)</f>
        <v/>
      </c>
      <c r="Q166" s="308" t="str">
        <f ca="1">IF(B166=FALSE,"",(R155*M166+S155*M166^2+T155*M166^3)*N155)</f>
        <v/>
      </c>
      <c r="R166" s="308" t="str">
        <f ca="1">IF(B166=FALSE,"",(R155*N166+S155*N166^2+T155*N166^3)*N155)</f>
        <v/>
      </c>
      <c r="S166" s="308" t="str">
        <f t="shared" ca="1" si="74"/>
        <v/>
      </c>
      <c r="T166" s="309" t="str">
        <f ca="1">IF(B166=FALSE,"",IF(K166=0,0,(ROUND(K166,K155)-ROUND(P166,K155))/ROUND(P166,K155)*100))</f>
        <v/>
      </c>
      <c r="U166" s="309" t="str">
        <f ca="1">IF(B166=FALSE,"",IF(K166=0,0,(ROUND(K166,K155)-ROUND(Q166,K155))/ROUND(Q166,K155)*100))</f>
        <v/>
      </c>
      <c r="V166" s="309" t="str">
        <f ca="1">IF(B166=FALSE,"",IF(K166=0,0,(ROUND(K166,K155)-ROUND(R166,K155))/ROUND(R166,K155)*100))</f>
        <v/>
      </c>
      <c r="X166" s="124" t="str">
        <f ca="1">IF(A185=FALSE,"",IF(B185*F155&gt;=1000,"# ##","")&amp;J155)</f>
        <v/>
      </c>
      <c r="Y166" s="124" t="str">
        <f ca="1">IF(A185=FALSE,"",TEXT(B185*F155,X166))</f>
        <v/>
      </c>
      <c r="Z166" s="124" t="str">
        <f ca="1">IF(A185=FALSE,"-",TEXT(C185*F155,X166))</f>
        <v>-</v>
      </c>
      <c r="AA166" s="273" t="str">
        <f ca="1">IF(A185=FALSE,"-",TEXT((B185-C185)*F155,X166))</f>
        <v>-</v>
      </c>
      <c r="AB166" s="124" t="str">
        <f ca="1">IF(A185=FALSE,"",IF(D166=0,"-",TEXT(P185,AH185)))</f>
        <v/>
      </c>
      <c r="AC166" s="124" t="str">
        <f ca="1">IF(OR(A185=FALSE,D166=0),"-",TEXT(ROUNDUP(AE185,AH183),AH185))</f>
        <v>-</v>
      </c>
      <c r="AD166" s="273" t="str">
        <f ca="1">IF(A185=FALSE,"-",TEXT(ROUNDUP(AE185,AH183)%*B185*F155,X166))</f>
        <v>-</v>
      </c>
      <c r="AE166" s="124" t="str">
        <f ca="1">IF(OR(A185=FALSE,D166=0),"-",TEXT(Q185,AH185))</f>
        <v>-</v>
      </c>
      <c r="AF166" s="124" t="s">
        <v>578</v>
      </c>
      <c r="AG166" s="125" t="str">
        <f t="shared" ca="1" si="75"/>
        <v>-</v>
      </c>
      <c r="AI166" s="125" t="str">
        <f ca="1">IF(A185=FALSE,"",ROUND(C185*F155,K154))</f>
        <v/>
      </c>
      <c r="AJ166" s="125" t="str">
        <f ca="1">IF(A185=FALSE,"",ROUND(OFFSET(Force_2!L$3,B153+A166,0)*A155*F155,K154))</f>
        <v/>
      </c>
      <c r="AK166" s="125" t="str">
        <f ca="1">IF(A185=FALSE,"",ROUND(OFFSET(Force_2!M$3,B153+A166,0)*A155*F155,K154))</f>
        <v/>
      </c>
      <c r="AL166" s="124" t="str">
        <f ca="1">IF(A185=FALSE,"","± "&amp;TEXT((AK166-AJ166)/2,J155))</f>
        <v/>
      </c>
      <c r="AM166" s="124" t="str">
        <f t="shared" ca="1" si="76"/>
        <v>-</v>
      </c>
    </row>
    <row r="167" spans="1:39" s="119" customFormat="1" ht="18.75" customHeight="1">
      <c r="A167" s="121">
        <v>6</v>
      </c>
      <c r="B167" s="121" t="b">
        <f ca="1">IFERROR(AND(OFFSET(Force_2!O$3,B153+A167,0)&lt;&gt;"",H153+5&gt;A167),FALSE)</f>
        <v>0</v>
      </c>
      <c r="C167" s="542"/>
      <c r="D167" s="121" t="str">
        <f ca="1">IF(B167=FALSE,"",OFFSET(Force_2!B$3,B153+A167,0))</f>
        <v/>
      </c>
      <c r="E167" s="121" t="str">
        <f ca="1">IF(B167=FALSE,"",OFFSET(Force_2!O$3,B153+A167,0))</f>
        <v/>
      </c>
      <c r="F167" s="121" t="str">
        <f ca="1">IF(B167=FALSE,"",OFFSET(Force_2!P$3,B153+A167,0))</f>
        <v/>
      </c>
      <c r="G167" s="121" t="str">
        <f ca="1">IF(B167=FALSE,"",OFFSET(Force_2!Q$3,B153+A167,0))</f>
        <v/>
      </c>
      <c r="H167" s="121" t="str">
        <f ca="1">IF(B167=FALSE,"",OFFSET(Force_2!R$3,B153+A167,0))</f>
        <v/>
      </c>
      <c r="I167" s="121" t="str">
        <f ca="1">IF(B167=FALSE,"",OFFSET(Force_2!S$3,B153+A167,0))</f>
        <v/>
      </c>
      <c r="J167" s="121" t="str">
        <f ca="1">IF(B167=FALSE,"",OFFSET(Force_2!T$3,B153+A167,0))</f>
        <v/>
      </c>
      <c r="K167" s="308" t="str">
        <f ca="1">IF(B167=FALSE,"",D167*A155)</f>
        <v/>
      </c>
      <c r="L167" s="308" t="str">
        <f ca="1">IF(B167=FALSE,"",IF(D167=0,0,D167/E167*(F167-F164)))</f>
        <v/>
      </c>
      <c r="M167" s="308" t="str">
        <f ca="1">IF(B167=FALSE,"",IF(D167=0,0,D167/G167*(H167-H164)))</f>
        <v/>
      </c>
      <c r="N167" s="308" t="str">
        <f ca="1">IF(B167=FALSE,"",IF(D167=0,0,D167/I167*(J167-J164)))</f>
        <v/>
      </c>
      <c r="O167" s="308" t="str">
        <f t="shared" ca="1" si="73"/>
        <v/>
      </c>
      <c r="P167" s="308" t="str">
        <f ca="1">IF(B167=FALSE,"",(R155*L167+S155*L167^2+T155*L167^3)*N155)</f>
        <v/>
      </c>
      <c r="Q167" s="308" t="str">
        <f ca="1">IF(B167=FALSE,"",(R155*M167+S155*M167^2+T155*M167^3)*N155)</f>
        <v/>
      </c>
      <c r="R167" s="308" t="str">
        <f ca="1">IF(B167=FALSE,"",(R155*N167+S155*N167^2+T155*N167^3)*N155)</f>
        <v/>
      </c>
      <c r="S167" s="308" t="str">
        <f t="shared" ca="1" si="74"/>
        <v/>
      </c>
      <c r="T167" s="309" t="str">
        <f ca="1">IF(B167=FALSE,"",IF(K167=0,0,(ROUND(K167,K155)-ROUND(P167,K155))/ROUND(P167,K155)*100))</f>
        <v/>
      </c>
      <c r="U167" s="309" t="str">
        <f ca="1">IF(B167=FALSE,"",IF(K167=0,0,(ROUND(K167,K155)-ROUND(Q167,K155))/ROUND(Q167,K155)*100))</f>
        <v/>
      </c>
      <c r="V167" s="309" t="str">
        <f ca="1">IF(B167=FALSE,"",IF(K167=0,0,(ROUND(K167,K155)-ROUND(R167,K155))/ROUND(R167,K155)*100))</f>
        <v/>
      </c>
      <c r="X167" s="124" t="str">
        <f ca="1">IF(A186=FALSE,"",IF(B186*F155&gt;=1000,"# ##","")&amp;J155)</f>
        <v/>
      </c>
      <c r="Y167" s="124" t="str">
        <f ca="1">IF(A186=FALSE,"",TEXT(B186*F155,X167))</f>
        <v/>
      </c>
      <c r="Z167" s="124" t="str">
        <f ca="1">IF(A186=FALSE,"-",TEXT(C186*F155,X167))</f>
        <v>-</v>
      </c>
      <c r="AA167" s="273" t="str">
        <f ca="1">IF(A186=FALSE,"-",TEXT((B186-C186)*F155,X167))</f>
        <v>-</v>
      </c>
      <c r="AB167" s="124" t="str">
        <f ca="1">IF(A186=FALSE,"",IF(D167=0,"-",TEXT(P186,AH185)))</f>
        <v/>
      </c>
      <c r="AC167" s="124" t="str">
        <f ca="1">IF(OR(A186=FALSE,D167=0),"-",TEXT(ROUNDUP(AE186,AH183),AH185))</f>
        <v>-</v>
      </c>
      <c r="AD167" s="273" t="str">
        <f ca="1">IF(A186=FALSE,"-",TEXT(ROUNDUP(AE186,AH183)%*B186*F155,X167))</f>
        <v>-</v>
      </c>
      <c r="AE167" s="124" t="str">
        <f ca="1">IF(OR(A186=FALSE,D167=0),"-",TEXT(Q186,AH185))</f>
        <v>-</v>
      </c>
      <c r="AF167" s="124" t="s">
        <v>578</v>
      </c>
      <c r="AG167" s="125" t="str">
        <f t="shared" ca="1" si="75"/>
        <v>-</v>
      </c>
      <c r="AI167" s="125" t="str">
        <f ca="1">IF(A186=FALSE,"",ROUND(C186*F155,K154))</f>
        <v/>
      </c>
      <c r="AJ167" s="125" t="str">
        <f ca="1">IF(A186=FALSE,"",ROUND(OFFSET(Force_2!L$3,B153+A167,0)*A155*F155,K154))</f>
        <v/>
      </c>
      <c r="AK167" s="125" t="str">
        <f ca="1">IF(A186=FALSE,"",ROUND(OFFSET(Force_2!M$3,B153+A167,0)*A155*F155,K154))</f>
        <v/>
      </c>
      <c r="AL167" s="124" t="str">
        <f ca="1">IF(A186=FALSE,"","± "&amp;TEXT((AK167-AJ167)/2,J155))</f>
        <v/>
      </c>
      <c r="AM167" s="124" t="str">
        <f t="shared" ca="1" si="76"/>
        <v>-</v>
      </c>
    </row>
    <row r="168" spans="1:39" s="119" customFormat="1" ht="18.75" customHeight="1">
      <c r="A168" s="121">
        <v>7</v>
      </c>
      <c r="B168" s="121" t="b">
        <f ca="1">IFERROR(AND(OFFSET(Force_2!O$3,B153+A168,0)&lt;&gt;"",H153+5&gt;A168),FALSE)</f>
        <v>0</v>
      </c>
      <c r="C168" s="542"/>
      <c r="D168" s="121" t="str">
        <f ca="1">IF(B168=FALSE,"",OFFSET(Force_2!B$3,B153+A168,0))</f>
        <v/>
      </c>
      <c r="E168" s="121" t="str">
        <f ca="1">IF(B168=FALSE,"",OFFSET(Force_2!O$3,B153+A168,0))</f>
        <v/>
      </c>
      <c r="F168" s="121" t="str">
        <f ca="1">IF(B168=FALSE,"",OFFSET(Force_2!P$3,B153+A168,0))</f>
        <v/>
      </c>
      <c r="G168" s="121" t="str">
        <f ca="1">IF(B168=FALSE,"",OFFSET(Force_2!Q$3,B153+A168,0))</f>
        <v/>
      </c>
      <c r="H168" s="121" t="str">
        <f ca="1">IF(B168=FALSE,"",OFFSET(Force_2!R$3,B153+A168,0))</f>
        <v/>
      </c>
      <c r="I168" s="121" t="str">
        <f ca="1">IF(B168=FALSE,"",OFFSET(Force_2!S$3,B153+A168,0))</f>
        <v/>
      </c>
      <c r="J168" s="121" t="str">
        <f ca="1">IF(B168=FALSE,"",OFFSET(Force_2!T$3,B153+A168,0))</f>
        <v/>
      </c>
      <c r="K168" s="308" t="str">
        <f ca="1">IF(B168=FALSE,"",D168*A155)</f>
        <v/>
      </c>
      <c r="L168" s="308" t="str">
        <f ca="1">IF(B168=FALSE,"",IF(D168=0,0,D168/E168*(F168-F164)))</f>
        <v/>
      </c>
      <c r="M168" s="308" t="str">
        <f ca="1">IF(B168=FALSE,"",IF(D168=0,0,D168/G168*(H168-H164)))</f>
        <v/>
      </c>
      <c r="N168" s="308" t="str">
        <f ca="1">IF(B168=FALSE,"",IF(D168=0,0,D168/I168*(J168-J164)))</f>
        <v/>
      </c>
      <c r="O168" s="308" t="str">
        <f t="shared" ca="1" si="73"/>
        <v/>
      </c>
      <c r="P168" s="308" t="str">
        <f ca="1">IF(B168=FALSE,"",(R155*L168+S155*L168^2+T155*L168^3)*N155)</f>
        <v/>
      </c>
      <c r="Q168" s="308" t="str">
        <f ca="1">IF(B168=FALSE,"",(R155*M168+S155*M168^2+T155*M168^3)*N155)</f>
        <v/>
      </c>
      <c r="R168" s="308" t="str">
        <f ca="1">IF(B168=FALSE,"",(R155*N168+S155*N168^2+T155*N168^3)*N155)</f>
        <v/>
      </c>
      <c r="S168" s="308" t="str">
        <f t="shared" ca="1" si="74"/>
        <v/>
      </c>
      <c r="T168" s="309" t="str">
        <f ca="1">IF(B168=FALSE,"",IF(K168=0,0,(ROUND(K168,K155)-ROUND(P168,K155))/ROUND(P168,K155)*100))</f>
        <v/>
      </c>
      <c r="U168" s="309" t="str">
        <f ca="1">IF(B168=FALSE,"",IF(K168=0,0,(ROUND(K168,K155)-ROUND(Q168,K155))/ROUND(Q168,K155)*100))</f>
        <v/>
      </c>
      <c r="V168" s="309" t="str">
        <f ca="1">IF(B168=FALSE,"",IF(K168=0,0,(ROUND(K168,K155)-ROUND(R168,K155))/ROUND(R168,K155)*100))</f>
        <v/>
      </c>
      <c r="X168" s="124" t="str">
        <f ca="1">IF(A187=FALSE,"",IF(B187*F155&gt;=1000,"# ##","")&amp;J155)</f>
        <v/>
      </c>
      <c r="Y168" s="124" t="str">
        <f ca="1">IF(A187=FALSE,"",TEXT(B187*F155,X168))</f>
        <v/>
      </c>
      <c r="Z168" s="124" t="str">
        <f ca="1">IF(A187=FALSE,"-",TEXT(C187*F155,X168))</f>
        <v>-</v>
      </c>
      <c r="AA168" s="273" t="str">
        <f ca="1">IF(A187=FALSE,"-",TEXT((B187-C187)*F155,X168))</f>
        <v>-</v>
      </c>
      <c r="AB168" s="124" t="str">
        <f ca="1">IF(A187=FALSE,"",IF(D168=0,"-",TEXT(P187,AH185)))</f>
        <v/>
      </c>
      <c r="AC168" s="124" t="str">
        <f ca="1">IF(OR(A187=FALSE,D168=0),"-",TEXT(ROUNDUP(AE187,AH183),AH185))</f>
        <v>-</v>
      </c>
      <c r="AD168" s="273" t="str">
        <f ca="1">IF(A187=FALSE,"-",TEXT(ROUNDUP(AE187,AH183)%*B187*F155,X168))</f>
        <v>-</v>
      </c>
      <c r="AE168" s="124" t="str">
        <f ca="1">IF(OR(A187=FALSE,D168=0),"-",TEXT(Q187,AH185))</f>
        <v>-</v>
      </c>
      <c r="AF168" s="124" t="s">
        <v>578</v>
      </c>
      <c r="AG168" s="125" t="str">
        <f t="shared" ca="1" si="75"/>
        <v>-</v>
      </c>
      <c r="AI168" s="125" t="str">
        <f ca="1">IF(A187=FALSE,"",ROUND(C187*F155,K154))</f>
        <v/>
      </c>
      <c r="AJ168" s="125" t="str">
        <f ca="1">IF(A187=FALSE,"",ROUND(OFFSET(Force_2!L$3,B153+A168,0)*A155*F155,K154))</f>
        <v/>
      </c>
      <c r="AK168" s="125" t="str">
        <f ca="1">IF(A187=FALSE,"",ROUND(OFFSET(Force_2!M$3,B153+A168,0)*A155*F155,K154))</f>
        <v/>
      </c>
      <c r="AL168" s="124" t="str">
        <f ca="1">IF(A187=FALSE,"","± "&amp;TEXT((AK168-AJ168)/2,J155))</f>
        <v/>
      </c>
      <c r="AM168" s="124" t="str">
        <f t="shared" ca="1" si="76"/>
        <v>-</v>
      </c>
    </row>
    <row r="169" spans="1:39" s="119" customFormat="1" ht="18.75" customHeight="1">
      <c r="A169" s="121">
        <v>8</v>
      </c>
      <c r="B169" s="121" t="b">
        <f ca="1">IFERROR(AND(OFFSET(Force_2!O$3,B153+A169,0)&lt;&gt;"",H153+5&gt;A169),FALSE)</f>
        <v>0</v>
      </c>
      <c r="C169" s="542"/>
      <c r="D169" s="121" t="str">
        <f ca="1">IF(B169=FALSE,"",OFFSET(Force_2!B$3,B153+A169,0))</f>
        <v/>
      </c>
      <c r="E169" s="121" t="str">
        <f ca="1">IF(B169=FALSE,"",OFFSET(Force_2!O$3,B153+A169,0))</f>
        <v/>
      </c>
      <c r="F169" s="121" t="str">
        <f ca="1">IF(B169=FALSE,"",OFFSET(Force_2!P$3,B153+A169,0))</f>
        <v/>
      </c>
      <c r="G169" s="121" t="str">
        <f ca="1">IF(B169=FALSE,"",OFFSET(Force_2!Q$3,B153+A169,0))</f>
        <v/>
      </c>
      <c r="H169" s="121" t="str">
        <f ca="1">IF(B169=FALSE,"",OFFSET(Force_2!R$3,B153+A169,0))</f>
        <v/>
      </c>
      <c r="I169" s="121" t="str">
        <f ca="1">IF(B169=FALSE,"",OFFSET(Force_2!S$3,B153+A169,0))</f>
        <v/>
      </c>
      <c r="J169" s="121" t="str">
        <f ca="1">IF(B169=FALSE,"",OFFSET(Force_2!T$3,B153+A169,0))</f>
        <v/>
      </c>
      <c r="K169" s="308" t="str">
        <f ca="1">IF(B169=FALSE,"",D169*A155)</f>
        <v/>
      </c>
      <c r="L169" s="308" t="str">
        <f ca="1">IF(B169=FALSE,"",IF(D169=0,0,D169/E169*(F169-F164)))</f>
        <v/>
      </c>
      <c r="M169" s="308" t="str">
        <f ca="1">IF(B169=FALSE,"",IF(D169=0,0,D169/G169*(H169-H164)))</f>
        <v/>
      </c>
      <c r="N169" s="308" t="str">
        <f ca="1">IF(B169=FALSE,"",IF(D169=0,0,D169/I169*(J169-J164)))</f>
        <v/>
      </c>
      <c r="O169" s="308" t="str">
        <f t="shared" ca="1" si="73"/>
        <v/>
      </c>
      <c r="P169" s="308" t="str">
        <f ca="1">IF(B169=FALSE,"",(R155*L169+S155*L169^2+T155*L169^3)*N155)</f>
        <v/>
      </c>
      <c r="Q169" s="308" t="str">
        <f ca="1">IF(B169=FALSE,"",(R155*M169+S155*M169^2+T155*M169^3)*N155)</f>
        <v/>
      </c>
      <c r="R169" s="308" t="str">
        <f ca="1">IF(B169=FALSE,"",(R155*N169+S155*N169^2+T155*N169^3)*N155)</f>
        <v/>
      </c>
      <c r="S169" s="308" t="str">
        <f t="shared" ca="1" si="74"/>
        <v/>
      </c>
      <c r="T169" s="309" t="str">
        <f ca="1">IF(B169=FALSE,"",IF(K169=0,0,(ROUND(K169,K155)-ROUND(P169,K155))/ROUND(P169,K155)*100))</f>
        <v/>
      </c>
      <c r="U169" s="309" t="str">
        <f ca="1">IF(B169=FALSE,"",IF(K169=0,0,(ROUND(K169,K155)-ROUND(Q169,K155))/ROUND(Q169,K155)*100))</f>
        <v/>
      </c>
      <c r="V169" s="309" t="str">
        <f ca="1">IF(B169=FALSE,"",IF(K169=0,0,(ROUND(K169,K155)-ROUND(R169,K155))/ROUND(R169,K155)*100))</f>
        <v/>
      </c>
      <c r="X169" s="124" t="str">
        <f ca="1">IF(A188=FALSE,"",IF(B188*F155&gt;=1000,"# ##","")&amp;J155)</f>
        <v/>
      </c>
      <c r="Y169" s="124" t="str">
        <f ca="1">IF(A188=FALSE,"",TEXT(B188*F155,X169))</f>
        <v/>
      </c>
      <c r="Z169" s="124" t="str">
        <f ca="1">IF(A188=FALSE,"-",TEXT(C188*F155,X169))</f>
        <v>-</v>
      </c>
      <c r="AA169" s="273" t="str">
        <f ca="1">IF(A188=FALSE,"-",TEXT((B188-C188)*F155,X169))</f>
        <v>-</v>
      </c>
      <c r="AB169" s="124" t="str">
        <f ca="1">IF(A188=FALSE,"",IF(D169=0,"-",TEXT(P188,AH185)))</f>
        <v/>
      </c>
      <c r="AC169" s="124" t="str">
        <f ca="1">IF(OR(A188=FALSE,D169=0),"-",TEXT(ROUNDUP(AE188,AH183),AH185))</f>
        <v>-</v>
      </c>
      <c r="AD169" s="273" t="str">
        <f ca="1">IF(A188=FALSE,"-",TEXT(ROUNDUP(AE188,AH183)%*B188*F155,X169))</f>
        <v>-</v>
      </c>
      <c r="AE169" s="124" t="str">
        <f ca="1">IF(OR(A188=FALSE,D169=0),"-",TEXT(Q188,AH185))</f>
        <v>-</v>
      </c>
      <c r="AF169" s="124" t="s">
        <v>578</v>
      </c>
      <c r="AG169" s="125" t="str">
        <f t="shared" ca="1" si="75"/>
        <v>-</v>
      </c>
      <c r="AI169" s="125" t="str">
        <f ca="1">IF(A188=FALSE,"",ROUND(C188*F155,K154))</f>
        <v/>
      </c>
      <c r="AJ169" s="125" t="str">
        <f ca="1">IF(A188=FALSE,"",ROUND(OFFSET(Force_2!L$3,B153+A169,0)*A155*F155,K154))</f>
        <v/>
      </c>
      <c r="AK169" s="125" t="str">
        <f ca="1">IF(A188=FALSE,"",ROUND(OFFSET(Force_2!M$3,B153+A169,0)*A155*F155,K154))</f>
        <v/>
      </c>
      <c r="AL169" s="124" t="str">
        <f ca="1">IF(A188=FALSE,"","± "&amp;TEXT((AK169-AJ169)/2,J155))</f>
        <v/>
      </c>
      <c r="AM169" s="124" t="str">
        <f t="shared" ca="1" si="76"/>
        <v>-</v>
      </c>
    </row>
    <row r="170" spans="1:39" s="119" customFormat="1" ht="18.75" customHeight="1">
      <c r="A170" s="121">
        <v>9</v>
      </c>
      <c r="B170" s="121" t="b">
        <f ca="1">IFERROR(AND(OFFSET(Force_2!O$3,B153+A170,0)&lt;&gt;"",H153+5&gt;A170),FALSE)</f>
        <v>0</v>
      </c>
      <c r="C170" s="542"/>
      <c r="D170" s="121" t="str">
        <f ca="1">IF(B170=FALSE,"",OFFSET(Force_2!B$3,B153+A170,0))</f>
        <v/>
      </c>
      <c r="E170" s="121" t="str">
        <f ca="1">IF(B170=FALSE,"",OFFSET(Force_2!O$3,B153+A170,0))</f>
        <v/>
      </c>
      <c r="F170" s="121" t="str">
        <f ca="1">IF(B170=FALSE,"",OFFSET(Force_2!P$3,B153+A170,0))</f>
        <v/>
      </c>
      <c r="G170" s="121" t="str">
        <f ca="1">IF(B170=FALSE,"",OFFSET(Force_2!Q$3,B153+A170,0))</f>
        <v/>
      </c>
      <c r="H170" s="121" t="str">
        <f ca="1">IF(B170=FALSE,"",OFFSET(Force_2!R$3,B153+A170,0))</f>
        <v/>
      </c>
      <c r="I170" s="121" t="str">
        <f ca="1">IF(B170=FALSE,"",OFFSET(Force_2!S$3,B153+A170,0))</f>
        <v/>
      </c>
      <c r="J170" s="121" t="str">
        <f ca="1">IF(B170=FALSE,"",OFFSET(Force_2!T$3,B153+A170,0))</f>
        <v/>
      </c>
      <c r="K170" s="308" t="str">
        <f ca="1">IF(B170=FALSE,"",D170*A155)</f>
        <v/>
      </c>
      <c r="L170" s="308" t="str">
        <f ca="1">IF(B170=FALSE,"",IF(D170=0,0,D170/E170*(F170-F164)))</f>
        <v/>
      </c>
      <c r="M170" s="308" t="str">
        <f ca="1">IF(B170=FALSE,"",IF(D170=0,0,D170/G170*(H170-H164)))</f>
        <v/>
      </c>
      <c r="N170" s="308" t="str">
        <f ca="1">IF(B170=FALSE,"",IF(D170=0,0,D170/I170*(J170-J164)))</f>
        <v/>
      </c>
      <c r="O170" s="308" t="str">
        <f t="shared" ca="1" si="73"/>
        <v/>
      </c>
      <c r="P170" s="308" t="str">
        <f ca="1">IF(B170=FALSE,"",(R155*L170+S155*L170^2+T155*L170^3)*N155)</f>
        <v/>
      </c>
      <c r="Q170" s="308" t="str">
        <f ca="1">IF(B170=FALSE,"",(R155*M170+S155*M170^2+T155*M170^3)*N155)</f>
        <v/>
      </c>
      <c r="R170" s="308" t="str">
        <f ca="1">IF(B170=FALSE,"",(R155*N170+S155*N170^2+T155*N170^3)*N155)</f>
        <v/>
      </c>
      <c r="S170" s="308" t="str">
        <f t="shared" ca="1" si="74"/>
        <v/>
      </c>
      <c r="T170" s="309" t="str">
        <f ca="1">IF(B170=FALSE,"",IF(K170=0,0,(ROUND(K170,K155)-ROUND(P170,K155))/ROUND(P170,K155)*100))</f>
        <v/>
      </c>
      <c r="U170" s="309" t="str">
        <f ca="1">IF(B170=FALSE,"",IF(K170=0,0,(ROUND(K170,K155)-ROUND(Q170,K155))/ROUND(Q170,K155)*100))</f>
        <v/>
      </c>
      <c r="V170" s="309" t="str">
        <f ca="1">IF(B170=FALSE,"",IF(K170=0,0,(ROUND(K170,K155)-ROUND(R170,K155))/ROUND(R170,K155)*100))</f>
        <v/>
      </c>
      <c r="X170" s="124" t="str">
        <f ca="1">IF(A189=FALSE,"",IF(B189*F155&gt;=1000,"# ##","")&amp;J155)</f>
        <v/>
      </c>
      <c r="Y170" s="124" t="str">
        <f ca="1">IF(A189=FALSE,"",TEXT(B189*F155,X170))</f>
        <v/>
      </c>
      <c r="Z170" s="124" t="str">
        <f ca="1">IF(A189=FALSE,"-",TEXT(C189*F155,X170))</f>
        <v>-</v>
      </c>
      <c r="AA170" s="273" t="str">
        <f ca="1">IF(A189=FALSE,"-",TEXT((B189-C189)*F155,X170))</f>
        <v>-</v>
      </c>
      <c r="AB170" s="124" t="str">
        <f ca="1">IF(A189=FALSE,"",IF(D170=0,"-",TEXT(P189,AH185)))</f>
        <v/>
      </c>
      <c r="AC170" s="124" t="str">
        <f ca="1">IF(OR(A189=FALSE,D170=0),"-",TEXT(ROUNDUP(AE189,AH183),AH185))</f>
        <v>-</v>
      </c>
      <c r="AD170" s="273" t="str">
        <f ca="1">IF(A189=FALSE,"-",TEXT(ROUNDUP(AE189,AH183)%*B189*F155,X170))</f>
        <v>-</v>
      </c>
      <c r="AE170" s="124" t="str">
        <f ca="1">IF(OR(A189=FALSE,D170=0),"-",TEXT(Q189,AH185))</f>
        <v>-</v>
      </c>
      <c r="AF170" s="124" t="s">
        <v>578</v>
      </c>
      <c r="AG170" s="125" t="str">
        <f t="shared" ca="1" si="75"/>
        <v>-</v>
      </c>
      <c r="AI170" s="125" t="str">
        <f ca="1">IF(A189=FALSE,"",ROUND(C189*F155,K154))</f>
        <v/>
      </c>
      <c r="AJ170" s="125" t="str">
        <f ca="1">IF(A189=FALSE,"",ROUND(OFFSET(Force_2!L$3,B153+A170,0)*A155*F155,K154))</f>
        <v/>
      </c>
      <c r="AK170" s="125" t="str">
        <f ca="1">IF(A189=FALSE,"",ROUND(OFFSET(Force_2!M$3,B153+A170,0)*A155*F155,K154))</f>
        <v/>
      </c>
      <c r="AL170" s="124" t="str">
        <f ca="1">IF(A189=FALSE,"","± "&amp;TEXT((AK170-AJ170)/2,J155))</f>
        <v/>
      </c>
      <c r="AM170" s="124" t="str">
        <f t="shared" ca="1" si="76"/>
        <v>-</v>
      </c>
    </row>
    <row r="171" spans="1:39" s="119" customFormat="1" ht="18.75" customHeight="1">
      <c r="A171" s="121">
        <v>10</v>
      </c>
      <c r="B171" s="121" t="b">
        <f ca="1">IFERROR(AND(OFFSET(Force_2!O$3,B153+A171,0)&lt;&gt;"",H153+5&gt;A171),FALSE)</f>
        <v>0</v>
      </c>
      <c r="C171" s="542"/>
      <c r="D171" s="121" t="str">
        <f ca="1">IF(B$30=FALSE,"",OFFSET(Force_2!B$3,B153+A171,0))</f>
        <v/>
      </c>
      <c r="E171" s="121" t="str">
        <f ca="1">IF(B171=FALSE,"",OFFSET(Force_2!O$3,B153+A171,0))</f>
        <v/>
      </c>
      <c r="F171" s="121" t="str">
        <f ca="1">IF(B171=FALSE,"",OFFSET(Force_2!P$3,B153+A171,0))</f>
        <v/>
      </c>
      <c r="G171" s="121" t="str">
        <f ca="1">IF(B171=FALSE,"",OFFSET(Force_2!Q$3,B153+A171,0))</f>
        <v/>
      </c>
      <c r="H171" s="121" t="str">
        <f ca="1">IF(B171=FALSE,"",OFFSET(Force_2!R$3,B153+A171,0))</f>
        <v/>
      </c>
      <c r="I171" s="121" t="str">
        <f ca="1">IF(B171=FALSE,"",OFFSET(Force_2!S$3,B153+A171,0))</f>
        <v/>
      </c>
      <c r="J171" s="121" t="str">
        <f ca="1">IF(B171=FALSE,"",OFFSET(Force_2!T$3,B153+A171,0))</f>
        <v/>
      </c>
      <c r="K171" s="308" t="str">
        <f ca="1">IF(B171=FALSE,"",D171*A155)</f>
        <v/>
      </c>
      <c r="L171" s="308" t="str">
        <f ca="1">IF(B171=FALSE,"",IF(D171=0,0,D171/E171*(F171-F164)))</f>
        <v/>
      </c>
      <c r="M171" s="308" t="str">
        <f ca="1">IF(B171=FALSE,"",IF(D171=0,0,D171/G171*(H171-H164)))</f>
        <v/>
      </c>
      <c r="N171" s="308" t="str">
        <f ca="1">IF(B171=FALSE,"",IF(D171=0,0,D171/I171*(J171-J164)))</f>
        <v/>
      </c>
      <c r="O171" s="308" t="str">
        <f t="shared" ca="1" si="73"/>
        <v/>
      </c>
      <c r="P171" s="308" t="str">
        <f ca="1">IF(B171=FALSE,"",(R155*L171+S155*L171^2+T155*L171^3)*N155)</f>
        <v/>
      </c>
      <c r="Q171" s="308" t="str">
        <f ca="1">IF(B171=FALSE,"",(R155*M171+S155*M171^2+T155*M171^3)*N155)</f>
        <v/>
      </c>
      <c r="R171" s="308" t="str">
        <f ca="1">IF(B171=FALSE,"",(R155*N171+S155*N171^2+T155*N171^3)*N155)</f>
        <v/>
      </c>
      <c r="S171" s="308" t="str">
        <f t="shared" ca="1" si="74"/>
        <v/>
      </c>
      <c r="T171" s="309" t="str">
        <f ca="1">IF(B171=FALSE,"",IF(K171=0,0,(ROUND(K171,K155)-ROUND(P171,K155))/ROUND(P171,K155)*100))</f>
        <v/>
      </c>
      <c r="U171" s="309" t="str">
        <f ca="1">IF(B171=FALSE,"",IF(K171=0,0,(ROUND(K171,K155)-ROUND(Q171,K155))/ROUND(Q171,K155)*100))</f>
        <v/>
      </c>
      <c r="V171" s="309" t="str">
        <f ca="1">IF(B171=FALSE,"",IF(K171=0,0,(ROUND(K171,K155)-ROUND(R171,K155))/ROUND(R171,K155)*100))</f>
        <v/>
      </c>
      <c r="X171" s="124" t="str">
        <f ca="1">IF(A190=FALSE,"",IF(B190*F155&gt;=1000,"# ##","")&amp;J155)</f>
        <v/>
      </c>
      <c r="Y171" s="124" t="str">
        <f ca="1">IF(A190=FALSE,"",TEXT(B190*F155,X171))</f>
        <v/>
      </c>
      <c r="Z171" s="124" t="str">
        <f ca="1">IF(A190=FALSE,"-",TEXT(C190*F155,X171))</f>
        <v>-</v>
      </c>
      <c r="AA171" s="273" t="str">
        <f ca="1">IF(A190=FALSE,"-",TEXT((B190-C190)*F155,X171))</f>
        <v>-</v>
      </c>
      <c r="AB171" s="124" t="str">
        <f ca="1">IF(A190=FALSE,"",IF(D171=0,"-",TEXT(P190,AH185)))</f>
        <v/>
      </c>
      <c r="AC171" s="124" t="str">
        <f ca="1">IF(OR(A190=FALSE,D171=0),"-",TEXT(ROUNDUP(AE190,AH183),AH185))</f>
        <v>-</v>
      </c>
      <c r="AD171" s="273" t="str">
        <f ca="1">IF(A190=FALSE,"-",TEXT(ROUNDUP(AE190,AH183)%*B190*F155,X171))</f>
        <v>-</v>
      </c>
      <c r="AE171" s="124" t="str">
        <f ca="1">IF(OR(A190=FALSE,D171=0),"-",TEXT(Q190,AH185))</f>
        <v>-</v>
      </c>
      <c r="AF171" s="124" t="s">
        <v>578</v>
      </c>
      <c r="AG171" s="125" t="str">
        <f t="shared" ca="1" si="75"/>
        <v>-</v>
      </c>
      <c r="AI171" s="125" t="str">
        <f ca="1">IF(A190=FALSE,"",ROUND(C190*F155,K154))</f>
        <v/>
      </c>
      <c r="AJ171" s="125" t="str">
        <f ca="1">IF(A190=FALSE,"",ROUND(OFFSET(Force_2!L$3,B153+A171,0)*A155*F155,K154))</f>
        <v/>
      </c>
      <c r="AK171" s="125" t="str">
        <f ca="1">IF(A190=FALSE,"",ROUND(OFFSET(Force_2!M$3,B153+A171,0)*A155*F155,K154))</f>
        <v/>
      </c>
      <c r="AL171" s="124" t="str">
        <f ca="1">IF(A190=FALSE,"","± "&amp;TEXT((AK171-AJ171)/2,J155))</f>
        <v/>
      </c>
      <c r="AM171" s="124" t="str">
        <f t="shared" ca="1" si="76"/>
        <v>-</v>
      </c>
    </row>
    <row r="172" spans="1:39" s="119" customFormat="1" ht="18.75" customHeight="1">
      <c r="A172" s="121">
        <v>11</v>
      </c>
      <c r="B172" s="121" t="b">
        <f ca="1">IFERROR(AND(OFFSET(Force_2!O$3,B153+A172,0)&lt;&gt;"",H153+5&gt;A172),FALSE)</f>
        <v>0</v>
      </c>
      <c r="C172" s="542"/>
      <c r="D172" s="121" t="str">
        <f ca="1">IF(B$31=FALSE,"",OFFSET(Force_2!B$3,B153+A172,0))</f>
        <v/>
      </c>
      <c r="E172" s="121" t="str">
        <f ca="1">IF(B172=FALSE,"",OFFSET(Force_2!O$3,B153+A172,0))</f>
        <v/>
      </c>
      <c r="F172" s="121" t="str">
        <f ca="1">IF(B172=FALSE,"",OFFSET(Force_2!P$3,B153+A172,0))</f>
        <v/>
      </c>
      <c r="G172" s="121" t="str">
        <f ca="1">IF(B172=FALSE,"",OFFSET(Force_2!Q$3,B153+A172,0))</f>
        <v/>
      </c>
      <c r="H172" s="121" t="str">
        <f ca="1">IF(B172=FALSE,"",OFFSET(Force_2!R$3,B153+A172,0))</f>
        <v/>
      </c>
      <c r="I172" s="121" t="str">
        <f ca="1">IF(B172=FALSE,"",OFFSET(Force_2!S$3,B153+A172,0))</f>
        <v/>
      </c>
      <c r="J172" s="121" t="str">
        <f ca="1">IF(B172=FALSE,"",OFFSET(Force_2!T$3,B153+A172,0))</f>
        <v/>
      </c>
      <c r="K172" s="308" t="str">
        <f ca="1">IF(B172=FALSE,"",D172*A155)</f>
        <v/>
      </c>
      <c r="L172" s="308" t="str">
        <f ca="1">IF(B172=FALSE,"",IF(D172=0,0,D172/E172*(F172-F164)))</f>
        <v/>
      </c>
      <c r="M172" s="308" t="str">
        <f ca="1">IF(B172=FALSE,"",IF(D172=0,0,D172/G172*(H172-H164)))</f>
        <v/>
      </c>
      <c r="N172" s="308" t="str">
        <f ca="1">IF(B172=FALSE,"",IF(D172=0,0,D172/I172*(J172-J164)))</f>
        <v/>
      </c>
      <c r="O172" s="308" t="str">
        <f t="shared" ca="1" si="73"/>
        <v/>
      </c>
      <c r="P172" s="308" t="str">
        <f ca="1">IF(B172=FALSE,"",(R155*L172+S155*L172^2+T155*L172^3)*N155)</f>
        <v/>
      </c>
      <c r="Q172" s="308" t="str">
        <f ca="1">IF(B172=FALSE,"",(R155*M172+S155*M172^2+T155*M172^3)*N155)</f>
        <v/>
      </c>
      <c r="R172" s="308" t="str">
        <f ca="1">IF(B172=FALSE,"",(R155*N172+S155*N172^2+T155*N172^3)*N155)</f>
        <v/>
      </c>
      <c r="S172" s="308" t="str">
        <f t="shared" ca="1" si="74"/>
        <v/>
      </c>
      <c r="T172" s="309" t="str">
        <f ca="1">IF(B172=FALSE,"",IF(K172=0,0,(ROUND(K172,K155)-ROUND(P172,K155))/ROUND(P172,K155)*100))</f>
        <v/>
      </c>
      <c r="U172" s="309" t="str">
        <f ca="1">IF(B172=FALSE,"",IF(K172=0,0,(ROUND(K172,K155)-ROUND(Q172,K155))/ROUND(Q172,K155)*100))</f>
        <v/>
      </c>
      <c r="V172" s="309" t="str">
        <f ca="1">IF(B172=FALSE,"",IF(K172=0,0,(ROUND(K172,K155)-ROUND(R172,K155))/ROUND(R172,K155)*100))</f>
        <v/>
      </c>
      <c r="X172" s="124" t="str">
        <f ca="1">IF(A191=FALSE,"",IF(B191*F155&gt;=1000,"# ##","")&amp;J155)</f>
        <v/>
      </c>
      <c r="Y172" s="124" t="str">
        <f ca="1">IF(A191=FALSE,"",TEXT(B191*F155,X172))</f>
        <v/>
      </c>
      <c r="Z172" s="124" t="str">
        <f ca="1">IF(A191=FALSE,"-",TEXT(C191*F155,X172))</f>
        <v>-</v>
      </c>
      <c r="AA172" s="273" t="str">
        <f ca="1">IF(A191=FALSE,"-",TEXT((B191-C191)*F155,X172))</f>
        <v>-</v>
      </c>
      <c r="AB172" s="124" t="str">
        <f ca="1">IF(A191=FALSE,"",IF(D172=0,"-",TEXT(P191,AH185)))</f>
        <v/>
      </c>
      <c r="AC172" s="124" t="str">
        <f ca="1">IF(OR(A191=FALSE,D172=0),"-",TEXT(ROUNDUP(AE191,AH183),AH185))</f>
        <v>-</v>
      </c>
      <c r="AD172" s="273" t="str">
        <f ca="1">IF(A191=FALSE,"-",TEXT(ROUNDUP(AE191,AH183)%*B191*F155,X172))</f>
        <v>-</v>
      </c>
      <c r="AE172" s="124" t="str">
        <f ca="1">IF(OR(A191=FALSE,D172=0),"-",TEXT(Q191,AH185))</f>
        <v>-</v>
      </c>
      <c r="AF172" s="124" t="s">
        <v>578</v>
      </c>
      <c r="AG172" s="125" t="str">
        <f t="shared" ca="1" si="75"/>
        <v>-</v>
      </c>
      <c r="AI172" s="125" t="str">
        <f ca="1">IF(A191=FALSE,"",ROUND(C191*F155,K154))</f>
        <v/>
      </c>
      <c r="AJ172" s="125" t="str">
        <f ca="1">IF(A191=FALSE,"",ROUND(OFFSET(Force_2!L$3,B153+A172,0)*A155*F155,K154))</f>
        <v/>
      </c>
      <c r="AK172" s="125" t="str">
        <f ca="1">IF(A191=FALSE,"",ROUND(OFFSET(Force_2!M$3,B153+A172,0)*A155*F155,K154))</f>
        <v/>
      </c>
      <c r="AL172" s="124" t="str">
        <f ca="1">IF(A191=FALSE,"","± "&amp;TEXT((AK172-AJ172)/2,J155))</f>
        <v/>
      </c>
      <c r="AM172" s="124" t="str">
        <f t="shared" ca="1" si="76"/>
        <v>-</v>
      </c>
    </row>
    <row r="173" spans="1:39" s="119" customFormat="1" ht="18.75" customHeight="1">
      <c r="A173" s="121">
        <v>12</v>
      </c>
      <c r="B173" s="121" t="b">
        <f ca="1">IFERROR(AND(OFFSET(Force_2!O$3,B153+A173,0)&lt;&gt;"",H153+5&gt;A173),FALSE)</f>
        <v>0</v>
      </c>
      <c r="C173" s="542"/>
      <c r="D173" s="121" t="str">
        <f ca="1">IF(B$32=FALSE,"",OFFSET(Force_2!B$3,B153+A173,0))</f>
        <v/>
      </c>
      <c r="E173" s="121" t="str">
        <f ca="1">IF(B173=FALSE,"",OFFSET(Force_2!O$3,B153+A173,0))</f>
        <v/>
      </c>
      <c r="F173" s="121" t="str">
        <f ca="1">IF(B173=FALSE,"",OFFSET(Force_2!P$3,B153+A173,0))</f>
        <v/>
      </c>
      <c r="G173" s="121" t="str">
        <f ca="1">IF(B173=FALSE,"",OFFSET(Force_2!Q$3,B153+A173,0))</f>
        <v/>
      </c>
      <c r="H173" s="121" t="str">
        <f ca="1">IF(B173=FALSE,"",OFFSET(Force_2!R$3,B153+A173,0))</f>
        <v/>
      </c>
      <c r="I173" s="121" t="str">
        <f ca="1">IF(B173=FALSE,"",OFFSET(Force_2!S$3,B153+A173,0))</f>
        <v/>
      </c>
      <c r="J173" s="121" t="str">
        <f ca="1">IF(B173=FALSE,"",OFFSET(Force_2!T$3,B153+A173,0))</f>
        <v/>
      </c>
      <c r="K173" s="308" t="str">
        <f ca="1">IF(B173=FALSE,"",D173*A155)</f>
        <v/>
      </c>
      <c r="L173" s="308" t="str">
        <f ca="1">IF(B173=FALSE,"",IF(D173=0,0,D173/E173*(F173-F164)))</f>
        <v/>
      </c>
      <c r="M173" s="308" t="str">
        <f ca="1">IF(B173=FALSE,"",IF(D173=0,0,D173/G173*(H173-H164)))</f>
        <v/>
      </c>
      <c r="N173" s="308" t="str">
        <f ca="1">IF(B173=FALSE,"",IF(D173=0,0,D173/I173*(J173-J164)))</f>
        <v/>
      </c>
      <c r="O173" s="308" t="str">
        <f t="shared" ca="1" si="73"/>
        <v/>
      </c>
      <c r="P173" s="308" t="str">
        <f ca="1">IF(B173=FALSE,"",(R155*L173+S155*L173^2+T155*L173^3)*N155)</f>
        <v/>
      </c>
      <c r="Q173" s="308" t="str">
        <f ca="1">IF(B173=FALSE,"",(R155*M173+S155*M173^2+T155*M173^3)*N155)</f>
        <v/>
      </c>
      <c r="R173" s="308" t="str">
        <f ca="1">IF(B173=FALSE,"",(R155*N173+S155*N173^2+T155*N173^3)*N155)</f>
        <v/>
      </c>
      <c r="S173" s="308" t="str">
        <f t="shared" ca="1" si="74"/>
        <v/>
      </c>
      <c r="T173" s="309" t="str">
        <f ca="1">IF(B173=FALSE,"",IF(K173=0,0,(ROUND(K173,K155)-ROUND(P173,K155))/ROUND(P173,K155)*100))</f>
        <v/>
      </c>
      <c r="U173" s="309" t="str">
        <f ca="1">IF(B173=FALSE,"",IF(K173=0,0,(ROUND(K173,K155)-ROUND(Q173,K155))/ROUND(Q173,K155)*100))</f>
        <v/>
      </c>
      <c r="V173" s="309" t="str">
        <f ca="1">IF(B173=FALSE,"",IF(K173=0,0,(ROUND(K173,K155)-ROUND(R173,K155))/ROUND(R173,K155)*100))</f>
        <v/>
      </c>
      <c r="X173" s="124" t="str">
        <f ca="1">IF(A192=FALSE,"",IF(B192*F155&gt;=1000,"# ##","")&amp;J155)</f>
        <v/>
      </c>
      <c r="Y173" s="124" t="str">
        <f ca="1">IF(A192=FALSE,"",TEXT(B192*F155,X173))</f>
        <v/>
      </c>
      <c r="Z173" s="124" t="str">
        <f ca="1">IF(A192=FALSE,"-",TEXT(C192*F155,X173))</f>
        <v>-</v>
      </c>
      <c r="AA173" s="273" t="str">
        <f ca="1">IF(A192=FALSE,"-",TEXT((B192-C192)*F155,X173))</f>
        <v>-</v>
      </c>
      <c r="AB173" s="124" t="str">
        <f ca="1">IF(A192=FALSE,"",IF(D173=0,"-",TEXT(P192,AH185)))</f>
        <v/>
      </c>
      <c r="AC173" s="124" t="str">
        <f ca="1">IF(OR(A192=FALSE,D173=0),"-",TEXT(ROUNDUP(AE192,AH183),AH185))</f>
        <v>-</v>
      </c>
      <c r="AD173" s="273" t="str">
        <f ca="1">IF(A192=FALSE,"-",TEXT(ROUNDUP(AE192,AH183)%*B192*F155,X173))</f>
        <v>-</v>
      </c>
      <c r="AE173" s="124" t="str">
        <f ca="1">IF(OR(A192=FALSE,D173=0),"-",TEXT(Q192,AH185))</f>
        <v>-</v>
      </c>
      <c r="AF173" s="124" t="s">
        <v>578</v>
      </c>
      <c r="AG173" s="125" t="str">
        <f t="shared" ca="1" si="75"/>
        <v>-</v>
      </c>
      <c r="AI173" s="125" t="str">
        <f ca="1">IF(A192=FALSE,"",ROUND(C192*F155,K154))</f>
        <v/>
      </c>
      <c r="AJ173" s="125" t="str">
        <f ca="1">IF(A192=FALSE,"",ROUND(OFFSET(Force_2!L$3,B153+A173,0)*A155*F155,K154))</f>
        <v/>
      </c>
      <c r="AK173" s="125" t="str">
        <f ca="1">IF(A192=FALSE,"",ROUND(OFFSET(Force_2!M$3,B153+A173,0)*A155*F155,K154))</f>
        <v/>
      </c>
      <c r="AL173" s="124" t="str">
        <f ca="1">IF(A192=FALSE,"","± "&amp;TEXT((AK173-AJ173)/2,J155))</f>
        <v/>
      </c>
      <c r="AM173" s="124" t="str">
        <f t="shared" ca="1" si="76"/>
        <v>-</v>
      </c>
    </row>
    <row r="174" spans="1:39" s="119" customFormat="1" ht="18.75" customHeight="1">
      <c r="A174" s="121">
        <v>13</v>
      </c>
      <c r="B174" s="121" t="b">
        <f ca="1">IFERROR(AND(OFFSET(Force_2!O$3,B153+A174,0)&lt;&gt;"",H153+5&gt;A174),FALSE)</f>
        <v>0</v>
      </c>
      <c r="C174" s="542"/>
      <c r="D174" s="121" t="str">
        <f ca="1">IF(B$33=FALSE,"",OFFSET(Force_2!B$3,B153+A174,0))</f>
        <v/>
      </c>
      <c r="E174" s="121" t="str">
        <f ca="1">IF(B174=FALSE,"",OFFSET(Force_2!O$3,B153+A174,0))</f>
        <v/>
      </c>
      <c r="F174" s="121" t="str">
        <f ca="1">IF(B174=FALSE,"",OFFSET(Force_2!P$3,B153+A174,0))</f>
        <v/>
      </c>
      <c r="G174" s="121" t="str">
        <f ca="1">IF(B174=FALSE,"",OFFSET(Force_2!Q$3,B153+A174,0))</f>
        <v/>
      </c>
      <c r="H174" s="121" t="str">
        <f ca="1">IF(B174=FALSE,"",OFFSET(Force_2!R$3,B153+A174,0))</f>
        <v/>
      </c>
      <c r="I174" s="121" t="str">
        <f ca="1">IF(B174=FALSE,"",OFFSET(Force_2!S$3,B153+A174,0))</f>
        <v/>
      </c>
      <c r="J174" s="121" t="str">
        <f ca="1">IF(B174=FALSE,"",OFFSET(Force_2!T$3,B153+A174,0))</f>
        <v/>
      </c>
      <c r="K174" s="308" t="str">
        <f ca="1">IF(B174=FALSE,"",D174*A155)</f>
        <v/>
      </c>
      <c r="L174" s="308" t="str">
        <f ca="1">IF(B174=FALSE,"",IF(D174=0,0,D174/E174*(F174-F164)))</f>
        <v/>
      </c>
      <c r="M174" s="308" t="str">
        <f ca="1">IF(B174=FALSE,"",IF(D174=0,0,D174/G174*(H174-H164)))</f>
        <v/>
      </c>
      <c r="N174" s="308" t="str">
        <f ca="1">IF(B174=FALSE,"",IF(D174=0,0,D174/I174*(J174-J164)))</f>
        <v/>
      </c>
      <c r="O174" s="308" t="str">
        <f t="shared" ca="1" si="73"/>
        <v/>
      </c>
      <c r="P174" s="308" t="str">
        <f ca="1">IF(B174=FALSE,"",(R155*L174+S155*L174^2+T155*L174^3)*N155)</f>
        <v/>
      </c>
      <c r="Q174" s="308" t="str">
        <f ca="1">IF(B174=FALSE,"",(R155*M174+S155*M174^2+T155*M174^3)*N155)</f>
        <v/>
      </c>
      <c r="R174" s="308" t="str">
        <f ca="1">IF(B174=FALSE,"",(R155*N174+S155*N174^2+T155*N174^3)*N155)</f>
        <v/>
      </c>
      <c r="S174" s="308" t="str">
        <f t="shared" ca="1" si="74"/>
        <v/>
      </c>
      <c r="T174" s="309" t="str">
        <f ca="1">IF(B174=FALSE,"",IF(K174=0,0,(ROUND(K174,K155)-ROUND(P174,K155))/ROUND(P174,K155)*100))</f>
        <v/>
      </c>
      <c r="U174" s="309" t="str">
        <f ca="1">IF(B174=FALSE,"",IF(K174=0,0,(ROUND(K174,K155)-ROUND(Q174,K155))/ROUND(Q174,K155)*100))</f>
        <v/>
      </c>
      <c r="V174" s="309" t="str">
        <f ca="1">IF(B174=FALSE,"",IF(K174=0,0,(ROUND(K174,K155)-ROUND(R174,K155))/ROUND(R174,K155)*100))</f>
        <v/>
      </c>
      <c r="X174" s="124" t="str">
        <f ca="1">IF(A193=FALSE,"",IF(B193*F155&gt;=1000,"# ##","")&amp;J155)</f>
        <v/>
      </c>
      <c r="Y174" s="124" t="str">
        <f ca="1">IF(A193=FALSE,"",TEXT(B193*F155,X174))</f>
        <v/>
      </c>
      <c r="Z174" s="124" t="str">
        <f ca="1">IF(A193=FALSE,"-",TEXT(C193*F155,X174))</f>
        <v>-</v>
      </c>
      <c r="AA174" s="273" t="str">
        <f ca="1">IF(A193=FALSE,"-",TEXT((B193-C193)*F155,X174))</f>
        <v>-</v>
      </c>
      <c r="AB174" s="124" t="str">
        <f ca="1">IF(A193=FALSE,"",IF(D174=0,"-",TEXT(P193,AH185)))</f>
        <v/>
      </c>
      <c r="AC174" s="124" t="str">
        <f ca="1">IF(OR(A193=FALSE,D174=0),"-",TEXT(ROUNDUP(AE193,AH183),AH185))</f>
        <v>-</v>
      </c>
      <c r="AD174" s="273" t="str">
        <f ca="1">IF(A193=FALSE,"-",TEXT(ROUNDUP(AE193,AH183)%*B193*F155,X174))</f>
        <v>-</v>
      </c>
      <c r="AE174" s="124" t="str">
        <f ca="1">IF(OR(A193=FALSE,D174=0),"-",TEXT(Q193,AH185))</f>
        <v>-</v>
      </c>
      <c r="AF174" s="124" t="s">
        <v>578</v>
      </c>
      <c r="AG174" s="125" t="str">
        <f t="shared" ca="1" si="75"/>
        <v>-</v>
      </c>
      <c r="AI174" s="125" t="str">
        <f ca="1">IF(A193=FALSE,"",ROUND(C193*F155,K154))</f>
        <v/>
      </c>
      <c r="AJ174" s="125" t="str">
        <f ca="1">IF(A193=FALSE,"",ROUND(OFFSET(Force_2!L$3,B153+A174,0)*A155*F155,K154))</f>
        <v/>
      </c>
      <c r="AK174" s="125" t="str">
        <f ca="1">IF(A193=FALSE,"",ROUND(OFFSET(Force_2!M$3,B153+A174,0)*A155*F155,K154))</f>
        <v/>
      </c>
      <c r="AL174" s="124" t="str">
        <f ca="1">IF(A193=FALSE,"","± "&amp;TEXT((AK174-AJ174)/2,J155))</f>
        <v/>
      </c>
      <c r="AM174" s="124" t="str">
        <f t="shared" ca="1" si="76"/>
        <v>-</v>
      </c>
    </row>
    <row r="175" spans="1:39" s="119" customFormat="1" ht="18.75" customHeight="1">
      <c r="A175" s="121">
        <v>14</v>
      </c>
      <c r="B175" s="121" t="b">
        <f ca="1">IFERROR(AND(OFFSET(Force_2!O$3,B153+A175,0)&lt;&gt;"",H153+5&gt;A175),FALSE)</f>
        <v>0</v>
      </c>
      <c r="C175" s="542"/>
      <c r="D175" s="121" t="str">
        <f ca="1">IF(B$34=FALSE,"",OFFSET(Force_2!B$3,B153+A175,0))</f>
        <v/>
      </c>
      <c r="E175" s="121" t="str">
        <f ca="1">IF(B175=FALSE,"",OFFSET(Force_2!O$3,B153+A175,0))</f>
        <v/>
      </c>
      <c r="F175" s="121" t="str">
        <f ca="1">IF(B175=FALSE,"",OFFSET(Force_2!P$3,B153+A175,0))</f>
        <v/>
      </c>
      <c r="G175" s="121" t="str">
        <f ca="1">IF(B175=FALSE,"",OFFSET(Force_2!Q$3,B153+A175,0))</f>
        <v/>
      </c>
      <c r="H175" s="121" t="str">
        <f ca="1">IF(B175=FALSE,"",OFFSET(Force_2!R$3,B153+A175,0))</f>
        <v/>
      </c>
      <c r="I175" s="121" t="str">
        <f ca="1">IF(B175=FALSE,"",OFFSET(Force_2!S$3,B153+A175,0))</f>
        <v/>
      </c>
      <c r="J175" s="121" t="str">
        <f ca="1">IF(B175=FALSE,"",OFFSET(Force_2!T$3,B153+A175,0))</f>
        <v/>
      </c>
      <c r="K175" s="308" t="str">
        <f ca="1">IF(B175=FALSE,"",D175*A155)</f>
        <v/>
      </c>
      <c r="L175" s="308" t="str">
        <f ca="1">IF(B175=FALSE,"",IF(D175=0,0,D175/E175*(F175-F164)))</f>
        <v/>
      </c>
      <c r="M175" s="308" t="str">
        <f ca="1">IF(B175=FALSE,"",IF(D175=0,0,D175/G175*(H175-H164)))</f>
        <v/>
      </c>
      <c r="N175" s="308" t="str">
        <f ca="1">IF(B175=FALSE,"",IF(D175=0,0,D175/I175*(J175-J164)))</f>
        <v/>
      </c>
      <c r="O175" s="308" t="str">
        <f t="shared" ca="1" si="73"/>
        <v/>
      </c>
      <c r="P175" s="308" t="str">
        <f ca="1">IF(B175=FALSE,"",(R155*L175+S155*L175^2+T155*L175^3)*N155)</f>
        <v/>
      </c>
      <c r="Q175" s="308" t="str">
        <f ca="1">IF(B175=FALSE,"",(R155*M175+S155*M175^2+T155*M175^3)*N155)</f>
        <v/>
      </c>
      <c r="R175" s="308" t="str">
        <f ca="1">IF(B175=FALSE,"",(R155*N175+S155*N175^2+T155*N175^3)*N155)</f>
        <v/>
      </c>
      <c r="S175" s="308" t="str">
        <f t="shared" ca="1" si="74"/>
        <v/>
      </c>
      <c r="T175" s="309" t="str">
        <f ca="1">IF(B175=FALSE,"",IF(K175=0,0,(ROUND(K175,K155)-ROUND(P175,K155))/ROUND(P175,K155)*100))</f>
        <v/>
      </c>
      <c r="U175" s="309" t="str">
        <f ca="1">IF(B175=FALSE,"",IF(K175=0,0,(ROUND(K175,K155)-ROUND(Q175,K155))/ROUND(Q175,K155)*100))</f>
        <v/>
      </c>
      <c r="V175" s="309" t="str">
        <f ca="1">IF(B175=FALSE,"",IF(K175=0,0,(ROUND(K175,K155)-ROUND(R175,K155))/ROUND(R175,K155)*100))</f>
        <v/>
      </c>
      <c r="X175" s="124" t="str">
        <f ca="1">IF(A194=FALSE,"",IF(B194*F155&gt;=1000,"# ##","")&amp;J155)</f>
        <v/>
      </c>
      <c r="Y175" s="124" t="str">
        <f ca="1">IF(A194=FALSE,"",TEXT(B194*F155,X175))</f>
        <v/>
      </c>
      <c r="Z175" s="124" t="str">
        <f ca="1">IF(A194=FALSE,"-",TEXT(C194*F155,X175))</f>
        <v>-</v>
      </c>
      <c r="AA175" s="273" t="str">
        <f ca="1">IF(A194=FALSE,"-",TEXT((B194-C194)*F155,X175))</f>
        <v>-</v>
      </c>
      <c r="AB175" s="124" t="str">
        <f ca="1">IF(A194=FALSE,"",IF(D175=0,"-",TEXT(P194,AH185)))</f>
        <v/>
      </c>
      <c r="AC175" s="124" t="str">
        <f ca="1">IF(OR(A194=FALSE,D175=0),"-",TEXT(ROUNDUP(AE194,AH183),AH185))</f>
        <v>-</v>
      </c>
      <c r="AD175" s="273" t="str">
        <f ca="1">IF(A194=FALSE,"-",TEXT(ROUNDUP(AE194,AH183)%*B194*F155,X175))</f>
        <v>-</v>
      </c>
      <c r="AE175" s="124" t="str">
        <f ca="1">IF(OR(A194=FALSE,D175=0),"-",TEXT(Q194,AH185))</f>
        <v>-</v>
      </c>
      <c r="AF175" s="124" t="s">
        <v>578</v>
      </c>
      <c r="AG175" s="125" t="str">
        <f t="shared" ca="1" si="75"/>
        <v>-</v>
      </c>
      <c r="AI175" s="125" t="str">
        <f ca="1">IF(A194=FALSE,"",ROUND(C194*F155,K154))</f>
        <v/>
      </c>
      <c r="AJ175" s="125" t="str">
        <f ca="1">IF(A194=FALSE,"",ROUND(OFFSET(Force_2!L$3,B153+A175,0)*A155*F155,K154))</f>
        <v/>
      </c>
      <c r="AK175" s="125" t="str">
        <f ca="1">IF(A194=FALSE,"",ROUND(OFFSET(Force_2!M$3,B153+A175,0)*A155*F155,K154))</f>
        <v/>
      </c>
      <c r="AL175" s="124" t="str">
        <f ca="1">IF(A194=FALSE,"","± "&amp;TEXT((AK175-AJ175)/2,J155))</f>
        <v/>
      </c>
      <c r="AM175" s="124" t="str">
        <f t="shared" ca="1" si="76"/>
        <v>-</v>
      </c>
    </row>
    <row r="176" spans="1:39" s="119" customFormat="1" ht="18.75" customHeight="1">
      <c r="A176" s="121">
        <v>15</v>
      </c>
      <c r="B176" s="121" t="b">
        <f ca="1">IFERROR(AND(OFFSET(Force_2!O$3,B153+A176,0)&lt;&gt;"",H153+5&gt;A176),FALSE)</f>
        <v>0</v>
      </c>
      <c r="C176" s="542"/>
      <c r="D176" s="121" t="str">
        <f ca="1">IF(B$35=FALSE,"",OFFSET(Force_2!B$3,B153+A176,0))</f>
        <v/>
      </c>
      <c r="E176" s="121" t="str">
        <f ca="1">IF(B176=FALSE,"",OFFSET(Force_2!O$3,B153+A176,0))</f>
        <v/>
      </c>
      <c r="F176" s="121" t="str">
        <f ca="1">IF(B176=FALSE,"",OFFSET(Force_2!P$3,B153+A176,0))</f>
        <v/>
      </c>
      <c r="G176" s="121" t="str">
        <f ca="1">IF(B176=FALSE,"",OFFSET(Force_2!Q$3,B153+A176,0))</f>
        <v/>
      </c>
      <c r="H176" s="121" t="str">
        <f ca="1">IF(B176=FALSE,"",OFFSET(Force_2!R$3,B153+A176,0))</f>
        <v/>
      </c>
      <c r="I176" s="121" t="str">
        <f ca="1">IF(B176=FALSE,"",OFFSET(Force_2!S$3,B153+A176,0))</f>
        <v/>
      </c>
      <c r="J176" s="121" t="str">
        <f ca="1">IF(B176=FALSE,"",OFFSET(Force_2!T$3,B153+A176,0))</f>
        <v/>
      </c>
      <c r="K176" s="308" t="str">
        <f ca="1">IF(B176=FALSE,"",D176*A155)</f>
        <v/>
      </c>
      <c r="L176" s="308" t="str">
        <f ca="1">IF(B176=FALSE,"",IF(D176=0,0,D176/E176*(F176-F164)))</f>
        <v/>
      </c>
      <c r="M176" s="308" t="str">
        <f ca="1">IF(B176=FALSE,"",IF(D176=0,0,D176/G176*(H176-H164)))</f>
        <v/>
      </c>
      <c r="N176" s="308" t="str">
        <f ca="1">IF(B176=FALSE,"",IF(D176=0,0,D176/I176*(J176-J164)))</f>
        <v/>
      </c>
      <c r="O176" s="308" t="str">
        <f t="shared" ca="1" si="73"/>
        <v/>
      </c>
      <c r="P176" s="308" t="str">
        <f ca="1">IF(B176=FALSE,"",(R155*L176+S155*L176^2+T155*L176^3)*N155)</f>
        <v/>
      </c>
      <c r="Q176" s="308" t="str">
        <f ca="1">IF(B176=FALSE,"",(R155*M176+S155*M176^2+T155*M176^3)*N155)</f>
        <v/>
      </c>
      <c r="R176" s="308" t="str">
        <f ca="1">IF(B176=FALSE,"",(R155*N176+S155*N176^2+T155*N176^3)*N155)</f>
        <v/>
      </c>
      <c r="S176" s="308" t="str">
        <f t="shared" ca="1" si="74"/>
        <v/>
      </c>
      <c r="T176" s="309" t="str">
        <f ca="1">IF(B176=FALSE,"",IF(K176=0,0,(ROUND(K176,K155)-ROUND(P176,K155))/ROUND(P176,K155)*100))</f>
        <v/>
      </c>
      <c r="U176" s="309" t="str">
        <f ca="1">IF(B176=FALSE,"",IF(K176=0,0,(ROUND(K176,K155)-ROUND(Q176,K155))/ROUND(Q176,K155)*100))</f>
        <v/>
      </c>
      <c r="V176" s="309" t="str">
        <f ca="1">IF(B176=FALSE,"",IF(K176=0,0,(ROUND(K176,K155)-ROUND(R176,K155))/ROUND(R176,K155)*100))</f>
        <v/>
      </c>
      <c r="X176" s="124" t="str">
        <f ca="1">IF(A195=FALSE,"",IF(B195*F155&gt;=1000,"# ##","")&amp;J155)</f>
        <v/>
      </c>
      <c r="Y176" s="124" t="str">
        <f ca="1">IF(A195=FALSE,"",TEXT(B195*F155,X176))</f>
        <v/>
      </c>
      <c r="Z176" s="124" t="str">
        <f ca="1">IF(A195=FALSE,"-",TEXT(C195*F155,X176))</f>
        <v>-</v>
      </c>
      <c r="AA176" s="273" t="str">
        <f ca="1">IF(A195=FALSE,"-",TEXT((B195-C195)*F155,X176))</f>
        <v>-</v>
      </c>
      <c r="AB176" s="124" t="str">
        <f ca="1">IF(A195=FALSE,"",IF(D176=0,"-",TEXT(P195,AH185)))</f>
        <v/>
      </c>
      <c r="AC176" s="124" t="str">
        <f ca="1">IF(OR(A195=FALSE,D176=0),"-",TEXT(ROUNDUP(AE195,AH183),AH185))</f>
        <v>-</v>
      </c>
      <c r="AD176" s="273" t="str">
        <f ca="1">IF(A195=FALSE,"-",TEXT(ROUNDUP(AE195,AH183)%*B195*F155,X176))</f>
        <v>-</v>
      </c>
      <c r="AE176" s="124" t="str">
        <f ca="1">IF(OR(A195=FALSE,D176=0),"-",TEXT(Q195,AH185))</f>
        <v>-</v>
      </c>
      <c r="AF176" s="124" t="s">
        <v>578</v>
      </c>
      <c r="AG176" s="125" t="str">
        <f t="shared" ca="1" si="75"/>
        <v>-</v>
      </c>
      <c r="AI176" s="125" t="str">
        <f ca="1">IF(A195=FALSE,"",ROUND(C195*F155,K154))</f>
        <v/>
      </c>
      <c r="AJ176" s="125" t="str">
        <f ca="1">IF(A195=FALSE,"",ROUND(OFFSET(Force_2!L$3,B153+A176,0)*A155*F155,K154))</f>
        <v/>
      </c>
      <c r="AK176" s="125" t="str">
        <f ca="1">IF(A195=FALSE,"",ROUND(OFFSET(Force_2!M$3,B153+A176,0)*A155*F155,K154))</f>
        <v/>
      </c>
      <c r="AL176" s="124" t="str">
        <f ca="1">IF(A195=FALSE,"","± "&amp;TEXT((AK176-AJ176)/2,J155))</f>
        <v/>
      </c>
      <c r="AM176" s="124" t="str">
        <f t="shared" ca="1" si="76"/>
        <v>-</v>
      </c>
    </row>
    <row r="177" spans="1:39" s="119" customFormat="1" ht="18.75" customHeight="1">
      <c r="A177" s="121">
        <v>16</v>
      </c>
      <c r="B177" s="121" t="b">
        <f ca="1">IFERROR(AND(OFFSET(Force_2!O$3,B153+A177,0)&lt;&gt;"",H153+5&gt;A177),FALSE)</f>
        <v>0</v>
      </c>
      <c r="C177" s="542"/>
      <c r="D177" s="121" t="str">
        <f ca="1">IF(B$36=FALSE,"",OFFSET(Force_2!B$3,B153+A177,0))</f>
        <v/>
      </c>
      <c r="E177" s="121" t="str">
        <f ca="1">IF(B177=FALSE,"",OFFSET(Force_2!O$3,B153+A177,0))</f>
        <v/>
      </c>
      <c r="F177" s="121" t="str">
        <f ca="1">IF(B177=FALSE,"",OFFSET(Force_2!P$3,B153+A177,0))</f>
        <v/>
      </c>
      <c r="G177" s="121" t="str">
        <f ca="1">IF(B177=FALSE,"",OFFSET(Force_2!Q$3,B153+A177,0))</f>
        <v/>
      </c>
      <c r="H177" s="121" t="str">
        <f ca="1">IF(B177=FALSE,"",OFFSET(Force_2!R$3,B153+A177,0))</f>
        <v/>
      </c>
      <c r="I177" s="121" t="str">
        <f ca="1">IF(B177=FALSE,"",OFFSET(Force_2!S$3,B153+A177,0))</f>
        <v/>
      </c>
      <c r="J177" s="121" t="str">
        <f ca="1">IF(B177=FALSE,"",OFFSET(Force_2!T$3,B153+A177,0))</f>
        <v/>
      </c>
      <c r="K177" s="308" t="str">
        <f ca="1">IF(B177=FALSE,"",D177*A155)</f>
        <v/>
      </c>
      <c r="L177" s="308" t="str">
        <f ca="1">IF(B177=FALSE,"",IF(D177=0,0,D177/E177*(F177-F164)))</f>
        <v/>
      </c>
      <c r="M177" s="308" t="str">
        <f ca="1">IF(B177=FALSE,"",IF(D177=0,0,D177/G177*(H177-H164)))</f>
        <v/>
      </c>
      <c r="N177" s="308" t="str">
        <f ca="1">IF(B177=FALSE,"",IF(D177=0,0,D177/I177*(J177-J164)))</f>
        <v/>
      </c>
      <c r="O177" s="308" t="str">
        <f t="shared" ca="1" si="73"/>
        <v/>
      </c>
      <c r="P177" s="308" t="str">
        <f ca="1">IF(B177=FALSE,"",(R155*L177+S155*L177^2+T155*L177^3)*N155)</f>
        <v/>
      </c>
      <c r="Q177" s="308" t="str">
        <f ca="1">IF(B177=FALSE,"",(R155*M177+S155*M177^2+T155*M177^3)*N155)</f>
        <v/>
      </c>
      <c r="R177" s="308" t="str">
        <f ca="1">IF(B177=FALSE,"",(R155*N177+S155*N177^2+T155*N177^3)*N155)</f>
        <v/>
      </c>
      <c r="S177" s="308" t="str">
        <f t="shared" ca="1" si="74"/>
        <v/>
      </c>
      <c r="T177" s="309" t="str">
        <f ca="1">IF(B177=FALSE,"",IF(K177=0,0,(ROUND(K177,K155)-ROUND(P177,K155))/ROUND(P177,K155)*100))</f>
        <v/>
      </c>
      <c r="U177" s="309" t="str">
        <f ca="1">IF(B177=FALSE,"",IF(K177=0,0,(ROUND(K177,K155)-ROUND(Q177,K155))/ROUND(Q177,K155)*100))</f>
        <v/>
      </c>
      <c r="V177" s="309" t="str">
        <f ca="1">IF(B177=FALSE,"",IF(K177=0,0,(ROUND(K177,K155)-ROUND(R177,K155))/ROUND(R177,K155)*100))</f>
        <v/>
      </c>
      <c r="W177" s="126"/>
      <c r="X177" s="124" t="str">
        <f ca="1">IF(A196=FALSE,"",IF(B196*F155&gt;=1000,"# ##","")&amp;J155)</f>
        <v/>
      </c>
      <c r="Y177" s="124" t="str">
        <f ca="1">IF(A196=FALSE,"",TEXT(B196*F155,X177))</f>
        <v/>
      </c>
      <c r="Z177" s="124" t="str">
        <f ca="1">IF(A196=FALSE,"-",TEXT(C196*F155,X177))</f>
        <v>-</v>
      </c>
      <c r="AA177" s="273" t="str">
        <f ca="1">IF(A196=FALSE,"-",TEXT((B196-C196)*F155,X177))</f>
        <v>-</v>
      </c>
      <c r="AB177" s="124" t="str">
        <f ca="1">IF(A196=FALSE,"",IF(D177=0,"-",TEXT(P196,AH185)))</f>
        <v/>
      </c>
      <c r="AC177" s="124" t="str">
        <f ca="1">IF(OR(A196=FALSE,D177=0),"-",TEXT(ROUNDUP(AE196,AH183),AH185))</f>
        <v>-</v>
      </c>
      <c r="AD177" s="273" t="str">
        <f ca="1">IF(A196=FALSE,"-",TEXT(ROUNDUP(AE196,AH183)%*B196*F155,X177))</f>
        <v>-</v>
      </c>
      <c r="AE177" s="124" t="str">
        <f ca="1">IF(OR(A196=FALSE,D177=0),"-",TEXT(Q196,AH185))</f>
        <v>-</v>
      </c>
      <c r="AF177" s="124" t="s">
        <v>578</v>
      </c>
      <c r="AG177" s="125" t="str">
        <f t="shared" ca="1" si="75"/>
        <v>-</v>
      </c>
      <c r="AI177" s="125" t="str">
        <f ca="1">IF(A196=FALSE,"",ROUND(C196*F155,K154))</f>
        <v/>
      </c>
      <c r="AJ177" s="125" t="str">
        <f ca="1">IF(A196=FALSE,"",ROUND(OFFSET(Force_2!L$3,B153+A177,0)*A155*F155,K154))</f>
        <v/>
      </c>
      <c r="AK177" s="125" t="str">
        <f ca="1">IF(A196=FALSE,"",ROUND(OFFSET(Force_2!M$3,B153+A177,0)*A155*F155,K154))</f>
        <v/>
      </c>
      <c r="AL177" s="124" t="str">
        <f ca="1">IF(A196=FALSE,"","± "&amp;TEXT((AK177-AJ177)/2,J155))</f>
        <v/>
      </c>
      <c r="AM177" s="124" t="str">
        <f t="shared" ca="1" si="76"/>
        <v>-</v>
      </c>
    </row>
    <row r="178" spans="1:39" s="119" customFormat="1" ht="18.75" customHeight="1">
      <c r="A178" s="121">
        <v>17</v>
      </c>
      <c r="B178" s="121" t="b">
        <f ca="1">IFERROR(AND(OFFSET(Force_2!O$3,B153+A178,0)&lt;&gt;"",H153+5&gt;A178),FALSE)</f>
        <v>0</v>
      </c>
      <c r="C178" s="557"/>
      <c r="D178" s="121" t="str">
        <f ca="1">IF(B$37=FALSE,"",OFFSET(Force_2!B$3,B153+A178,0))</f>
        <v/>
      </c>
      <c r="E178" s="121" t="str">
        <f ca="1">IF(B178=FALSE,"",OFFSET(Force_2!O$3,B153+A178,0))</f>
        <v/>
      </c>
      <c r="F178" s="121" t="str">
        <f ca="1">IF(B178=FALSE,"",OFFSET(Force_2!P$3,B153+A178,0))</f>
        <v/>
      </c>
      <c r="G178" s="121" t="str">
        <f ca="1">IF(B178=FALSE,"",OFFSET(Force_2!Q$3,B153+A178,0))</f>
        <v/>
      </c>
      <c r="H178" s="121" t="str">
        <f ca="1">IF(B178=FALSE,"",OFFSET(Force_2!R$3,B153+A178,0))</f>
        <v/>
      </c>
      <c r="I178" s="121" t="str">
        <f ca="1">IF(B178=FALSE,"",OFFSET(Force_2!S$3,B153+A178,0))</f>
        <v/>
      </c>
      <c r="J178" s="121" t="str">
        <f ca="1">IF(B178=FALSE,"",OFFSET(Force_2!T$3,B153+A178,0))</f>
        <v/>
      </c>
      <c r="K178" s="308" t="str">
        <f ca="1">IF(B178=FALSE,"",D178*A155)</f>
        <v/>
      </c>
      <c r="L178" s="308" t="str">
        <f ca="1">IF(B178=FALSE,"",IF(D178=0,0,D178/E178*(F178-F164)))</f>
        <v/>
      </c>
      <c r="M178" s="308" t="str">
        <f ca="1">IF(B178=FALSE,"",IF(D178=0,0,D178/G178*(H178-H164)))</f>
        <v/>
      </c>
      <c r="N178" s="308" t="str">
        <f ca="1">IF(B178=FALSE,"",IF(D178=0,0,D178/I178*(J178-J164)))</f>
        <v/>
      </c>
      <c r="O178" s="308" t="str">
        <f t="shared" ca="1" si="73"/>
        <v/>
      </c>
      <c r="P178" s="308" t="str">
        <f ca="1">IF(B178=FALSE,"",(R155*L178+S155*L178^2+T155*L178^3)*N155)</f>
        <v/>
      </c>
      <c r="Q178" s="308" t="str">
        <f ca="1">IF(B178=FALSE,"",(R155*M178+S155*M178^2+T155*M178^3)*N155)</f>
        <v/>
      </c>
      <c r="R178" s="308" t="str">
        <f ca="1">IF(B178=FALSE,"",(R155*N178+S155*N178^2+T155*N178^3)*N155)</f>
        <v/>
      </c>
      <c r="S178" s="308" t="str">
        <f t="shared" ca="1" si="74"/>
        <v/>
      </c>
      <c r="T178" s="309" t="str">
        <f ca="1">IF(B178=FALSE,"",IF(K178=0,0,(ROUND(K178,K155)-ROUND(P178,K155))/ROUND(P178,K155)*100))</f>
        <v/>
      </c>
      <c r="U178" s="309" t="str">
        <f ca="1">IF(B178=FALSE,"",IF(K178=0,0,(ROUND(K178,K155)-ROUND(Q178,K155))/ROUND(Q178,K155)*100))</f>
        <v/>
      </c>
      <c r="V178" s="309" t="str">
        <f ca="1">IF(B178=FALSE,"",IF(K178=0,0,(ROUND(K178,K155)-ROUND(R178,K155))/ROUND(R178,K155)*100))</f>
        <v/>
      </c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</row>
    <row r="179" spans="1:39" s="119" customFormat="1" ht="18.75" customHeight="1"/>
    <row r="180" spans="1:39" s="119" customFormat="1" ht="18.75" customHeight="1">
      <c r="A180" s="93" t="s">
        <v>194</v>
      </c>
      <c r="F180" s="127"/>
      <c r="G180" s="128"/>
      <c r="H180" s="128"/>
      <c r="I180" s="128"/>
      <c r="J180" s="128"/>
      <c r="K180" s="108"/>
      <c r="L180" s="108"/>
      <c r="U180" s="93" t="s">
        <v>286</v>
      </c>
      <c r="Z180" s="106"/>
      <c r="AA180" s="106"/>
      <c r="AB180" s="106"/>
      <c r="AC180" s="93" t="s">
        <v>287</v>
      </c>
    </row>
    <row r="181" spans="1:39" s="119" customFormat="1" ht="18.75" customHeight="1">
      <c r="A181" s="313" t="s">
        <v>300</v>
      </c>
      <c r="B181" s="313" t="s">
        <v>192</v>
      </c>
      <c r="C181" s="313" t="s">
        <v>272</v>
      </c>
      <c r="D181" s="535" t="s">
        <v>301</v>
      </c>
      <c r="E181" s="536"/>
      <c r="F181" s="536"/>
      <c r="G181" s="536"/>
      <c r="H181" s="536"/>
      <c r="I181" s="536"/>
      <c r="J181" s="536"/>
      <c r="K181" s="537"/>
      <c r="L181" s="538" t="s">
        <v>302</v>
      </c>
      <c r="M181" s="544" t="s">
        <v>44</v>
      </c>
      <c r="N181" s="538" t="s">
        <v>290</v>
      </c>
      <c r="O181" s="538" t="s">
        <v>227</v>
      </c>
      <c r="P181" s="538" t="s">
        <v>288</v>
      </c>
      <c r="Q181" s="538" t="s">
        <v>229</v>
      </c>
      <c r="R181" s="538" t="s">
        <v>195</v>
      </c>
      <c r="S181" s="538" t="s">
        <v>232</v>
      </c>
      <c r="U181" s="538" t="s">
        <v>227</v>
      </c>
      <c r="V181" s="538" t="s">
        <v>288</v>
      </c>
      <c r="W181" s="538" t="s">
        <v>229</v>
      </c>
      <c r="X181" s="538" t="s">
        <v>195</v>
      </c>
      <c r="Y181" s="538" t="s">
        <v>232</v>
      </c>
      <c r="Z181" s="538" t="s">
        <v>289</v>
      </c>
      <c r="AA181" s="558" t="s">
        <v>310</v>
      </c>
      <c r="AC181" s="313" t="s">
        <v>290</v>
      </c>
      <c r="AD181" s="538" t="s">
        <v>3</v>
      </c>
      <c r="AE181" s="313" t="s">
        <v>290</v>
      </c>
      <c r="AF181" s="538" t="s">
        <v>291</v>
      </c>
      <c r="AG181" s="313" t="s">
        <v>290</v>
      </c>
      <c r="AH181" s="313" t="s">
        <v>290</v>
      </c>
    </row>
    <row r="182" spans="1:39" s="119" customFormat="1" ht="18.75" customHeight="1">
      <c r="A182" s="312"/>
      <c r="B182" s="312" t="s">
        <v>176</v>
      </c>
      <c r="C182" s="312" t="s">
        <v>176</v>
      </c>
      <c r="D182" s="99" t="s">
        <v>297</v>
      </c>
      <c r="E182" s="99" t="s">
        <v>313</v>
      </c>
      <c r="F182" s="99" t="s">
        <v>314</v>
      </c>
      <c r="G182" s="99" t="s">
        <v>315</v>
      </c>
      <c r="H182" s="99" t="s">
        <v>296</v>
      </c>
      <c r="I182" s="99" t="s">
        <v>316</v>
      </c>
      <c r="J182" s="99" t="s">
        <v>298</v>
      </c>
      <c r="K182" s="99" t="s">
        <v>61</v>
      </c>
      <c r="L182" s="539"/>
      <c r="M182" s="545"/>
      <c r="N182" s="539"/>
      <c r="O182" s="539"/>
      <c r="P182" s="539"/>
      <c r="Q182" s="539"/>
      <c r="R182" s="539"/>
      <c r="S182" s="539"/>
      <c r="U182" s="539"/>
      <c r="V182" s="539"/>
      <c r="W182" s="539"/>
      <c r="X182" s="539"/>
      <c r="Y182" s="539"/>
      <c r="Z182" s="539"/>
      <c r="AA182" s="559"/>
      <c r="AC182" s="312" t="s">
        <v>292</v>
      </c>
      <c r="AD182" s="539"/>
      <c r="AE182" s="312" t="s">
        <v>293</v>
      </c>
      <c r="AF182" s="539"/>
      <c r="AG182" s="312" t="s">
        <v>294</v>
      </c>
      <c r="AH182" s="312" t="s">
        <v>295</v>
      </c>
    </row>
    <row r="183" spans="1:39" s="119" customFormat="1" ht="18.75" customHeight="1">
      <c r="A183" s="129" t="b">
        <f ca="1">AND(B164=TRUE,H153+6&gt;A164+2)</f>
        <v>0</v>
      </c>
      <c r="B183" s="130" t="str">
        <f t="shared" ref="B183:B196" ca="1" si="77">IF(TYPE(K164)=16,"",K164)</f>
        <v/>
      </c>
      <c r="C183" s="131" t="str">
        <f t="shared" ref="C183:C196" ca="1" si="78">S164</f>
        <v/>
      </c>
      <c r="D183" s="204" t="str">
        <f ca="1">IF(A183=FALSE,"",IF(B183=0,0,D155/B183*100))</f>
        <v/>
      </c>
      <c r="E183" s="204" t="str">
        <f ca="1">IF(A183=FALSE,"",IF(B183=0,0,D155/B183*100))</f>
        <v/>
      </c>
      <c r="F183" s="132" t="str">
        <f ca="1">IF(A183=FALSE,"",IF(B183=0,0,SQRT(SUMSQ(D183/2/SQRT(3),E183/2/SQRT(3)))))</f>
        <v/>
      </c>
      <c r="G183" s="132" t="str">
        <f t="shared" ref="G183:G196" ca="1" si="79">IF(A183=FALSE,"",SQRT(1/(3*(3-1))*SUMSQ(T164-P183,U164-P183,V164-P183)))</f>
        <v/>
      </c>
      <c r="H183" s="132" t="str">
        <f ca="1">IF(A183=FALSE,"",IF(B183=0,0,P153/2))</f>
        <v/>
      </c>
      <c r="I183" s="132" t="str">
        <f ca="1">IF(A183=FALSE,"",IF(B183=0,0,P155/SQRT(3)))</f>
        <v/>
      </c>
      <c r="J183" s="132" t="str">
        <f ca="1">IF(A183=FALSE,"",IF(B183=0,0,O153*B155/SQRT(3)))</f>
        <v/>
      </c>
      <c r="K183" s="205" t="str">
        <f t="shared" ref="K183:K196" ca="1" si="80">IF(A183=FALSE,"",IF(B183=0,0,SQRT(SUMSQ(F183:J183))))</f>
        <v/>
      </c>
      <c r="L183" s="133" t="str">
        <f ca="1">IF(A183=FALSE,"",IF(G183=0,"∞",IF(K183^4/(G183^4/2)&gt;100000,"∞",ROUNDDOWN(K183^4/(G183^4/2),0))))</f>
        <v/>
      </c>
      <c r="M183" s="134" t="str">
        <f t="shared" ref="M183:M196" ca="1" si="81">IF(A183=FALSE,"",IF(L183="∞",2,IF(L183&gt;=10,2,IF(L183&lt;10,ROUND(TINV((1-0.95),L183),2)))))</f>
        <v/>
      </c>
      <c r="N183" s="135" t="str">
        <f ca="1">IF(A183=FALSE,"",IF(B183=0,0,K183*MAX(M183:M196)))</f>
        <v/>
      </c>
      <c r="O183" s="207" t="str">
        <f ca="1">IF(A183=FALSE,"",D165)</f>
        <v/>
      </c>
      <c r="P183" s="208" t="str">
        <f t="shared" ref="P183:P196" ca="1" si="82">IF(A183=FALSE,"",AVERAGE(T164:V164))</f>
        <v/>
      </c>
      <c r="Q183" s="210" t="str">
        <f t="shared" ref="Q183:Q196" ca="1" si="83">IF(A183=FALSE,"",IF(B183=0,0,MAX(T164:V164)-MIN(T164:V164)))</f>
        <v/>
      </c>
      <c r="R183" s="208" t="str">
        <f ca="1">IF(A183=FALSE,"",OFFSET(O162,0,MATCH(MAX(P163:R163),P163:R163,0)))</f>
        <v/>
      </c>
      <c r="S183" s="209" t="str">
        <f ca="1">IF(A183=FALSE,"",IF(C183=0,0,D155/B183*100))</f>
        <v/>
      </c>
      <c r="U183" s="104">
        <f ca="1">IF(F153*Q$4&lt;=O183,0.5,IF(F153*Q$5&lt;=O183,1,IF(F153*Q$6&lt;=O183,2,IF(F153*Q$7&lt;=O183,3,))))</f>
        <v>0.5</v>
      </c>
      <c r="V183" s="104">
        <f t="shared" ref="V183:V196" ca="1" si="84">OFFSET($P$3,COUNTIF(R$4:R$7,"&lt;"&amp;ABS(P183))+1,0)</f>
        <v>0.5</v>
      </c>
      <c r="W183" s="104">
        <f t="shared" ref="W183:W196" ca="1" si="85">OFFSET($P$3,COUNTIF(S$4:S$7,"&lt;"&amp;ABS(Q183))+1,0)</f>
        <v>0.5</v>
      </c>
      <c r="X183" s="104">
        <f t="shared" ref="X183:X196" ca="1" si="86">OFFSET($P$3,COUNTIF(U$4:U$7,"&lt;"&amp;ABS(R183))+1,0)</f>
        <v>0.5</v>
      </c>
      <c r="Y183" s="104">
        <f t="shared" ref="Y183:Y196" ca="1" si="87">OFFSET($P$3,COUNTIF(V$4:V$7,"&lt;"&amp;ABS(S183))+1,0)</f>
        <v>0.5</v>
      </c>
      <c r="Z183" s="104">
        <f ca="1">IF(O155="등급외",4,O155)</f>
        <v>0</v>
      </c>
      <c r="AA183" s="136" t="s">
        <v>0</v>
      </c>
      <c r="AC183" s="137" t="str">
        <f t="shared" ref="AC183:AC196" ca="1" si="88">N183</f>
        <v/>
      </c>
      <c r="AD183" s="137" t="str">
        <f ca="1">IF(A183=FALSE,"",IF(B183=0,0,C155*100))</f>
        <v/>
      </c>
      <c r="AE183" s="137" t="str">
        <f t="shared" ref="AE183:AE196" ca="1" si="89">IF(A183=FALSE,"",IF(B183=0,0,MAX(AC183:AD183)))</f>
        <v/>
      </c>
      <c r="AF183" s="137" t="b">
        <f t="shared" ref="AF183:AF196" ca="1" si="90">AE183=AC183</f>
        <v>1</v>
      </c>
      <c r="AG183" s="125" t="str">
        <f t="shared" ref="AG183:AG196" ca="1" si="91">IF(A183=FALSE,"",IF(B183=0,"",IF(ABS(AE183)&lt;0.01,4,IF(ABS(AE183)&lt;0.1,3,IF(ABS(AE183)&lt;1,2,IF(ABS(AE183)&lt;10,1,0))))))</f>
        <v/>
      </c>
      <c r="AH183" s="125">
        <f ca="1">MIN(AG183:AG196)</f>
        <v>0</v>
      </c>
    </row>
    <row r="184" spans="1:39" s="119" customFormat="1" ht="18.75" customHeight="1">
      <c r="A184" s="129" t="b">
        <f ca="1">AND(B165=TRUE,H153+6&gt;A165+2)</f>
        <v>0</v>
      </c>
      <c r="B184" s="130" t="str">
        <f t="shared" ca="1" si="77"/>
        <v/>
      </c>
      <c r="C184" s="131" t="str">
        <f t="shared" ca="1" si="78"/>
        <v/>
      </c>
      <c r="D184" s="204" t="str">
        <f ca="1">IF(A184=FALSE,"",IF(B184=0,0,D155/B184*100))</f>
        <v/>
      </c>
      <c r="E184" s="204" t="str">
        <f ca="1">IF(A184=FALSE,"",IF(B184=0,0,D155/B184*100))</f>
        <v/>
      </c>
      <c r="F184" s="132" t="str">
        <f t="shared" ref="F184:F196" ca="1" si="92">IF(A184=FALSE,"",IF(B184=0,0,SQRT(SUMSQ(D184/2/SQRT(3),E184/2/SQRT(3)))))</f>
        <v/>
      </c>
      <c r="G184" s="132" t="str">
        <f t="shared" ca="1" si="79"/>
        <v/>
      </c>
      <c r="H184" s="132" t="str">
        <f ca="1">IF(A184=FALSE,"",IF(B184=0,0,P153/2))</f>
        <v/>
      </c>
      <c r="I184" s="132" t="str">
        <f ca="1">IF(A184=FALSE,"",IF(B184=0,0,P155/SQRT(3)))</f>
        <v/>
      </c>
      <c r="J184" s="132" t="str">
        <f ca="1">IF(A184=FALSE,"",IF(B184=0,0,O153*B155/SQRT(3)))</f>
        <v/>
      </c>
      <c r="K184" s="205" t="str">
        <f t="shared" ca="1" si="80"/>
        <v/>
      </c>
      <c r="L184" s="133" t="str">
        <f t="shared" ref="L184:L196" ca="1" si="93">IF(A184=FALSE,"",IF(G184=0,"∞",IF(K184^4/(G184^4/2)&gt;100000,"∞",ROUNDDOWN(K184^4/(G184^4/2),0))))</f>
        <v/>
      </c>
      <c r="M184" s="134" t="str">
        <f t="shared" ca="1" si="81"/>
        <v/>
      </c>
      <c r="N184" s="135" t="str">
        <f ca="1">IF(A184=FALSE,"",IF(B184=0,0,K184*MAX(M183:M196)))</f>
        <v/>
      </c>
      <c r="O184" s="207" t="str">
        <f ca="1">IF(A184=FALSE,"",D165)</f>
        <v/>
      </c>
      <c r="P184" s="208" t="str">
        <f t="shared" ca="1" si="82"/>
        <v/>
      </c>
      <c r="Q184" s="210" t="str">
        <f t="shared" ca="1" si="83"/>
        <v/>
      </c>
      <c r="R184" s="208" t="str">
        <f ca="1">IF(A184=FALSE,"",OFFSET(O162,0,MATCH(MAX(P163:R163),P163:R163,0)))</f>
        <v/>
      </c>
      <c r="S184" s="209" t="str">
        <f ca="1">IF(A184=FALSE,"",IF(C184=0,0,D155/B184*100))</f>
        <v/>
      </c>
      <c r="U184" s="104">
        <f ca="1">IF(F153*Q$4&lt;=O184,0.5,IF(F153*Q$5&lt;=O184,1,IF(F153*Q$6&lt;=O184,2,IF(F153*Q$7&lt;=O184,3,))))</f>
        <v>0.5</v>
      </c>
      <c r="V184" s="104">
        <f t="shared" ca="1" si="84"/>
        <v>0.5</v>
      </c>
      <c r="W184" s="104">
        <f t="shared" ca="1" si="85"/>
        <v>0.5</v>
      </c>
      <c r="X184" s="104">
        <f t="shared" ca="1" si="86"/>
        <v>0.5</v>
      </c>
      <c r="Y184" s="104">
        <f t="shared" ca="1" si="87"/>
        <v>0.5</v>
      </c>
      <c r="Z184" s="104">
        <f ca="1">Z183</f>
        <v>0</v>
      </c>
      <c r="AA184" s="136">
        <f t="shared" ref="AA184:AA196" ca="1" si="94">MAX(U184:Z184)</f>
        <v>0.5</v>
      </c>
      <c r="AC184" s="137" t="str">
        <f t="shared" ca="1" si="88"/>
        <v/>
      </c>
      <c r="AD184" s="137" t="str">
        <f ca="1">IF(A184=FALSE,"",IF(B184=0,0,C155*100))</f>
        <v/>
      </c>
      <c r="AE184" s="137" t="str">
        <f t="shared" ca="1" si="89"/>
        <v/>
      </c>
      <c r="AF184" s="137" t="b">
        <f t="shared" ca="1" si="90"/>
        <v>1</v>
      </c>
      <c r="AG184" s="125" t="str">
        <f t="shared" ca="1" si="91"/>
        <v/>
      </c>
      <c r="AH184" s="313" t="s">
        <v>51</v>
      </c>
    </row>
    <row r="185" spans="1:39" s="119" customFormat="1" ht="18.75" customHeight="1">
      <c r="A185" s="129" t="b">
        <f ca="1">AND(B166=TRUE,H153+6&gt;A166+2)</f>
        <v>0</v>
      </c>
      <c r="B185" s="130" t="str">
        <f t="shared" ca="1" si="77"/>
        <v/>
      </c>
      <c r="C185" s="131" t="str">
        <f t="shared" ca="1" si="78"/>
        <v/>
      </c>
      <c r="D185" s="204" t="str">
        <f ca="1">IF(A185=FALSE,"",IF(B185=0,0,D155/B185*100))</f>
        <v/>
      </c>
      <c r="E185" s="204" t="str">
        <f ca="1">IF(A185=FALSE,"",IF(B185=0,0,D155/B185*100))</f>
        <v/>
      </c>
      <c r="F185" s="132" t="str">
        <f t="shared" ca="1" si="92"/>
        <v/>
      </c>
      <c r="G185" s="132" t="str">
        <f t="shared" ca="1" si="79"/>
        <v/>
      </c>
      <c r="H185" s="132" t="str">
        <f ca="1">IF(A185=FALSE,"",IF(B185=0,0,P153/2))</f>
        <v/>
      </c>
      <c r="I185" s="132" t="str">
        <f ca="1">IF(A185=FALSE,"",IF(B185=0,0,P155/SQRT(3)))</f>
        <v/>
      </c>
      <c r="J185" s="132" t="str">
        <f ca="1">IF(A185=FALSE,"",IF(B185=0,0,O153*B155/SQRT(3)))</f>
        <v/>
      </c>
      <c r="K185" s="205" t="str">
        <f t="shared" ca="1" si="80"/>
        <v/>
      </c>
      <c r="L185" s="133" t="str">
        <f t="shared" ca="1" si="93"/>
        <v/>
      </c>
      <c r="M185" s="134" t="str">
        <f t="shared" ca="1" si="81"/>
        <v/>
      </c>
      <c r="N185" s="135" t="str">
        <f ca="1">IF(A185=FALSE,"",IF(B185=0,0,K185*MAX(M183:M196)))</f>
        <v/>
      </c>
      <c r="O185" s="207" t="str">
        <f ca="1">IF(A185=FALSE,"",D165)</f>
        <v/>
      </c>
      <c r="P185" s="208" t="str">
        <f t="shared" ca="1" si="82"/>
        <v/>
      </c>
      <c r="Q185" s="210" t="str">
        <f t="shared" ca="1" si="83"/>
        <v/>
      </c>
      <c r="R185" s="208" t="str">
        <f ca="1">IF(A185=FALSE,"",OFFSET(O162,0,MATCH(MAX(P163:R163),P163:R163,0)))</f>
        <v/>
      </c>
      <c r="S185" s="209" t="str">
        <f ca="1">IF(A185=FALSE,"",IF(C185=0,0,D155/B185*100))</f>
        <v/>
      </c>
      <c r="U185" s="104">
        <f ca="1">IF(F153*Q$4&lt;=O185,0.5,IF(F153*Q$5&lt;=O185,1,IF(F153*Q$6&lt;=O185,2,IF(F153*Q$7&lt;=O185,3,))))</f>
        <v>0.5</v>
      </c>
      <c r="V185" s="104">
        <f t="shared" ca="1" si="84"/>
        <v>0.5</v>
      </c>
      <c r="W185" s="104">
        <f t="shared" ca="1" si="85"/>
        <v>0.5</v>
      </c>
      <c r="X185" s="104">
        <f t="shared" ca="1" si="86"/>
        <v>0.5</v>
      </c>
      <c r="Y185" s="104">
        <f t="shared" ca="1" si="87"/>
        <v>0.5</v>
      </c>
      <c r="Z185" s="104">
        <f t="shared" ref="Z185:Z196" ca="1" si="95">Z184</f>
        <v>0</v>
      </c>
      <c r="AA185" s="136">
        <f t="shared" ca="1" si="94"/>
        <v>0.5</v>
      </c>
      <c r="AC185" s="137" t="str">
        <f t="shared" ca="1" si="88"/>
        <v/>
      </c>
      <c r="AD185" s="137" t="str">
        <f ca="1">IF(A185=FALSE,"",IF(B185=0,0,C155*100))</f>
        <v/>
      </c>
      <c r="AE185" s="137" t="str">
        <f t="shared" ca="1" si="89"/>
        <v/>
      </c>
      <c r="AF185" s="137" t="b">
        <f t="shared" ca="1" si="90"/>
        <v>1</v>
      </c>
      <c r="AG185" s="125" t="str">
        <f t="shared" ca="1" si="91"/>
        <v/>
      </c>
      <c r="AH185" s="125" t="str">
        <f ca="1">OFFSET($N$2,MATCH(AH183,$M$3:$M$8,0),0)</f>
        <v>0</v>
      </c>
    </row>
    <row r="186" spans="1:39" s="119" customFormat="1" ht="18.75" customHeight="1">
      <c r="A186" s="129" t="b">
        <f ca="1">AND(B167=TRUE,H153+6&gt;A167+2)</f>
        <v>0</v>
      </c>
      <c r="B186" s="130" t="str">
        <f t="shared" ca="1" si="77"/>
        <v/>
      </c>
      <c r="C186" s="131" t="str">
        <f t="shared" ca="1" si="78"/>
        <v/>
      </c>
      <c r="D186" s="204" t="str">
        <f ca="1">IF(A186=FALSE,"",IF(B186=0,0,D155/B186*100))</f>
        <v/>
      </c>
      <c r="E186" s="204" t="str">
        <f ca="1">IF(A186=FALSE,"",IF(B186=0,0,D155/B186*100))</f>
        <v/>
      </c>
      <c r="F186" s="132" t="str">
        <f t="shared" ca="1" si="92"/>
        <v/>
      </c>
      <c r="G186" s="132" t="str">
        <f t="shared" ca="1" si="79"/>
        <v/>
      </c>
      <c r="H186" s="132" t="str">
        <f ca="1">IF(A186=FALSE,"",IF(B186=0,0,P153/2))</f>
        <v/>
      </c>
      <c r="I186" s="132" t="str">
        <f ca="1">IF(A186=FALSE,"",IF(B186=0,0,P155/SQRT(3)))</f>
        <v/>
      </c>
      <c r="J186" s="132" t="str">
        <f ca="1">IF(A186=FALSE,"",IF(B186=0,0,O153*B155/SQRT(3)))</f>
        <v/>
      </c>
      <c r="K186" s="205" t="str">
        <f t="shared" ca="1" si="80"/>
        <v/>
      </c>
      <c r="L186" s="133" t="str">
        <f t="shared" ca="1" si="93"/>
        <v/>
      </c>
      <c r="M186" s="134" t="str">
        <f t="shared" ca="1" si="81"/>
        <v/>
      </c>
      <c r="N186" s="135" t="str">
        <f ca="1">IF(A186=FALSE,"",IF(B186=0,0,K186*MAX(M183:M196)))</f>
        <v/>
      </c>
      <c r="O186" s="207" t="str">
        <f ca="1">IF(A186=FALSE,"",D165)</f>
        <v/>
      </c>
      <c r="P186" s="208" t="str">
        <f t="shared" ca="1" si="82"/>
        <v/>
      </c>
      <c r="Q186" s="210" t="str">
        <f t="shared" ca="1" si="83"/>
        <v/>
      </c>
      <c r="R186" s="208" t="str">
        <f ca="1">IF(A186=FALSE,"",OFFSET(O162,0,MATCH(MAX(P163:R163),P163:R163,0)))</f>
        <v/>
      </c>
      <c r="S186" s="209" t="str">
        <f ca="1">IF(A186=FALSE,"",IF(C186=0,0,D155/B186*100))</f>
        <v/>
      </c>
      <c r="U186" s="104">
        <f ca="1">IF(F153*Q$4&lt;=O186,0.5,IF(F153*Q$5&lt;=O186,1,IF(F153*Q$6&lt;=O186,2,IF(F153*Q$7&lt;=O186,3,))))</f>
        <v>0.5</v>
      </c>
      <c r="V186" s="104">
        <f t="shared" ca="1" si="84"/>
        <v>0.5</v>
      </c>
      <c r="W186" s="104">
        <f t="shared" ca="1" si="85"/>
        <v>0.5</v>
      </c>
      <c r="X186" s="104">
        <f t="shared" ca="1" si="86"/>
        <v>0.5</v>
      </c>
      <c r="Y186" s="104">
        <f t="shared" ca="1" si="87"/>
        <v>0.5</v>
      </c>
      <c r="Z186" s="104">
        <f t="shared" ca="1" si="95"/>
        <v>0</v>
      </c>
      <c r="AA186" s="136">
        <f t="shared" ca="1" si="94"/>
        <v>0.5</v>
      </c>
      <c r="AC186" s="137" t="str">
        <f t="shared" ca="1" si="88"/>
        <v/>
      </c>
      <c r="AD186" s="137" t="str">
        <f ca="1">IF(A186=FALSE,"",IF(B186=0,0,C155*100))</f>
        <v/>
      </c>
      <c r="AE186" s="137" t="str">
        <f t="shared" ca="1" si="89"/>
        <v/>
      </c>
      <c r="AF186" s="137" t="b">
        <f t="shared" ca="1" si="90"/>
        <v>1</v>
      </c>
      <c r="AG186" s="125" t="str">
        <f t="shared" ca="1" si="91"/>
        <v/>
      </c>
      <c r="AH186" s="313" t="s">
        <v>3</v>
      </c>
    </row>
    <row r="187" spans="1:39" s="119" customFormat="1" ht="18.75" customHeight="1">
      <c r="A187" s="129" t="b">
        <f ca="1">AND(B168=TRUE,H153+6&gt;A168+2)</f>
        <v>0</v>
      </c>
      <c r="B187" s="130" t="str">
        <f t="shared" ca="1" si="77"/>
        <v/>
      </c>
      <c r="C187" s="131" t="str">
        <f t="shared" ca="1" si="78"/>
        <v/>
      </c>
      <c r="D187" s="204" t="str">
        <f ca="1">IF(A187=FALSE,"",IF(B187=0,0,D155/B187*100))</f>
        <v/>
      </c>
      <c r="E187" s="204" t="str">
        <f ca="1">IF(A187=FALSE,"",IF(B187=0,0,D155/B187*100))</f>
        <v/>
      </c>
      <c r="F187" s="132" t="str">
        <f t="shared" ca="1" si="92"/>
        <v/>
      </c>
      <c r="G187" s="132" t="str">
        <f t="shared" ca="1" si="79"/>
        <v/>
      </c>
      <c r="H187" s="132" t="str">
        <f ca="1">IF(A187=FALSE,"",IF(B187=0,0,P153/2))</f>
        <v/>
      </c>
      <c r="I187" s="132" t="str">
        <f ca="1">IF(A187=FALSE,"",IF(B187=0,0,P155/SQRT(3)))</f>
        <v/>
      </c>
      <c r="J187" s="132" t="str">
        <f ca="1">IF(A187=FALSE,"",IF(B187=0,0,O153*B155/SQRT(3)))</f>
        <v/>
      </c>
      <c r="K187" s="205" t="str">
        <f t="shared" ca="1" si="80"/>
        <v/>
      </c>
      <c r="L187" s="133" t="str">
        <f t="shared" ca="1" si="93"/>
        <v/>
      </c>
      <c r="M187" s="134" t="str">
        <f t="shared" ca="1" si="81"/>
        <v/>
      </c>
      <c r="N187" s="135" t="str">
        <f ca="1">IF(A187=FALSE,"",IF(B187=0,0,K187*MAX(M183:M196)))</f>
        <v/>
      </c>
      <c r="O187" s="207" t="str">
        <f ca="1">IF(A187=FALSE,"",D165)</f>
        <v/>
      </c>
      <c r="P187" s="208" t="str">
        <f t="shared" ca="1" si="82"/>
        <v/>
      </c>
      <c r="Q187" s="210" t="str">
        <f t="shared" ca="1" si="83"/>
        <v/>
      </c>
      <c r="R187" s="208" t="str">
        <f ca="1">IF(A187=FALSE,"",OFFSET(O162,0,MATCH(MAX(P163:R163),P163:R163,0)))</f>
        <v/>
      </c>
      <c r="S187" s="209" t="str">
        <f ca="1">IF(A187=FALSE,"",IF(C187=0,0,D155/B187*100))</f>
        <v/>
      </c>
      <c r="U187" s="104">
        <f ca="1">IF(F153*Q$4&lt;=O187,0.5,IF(F153*Q$5&lt;=O187,1,IF(F153*Q$6&lt;=O187,2,IF(F153*Q$7&lt;=O187,3,))))</f>
        <v>0.5</v>
      </c>
      <c r="V187" s="104">
        <f t="shared" ca="1" si="84"/>
        <v>0.5</v>
      </c>
      <c r="W187" s="104">
        <f t="shared" ca="1" si="85"/>
        <v>0.5</v>
      </c>
      <c r="X187" s="104">
        <f t="shared" ca="1" si="86"/>
        <v>0.5</v>
      </c>
      <c r="Y187" s="104">
        <f t="shared" ca="1" si="87"/>
        <v>0.5</v>
      </c>
      <c r="Z187" s="104">
        <f t="shared" ca="1" si="95"/>
        <v>0</v>
      </c>
      <c r="AA187" s="136">
        <f t="shared" ca="1" si="94"/>
        <v>0.5</v>
      </c>
      <c r="AC187" s="137" t="str">
        <f t="shared" ca="1" si="88"/>
        <v/>
      </c>
      <c r="AD187" s="137" t="str">
        <f ca="1">IF(A187=FALSE,"",IF(B187=0,0,C155*100))</f>
        <v/>
      </c>
      <c r="AE187" s="137" t="str">
        <f t="shared" ca="1" si="89"/>
        <v/>
      </c>
      <c r="AF187" s="137" t="b">
        <f t="shared" ca="1" si="90"/>
        <v>1</v>
      </c>
      <c r="AG187" s="125" t="str">
        <f t="shared" ca="1" si="91"/>
        <v/>
      </c>
      <c r="AH187" s="312" t="s">
        <v>233</v>
      </c>
    </row>
    <row r="188" spans="1:39" s="119" customFormat="1" ht="18.75" customHeight="1">
      <c r="A188" s="129" t="b">
        <f ca="1">AND(B169=TRUE,H153+6&gt;A169+2)</f>
        <v>0</v>
      </c>
      <c r="B188" s="130" t="str">
        <f t="shared" ca="1" si="77"/>
        <v/>
      </c>
      <c r="C188" s="131" t="str">
        <f t="shared" ca="1" si="78"/>
        <v/>
      </c>
      <c r="D188" s="204" t="str">
        <f ca="1">IF(A188=FALSE,"",IF(B188=0,0,D155/B188*100))</f>
        <v/>
      </c>
      <c r="E188" s="204" t="str">
        <f ca="1">IF(A188=FALSE,"",IF(B188=0,0,D155/B188*100))</f>
        <v/>
      </c>
      <c r="F188" s="132" t="str">
        <f t="shared" ca="1" si="92"/>
        <v/>
      </c>
      <c r="G188" s="132" t="str">
        <f t="shared" ca="1" si="79"/>
        <v/>
      </c>
      <c r="H188" s="132" t="str">
        <f ca="1">IF(A188=FALSE,"",IF(B188=0,0,P153/2))</f>
        <v/>
      </c>
      <c r="I188" s="132" t="str">
        <f ca="1">IF(A188=FALSE,"",IF(B188=0,0,P155/SQRT(3)))</f>
        <v/>
      </c>
      <c r="J188" s="132" t="str">
        <f ca="1">IF(A188=FALSE,"",IF(B188=0,0,O153*B155/SQRT(3)))</f>
        <v/>
      </c>
      <c r="K188" s="205" t="str">
        <f t="shared" ca="1" si="80"/>
        <v/>
      </c>
      <c r="L188" s="133" t="str">
        <f t="shared" ca="1" si="93"/>
        <v/>
      </c>
      <c r="M188" s="134" t="str">
        <f t="shared" ca="1" si="81"/>
        <v/>
      </c>
      <c r="N188" s="135" t="str">
        <f ca="1">IF(A188=FALSE,"",IF(B188=0,0,K188*MAX(M183:M196)))</f>
        <v/>
      </c>
      <c r="O188" s="207" t="str">
        <f ca="1">IF(A188=FALSE,"",D165)</f>
        <v/>
      </c>
      <c r="P188" s="208" t="str">
        <f t="shared" ca="1" si="82"/>
        <v/>
      </c>
      <c r="Q188" s="210" t="str">
        <f t="shared" ca="1" si="83"/>
        <v/>
      </c>
      <c r="R188" s="208" t="str">
        <f ca="1">IF(A188=FALSE,"",OFFSET(O162,0,MATCH(MAX(P163:R163),P163:R163,0)))</f>
        <v/>
      </c>
      <c r="S188" s="209" t="str">
        <f ca="1">IF(A188=FALSE,"",IF(C188=0,0,D155/B188*100))</f>
        <v/>
      </c>
      <c r="U188" s="104">
        <f ca="1">IF(F153*Q$4&lt;=O188,0.5,IF(F153*Q$5&lt;=O188,1,IF(F153*Q$6&lt;=O188,2,IF(F153*Q$7&lt;=O188,3,))))</f>
        <v>0.5</v>
      </c>
      <c r="V188" s="104">
        <f t="shared" ca="1" si="84"/>
        <v>0.5</v>
      </c>
      <c r="W188" s="104">
        <f t="shared" ca="1" si="85"/>
        <v>0.5</v>
      </c>
      <c r="X188" s="104">
        <f t="shared" ca="1" si="86"/>
        <v>0.5</v>
      </c>
      <c r="Y188" s="104">
        <f t="shared" ca="1" si="87"/>
        <v>0.5</v>
      </c>
      <c r="Z188" s="104">
        <f t="shared" ca="1" si="95"/>
        <v>0</v>
      </c>
      <c r="AA188" s="136">
        <f t="shared" ca="1" si="94"/>
        <v>0.5</v>
      </c>
      <c r="AC188" s="137" t="str">
        <f t="shared" ca="1" si="88"/>
        <v/>
      </c>
      <c r="AD188" s="137" t="str">
        <f ca="1">IF(A188=FALSE,"",IF(B188=0,0,C155*100))</f>
        <v/>
      </c>
      <c r="AE188" s="137" t="str">
        <f t="shared" ca="1" si="89"/>
        <v/>
      </c>
      <c r="AF188" s="137" t="b">
        <f t="shared" ca="1" si="90"/>
        <v>1</v>
      </c>
      <c r="AG188" s="125" t="str">
        <f t="shared" ca="1" si="91"/>
        <v/>
      </c>
      <c r="AH188" s="188" t="str">
        <f ca="1">IF(COUNTIF(AF183:AF196,FALSE)=0,"","초과")</f>
        <v/>
      </c>
    </row>
    <row r="189" spans="1:39" s="119" customFormat="1" ht="18.75" customHeight="1">
      <c r="A189" s="129" t="b">
        <f ca="1">AND(B170=TRUE,H153+6&gt;A170+2)</f>
        <v>0</v>
      </c>
      <c r="B189" s="130" t="str">
        <f t="shared" ca="1" si="77"/>
        <v/>
      </c>
      <c r="C189" s="131" t="str">
        <f t="shared" ca="1" si="78"/>
        <v/>
      </c>
      <c r="D189" s="204" t="str">
        <f ca="1">IF(A189=FALSE,"",IF(B189=0,0,D155/B189*100))</f>
        <v/>
      </c>
      <c r="E189" s="204" t="str">
        <f ca="1">IF(A189=FALSE,"",IF(B189=0,0,D155/B189*100))</f>
        <v/>
      </c>
      <c r="F189" s="132" t="str">
        <f t="shared" ca="1" si="92"/>
        <v/>
      </c>
      <c r="G189" s="132" t="str">
        <f t="shared" ca="1" si="79"/>
        <v/>
      </c>
      <c r="H189" s="132" t="str">
        <f ca="1">IF(A189=FALSE,"",IF(B189=0,0,P153/2))</f>
        <v/>
      </c>
      <c r="I189" s="132" t="str">
        <f ca="1">IF(A189=FALSE,"",IF(B189=0,0,P155/SQRT(3)))</f>
        <v/>
      </c>
      <c r="J189" s="132" t="str">
        <f ca="1">IF(A189=FALSE,"",IF(B189=0,0,O153*B155/SQRT(3)))</f>
        <v/>
      </c>
      <c r="K189" s="205" t="str">
        <f t="shared" ca="1" si="80"/>
        <v/>
      </c>
      <c r="L189" s="133" t="str">
        <f t="shared" ca="1" si="93"/>
        <v/>
      </c>
      <c r="M189" s="134" t="str">
        <f t="shared" ca="1" si="81"/>
        <v/>
      </c>
      <c r="N189" s="135" t="str">
        <f ca="1">IF(A189=FALSE,"",IF(B189=0,0,K189*MAX(M183:M196)))</f>
        <v/>
      </c>
      <c r="O189" s="207" t="str">
        <f ca="1">IF(A189=FALSE,"",D165)</f>
        <v/>
      </c>
      <c r="P189" s="208" t="str">
        <f t="shared" ca="1" si="82"/>
        <v/>
      </c>
      <c r="Q189" s="210" t="str">
        <f t="shared" ca="1" si="83"/>
        <v/>
      </c>
      <c r="R189" s="208" t="str">
        <f ca="1">IF(A189=FALSE,"",OFFSET(O162,0,MATCH(MAX(P163:R163),P163:R163,0)))</f>
        <v/>
      </c>
      <c r="S189" s="209" t="str">
        <f ca="1">IF(A189=FALSE,"",IF(C189=0,0,D155/B189*100))</f>
        <v/>
      </c>
      <c r="U189" s="104">
        <f ca="1">IF(F153*Q$4&lt;=O189,0.5,IF(F153*Q$5&lt;=O189,1,IF(F153*Q$6&lt;=O189,2,IF(F153*Q$7&lt;=O189,3,))))</f>
        <v>0.5</v>
      </c>
      <c r="V189" s="104">
        <f t="shared" ca="1" si="84"/>
        <v>0.5</v>
      </c>
      <c r="W189" s="104">
        <f t="shared" ca="1" si="85"/>
        <v>0.5</v>
      </c>
      <c r="X189" s="104">
        <f t="shared" ca="1" si="86"/>
        <v>0.5</v>
      </c>
      <c r="Y189" s="104">
        <f t="shared" ca="1" si="87"/>
        <v>0.5</v>
      </c>
      <c r="Z189" s="104">
        <f t="shared" ca="1" si="95"/>
        <v>0</v>
      </c>
      <c r="AA189" s="136">
        <f t="shared" ca="1" si="94"/>
        <v>0.5</v>
      </c>
      <c r="AC189" s="137" t="str">
        <f t="shared" ca="1" si="88"/>
        <v/>
      </c>
      <c r="AD189" s="137" t="str">
        <f ca="1">IF(A189=FALSE,"",IF(B189=0,0,C155*100))</f>
        <v/>
      </c>
      <c r="AE189" s="137" t="str">
        <f t="shared" ca="1" si="89"/>
        <v/>
      </c>
      <c r="AF189" s="137" t="b">
        <f t="shared" ca="1" si="90"/>
        <v>1</v>
      </c>
      <c r="AG189" s="186" t="str">
        <f t="shared" ca="1" si="91"/>
        <v/>
      </c>
      <c r="AH189" s="189"/>
    </row>
    <row r="190" spans="1:39" s="119" customFormat="1" ht="18.75" customHeight="1">
      <c r="A190" s="129" t="b">
        <f ca="1">AND(B171=TRUE,H153+6&gt;A171+2)</f>
        <v>0</v>
      </c>
      <c r="B190" s="130" t="str">
        <f t="shared" ca="1" si="77"/>
        <v/>
      </c>
      <c r="C190" s="131" t="str">
        <f t="shared" ca="1" si="78"/>
        <v/>
      </c>
      <c r="D190" s="204" t="str">
        <f ca="1">IF(A190=FALSE,"",IF(B190=0,0,D155/B190*100))</f>
        <v/>
      </c>
      <c r="E190" s="204" t="str">
        <f ca="1">IF(A190=FALSE,"",IF(B190=0,0,D155/B190*100))</f>
        <v/>
      </c>
      <c r="F190" s="132" t="str">
        <f t="shared" ca="1" si="92"/>
        <v/>
      </c>
      <c r="G190" s="132" t="str">
        <f t="shared" ca="1" si="79"/>
        <v/>
      </c>
      <c r="H190" s="132" t="str">
        <f ca="1">IF(A190=FALSE,"",IF(B190=0,0,P153/2))</f>
        <v/>
      </c>
      <c r="I190" s="132" t="str">
        <f ca="1">IF(A190=FALSE,"",IF(B190=0,0,P155/SQRT(3)))</f>
        <v/>
      </c>
      <c r="J190" s="132" t="str">
        <f ca="1">IF(A190=FALSE,"",IF(B190=0,0,O153*B155/SQRT(3)))</f>
        <v/>
      </c>
      <c r="K190" s="205" t="str">
        <f t="shared" ca="1" si="80"/>
        <v/>
      </c>
      <c r="L190" s="133" t="str">
        <f t="shared" ca="1" si="93"/>
        <v/>
      </c>
      <c r="M190" s="134" t="str">
        <f t="shared" ca="1" si="81"/>
        <v/>
      </c>
      <c r="N190" s="135" t="str">
        <f ca="1">IF(A190=FALSE,"",IF(B190=0,0,K190*MAX(M183:M196)))</f>
        <v/>
      </c>
      <c r="O190" s="207" t="str">
        <f ca="1">IF(A190=FALSE,"",D165)</f>
        <v/>
      </c>
      <c r="P190" s="208" t="str">
        <f t="shared" ca="1" si="82"/>
        <v/>
      </c>
      <c r="Q190" s="210" t="str">
        <f t="shared" ca="1" si="83"/>
        <v/>
      </c>
      <c r="R190" s="208" t="str">
        <f ca="1">IF(A190=FALSE,"",OFFSET(O162,0,MATCH(MAX(P163:R163),P163:R163,0)))</f>
        <v/>
      </c>
      <c r="S190" s="209" t="str">
        <f ca="1">IF(A190=FALSE,"",IF(C190=0,0,D155/B190*100))</f>
        <v/>
      </c>
      <c r="U190" s="104">
        <f ca="1">IF(F153*Q$4&lt;=O190,0.5,IF(F153*Q$5&lt;=O190,1,IF(F153*Q$6&lt;=O190,2,IF(F153*Q$7&lt;=O190,3,))))</f>
        <v>0.5</v>
      </c>
      <c r="V190" s="104">
        <f t="shared" ca="1" si="84"/>
        <v>0.5</v>
      </c>
      <c r="W190" s="104">
        <f t="shared" ca="1" si="85"/>
        <v>0.5</v>
      </c>
      <c r="X190" s="104">
        <f t="shared" ca="1" si="86"/>
        <v>0.5</v>
      </c>
      <c r="Y190" s="104">
        <f t="shared" ca="1" si="87"/>
        <v>0.5</v>
      </c>
      <c r="Z190" s="104">
        <f t="shared" ca="1" si="95"/>
        <v>0</v>
      </c>
      <c r="AA190" s="136">
        <f t="shared" ca="1" si="94"/>
        <v>0.5</v>
      </c>
      <c r="AC190" s="137" t="str">
        <f t="shared" ca="1" si="88"/>
        <v/>
      </c>
      <c r="AD190" s="137" t="str">
        <f ca="1">IF(A190=FALSE,"",IF(B190=0,0,C155*100))</f>
        <v/>
      </c>
      <c r="AE190" s="137" t="str">
        <f t="shared" ca="1" si="89"/>
        <v/>
      </c>
      <c r="AF190" s="137" t="b">
        <f t="shared" ca="1" si="90"/>
        <v>1</v>
      </c>
      <c r="AG190" s="125" t="str">
        <f t="shared" ca="1" si="91"/>
        <v/>
      </c>
    </row>
    <row r="191" spans="1:39" s="119" customFormat="1" ht="18.75" customHeight="1">
      <c r="A191" s="129" t="b">
        <f ca="1">AND(B172=TRUE,H153+6&gt;A172+2)</f>
        <v>0</v>
      </c>
      <c r="B191" s="130" t="str">
        <f t="shared" ca="1" si="77"/>
        <v/>
      </c>
      <c r="C191" s="131" t="str">
        <f t="shared" ca="1" si="78"/>
        <v/>
      </c>
      <c r="D191" s="204" t="str">
        <f ca="1">IF(A191=FALSE,"",IF(B191=0,0,D155/B191*100))</f>
        <v/>
      </c>
      <c r="E191" s="204" t="str">
        <f ca="1">IF(A191=FALSE,"",IF(B191=0,0,D155/B191*100))</f>
        <v/>
      </c>
      <c r="F191" s="132" t="str">
        <f t="shared" ca="1" si="92"/>
        <v/>
      </c>
      <c r="G191" s="132" t="str">
        <f t="shared" ca="1" si="79"/>
        <v/>
      </c>
      <c r="H191" s="132" t="str">
        <f ca="1">IF(A191=FALSE,"",IF(B191=0,0,P153/2))</f>
        <v/>
      </c>
      <c r="I191" s="132" t="str">
        <f ca="1">IF(A191=FALSE,"",IF(B191=0,0,P155/SQRT(3)))</f>
        <v/>
      </c>
      <c r="J191" s="132" t="str">
        <f ca="1">IF(A191=FALSE,"",IF(B191=0,0,O153*B155/SQRT(3)))</f>
        <v/>
      </c>
      <c r="K191" s="205" t="str">
        <f t="shared" ca="1" si="80"/>
        <v/>
      </c>
      <c r="L191" s="133" t="str">
        <f t="shared" ca="1" si="93"/>
        <v/>
      </c>
      <c r="M191" s="134" t="str">
        <f t="shared" ca="1" si="81"/>
        <v/>
      </c>
      <c r="N191" s="135" t="str">
        <f ca="1">IF(A191=FALSE,"",IF(B191=0,0,K191*MAX(M183:M196)))</f>
        <v/>
      </c>
      <c r="O191" s="207" t="str">
        <f ca="1">IF(A191=FALSE,"",D165)</f>
        <v/>
      </c>
      <c r="P191" s="208" t="str">
        <f t="shared" ca="1" si="82"/>
        <v/>
      </c>
      <c r="Q191" s="210" t="str">
        <f t="shared" ca="1" si="83"/>
        <v/>
      </c>
      <c r="R191" s="208" t="str">
        <f ca="1">IF(A191=FALSE,"",OFFSET(O162,0,MATCH(MAX(P163:R163),P163:R163,0)))</f>
        <v/>
      </c>
      <c r="S191" s="209" t="str">
        <f ca="1">IF(A191=FALSE,"",IF(C191=0,0,D155/B191*100))</f>
        <v/>
      </c>
      <c r="U191" s="104">
        <f ca="1">IF(F153*Q$4&lt;=O191,0.5,IF(F153*Q$5&lt;=O191,1,IF(F153*Q$6&lt;=O191,2,IF(F153*Q$7&lt;=O191,3,))))</f>
        <v>0.5</v>
      </c>
      <c r="V191" s="104">
        <f t="shared" ca="1" si="84"/>
        <v>0.5</v>
      </c>
      <c r="W191" s="104">
        <f t="shared" ca="1" si="85"/>
        <v>0.5</v>
      </c>
      <c r="X191" s="104">
        <f t="shared" ca="1" si="86"/>
        <v>0.5</v>
      </c>
      <c r="Y191" s="104">
        <f t="shared" ca="1" si="87"/>
        <v>0.5</v>
      </c>
      <c r="Z191" s="104">
        <f t="shared" ca="1" si="95"/>
        <v>0</v>
      </c>
      <c r="AA191" s="136">
        <f t="shared" ca="1" si="94"/>
        <v>0.5</v>
      </c>
      <c r="AC191" s="137" t="str">
        <f t="shared" ca="1" si="88"/>
        <v/>
      </c>
      <c r="AD191" s="137" t="str">
        <f ca="1">IF(A191=FALSE,"",IF(B191=0,0,C155*100))</f>
        <v/>
      </c>
      <c r="AE191" s="137" t="str">
        <f t="shared" ca="1" si="89"/>
        <v/>
      </c>
      <c r="AF191" s="137" t="b">
        <f t="shared" ca="1" si="90"/>
        <v>1</v>
      </c>
      <c r="AG191" s="125" t="str">
        <f t="shared" ca="1" si="91"/>
        <v/>
      </c>
    </row>
    <row r="192" spans="1:39" s="119" customFormat="1" ht="18.75" customHeight="1">
      <c r="A192" s="129" t="b">
        <f ca="1">AND(B173=TRUE,H153+6&gt;A173+2)</f>
        <v>0</v>
      </c>
      <c r="B192" s="130" t="str">
        <f t="shared" ca="1" si="77"/>
        <v/>
      </c>
      <c r="C192" s="131" t="str">
        <f t="shared" ca="1" si="78"/>
        <v/>
      </c>
      <c r="D192" s="204" t="str">
        <f ca="1">IF(A192=FALSE,"",IF(B192=0,0,D155/B192*100))</f>
        <v/>
      </c>
      <c r="E192" s="204" t="str">
        <f ca="1">IF(A192=FALSE,"",IF(B192=0,0,D155/B192*100))</f>
        <v/>
      </c>
      <c r="F192" s="132" t="str">
        <f t="shared" ca="1" si="92"/>
        <v/>
      </c>
      <c r="G192" s="132" t="str">
        <f t="shared" ca="1" si="79"/>
        <v/>
      </c>
      <c r="H192" s="132" t="str">
        <f ca="1">IF(A192=FALSE,"",IF(B192=0,0,P153/2))</f>
        <v/>
      </c>
      <c r="I192" s="132" t="str">
        <f ca="1">IF(A192=FALSE,"",IF(B192=0,0,P155/SQRT(3)))</f>
        <v/>
      </c>
      <c r="J192" s="132" t="str">
        <f ca="1">IF(A192=FALSE,"",IF(B192=0,0,O153*B155/SQRT(3)))</f>
        <v/>
      </c>
      <c r="K192" s="205" t="str">
        <f t="shared" ca="1" si="80"/>
        <v/>
      </c>
      <c r="L192" s="133" t="str">
        <f t="shared" ca="1" si="93"/>
        <v/>
      </c>
      <c r="M192" s="134" t="str">
        <f t="shared" ca="1" si="81"/>
        <v/>
      </c>
      <c r="N192" s="135" t="str">
        <f ca="1">IF(A192=FALSE,"",IF(B192=0,0,K192*MAX(M183:M196)))</f>
        <v/>
      </c>
      <c r="O192" s="207" t="str">
        <f ca="1">IF(A192=FALSE,"",D165)</f>
        <v/>
      </c>
      <c r="P192" s="208" t="str">
        <f t="shared" ca="1" si="82"/>
        <v/>
      </c>
      <c r="Q192" s="210" t="str">
        <f t="shared" ca="1" si="83"/>
        <v/>
      </c>
      <c r="R192" s="208" t="str">
        <f ca="1">IF(A192=FALSE,"",OFFSET(O162,0,MATCH(MAX(P163:R163),P163:R163,0)))</f>
        <v/>
      </c>
      <c r="S192" s="209" t="str">
        <f ca="1">IF(A192=FALSE,"",IF(C192=0,0,D155/B192*100))</f>
        <v/>
      </c>
      <c r="U192" s="104">
        <f ca="1">IF(F153*Q$4&lt;=O192,0.5,IF(F153*Q$5&lt;=O192,1,IF(F153*Q$6&lt;=O192,2,IF(F153*Q$7&lt;=O192,3,))))</f>
        <v>0.5</v>
      </c>
      <c r="V192" s="104">
        <f t="shared" ca="1" si="84"/>
        <v>0.5</v>
      </c>
      <c r="W192" s="104">
        <f t="shared" ca="1" si="85"/>
        <v>0.5</v>
      </c>
      <c r="X192" s="104">
        <f t="shared" ca="1" si="86"/>
        <v>0.5</v>
      </c>
      <c r="Y192" s="104">
        <f t="shared" ca="1" si="87"/>
        <v>0.5</v>
      </c>
      <c r="Z192" s="104">
        <f t="shared" ca="1" si="95"/>
        <v>0</v>
      </c>
      <c r="AA192" s="136">
        <f t="shared" ca="1" si="94"/>
        <v>0.5</v>
      </c>
      <c r="AC192" s="137" t="str">
        <f t="shared" ca="1" si="88"/>
        <v/>
      </c>
      <c r="AD192" s="137" t="str">
        <f ca="1">IF(A192=FALSE,"",IF(B192=0,0,C155*100))</f>
        <v/>
      </c>
      <c r="AE192" s="137" t="str">
        <f t="shared" ca="1" si="89"/>
        <v/>
      </c>
      <c r="AF192" s="137" t="b">
        <f t="shared" ca="1" si="90"/>
        <v>1</v>
      </c>
      <c r="AG192" s="125" t="str">
        <f t="shared" ca="1" si="91"/>
        <v/>
      </c>
    </row>
    <row r="193" spans="1:37" s="119" customFormat="1" ht="18.75" customHeight="1">
      <c r="A193" s="129" t="b">
        <f ca="1">AND(B174=TRUE,H153+6&gt;A174+2)</f>
        <v>0</v>
      </c>
      <c r="B193" s="130" t="str">
        <f t="shared" ca="1" si="77"/>
        <v/>
      </c>
      <c r="C193" s="131" t="str">
        <f t="shared" ca="1" si="78"/>
        <v/>
      </c>
      <c r="D193" s="204" t="str">
        <f ca="1">IF(A193=FALSE,"",IF(B193=0,0,D155/B193*100))</f>
        <v/>
      </c>
      <c r="E193" s="204" t="str">
        <f ca="1">IF(A193=FALSE,"",IF(B193=0,0,D155/B193*100))</f>
        <v/>
      </c>
      <c r="F193" s="132" t="str">
        <f t="shared" ca="1" si="92"/>
        <v/>
      </c>
      <c r="G193" s="132" t="str">
        <f t="shared" ca="1" si="79"/>
        <v/>
      </c>
      <c r="H193" s="132" t="str">
        <f ca="1">IF(A193=FALSE,"",IF(B193=0,0,P153/2))</f>
        <v/>
      </c>
      <c r="I193" s="132" t="str">
        <f ca="1">IF(A193=FALSE,"",IF(B193=0,0,P155/SQRT(3)))</f>
        <v/>
      </c>
      <c r="J193" s="132" t="str">
        <f ca="1">IF(A193=FALSE,"",IF(B193=0,0,O153*B155/SQRT(3)))</f>
        <v/>
      </c>
      <c r="K193" s="205" t="str">
        <f t="shared" ca="1" si="80"/>
        <v/>
      </c>
      <c r="L193" s="133" t="str">
        <f t="shared" ca="1" si="93"/>
        <v/>
      </c>
      <c r="M193" s="134" t="str">
        <f t="shared" ca="1" si="81"/>
        <v/>
      </c>
      <c r="N193" s="135" t="str">
        <f ca="1">IF(A193=FALSE,"",IF(B193=0,0,K193*MAX(M183:M196)))</f>
        <v/>
      </c>
      <c r="O193" s="207" t="str">
        <f ca="1">IF(A193=FALSE,"",D165)</f>
        <v/>
      </c>
      <c r="P193" s="208" t="str">
        <f t="shared" ca="1" si="82"/>
        <v/>
      </c>
      <c r="Q193" s="210" t="str">
        <f t="shared" ca="1" si="83"/>
        <v/>
      </c>
      <c r="R193" s="208" t="str">
        <f ca="1">IF(A193=FALSE,"",OFFSET(O162,0,MATCH(MAX(P163:R163),P163:R163,0)))</f>
        <v/>
      </c>
      <c r="S193" s="209" t="str">
        <f ca="1">IF(A193=FALSE,"",IF(C193=0,0,D155/B193*100))</f>
        <v/>
      </c>
      <c r="U193" s="104">
        <f ca="1">IF(F153*Q$4&lt;=O193,0.5,IF(F153*Q$5&lt;=O193,1,IF(F153*Q$6&lt;=O193,2,IF(F153*Q$7&lt;=O193,3,))))</f>
        <v>0.5</v>
      </c>
      <c r="V193" s="104">
        <f t="shared" ca="1" si="84"/>
        <v>0.5</v>
      </c>
      <c r="W193" s="104">
        <f t="shared" ca="1" si="85"/>
        <v>0.5</v>
      </c>
      <c r="X193" s="104">
        <f t="shared" ca="1" si="86"/>
        <v>0.5</v>
      </c>
      <c r="Y193" s="104">
        <f t="shared" ca="1" si="87"/>
        <v>0.5</v>
      </c>
      <c r="Z193" s="104">
        <f t="shared" ca="1" si="95"/>
        <v>0</v>
      </c>
      <c r="AA193" s="136">
        <f t="shared" ca="1" si="94"/>
        <v>0.5</v>
      </c>
      <c r="AC193" s="137" t="str">
        <f t="shared" ca="1" si="88"/>
        <v/>
      </c>
      <c r="AD193" s="137" t="str">
        <f ca="1">IF(A193=FALSE,"",IF(B193=0,0,C155*100))</f>
        <v/>
      </c>
      <c r="AE193" s="137" t="str">
        <f t="shared" ca="1" si="89"/>
        <v/>
      </c>
      <c r="AF193" s="137" t="b">
        <f t="shared" ca="1" si="90"/>
        <v>1</v>
      </c>
      <c r="AG193" s="125" t="str">
        <f t="shared" ca="1" si="91"/>
        <v/>
      </c>
    </row>
    <row r="194" spans="1:37" s="119" customFormat="1" ht="18.75" customHeight="1">
      <c r="A194" s="129" t="b">
        <f ca="1">AND(B175=TRUE,H153+6&gt;A175+2)</f>
        <v>0</v>
      </c>
      <c r="B194" s="130" t="str">
        <f t="shared" ca="1" si="77"/>
        <v/>
      </c>
      <c r="C194" s="131" t="str">
        <f t="shared" ca="1" si="78"/>
        <v/>
      </c>
      <c r="D194" s="204" t="str">
        <f ca="1">IF(A194=FALSE,"",IF(B194=0,0,D155/B194*100))</f>
        <v/>
      </c>
      <c r="E194" s="204" t="str">
        <f ca="1">IF(A194=FALSE,"",IF(B194=0,0,D155/B194*100))</f>
        <v/>
      </c>
      <c r="F194" s="132" t="str">
        <f t="shared" ca="1" si="92"/>
        <v/>
      </c>
      <c r="G194" s="132" t="str">
        <f t="shared" ca="1" si="79"/>
        <v/>
      </c>
      <c r="H194" s="132" t="str">
        <f ca="1">IF(A194=FALSE,"",IF(B194=0,0,P153/2))</f>
        <v/>
      </c>
      <c r="I194" s="132" t="str">
        <f ca="1">IF(A194=FALSE,"",IF(B194=0,0,P155/SQRT(3)))</f>
        <v/>
      </c>
      <c r="J194" s="132" t="str">
        <f ca="1">IF(A194=FALSE,"",IF(B194=0,0,O153*B155/SQRT(3)))</f>
        <v/>
      </c>
      <c r="K194" s="205" t="str">
        <f t="shared" ca="1" si="80"/>
        <v/>
      </c>
      <c r="L194" s="133" t="str">
        <f t="shared" ca="1" si="93"/>
        <v/>
      </c>
      <c r="M194" s="134" t="str">
        <f t="shared" ca="1" si="81"/>
        <v/>
      </c>
      <c r="N194" s="135" t="str">
        <f ca="1">IF(A194=FALSE,"",IF(B194=0,0,K194*MAX(M183:M196)))</f>
        <v/>
      </c>
      <c r="O194" s="207" t="str">
        <f ca="1">IF(A194=FALSE,"",D165)</f>
        <v/>
      </c>
      <c r="P194" s="208" t="str">
        <f t="shared" ca="1" si="82"/>
        <v/>
      </c>
      <c r="Q194" s="210" t="str">
        <f t="shared" ca="1" si="83"/>
        <v/>
      </c>
      <c r="R194" s="208" t="str">
        <f ca="1">IF(A194=FALSE,"",OFFSET(O162,0,MATCH(MAX(P163:R163),P163:R163,0)))</f>
        <v/>
      </c>
      <c r="S194" s="209" t="str">
        <f ca="1">IF(A194=FALSE,"",IF(C194=0,0,D155/B194*100))</f>
        <v/>
      </c>
      <c r="U194" s="104">
        <f ca="1">IF(F153*Q$4&lt;=O194,0.5,IF(F153*Q$5&lt;=O194,1,IF(F153*Q$6&lt;=O194,2,IF(F153*Q$7&lt;=O194,3,))))</f>
        <v>0.5</v>
      </c>
      <c r="V194" s="104">
        <f t="shared" ca="1" si="84"/>
        <v>0.5</v>
      </c>
      <c r="W194" s="104">
        <f t="shared" ca="1" si="85"/>
        <v>0.5</v>
      </c>
      <c r="X194" s="104">
        <f t="shared" ca="1" si="86"/>
        <v>0.5</v>
      </c>
      <c r="Y194" s="104">
        <f t="shared" ca="1" si="87"/>
        <v>0.5</v>
      </c>
      <c r="Z194" s="104">
        <f t="shared" ca="1" si="95"/>
        <v>0</v>
      </c>
      <c r="AA194" s="136">
        <f t="shared" ca="1" si="94"/>
        <v>0.5</v>
      </c>
      <c r="AC194" s="137" t="str">
        <f t="shared" ca="1" si="88"/>
        <v/>
      </c>
      <c r="AD194" s="137" t="str">
        <f ca="1">IF(A194=FALSE,"",IF(B194=0,0,C155*100))</f>
        <v/>
      </c>
      <c r="AE194" s="137" t="str">
        <f t="shared" ca="1" si="89"/>
        <v/>
      </c>
      <c r="AF194" s="137" t="b">
        <f t="shared" ca="1" si="90"/>
        <v>1</v>
      </c>
      <c r="AG194" s="125" t="str">
        <f t="shared" ca="1" si="91"/>
        <v/>
      </c>
    </row>
    <row r="195" spans="1:37" s="119" customFormat="1" ht="18.75" customHeight="1">
      <c r="A195" s="129" t="b">
        <f ca="1">AND(B176=TRUE,H153+6&gt;A176+2)</f>
        <v>0</v>
      </c>
      <c r="B195" s="130" t="str">
        <f t="shared" ca="1" si="77"/>
        <v/>
      </c>
      <c r="C195" s="131" t="str">
        <f t="shared" ca="1" si="78"/>
        <v/>
      </c>
      <c r="D195" s="204" t="str">
        <f ca="1">IF(A195=FALSE,"",IF(B195=0,0,D155/B195*100))</f>
        <v/>
      </c>
      <c r="E195" s="204" t="str">
        <f ca="1">IF(A195=FALSE,"",IF(B195=0,0,D155/B195*100))</f>
        <v/>
      </c>
      <c r="F195" s="132" t="str">
        <f t="shared" ca="1" si="92"/>
        <v/>
      </c>
      <c r="G195" s="132" t="str">
        <f t="shared" ca="1" si="79"/>
        <v/>
      </c>
      <c r="H195" s="132" t="str">
        <f ca="1">IF(A195=FALSE,"",IF(B195=0,0,P153/2))</f>
        <v/>
      </c>
      <c r="I195" s="132" t="str">
        <f ca="1">IF(A195=FALSE,"",IF(B195=0,0,P155/SQRT(3)))</f>
        <v/>
      </c>
      <c r="J195" s="132" t="str">
        <f ca="1">IF(A195=FALSE,"",IF(B195=0,0,O153*B155/SQRT(3)))</f>
        <v/>
      </c>
      <c r="K195" s="205" t="str">
        <f t="shared" ca="1" si="80"/>
        <v/>
      </c>
      <c r="L195" s="133" t="str">
        <f t="shared" ca="1" si="93"/>
        <v/>
      </c>
      <c r="M195" s="134" t="str">
        <f t="shared" ca="1" si="81"/>
        <v/>
      </c>
      <c r="N195" s="135" t="str">
        <f ca="1">IF(A195=FALSE,"",IF(B195=0,0,K195*MAX(M183:M196)))</f>
        <v/>
      </c>
      <c r="O195" s="207" t="str">
        <f ca="1">IF(A195=FALSE,"",D165)</f>
        <v/>
      </c>
      <c r="P195" s="208" t="str">
        <f t="shared" ca="1" si="82"/>
        <v/>
      </c>
      <c r="Q195" s="210" t="str">
        <f t="shared" ca="1" si="83"/>
        <v/>
      </c>
      <c r="R195" s="208" t="str">
        <f ca="1">IF(A195=FALSE,"",OFFSET(O162,0,MATCH(MAX(P163:R163),P163:R163,0)))</f>
        <v/>
      </c>
      <c r="S195" s="209" t="str">
        <f ca="1">IF(A195=FALSE,"",IF(C195=0,0,D155/B195*100))</f>
        <v/>
      </c>
      <c r="U195" s="104">
        <f ca="1">IF(F153*Q$4&lt;=O195,0.5,IF(F153*Q$5&lt;=O195,1,IF(F153*Q$6&lt;=O195,2,IF(F153*Q$7&lt;=O195,3,))))</f>
        <v>0.5</v>
      </c>
      <c r="V195" s="104">
        <f t="shared" ca="1" si="84"/>
        <v>0.5</v>
      </c>
      <c r="W195" s="104">
        <f t="shared" ca="1" si="85"/>
        <v>0.5</v>
      </c>
      <c r="X195" s="104">
        <f t="shared" ca="1" si="86"/>
        <v>0.5</v>
      </c>
      <c r="Y195" s="104">
        <f t="shared" ca="1" si="87"/>
        <v>0.5</v>
      </c>
      <c r="Z195" s="104">
        <f t="shared" ca="1" si="95"/>
        <v>0</v>
      </c>
      <c r="AA195" s="136">
        <f t="shared" ca="1" si="94"/>
        <v>0.5</v>
      </c>
      <c r="AC195" s="137" t="str">
        <f t="shared" ca="1" si="88"/>
        <v/>
      </c>
      <c r="AD195" s="137" t="str">
        <f ca="1">IF(A195=FALSE,"",IF(B195=0,0,C155*100))</f>
        <v/>
      </c>
      <c r="AE195" s="137" t="str">
        <f t="shared" ca="1" si="89"/>
        <v/>
      </c>
      <c r="AF195" s="137" t="b">
        <f t="shared" ca="1" si="90"/>
        <v>1</v>
      </c>
      <c r="AG195" s="125" t="str">
        <f t="shared" ca="1" si="91"/>
        <v/>
      </c>
    </row>
    <row r="196" spans="1:37" s="119" customFormat="1" ht="18.75" customHeight="1">
      <c r="A196" s="129" t="b">
        <f ca="1">AND(B177=TRUE,H153+6&gt;A177+2)</f>
        <v>0</v>
      </c>
      <c r="B196" s="130" t="str">
        <f t="shared" ca="1" si="77"/>
        <v/>
      </c>
      <c r="C196" s="131" t="str">
        <f t="shared" ca="1" si="78"/>
        <v/>
      </c>
      <c r="D196" s="204" t="str">
        <f ca="1">IF(A196=FALSE,"",IF(B196=0,0,D155/B196*100))</f>
        <v/>
      </c>
      <c r="E196" s="204" t="str">
        <f ca="1">IF(A196=FALSE,"",IF(B196=0,0,D155/B196*100))</f>
        <v/>
      </c>
      <c r="F196" s="132" t="str">
        <f t="shared" ca="1" si="92"/>
        <v/>
      </c>
      <c r="G196" s="132" t="str">
        <f t="shared" ca="1" si="79"/>
        <v/>
      </c>
      <c r="H196" s="132" t="str">
        <f ca="1">IF(A196=FALSE,"",IF(B196=0,0,P153/2))</f>
        <v/>
      </c>
      <c r="I196" s="132" t="str">
        <f ca="1">IF(A196=FALSE,"",IF(B196=0,0,P155/SQRT(3)))</f>
        <v/>
      </c>
      <c r="J196" s="132" t="str">
        <f ca="1">IF(A196=FALSE,"",IF(B196=0,0,O153*B155/SQRT(3)))</f>
        <v/>
      </c>
      <c r="K196" s="205" t="str">
        <f t="shared" ca="1" si="80"/>
        <v/>
      </c>
      <c r="L196" s="133" t="str">
        <f t="shared" ca="1" si="93"/>
        <v/>
      </c>
      <c r="M196" s="134" t="str">
        <f t="shared" ca="1" si="81"/>
        <v/>
      </c>
      <c r="N196" s="135" t="str">
        <f ca="1">IF(A196=FALSE,"",IF(B196=0,0,K196*MAX(M183:M196)))</f>
        <v/>
      </c>
      <c r="O196" s="207" t="str">
        <f ca="1">IF(A196=FALSE,"",D165)</f>
        <v/>
      </c>
      <c r="P196" s="208" t="str">
        <f t="shared" ca="1" si="82"/>
        <v/>
      </c>
      <c r="Q196" s="210" t="str">
        <f t="shared" ca="1" si="83"/>
        <v/>
      </c>
      <c r="R196" s="208" t="str">
        <f ca="1">IF(A196=FALSE,"",OFFSET(O162,0,MATCH(MAX(P163:R163),P163:R163,0)))</f>
        <v/>
      </c>
      <c r="S196" s="209" t="str">
        <f ca="1">IF(A196=FALSE,"",IF(C196=0,0,D155/B196*100))</f>
        <v/>
      </c>
      <c r="U196" s="104">
        <f ca="1">IF(F153*Q$4&lt;=O196,0.5,IF(F153*Q$5&lt;=O196,1,IF(F153*Q$6&lt;=O196,2,IF(F153*Q$7&lt;=O196,3,))))</f>
        <v>0.5</v>
      </c>
      <c r="V196" s="104">
        <f t="shared" ca="1" si="84"/>
        <v>0.5</v>
      </c>
      <c r="W196" s="104">
        <f t="shared" ca="1" si="85"/>
        <v>0.5</v>
      </c>
      <c r="X196" s="104">
        <f t="shared" ca="1" si="86"/>
        <v>0.5</v>
      </c>
      <c r="Y196" s="104">
        <f t="shared" ca="1" si="87"/>
        <v>0.5</v>
      </c>
      <c r="Z196" s="104">
        <f t="shared" ca="1" si="95"/>
        <v>0</v>
      </c>
      <c r="AA196" s="136">
        <f t="shared" ca="1" si="94"/>
        <v>0.5</v>
      </c>
      <c r="AC196" s="137" t="str">
        <f t="shared" ca="1" si="88"/>
        <v/>
      </c>
      <c r="AD196" s="137" t="str">
        <f ca="1">IF(A196=FALSE,"",IF(B196=0,0,C155*100))</f>
        <v/>
      </c>
      <c r="AE196" s="137" t="str">
        <f t="shared" ca="1" si="89"/>
        <v/>
      </c>
      <c r="AF196" s="137" t="b">
        <f t="shared" ca="1" si="90"/>
        <v>1</v>
      </c>
      <c r="AG196" s="125" t="str">
        <f t="shared" ca="1" si="91"/>
        <v/>
      </c>
    </row>
    <row r="198" spans="1:37" ht="17.25" customHeight="1">
      <c r="A198" s="105" t="str">
        <f>"■ 피교정기기 명세 ("&amp;A200&amp;"단)"</f>
        <v>■ 피교정기기 명세 (5단)</v>
      </c>
      <c r="M198" s="107" t="s">
        <v>234</v>
      </c>
      <c r="N198" s="108"/>
      <c r="O198" s="108"/>
      <c r="P198" s="108"/>
      <c r="Q198" s="552" t="s">
        <v>235</v>
      </c>
      <c r="R198" s="553"/>
      <c r="S198" s="553"/>
      <c r="T198" s="554"/>
    </row>
    <row r="199" spans="1:37" ht="17.25" customHeight="1">
      <c r="A199" s="96" t="s">
        <v>236</v>
      </c>
      <c r="B199" s="96" t="s">
        <v>237</v>
      </c>
      <c r="C199" s="96" t="s">
        <v>50</v>
      </c>
      <c r="D199" s="96" t="s">
        <v>239</v>
      </c>
      <c r="E199" s="96" t="s">
        <v>183</v>
      </c>
      <c r="F199" s="206" t="s">
        <v>39</v>
      </c>
      <c r="G199" s="96" t="s">
        <v>241</v>
      </c>
      <c r="H199" s="96" t="s">
        <v>242</v>
      </c>
      <c r="I199" s="96" t="s">
        <v>243</v>
      </c>
      <c r="J199" s="96" t="s">
        <v>244</v>
      </c>
      <c r="M199" s="96" t="s">
        <v>52</v>
      </c>
      <c r="N199" s="96" t="s">
        <v>246</v>
      </c>
      <c r="O199" s="96" t="s">
        <v>247</v>
      </c>
      <c r="P199" s="96" t="s">
        <v>248</v>
      </c>
      <c r="Q199" s="551" t="s">
        <v>249</v>
      </c>
      <c r="R199" s="102" t="s">
        <v>40</v>
      </c>
      <c r="S199" s="102" t="s">
        <v>42</v>
      </c>
      <c r="T199" s="102" t="s">
        <v>154</v>
      </c>
    </row>
    <row r="200" spans="1:37" ht="18" customHeight="1">
      <c r="A200" s="102">
        <v>5</v>
      </c>
      <c r="B200" s="102" t="e">
        <f>MATCH(A200&amp;"단",Force_2!D$4:D$203,0)</f>
        <v>#N/A</v>
      </c>
      <c r="C200" s="109">
        <f ca="1">OFFSET(Force_2!A$206,$A200,0)</f>
        <v>0</v>
      </c>
      <c r="D200" s="109">
        <f ca="1">OFFSET(Force_2!B$206,$A200,0)</f>
        <v>0</v>
      </c>
      <c r="E200" s="109">
        <f ca="1">OFFSET(Force_2!C$206,$A200,0)</f>
        <v>0</v>
      </c>
      <c r="F200" s="109">
        <f ca="1">OFFSET(Force_2!D$206,$A200,0)</f>
        <v>0</v>
      </c>
      <c r="G200" s="109">
        <f ca="1">OFFSET(Force_2!E$206,$A200,0)</f>
        <v>0</v>
      </c>
      <c r="H200" s="109">
        <f ca="1">OFFSET(Force_2!F$206,$A200,0)</f>
        <v>0</v>
      </c>
      <c r="I200" s="109">
        <f ca="1">OFFSET(Force_2!G$206,$A200,0)</f>
        <v>0</v>
      </c>
      <c r="J200" s="109">
        <f ca="1">OFFSET(Force_2!B$219,A200,0)</f>
        <v>0</v>
      </c>
      <c r="K200" s="211" t="s">
        <v>500</v>
      </c>
      <c r="M200" s="102">
        <f ca="1">OFFSET(Force_2!G$219,A200,0)</f>
        <v>0</v>
      </c>
      <c r="N200" s="102">
        <f ca="1">OFFSET(Force_2!Y$219,A200,0)</f>
        <v>0</v>
      </c>
      <c r="O200" s="102">
        <v>0.05</v>
      </c>
      <c r="P200" s="102">
        <f ca="1">OFFSET(Force_2!T$219,A200,0)</f>
        <v>0</v>
      </c>
      <c r="Q200" s="547"/>
      <c r="R200" s="111">
        <f ca="1">OFFSET(Force_2!Z$219,$A200,0)</f>
        <v>0</v>
      </c>
      <c r="S200" s="111">
        <f ca="1">OFFSET(Force_2!AA$219,$A200,0)</f>
        <v>0</v>
      </c>
      <c r="T200" s="111">
        <f ca="1">OFFSET(Force_2!AB$219,$A200,0)</f>
        <v>0</v>
      </c>
    </row>
    <row r="201" spans="1:37" s="108" customFormat="1" ht="18" customHeight="1">
      <c r="A201" s="96" t="s">
        <v>250</v>
      </c>
      <c r="B201" s="96" t="s">
        <v>53</v>
      </c>
      <c r="C201" s="96" t="s">
        <v>3</v>
      </c>
      <c r="D201" s="97" t="s">
        <v>252</v>
      </c>
      <c r="E201" s="97" t="s">
        <v>253</v>
      </c>
      <c r="F201" s="97" t="s">
        <v>254</v>
      </c>
      <c r="G201" s="97" t="s">
        <v>255</v>
      </c>
      <c r="H201" s="96" t="s">
        <v>256</v>
      </c>
      <c r="I201" s="96" t="s">
        <v>257</v>
      </c>
      <c r="J201" s="96" t="s">
        <v>51</v>
      </c>
      <c r="K201" s="110">
        <f ca="1">OFFSET(M$2,MATCH(J202,N$3:N$8,0),0)</f>
        <v>0</v>
      </c>
      <c r="M201" s="96" t="s">
        <v>258</v>
      </c>
      <c r="N201" s="96" t="s">
        <v>259</v>
      </c>
      <c r="O201" s="96" t="s">
        <v>260</v>
      </c>
      <c r="P201" s="96" t="s">
        <v>261</v>
      </c>
      <c r="Q201" s="551" t="s">
        <v>262</v>
      </c>
      <c r="R201" s="102" t="s">
        <v>41</v>
      </c>
      <c r="S201" s="102" t="s">
        <v>43</v>
      </c>
      <c r="T201" s="102" t="s">
        <v>157</v>
      </c>
    </row>
    <row r="202" spans="1:37" s="108" customFormat="1" ht="18.75" customHeight="1">
      <c r="A202" s="110" t="e">
        <f ca="1">OFFSET($H$2,MATCH(G200,$D$3:$D$8,0),0)</f>
        <v>#N/A</v>
      </c>
      <c r="B202" s="112" t="e">
        <f ca="1">ABS(N200-A$3)</f>
        <v>#DIV/0!</v>
      </c>
      <c r="C202" s="110" t="e">
        <f ca="1">OFFSET(Force_2!E$3,B200+4,0)</f>
        <v>#N/A</v>
      </c>
      <c r="D202" s="113" t="e">
        <f ca="1">F200*A202</f>
        <v>#N/A</v>
      </c>
      <c r="E202" s="102" t="str">
        <f ca="1">IF(OR(G200="kN",G200="N"),G200,IF(K209&gt;5,"kN","N"))</f>
        <v>kN</v>
      </c>
      <c r="F202" s="110">
        <f ca="1">OFFSET($D$6,0,MATCH(E202,$E$2:$J$2,0))</f>
        <v>1</v>
      </c>
      <c r="G202" s="113" t="e">
        <f ca="1">D202*F202</f>
        <v>#N/A</v>
      </c>
      <c r="H202" s="110" t="e">
        <f ca="1">IF(OR(G200="kN",G200="N"),"","약 ")&amp;TEXT(ROUND(G202,OFFSET($M$3,COUNTIF($L$3:$L$8,"&gt;"&amp;G202),0)),J202)&amp;" "&amp;E202</f>
        <v>#N/A</v>
      </c>
      <c r="I202" s="110">
        <f ca="1">OFFSET($N$3,COUNTIF($L$3:$L$8,"&gt;"&amp;ROUND(F200,OFFSET($M$3,COUNTIF($L$3:$L$8,"&gt;"&amp;F200),0))),0)</f>
        <v>0</v>
      </c>
      <c r="J202" s="110" t="str">
        <f ca="1">OFFSET($N$3,COUNTIF($L$3:$L$8,"&gt;"&amp;ROUND(G202,OFFSET($M$3,COUNTIF($L$3:$L$8,"&gt;"&amp;G202),0))),0)</f>
        <v>0</v>
      </c>
      <c r="K202" s="110">
        <f ca="1">K201+IF(E202="N",3,0)</f>
        <v>0</v>
      </c>
      <c r="M202" s="110">
        <f ca="1">IF(OR(M200="인장 (추)",M200="압축 (추)"),E202,OFFSET(Force_2!AF$219,A200,0))</f>
        <v>0</v>
      </c>
      <c r="N202" s="102" t="e">
        <f ca="1">OFFSET($D$2,MATCH(M202,$E$2:$J$2,0),MATCH(K207,$D$3:$D$8,0))</f>
        <v>#N/A</v>
      </c>
      <c r="O202" s="110">
        <f ca="1">OFFSET(Force_2!AG$219,A200,0)</f>
        <v>0</v>
      </c>
      <c r="P202" s="114">
        <f ca="1">OFFSET(Force_2!AH$219,A200,0)</f>
        <v>0</v>
      </c>
      <c r="Q202" s="547"/>
      <c r="R202" s="111">
        <f ca="1">OFFSET(Force_2!AC$219,$A200,0)</f>
        <v>0</v>
      </c>
      <c r="S202" s="111">
        <f ca="1">OFFSET(Force_2!AD$219,$A200,0)</f>
        <v>0</v>
      </c>
      <c r="T202" s="111">
        <f ca="1">OFFSET(Force_2!AE$219,$A200,0)</f>
        <v>0</v>
      </c>
    </row>
    <row r="203" spans="1:37" s="115" customFormat="1" ht="18.75" customHeight="1">
      <c r="A203" s="106"/>
      <c r="B203" s="106"/>
      <c r="C203" s="106"/>
      <c r="D203" s="106"/>
      <c r="E203" s="106"/>
      <c r="F203" s="106"/>
      <c r="G203" s="106"/>
      <c r="I203" s="106"/>
      <c r="J203" s="106"/>
      <c r="K203" s="106"/>
      <c r="L203" s="106"/>
      <c r="M203" s="106"/>
      <c r="N203" s="106"/>
      <c r="O203" s="106"/>
      <c r="AB203" s="116"/>
      <c r="AC203" s="116"/>
      <c r="AD203" s="116"/>
      <c r="AE203" s="116"/>
    </row>
    <row r="204" spans="1:37" s="115" customFormat="1" ht="18.75" customHeight="1">
      <c r="A204" s="117" t="s">
        <v>263</v>
      </c>
      <c r="B204" s="117"/>
      <c r="C204" s="118"/>
      <c r="D204" s="108"/>
      <c r="E204" s="108"/>
      <c r="F204" s="93"/>
      <c r="G204" s="108"/>
      <c r="H204" s="119"/>
      <c r="I204" s="108"/>
      <c r="K204" s="93" t="s">
        <v>54</v>
      </c>
      <c r="M204" s="119"/>
      <c r="N204" s="119"/>
      <c r="O204" s="119"/>
      <c r="P204" s="120" t="s">
        <v>55</v>
      </c>
      <c r="R204" s="119"/>
      <c r="S204" s="119"/>
    </row>
    <row r="205" spans="1:37" s="115" customFormat="1" ht="17.25" customHeight="1">
      <c r="A205" s="538" t="s">
        <v>264</v>
      </c>
      <c r="B205" s="555" t="s">
        <v>576</v>
      </c>
      <c r="C205" s="538" t="s">
        <v>265</v>
      </c>
      <c r="D205" s="538" t="s">
        <v>266</v>
      </c>
      <c r="E205" s="535" t="s">
        <v>267</v>
      </c>
      <c r="F205" s="537"/>
      <c r="G205" s="535" t="s">
        <v>190</v>
      </c>
      <c r="H205" s="537"/>
      <c r="I205" s="535" t="s">
        <v>191</v>
      </c>
      <c r="J205" s="537"/>
      <c r="K205" s="538" t="s">
        <v>192</v>
      </c>
      <c r="L205" s="535" t="s">
        <v>271</v>
      </c>
      <c r="M205" s="536"/>
      <c r="N205" s="536"/>
      <c r="O205" s="537"/>
      <c r="P205" s="535" t="s">
        <v>272</v>
      </c>
      <c r="Q205" s="536"/>
      <c r="R205" s="536"/>
      <c r="S205" s="537"/>
      <c r="T205" s="535" t="s">
        <v>228</v>
      </c>
      <c r="U205" s="536"/>
      <c r="V205" s="537"/>
    </row>
    <row r="206" spans="1:37" ht="18.75" customHeight="1">
      <c r="A206" s="540"/>
      <c r="B206" s="540"/>
      <c r="C206" s="540"/>
      <c r="D206" s="539"/>
      <c r="E206" s="99" t="s">
        <v>192</v>
      </c>
      <c r="F206" s="99" t="s">
        <v>271</v>
      </c>
      <c r="G206" s="99" t="s">
        <v>192</v>
      </c>
      <c r="H206" s="99" t="s">
        <v>271</v>
      </c>
      <c r="I206" s="99" t="s">
        <v>192</v>
      </c>
      <c r="J206" s="99" t="s">
        <v>271</v>
      </c>
      <c r="K206" s="539"/>
      <c r="L206" s="99" t="s">
        <v>267</v>
      </c>
      <c r="M206" s="99" t="s">
        <v>190</v>
      </c>
      <c r="N206" s="99" t="s">
        <v>191</v>
      </c>
      <c r="O206" s="99" t="s">
        <v>277</v>
      </c>
      <c r="P206" s="99" t="s">
        <v>267</v>
      </c>
      <c r="Q206" s="99" t="s">
        <v>190</v>
      </c>
      <c r="R206" s="99" t="s">
        <v>191</v>
      </c>
      <c r="S206" s="99" t="s">
        <v>277</v>
      </c>
      <c r="T206" s="99" t="s">
        <v>212</v>
      </c>
      <c r="U206" s="99" t="s">
        <v>213</v>
      </c>
      <c r="V206" s="99" t="s">
        <v>214</v>
      </c>
    </row>
    <row r="207" spans="1:37" s="115" customFormat="1" ht="18.75" customHeight="1">
      <c r="A207" s="539"/>
      <c r="B207" s="539"/>
      <c r="C207" s="539"/>
      <c r="D207" s="312">
        <f ca="1">G200</f>
        <v>0</v>
      </c>
      <c r="E207" s="99">
        <f ca="1">D207</f>
        <v>0</v>
      </c>
      <c r="F207" s="99" t="s">
        <v>0</v>
      </c>
      <c r="G207" s="99">
        <f ca="1">D207</f>
        <v>0</v>
      </c>
      <c r="H207" s="99" t="s">
        <v>0</v>
      </c>
      <c r="I207" s="99">
        <f ca="1">D207</f>
        <v>0</v>
      </c>
      <c r="J207" s="99" t="s">
        <v>0</v>
      </c>
      <c r="K207" s="312" t="s">
        <v>176</v>
      </c>
      <c r="L207" s="99"/>
      <c r="M207" s="99"/>
      <c r="N207" s="99"/>
      <c r="O207" s="187"/>
      <c r="P207" s="99" t="s">
        <v>176</v>
      </c>
      <c r="Q207" s="99" t="s">
        <v>176</v>
      </c>
      <c r="R207" s="99" t="s">
        <v>176</v>
      </c>
      <c r="S207" s="99" t="s">
        <v>176</v>
      </c>
      <c r="T207" s="99" t="s">
        <v>215</v>
      </c>
      <c r="U207" s="99" t="s">
        <v>215</v>
      </c>
      <c r="V207" s="99" t="s">
        <v>215</v>
      </c>
    </row>
    <row r="208" spans="1:37" s="115" customFormat="1" ht="18.75" customHeight="1">
      <c r="A208" s="121">
        <v>0</v>
      </c>
      <c r="B208" s="121" t="b">
        <f ca="1">IFERROR(AND(OFFSET(Force_2!O$3,B200+A208,0)&lt;&gt;"",H200+5&gt;A208),FALSE)</f>
        <v>0</v>
      </c>
      <c r="C208" s="541" t="s">
        <v>280</v>
      </c>
      <c r="D208" s="121" t="str">
        <f ca="1">IF(B208=FALSE,"",OFFSET(Force_2!B$3,B200+A208,0))</f>
        <v/>
      </c>
      <c r="E208" s="121" t="str">
        <f ca="1">IF(B208=FALSE,"",OFFSET(Force_2!O$3,B200+A208,0))</f>
        <v/>
      </c>
      <c r="F208" s="121" t="str">
        <f ca="1">IF(B208=FALSE,"",OFFSET(Force_2!P$3,B200+A208,0))</f>
        <v/>
      </c>
      <c r="G208" s="121" t="str">
        <f ca="1">IF(B208=FALSE,"",OFFSET(Force_2!Q$3,B200+A208,0))</f>
        <v/>
      </c>
      <c r="H208" s="121" t="str">
        <f ca="1">IF(B208=FALSE,"",OFFSET(Force_2!R$3,B200+A208,0))</f>
        <v/>
      </c>
      <c r="I208" s="121" t="str">
        <f ca="1">IF(B208=FALSE,"",OFFSET(Force_2!S$3,B200+A208,0))</f>
        <v/>
      </c>
      <c r="J208" s="121" t="str">
        <f ca="1">IF(B208=FALSE,"",OFFSET(Force_2!T$3,B200+A208,0))</f>
        <v/>
      </c>
      <c r="K208" s="295" t="str">
        <f ca="1">IF(B208=FALSE,"",D208*A202)</f>
        <v/>
      </c>
      <c r="L208" s="295" t="str">
        <f ca="1">IF(B208=FALSE,"",IF(D208=0,0,D208/E208*(F208-F208)))</f>
        <v/>
      </c>
      <c r="M208" s="295" t="str">
        <f ca="1">IF(B208=FALSE,"",IF(D208=0,0,D208/G208*(H208-H208)))</f>
        <v/>
      </c>
      <c r="N208" s="295" t="str">
        <f ca="1">IF(B208=FALSE,"",IF(D208=0,0,D208/I208*(J208-J208)))</f>
        <v/>
      </c>
      <c r="O208" s="296"/>
      <c r="P208" s="297" t="s">
        <v>281</v>
      </c>
      <c r="Q208" s="298"/>
      <c r="R208" s="298"/>
      <c r="S208" s="298"/>
      <c r="T208" s="296"/>
      <c r="U208" s="298"/>
      <c r="V208" s="299"/>
      <c r="X208" s="93" t="s">
        <v>282</v>
      </c>
      <c r="Z208" s="119"/>
      <c r="AA208" s="119"/>
      <c r="AB208" s="119"/>
      <c r="AI208" s="93" t="s">
        <v>501</v>
      </c>
      <c r="AJ208" s="119"/>
      <c r="AK208" s="119"/>
    </row>
    <row r="209" spans="1:39" s="108" customFormat="1" ht="18.75" customHeight="1">
      <c r="A209" s="121">
        <v>1</v>
      </c>
      <c r="B209" s="121" t="b">
        <f ca="1">IFERROR(AND(OFFSET(Force_2!O$3,B200+A209,0)&lt;&gt;"",H200+5&gt;A209),FALSE)</f>
        <v>0</v>
      </c>
      <c r="C209" s="542"/>
      <c r="D209" s="121" t="str">
        <f ca="1">IF(B209=FALSE,"",OFFSET(Force_2!B$3,B200+A209,0))</f>
        <v/>
      </c>
      <c r="E209" s="121" t="str">
        <f ca="1">IF(B209=FALSE,"",OFFSET(Force_2!O$3,B200+A209,0))</f>
        <v/>
      </c>
      <c r="F209" s="121" t="str">
        <f ca="1">IF(B209=FALSE,"",OFFSET(Force_2!P$3,B200+A209,0))</f>
        <v/>
      </c>
      <c r="G209" s="121" t="str">
        <f ca="1">IF(B209=FALSE,"",OFFSET(Force_2!Q$3,B200+A209,0))</f>
        <v/>
      </c>
      <c r="H209" s="121" t="str">
        <f ca="1">IF(B209=FALSE,"",OFFSET(Force_2!R$3,B200+A209,0))</f>
        <v/>
      </c>
      <c r="I209" s="121" t="str">
        <f ca="1">IF(B209=FALSE,"",OFFSET(Force_2!S$3,B200+A209,0))</f>
        <v/>
      </c>
      <c r="J209" s="121" t="str">
        <f ca="1">IF(B209=FALSE,"",OFFSET(Force_2!T$3,B200+A209,0))</f>
        <v/>
      </c>
      <c r="K209" s="295" t="str">
        <f ca="1">IF(B209=FALSE,"",D209*A202)</f>
        <v/>
      </c>
      <c r="L209" s="295" t="str">
        <f ca="1">IF(B209=FALSE,"",IF(D209=0,0,D209/E209*(F209-F208)))</f>
        <v/>
      </c>
      <c r="M209" s="295" t="str">
        <f ca="1">IF(B209=FALSE,"",IF(D209=0,0,D209/G209*(H209-H208)))</f>
        <v/>
      </c>
      <c r="N209" s="295" t="str">
        <f ca="1">IF(B209=FALSE,"",IF(D209=0,0,D209/I209*(J209-J208)))</f>
        <v/>
      </c>
      <c r="O209" s="300"/>
      <c r="P209" s="295" t="e">
        <f ca="1">OFFSET(E211,H200+1,0)*A202</f>
        <v>#VALUE!</v>
      </c>
      <c r="Q209" s="295" t="e">
        <f ca="1">OFFSET(G211,H200+1,0)*A202</f>
        <v>#VALUE!</v>
      </c>
      <c r="R209" s="295" t="e">
        <f ca="1">OFFSET(I211,H200+1,0)*A202</f>
        <v>#VALUE!</v>
      </c>
      <c r="S209" s="301"/>
      <c r="T209" s="300"/>
      <c r="U209" s="301"/>
      <c r="V209" s="302"/>
      <c r="X209" s="98" t="s">
        <v>532</v>
      </c>
      <c r="Y209" s="313" t="s">
        <v>192</v>
      </c>
      <c r="Z209" s="311" t="s">
        <v>478</v>
      </c>
      <c r="AA209" s="272" t="s">
        <v>550</v>
      </c>
      <c r="AB209" s="313" t="s">
        <v>283</v>
      </c>
      <c r="AC209" s="313" t="s">
        <v>58</v>
      </c>
      <c r="AD209" s="272" t="s">
        <v>551</v>
      </c>
      <c r="AE209" s="313" t="s">
        <v>56</v>
      </c>
      <c r="AF209" s="313" t="s">
        <v>57</v>
      </c>
      <c r="AG209" s="313" t="s">
        <v>193</v>
      </c>
      <c r="AI209" s="311" t="s">
        <v>478</v>
      </c>
      <c r="AJ209" s="560" t="s">
        <v>112</v>
      </c>
      <c r="AK209" s="561"/>
      <c r="AL209" s="562"/>
      <c r="AM209" s="311" t="s">
        <v>504</v>
      </c>
    </row>
    <row r="210" spans="1:39" s="108" customFormat="1" ht="18.75" customHeight="1" thickBot="1">
      <c r="A210" s="122">
        <v>2</v>
      </c>
      <c r="B210" s="122" t="b">
        <f ca="1">IFERROR(AND(OFFSET(Force_2!O$3,B200+A210,0)&lt;&gt;"",H200+5&gt;A210),FALSE)</f>
        <v>0</v>
      </c>
      <c r="C210" s="543"/>
      <c r="D210" s="122" t="str">
        <f ca="1">IF(B210=FALSE,"",OFFSET(Force_2!B$3,B200+A210,0))</f>
        <v/>
      </c>
      <c r="E210" s="122" t="str">
        <f ca="1">IF(B210=FALSE,"",OFFSET(Force_2!O$3,B200+A210,0))</f>
        <v/>
      </c>
      <c r="F210" s="122" t="str">
        <f ca="1">IF(B210=FALSE,"",OFFSET(Force_2!P$3,B200+A210,0))</f>
        <v/>
      </c>
      <c r="G210" s="122" t="str">
        <f ca="1">IF(B210=FALSE,"",OFFSET(Force_2!Q$3,B200+A210,0))</f>
        <v/>
      </c>
      <c r="H210" s="122" t="str">
        <f ca="1">IF(B210=FALSE,"",OFFSET(Force_2!R$3,B200+A210,0))</f>
        <v/>
      </c>
      <c r="I210" s="122" t="str">
        <f ca="1">IF(B210=FALSE,"",OFFSET(Force_2!S$3,B200+A210,0))</f>
        <v/>
      </c>
      <c r="J210" s="122" t="str">
        <f ca="1">IF(B210=FALSE,"",OFFSET(Force_2!T$3,B200+A210,0))</f>
        <v/>
      </c>
      <c r="K210" s="303" t="str">
        <f ca="1">IF(B210=FALSE,"",D210*A202)</f>
        <v/>
      </c>
      <c r="L210" s="303" t="str">
        <f ca="1">IF(B210=FALSE,"",IF(D210=0,0,D210/E210*(F210-F208)))</f>
        <v/>
      </c>
      <c r="M210" s="303" t="str">
        <f ca="1">IF(B210=FALSE,"",IF(D210=0,0,D210/G210*(H210-H208)))</f>
        <v/>
      </c>
      <c r="N210" s="303" t="str">
        <f ca="1">IF(B210=FALSE,"",IF(D210=0,0,D210/I210*(J210-J208)))</f>
        <v/>
      </c>
      <c r="O210" s="304"/>
      <c r="P210" s="305" t="e">
        <f ca="1">ABS(P209)</f>
        <v>#VALUE!</v>
      </c>
      <c r="Q210" s="305" t="e">
        <f t="shared" ref="Q210:R210" ca="1" si="96">ABS(Q209)</f>
        <v>#VALUE!</v>
      </c>
      <c r="R210" s="305" t="e">
        <f t="shared" ca="1" si="96"/>
        <v>#VALUE!</v>
      </c>
      <c r="S210" s="306"/>
      <c r="T210" s="304"/>
      <c r="U210" s="306"/>
      <c r="V210" s="307"/>
      <c r="X210" s="312" t="s">
        <v>533</v>
      </c>
      <c r="Y210" s="312" t="str">
        <f ca="1">E202</f>
        <v>kN</v>
      </c>
      <c r="Z210" s="312" t="str">
        <f ca="1">E202</f>
        <v>kN</v>
      </c>
      <c r="AA210" s="312" t="str">
        <f ca="1">Z210</f>
        <v>kN</v>
      </c>
      <c r="AB210" s="312" t="s">
        <v>59</v>
      </c>
      <c r="AC210" s="312" t="s">
        <v>60</v>
      </c>
      <c r="AD210" s="233" t="str">
        <f ca="1">AA210</f>
        <v>kN</v>
      </c>
      <c r="AE210" s="312" t="s">
        <v>59</v>
      </c>
      <c r="AF210" s="312" t="s">
        <v>59</v>
      </c>
      <c r="AG210" s="312"/>
      <c r="AI210" s="312" t="str">
        <f ca="1">Z210</f>
        <v>kN</v>
      </c>
      <c r="AJ210" s="233" t="s">
        <v>505</v>
      </c>
      <c r="AK210" s="233" t="s">
        <v>558</v>
      </c>
      <c r="AL210" s="233" t="s">
        <v>506</v>
      </c>
      <c r="AM210" s="250" t="str">
        <f ca="1">IF(TYPE(MATCH("FAIL",AM211:AM224,0))=16,"","FAIL")</f>
        <v/>
      </c>
    </row>
    <row r="211" spans="1:39" s="119" customFormat="1" ht="18.75" customHeight="1">
      <c r="A211" s="123">
        <v>3</v>
      </c>
      <c r="B211" s="123" t="b">
        <f ca="1">IFERROR(AND(OFFSET(Force_2!O$3,B200+A211,0)&lt;&gt;"",H200+5&gt;A211),FALSE)</f>
        <v>0</v>
      </c>
      <c r="C211" s="556" t="s">
        <v>285</v>
      </c>
      <c r="D211" s="123" t="str">
        <f ca="1">IF(B211=FALSE,"",OFFSET(Force_2!B$3,B200+A211,0))</f>
        <v/>
      </c>
      <c r="E211" s="123" t="str">
        <f ca="1">IF(B211=FALSE,"",OFFSET(Force_2!O$3,B200+A211,0))</f>
        <v/>
      </c>
      <c r="F211" s="123" t="str">
        <f ca="1">IF(B211=FALSE,"",OFFSET(Force_2!P$3,B200+A211,0))</f>
        <v/>
      </c>
      <c r="G211" s="123" t="str">
        <f ca="1">IF(B211=FALSE,"",OFFSET(Force_2!Q$3,B200+A211,0))</f>
        <v/>
      </c>
      <c r="H211" s="123" t="str">
        <f ca="1">IF(B211=FALSE,"",OFFSET(Force_2!R$3,B200+A211,0))</f>
        <v/>
      </c>
      <c r="I211" s="123" t="str">
        <f ca="1">IF(B211=FALSE,"",OFFSET(Force_2!S$3,B200+A211,0))</f>
        <v/>
      </c>
      <c r="J211" s="123" t="str">
        <f ca="1">IF(B211=FALSE,"",OFFSET(Force_2!T$3,B200+A211,0))</f>
        <v/>
      </c>
      <c r="K211" s="308" t="str">
        <f ca="1">IF(B211=FALSE,"",D211*A202)</f>
        <v/>
      </c>
      <c r="L211" s="308" t="str">
        <f ca="1">IF(B211=FALSE,"",IF(D211=0,0,D211/E211*(F211-F211)))</f>
        <v/>
      </c>
      <c r="M211" s="308" t="str">
        <f ca="1">IF(B211=FALSE,"",IF(D211=0,0,D211/G211*(H211-H211)))</f>
        <v/>
      </c>
      <c r="N211" s="308" t="str">
        <f ca="1">IF(B211=FALSE,"",IF(D211=0,0,D211/I211*(J211-J211)))</f>
        <v/>
      </c>
      <c r="O211" s="308" t="str">
        <f ca="1">IF(B211=FALSE,"",AVERAGE(L211:N211))</f>
        <v/>
      </c>
      <c r="P211" s="308" t="str">
        <f ca="1">IF(B211=FALSE,"",(R202*L211+S202*L211^2+T202*L211^3)*N202)</f>
        <v/>
      </c>
      <c r="Q211" s="308" t="str">
        <f ca="1">IF(B211=FALSE,"",(R202*M211+S202*M211^2+T202*M211^3)*N202)</f>
        <v/>
      </c>
      <c r="R211" s="308" t="str">
        <f ca="1">IF(B211=FALSE,"",(R202*N211+S202*N211^2+T202*N211^3)*N202)</f>
        <v/>
      </c>
      <c r="S211" s="308" t="str">
        <f ca="1">IF(B211=FALSE,"",AVERAGE(P211:R211))</f>
        <v/>
      </c>
      <c r="T211" s="309" t="str">
        <f ca="1">IF(B211=FALSE,"",IF(K211=0,0,(ROUND(K211,K202)-ROUND(P211,K202))/ROUND(P211,K202)*100))</f>
        <v/>
      </c>
      <c r="U211" s="309" t="str">
        <f ca="1">IF(B211=FALSE,"",IF(K211=0,0,(ROUND(K211,K202)-ROUND(Q211,K202))/ROUND(Q211,K202)*100))</f>
        <v/>
      </c>
      <c r="V211" s="309" t="str">
        <f ca="1">IF(B211=FALSE,"",IF(K211=0,0,(ROUND(K211,K202)-ROUND(R211,K202))/ROUND(R211,K202)*100))</f>
        <v/>
      </c>
      <c r="X211" s="124" t="str">
        <f ca="1">IF(A230=FALSE,"",IF(B230*F202&gt;=1000,"# ##","")&amp;J202)</f>
        <v/>
      </c>
      <c r="Y211" s="124" t="str">
        <f ca="1">IF(A230=FALSE,"",TEXT(B230*F202,X211))</f>
        <v/>
      </c>
      <c r="Z211" s="124" t="str">
        <f ca="1">IF(A230=FALSE,"-",TEXT(C230*F202,X211))</f>
        <v>-</v>
      </c>
      <c r="AA211" s="273" t="str">
        <f ca="1">IF(A230=FALSE,"-",TEXT((B230-C230)*F202,X211))</f>
        <v>-</v>
      </c>
      <c r="AB211" s="124" t="str">
        <f ca="1">IF(A230=FALSE,"",IF(D211=0,"-",TEXT(P230,AH232)))</f>
        <v/>
      </c>
      <c r="AC211" s="124" t="str">
        <f ca="1">IF(OR(A230=FALSE,D211=0),"-",TEXT(ROUNDUP(AE230,AH230),AH232))</f>
        <v>-</v>
      </c>
      <c r="AD211" s="310" t="s">
        <v>577</v>
      </c>
      <c r="AE211" s="124" t="str">
        <f ca="1">IF(OR(A230=FALSE,D211=0),"-",TEXT(Q230,AH232))</f>
        <v>-</v>
      </c>
      <c r="AF211" s="130" t="str">
        <f ca="1">IF(A230=FALSE,"-",TEXT(R230,AH232))</f>
        <v>-</v>
      </c>
      <c r="AG211" s="125" t="str">
        <f ca="1">IF(A230=FALSE,"-",AA230)</f>
        <v>-</v>
      </c>
      <c r="AI211" s="125" t="str">
        <f ca="1">IF(A230=FALSE,"",ROUND(C230*F202,K201))</f>
        <v/>
      </c>
      <c r="AJ211" s="125" t="str">
        <f ca="1">IF(A230=FALSE,"",ROUND(OFFSET(Force_2!L$3,B200+A211,0)*A202*F202,K201))</f>
        <v/>
      </c>
      <c r="AK211" s="125" t="str">
        <f ca="1">IF(A230=FALSE,"",ROUND(OFFSET(Force_2!M$3,B200+A211,0)*A202*F202,K201))</f>
        <v/>
      </c>
      <c r="AL211" s="124" t="str">
        <f ca="1">IF(A230=FALSE,"","± "&amp;TEXT((AK211-AJ211)/2,J202))</f>
        <v/>
      </c>
      <c r="AM211" s="124" t="str">
        <f ca="1">IF(A230=FALSE,"-",IF(AND(AJ211&lt;=AI211,AI211&lt;=AK211),"PASS","FAIL"))</f>
        <v>-</v>
      </c>
    </row>
    <row r="212" spans="1:39" s="119" customFormat="1" ht="18.75" customHeight="1">
      <c r="A212" s="121">
        <v>4</v>
      </c>
      <c r="B212" s="121" t="b">
        <f ca="1">IFERROR(AND(OFFSET(Force_2!O$3,B200+A212,0)&lt;&gt;"",H200+5&gt;A212),FALSE)</f>
        <v>0</v>
      </c>
      <c r="C212" s="542"/>
      <c r="D212" s="121" t="str">
        <f ca="1">IF(B212=FALSE,"",OFFSET(Force_2!B$3,B200+A212,0))</f>
        <v/>
      </c>
      <c r="E212" s="121" t="str">
        <f ca="1">IF(B212=FALSE,"",OFFSET(Force_2!O$3,B200+A212,0))</f>
        <v/>
      </c>
      <c r="F212" s="121" t="str">
        <f ca="1">IF(B212=FALSE,"",OFFSET(Force_2!P$3,B200+A212,0))</f>
        <v/>
      </c>
      <c r="G212" s="121" t="str">
        <f ca="1">IF(B212=FALSE,"",OFFSET(Force_2!Q$3,B200+A212,0))</f>
        <v/>
      </c>
      <c r="H212" s="121" t="str">
        <f ca="1">IF(B212=FALSE,"",OFFSET(Force_2!R$3,B200+A212,0))</f>
        <v/>
      </c>
      <c r="I212" s="121" t="str">
        <f ca="1">IF(B212=FALSE,"",OFFSET(Force_2!S$3,B200+A212,0))</f>
        <v/>
      </c>
      <c r="J212" s="121" t="str">
        <f ca="1">IF(B212=FALSE,"",OFFSET(Force_2!T$3,B200+A212,0))</f>
        <v/>
      </c>
      <c r="K212" s="308" t="str">
        <f ca="1">IF(B212=FALSE,"",D212*A202)</f>
        <v/>
      </c>
      <c r="L212" s="308" t="str">
        <f ca="1">IF(B212=FALSE,"",IF(D212=0,0,D212/E212*(F212-F211)))</f>
        <v/>
      </c>
      <c r="M212" s="308" t="str">
        <f ca="1">IF(B212=FALSE,"",IF(D212=0,0,D212/G212*(H212-H211)))</f>
        <v/>
      </c>
      <c r="N212" s="308" t="str">
        <f ca="1">IF(B212=FALSE,"",IF(D212=0,0,D212/I212*(J212-J211)))</f>
        <v/>
      </c>
      <c r="O212" s="308" t="str">
        <f t="shared" ref="O212:O225" ca="1" si="97">IF(B212=FALSE,"",AVERAGE(L212:N212))</f>
        <v/>
      </c>
      <c r="P212" s="308" t="str">
        <f ca="1">IF(B212=FALSE,"",(R202*L212+S202*L212^2+T202*L212^3)*N202)</f>
        <v/>
      </c>
      <c r="Q212" s="308" t="str">
        <f ca="1">IF(B212=FALSE,"",(R202*M212+S202*M212^2+T202*M212^3)*N202)</f>
        <v/>
      </c>
      <c r="R212" s="308" t="str">
        <f ca="1">IF(B212=FALSE,"",(R202*N212+S202*N212^2+T202*N212^3)*N202)</f>
        <v/>
      </c>
      <c r="S212" s="308" t="str">
        <f t="shared" ref="S212:S225" ca="1" si="98">IF(B212=FALSE,"",AVERAGE(P212:R212))</f>
        <v/>
      </c>
      <c r="T212" s="309" t="str">
        <f ca="1">IF(B212=FALSE,"",IF(K212=0,0,(ROUND(K212,K202)-ROUND(P212,K202))/ROUND(P212,K202)*100))</f>
        <v/>
      </c>
      <c r="U212" s="309" t="str">
        <f ca="1">IF(B212=FALSE,"",IF(K212=0,0,(ROUND(K212,K202)-ROUND(Q212,K202))/ROUND(Q212,K202)*100))</f>
        <v/>
      </c>
      <c r="V212" s="309" t="str">
        <f ca="1">IF(B212=FALSE,"",IF(K212=0,0,(ROUND(K212,K202)-ROUND(R212,K202))/ROUND(R212,K202)*100))</f>
        <v/>
      </c>
      <c r="X212" s="124" t="str">
        <f ca="1">IF(A231=FALSE,"",IF(B231*F202&gt;=1000,"# ##","")&amp;J202)</f>
        <v/>
      </c>
      <c r="Y212" s="124" t="str">
        <f ca="1">IF(A231=FALSE,"",TEXT(B231*F202,X212))</f>
        <v/>
      </c>
      <c r="Z212" s="124" t="str">
        <f ca="1">IF(A231=FALSE,"-",TEXT(C231*F202,X212))</f>
        <v>-</v>
      </c>
      <c r="AA212" s="273" t="str">
        <f ca="1">IF(A231=FALSE,"-",TEXT((B231-C231)*F202,X212))</f>
        <v>-</v>
      </c>
      <c r="AB212" s="124" t="str">
        <f ca="1">IF(A231=FALSE,"",IF(D212=0,"-",TEXT(P231,AH232)))</f>
        <v/>
      </c>
      <c r="AC212" s="124" t="str">
        <f ca="1">IF(OR(A231=FALSE,D212=0),"-",TEXT(ROUNDUP(AE231,AH230),AH232))</f>
        <v>-</v>
      </c>
      <c r="AD212" s="273" t="str">
        <f ca="1">IF(A231=FALSE,"-",TEXT(ROUNDUP(AE231,AH230)%*B231*F202,X212))</f>
        <v>-</v>
      </c>
      <c r="AE212" s="124" t="str">
        <f ca="1">IF(OR(A231=FALSE,D212=0),"-",TEXT(Q231,AH232))</f>
        <v>-</v>
      </c>
      <c r="AF212" s="124" t="s">
        <v>578</v>
      </c>
      <c r="AG212" s="125" t="str">
        <f t="shared" ref="AG212:AG224" ca="1" si="99">IF(A231=FALSE,"-",AA231)</f>
        <v>-</v>
      </c>
      <c r="AI212" s="125" t="str">
        <f ca="1">IF(A231=FALSE,"",ROUND(C231*F202,K201))</f>
        <v/>
      </c>
      <c r="AJ212" s="125" t="str">
        <f ca="1">IF(A231=FALSE,"",ROUND(OFFSET(Force_2!L$3,B200+A212,0)*A202*F202,K201))</f>
        <v/>
      </c>
      <c r="AK212" s="125" t="str">
        <f ca="1">IF(A231=FALSE,"",ROUND(OFFSET(Force_2!M$3,B200+A212,0)*A202*F202,K201))</f>
        <v/>
      </c>
      <c r="AL212" s="124" t="str">
        <f ca="1">IF(A231=FALSE,"","± "&amp;TEXT((AK212-AJ212)/2,J202))</f>
        <v/>
      </c>
      <c r="AM212" s="124" t="str">
        <f t="shared" ref="AM212:AM224" ca="1" si="100">IF(A231=FALSE,"-",IF(AND(AJ212&lt;=AI212,AI212&lt;=AK212),"PASS","FAIL"))</f>
        <v>-</v>
      </c>
    </row>
    <row r="213" spans="1:39" s="119" customFormat="1" ht="18.75" customHeight="1">
      <c r="A213" s="121">
        <v>5</v>
      </c>
      <c r="B213" s="121" t="b">
        <f ca="1">IFERROR(AND(OFFSET(Force_2!O$3,B200+A213,0)&lt;&gt;"",H200+5&gt;A213),FALSE)</f>
        <v>0</v>
      </c>
      <c r="C213" s="542"/>
      <c r="D213" s="121" t="str">
        <f ca="1">IF(B213=FALSE,"",OFFSET(Force_2!B$3,B200+A213,0))</f>
        <v/>
      </c>
      <c r="E213" s="121" t="str">
        <f ca="1">IF(B213=FALSE,"",OFFSET(Force_2!O$3,B200+A213,0))</f>
        <v/>
      </c>
      <c r="F213" s="121" t="str">
        <f ca="1">IF(B213=FALSE,"",OFFSET(Force_2!P$3,B200+A213,0))</f>
        <v/>
      </c>
      <c r="G213" s="121" t="str">
        <f ca="1">IF(B213=FALSE,"",OFFSET(Force_2!Q$3,B200+A213,0))</f>
        <v/>
      </c>
      <c r="H213" s="121" t="str">
        <f ca="1">IF(B213=FALSE,"",OFFSET(Force_2!R$3,B200+A213,0))</f>
        <v/>
      </c>
      <c r="I213" s="121" t="str">
        <f ca="1">IF(B213=FALSE,"",OFFSET(Force_2!S$3,B200+A213,0))</f>
        <v/>
      </c>
      <c r="J213" s="121" t="str">
        <f ca="1">IF(B213=FALSE,"",OFFSET(Force_2!T$3,B200+A213,0))</f>
        <v/>
      </c>
      <c r="K213" s="308" t="str">
        <f ca="1">IF(B213=FALSE,"",D213*A202)</f>
        <v/>
      </c>
      <c r="L213" s="308" t="str">
        <f ca="1">IF(B213=FALSE,"",IF(D213=0,0,D213/E213*(F213-F211)))</f>
        <v/>
      </c>
      <c r="M213" s="308" t="str">
        <f ca="1">IF(B213=FALSE,"",IF(D213=0,0,D213/G213*(H213-H211)))</f>
        <v/>
      </c>
      <c r="N213" s="308" t="str">
        <f ca="1">IF(B213=FALSE,"",IF(D213=0,0,D213/I213*(J213-J211)))</f>
        <v/>
      </c>
      <c r="O213" s="308" t="str">
        <f t="shared" ca="1" si="97"/>
        <v/>
      </c>
      <c r="P213" s="308" t="str">
        <f ca="1">IF(B213=FALSE,"",(R202*L213+S202*L213^2+T202*L213^3)*N202)</f>
        <v/>
      </c>
      <c r="Q213" s="308" t="str">
        <f ca="1">IF(B213=FALSE,"",(R202*M213+S202*M213^2+T202*M213^3)*N202)</f>
        <v/>
      </c>
      <c r="R213" s="308" t="str">
        <f ca="1">IF(B213=FALSE,"",(R202*N213+S202*N213^2+T202*N213^3)*N202)</f>
        <v/>
      </c>
      <c r="S213" s="308" t="str">
        <f t="shared" ca="1" si="98"/>
        <v/>
      </c>
      <c r="T213" s="309" t="str">
        <f ca="1">IF(B213=FALSE,"",IF(K213=0,0,(ROUND(K213,K202)-ROUND(P213,K202))/ROUND(P213,K202)*100))</f>
        <v/>
      </c>
      <c r="U213" s="309" t="str">
        <f ca="1">IF(B213=FALSE,"",IF(K213=0,0,(ROUND(K213,K202)-ROUND(Q213,K202))/ROUND(Q213,K202)*100))</f>
        <v/>
      </c>
      <c r="V213" s="309" t="str">
        <f ca="1">IF(B213=FALSE,"",IF(K213=0,0,(ROUND(K213,K202)-ROUND(R213,K202))/ROUND(R213,K202)*100))</f>
        <v/>
      </c>
      <c r="X213" s="124" t="str">
        <f ca="1">IF(A232=FALSE,"",IF(B232*F202&gt;=1000,"# ##","")&amp;J202)</f>
        <v/>
      </c>
      <c r="Y213" s="124" t="str">
        <f ca="1">IF(A232=FALSE,"",TEXT(B232*F202,X213))</f>
        <v/>
      </c>
      <c r="Z213" s="124" t="str">
        <f ca="1">IF(A232=FALSE,"-",TEXT(C232*F202,X213))</f>
        <v>-</v>
      </c>
      <c r="AA213" s="273" t="str">
        <f ca="1">IF(A232=FALSE,"-",TEXT((B232-C232)*F202,X213))</f>
        <v>-</v>
      </c>
      <c r="AB213" s="124" t="str">
        <f ca="1">IF(A232=FALSE,"",IF(D213=0,"-",TEXT(P232,AH232)))</f>
        <v/>
      </c>
      <c r="AC213" s="124" t="str">
        <f ca="1">IF(OR(A232=FALSE,D213=0),"-",TEXT(ROUNDUP(AE232,AH230),AH232))</f>
        <v>-</v>
      </c>
      <c r="AD213" s="273" t="str">
        <f ca="1">IF(A232=FALSE,"-",TEXT(ROUNDUP(AE232,AH230)%*B232*F202,X213))</f>
        <v>-</v>
      </c>
      <c r="AE213" s="124" t="str">
        <f ca="1">IF(OR(A232=FALSE,D213=0),"-",TEXT(Q232,AH232))</f>
        <v>-</v>
      </c>
      <c r="AF213" s="124" t="s">
        <v>578</v>
      </c>
      <c r="AG213" s="125" t="str">
        <f t="shared" ca="1" si="99"/>
        <v>-</v>
      </c>
      <c r="AI213" s="125" t="str">
        <f ca="1">IF(A232=FALSE,"",ROUND(C232*F202,K201))</f>
        <v/>
      </c>
      <c r="AJ213" s="125" t="str">
        <f ca="1">IF(A232=FALSE,"",ROUND(OFFSET(Force_2!L$3,B200+A213,0)*A202*F202,K201))</f>
        <v/>
      </c>
      <c r="AK213" s="125" t="str">
        <f ca="1">IF(A232=FALSE,"",ROUND(OFFSET(Force_2!M$3,B200+A213,0)*A202*F202,K201))</f>
        <v/>
      </c>
      <c r="AL213" s="124" t="str">
        <f ca="1">IF(A232=FALSE,"","± "&amp;TEXT((AK213-AJ213)/2,J202))</f>
        <v/>
      </c>
      <c r="AM213" s="124" t="str">
        <f t="shared" ca="1" si="100"/>
        <v>-</v>
      </c>
    </row>
    <row r="214" spans="1:39" s="119" customFormat="1" ht="18.75" customHeight="1">
      <c r="A214" s="121">
        <v>6</v>
      </c>
      <c r="B214" s="121" t="b">
        <f ca="1">IFERROR(AND(OFFSET(Force_2!O$3,B200+A214,0)&lt;&gt;"",H200+5&gt;A214),FALSE)</f>
        <v>0</v>
      </c>
      <c r="C214" s="542"/>
      <c r="D214" s="121" t="str">
        <f ca="1">IF(B214=FALSE,"",OFFSET(Force_2!B$3,B200+A214,0))</f>
        <v/>
      </c>
      <c r="E214" s="121" t="str">
        <f ca="1">IF(B214=FALSE,"",OFFSET(Force_2!O$3,B200+A214,0))</f>
        <v/>
      </c>
      <c r="F214" s="121" t="str">
        <f ca="1">IF(B214=FALSE,"",OFFSET(Force_2!P$3,B200+A214,0))</f>
        <v/>
      </c>
      <c r="G214" s="121" t="str">
        <f ca="1">IF(B214=FALSE,"",OFFSET(Force_2!Q$3,B200+A214,0))</f>
        <v/>
      </c>
      <c r="H214" s="121" t="str">
        <f ca="1">IF(B214=FALSE,"",OFFSET(Force_2!R$3,B200+A214,0))</f>
        <v/>
      </c>
      <c r="I214" s="121" t="str">
        <f ca="1">IF(B214=FALSE,"",OFFSET(Force_2!S$3,B200+A214,0))</f>
        <v/>
      </c>
      <c r="J214" s="121" t="str">
        <f ca="1">IF(B214=FALSE,"",OFFSET(Force_2!T$3,B200+A214,0))</f>
        <v/>
      </c>
      <c r="K214" s="308" t="str">
        <f ca="1">IF(B214=FALSE,"",D214*A202)</f>
        <v/>
      </c>
      <c r="L214" s="308" t="str">
        <f ca="1">IF(B214=FALSE,"",IF(D214=0,0,D214/E214*(F214-F211)))</f>
        <v/>
      </c>
      <c r="M214" s="308" t="str">
        <f ca="1">IF(B214=FALSE,"",IF(D214=0,0,D214/G214*(H214-H211)))</f>
        <v/>
      </c>
      <c r="N214" s="308" t="str">
        <f ca="1">IF(B214=FALSE,"",IF(D214=0,0,D214/I214*(J214-J211)))</f>
        <v/>
      </c>
      <c r="O214" s="308" t="str">
        <f t="shared" ca="1" si="97"/>
        <v/>
      </c>
      <c r="P214" s="308" t="str">
        <f ca="1">IF(B214=FALSE,"",(R202*L214+S202*L214^2+T202*L214^3)*N202)</f>
        <v/>
      </c>
      <c r="Q214" s="308" t="str">
        <f ca="1">IF(B214=FALSE,"",(R202*M214+S202*M214^2+T202*M214^3)*N202)</f>
        <v/>
      </c>
      <c r="R214" s="308" t="str">
        <f ca="1">IF(B214=FALSE,"",(R202*N214+S202*N214^2+T202*N214^3)*N202)</f>
        <v/>
      </c>
      <c r="S214" s="308" t="str">
        <f t="shared" ca="1" si="98"/>
        <v/>
      </c>
      <c r="T214" s="309" t="str">
        <f ca="1">IF(B214=FALSE,"",IF(K214=0,0,(ROUND(K214,K202)-ROUND(P214,K202))/ROUND(P214,K202)*100))</f>
        <v/>
      </c>
      <c r="U214" s="309" t="str">
        <f ca="1">IF(B214=FALSE,"",IF(K214=0,0,(ROUND(K214,K202)-ROUND(Q214,K202))/ROUND(Q214,K202)*100))</f>
        <v/>
      </c>
      <c r="V214" s="309" t="str">
        <f ca="1">IF(B214=FALSE,"",IF(K214=0,0,(ROUND(K214,K202)-ROUND(R214,K202))/ROUND(R214,K202)*100))</f>
        <v/>
      </c>
      <c r="X214" s="124" t="str">
        <f ca="1">IF(A233=FALSE,"",IF(B233*F202&gt;=1000,"# ##","")&amp;J202)</f>
        <v/>
      </c>
      <c r="Y214" s="124" t="str">
        <f ca="1">IF(A233=FALSE,"",TEXT(B233*F202,X214))</f>
        <v/>
      </c>
      <c r="Z214" s="124" t="str">
        <f ca="1">IF(A233=FALSE,"-",TEXT(C233*F202,X214))</f>
        <v>-</v>
      </c>
      <c r="AA214" s="273" t="str">
        <f ca="1">IF(A233=FALSE,"-",TEXT((B233-C233)*F202,X214))</f>
        <v>-</v>
      </c>
      <c r="AB214" s="124" t="str">
        <f ca="1">IF(A233=FALSE,"",IF(D214=0,"-",TEXT(P233,AH232)))</f>
        <v/>
      </c>
      <c r="AC214" s="124" t="str">
        <f ca="1">IF(OR(A233=FALSE,D214=0),"-",TEXT(ROUNDUP(AE233,AH230),AH232))</f>
        <v>-</v>
      </c>
      <c r="AD214" s="273" t="str">
        <f ca="1">IF(A233=FALSE,"-",TEXT(ROUNDUP(AE233,AH230)%*B233*F202,X214))</f>
        <v>-</v>
      </c>
      <c r="AE214" s="124" t="str">
        <f ca="1">IF(OR(A233=FALSE,D214=0),"-",TEXT(Q233,AH232))</f>
        <v>-</v>
      </c>
      <c r="AF214" s="124" t="s">
        <v>578</v>
      </c>
      <c r="AG214" s="125" t="str">
        <f t="shared" ca="1" si="99"/>
        <v>-</v>
      </c>
      <c r="AI214" s="125" t="str">
        <f ca="1">IF(A233=FALSE,"",ROUND(C233*F202,K201))</f>
        <v/>
      </c>
      <c r="AJ214" s="125" t="str">
        <f ca="1">IF(A233=FALSE,"",ROUND(OFFSET(Force_2!L$3,B200+A214,0)*A202*F202,K201))</f>
        <v/>
      </c>
      <c r="AK214" s="125" t="str">
        <f ca="1">IF(A233=FALSE,"",ROUND(OFFSET(Force_2!M$3,B200+A214,0)*A202*F202,K201))</f>
        <v/>
      </c>
      <c r="AL214" s="124" t="str">
        <f ca="1">IF(A233=FALSE,"","± "&amp;TEXT((AK214-AJ214)/2,J202))</f>
        <v/>
      </c>
      <c r="AM214" s="124" t="str">
        <f t="shared" ca="1" si="100"/>
        <v>-</v>
      </c>
    </row>
    <row r="215" spans="1:39" s="119" customFormat="1" ht="18.75" customHeight="1">
      <c r="A215" s="121">
        <v>7</v>
      </c>
      <c r="B215" s="121" t="b">
        <f ca="1">IFERROR(AND(OFFSET(Force_2!O$3,B200+A215,0)&lt;&gt;"",H200+5&gt;A215),FALSE)</f>
        <v>0</v>
      </c>
      <c r="C215" s="542"/>
      <c r="D215" s="121" t="str">
        <f ca="1">IF(B215=FALSE,"",OFFSET(Force_2!B$3,B200+A215,0))</f>
        <v/>
      </c>
      <c r="E215" s="121" t="str">
        <f ca="1">IF(B215=FALSE,"",OFFSET(Force_2!O$3,B200+A215,0))</f>
        <v/>
      </c>
      <c r="F215" s="121" t="str">
        <f ca="1">IF(B215=FALSE,"",OFFSET(Force_2!P$3,B200+A215,0))</f>
        <v/>
      </c>
      <c r="G215" s="121" t="str">
        <f ca="1">IF(B215=FALSE,"",OFFSET(Force_2!Q$3,B200+A215,0))</f>
        <v/>
      </c>
      <c r="H215" s="121" t="str">
        <f ca="1">IF(B215=FALSE,"",OFFSET(Force_2!R$3,B200+A215,0))</f>
        <v/>
      </c>
      <c r="I215" s="121" t="str">
        <f ca="1">IF(B215=FALSE,"",OFFSET(Force_2!S$3,B200+A215,0))</f>
        <v/>
      </c>
      <c r="J215" s="121" t="str">
        <f ca="1">IF(B215=FALSE,"",OFFSET(Force_2!T$3,B200+A215,0))</f>
        <v/>
      </c>
      <c r="K215" s="308" t="str">
        <f ca="1">IF(B215=FALSE,"",D215*A202)</f>
        <v/>
      </c>
      <c r="L215" s="308" t="str">
        <f ca="1">IF(B215=FALSE,"",IF(D215=0,0,D215/E215*(F215-F211)))</f>
        <v/>
      </c>
      <c r="M215" s="308" t="str">
        <f ca="1">IF(B215=FALSE,"",IF(D215=0,0,D215/G215*(H215-H211)))</f>
        <v/>
      </c>
      <c r="N215" s="308" t="str">
        <f ca="1">IF(B215=FALSE,"",IF(D215=0,0,D215/I215*(J215-J211)))</f>
        <v/>
      </c>
      <c r="O215" s="308" t="str">
        <f t="shared" ca="1" si="97"/>
        <v/>
      </c>
      <c r="P215" s="308" t="str">
        <f ca="1">IF(B215=FALSE,"",(R202*L215+S202*L215^2+T202*L215^3)*N202)</f>
        <v/>
      </c>
      <c r="Q215" s="308" t="str">
        <f ca="1">IF(B215=FALSE,"",(R202*M215+S202*M215^2+T202*M215^3)*N202)</f>
        <v/>
      </c>
      <c r="R215" s="308" t="str">
        <f ca="1">IF(B215=FALSE,"",(R202*N215+S202*N215^2+T202*N215^3)*N202)</f>
        <v/>
      </c>
      <c r="S215" s="308" t="str">
        <f t="shared" ca="1" si="98"/>
        <v/>
      </c>
      <c r="T215" s="309" t="str">
        <f ca="1">IF(B215=FALSE,"",IF(K215=0,0,(ROUND(K215,K202)-ROUND(P215,K202))/ROUND(P215,K202)*100))</f>
        <v/>
      </c>
      <c r="U215" s="309" t="str">
        <f ca="1">IF(B215=FALSE,"",IF(K215=0,0,(ROUND(K215,K202)-ROUND(Q215,K202))/ROUND(Q215,K202)*100))</f>
        <v/>
      </c>
      <c r="V215" s="309" t="str">
        <f ca="1">IF(B215=FALSE,"",IF(K215=0,0,(ROUND(K215,K202)-ROUND(R215,K202))/ROUND(R215,K202)*100))</f>
        <v/>
      </c>
      <c r="X215" s="124" t="str">
        <f ca="1">IF(A234=FALSE,"",IF(B234*F202&gt;=1000,"# ##","")&amp;J202)</f>
        <v/>
      </c>
      <c r="Y215" s="124" t="str">
        <f ca="1">IF(A234=FALSE,"",TEXT(B234*F202,X215))</f>
        <v/>
      </c>
      <c r="Z215" s="124" t="str">
        <f ca="1">IF(A234=FALSE,"-",TEXT(C234*F202,X215))</f>
        <v>-</v>
      </c>
      <c r="AA215" s="273" t="str">
        <f ca="1">IF(A234=FALSE,"-",TEXT((B234-C234)*F202,X215))</f>
        <v>-</v>
      </c>
      <c r="AB215" s="124" t="str">
        <f ca="1">IF(A234=FALSE,"",IF(D215=0,"-",TEXT(P234,AH232)))</f>
        <v/>
      </c>
      <c r="AC215" s="124" t="str">
        <f ca="1">IF(OR(A234=FALSE,D215=0),"-",TEXT(ROUNDUP(AE234,AH230),AH232))</f>
        <v>-</v>
      </c>
      <c r="AD215" s="273" t="str">
        <f ca="1">IF(A234=FALSE,"-",TEXT(ROUNDUP(AE234,AH230)%*B234*F202,X215))</f>
        <v>-</v>
      </c>
      <c r="AE215" s="124" t="str">
        <f ca="1">IF(OR(A234=FALSE,D215=0),"-",TEXT(Q234,AH232))</f>
        <v>-</v>
      </c>
      <c r="AF215" s="124" t="s">
        <v>578</v>
      </c>
      <c r="AG215" s="125" t="str">
        <f t="shared" ca="1" si="99"/>
        <v>-</v>
      </c>
      <c r="AI215" s="125" t="str">
        <f ca="1">IF(A234=FALSE,"",ROUND(C234*F202,K201))</f>
        <v/>
      </c>
      <c r="AJ215" s="125" t="str">
        <f ca="1">IF(A234=FALSE,"",ROUND(OFFSET(Force_2!L$3,B200+A215,0)*A202*F202,K201))</f>
        <v/>
      </c>
      <c r="AK215" s="125" t="str">
        <f ca="1">IF(A234=FALSE,"",ROUND(OFFSET(Force_2!M$3,B200+A215,0)*A202*F202,K201))</f>
        <v/>
      </c>
      <c r="AL215" s="124" t="str">
        <f ca="1">IF(A234=FALSE,"","± "&amp;TEXT((AK215-AJ215)/2,J202))</f>
        <v/>
      </c>
      <c r="AM215" s="124" t="str">
        <f t="shared" ca="1" si="100"/>
        <v>-</v>
      </c>
    </row>
    <row r="216" spans="1:39" s="119" customFormat="1" ht="18.75" customHeight="1">
      <c r="A216" s="121">
        <v>8</v>
      </c>
      <c r="B216" s="121" t="b">
        <f ca="1">IFERROR(AND(OFFSET(Force_2!O$3,B200+A216,0)&lt;&gt;"",H200+5&gt;A216),FALSE)</f>
        <v>0</v>
      </c>
      <c r="C216" s="542"/>
      <c r="D216" s="121" t="str">
        <f ca="1">IF(B216=FALSE,"",OFFSET(Force_2!B$3,B200+A216,0))</f>
        <v/>
      </c>
      <c r="E216" s="121" t="str">
        <f ca="1">IF(B216=FALSE,"",OFFSET(Force_2!O$3,B200+A216,0))</f>
        <v/>
      </c>
      <c r="F216" s="121" t="str">
        <f ca="1">IF(B216=FALSE,"",OFFSET(Force_2!P$3,B200+A216,0))</f>
        <v/>
      </c>
      <c r="G216" s="121" t="str">
        <f ca="1">IF(B216=FALSE,"",OFFSET(Force_2!Q$3,B200+A216,0))</f>
        <v/>
      </c>
      <c r="H216" s="121" t="str">
        <f ca="1">IF(B216=FALSE,"",OFFSET(Force_2!R$3,B200+A216,0))</f>
        <v/>
      </c>
      <c r="I216" s="121" t="str">
        <f ca="1">IF(B216=FALSE,"",OFFSET(Force_2!S$3,B200+A216,0))</f>
        <v/>
      </c>
      <c r="J216" s="121" t="str">
        <f ca="1">IF(B216=FALSE,"",OFFSET(Force_2!T$3,B200+A216,0))</f>
        <v/>
      </c>
      <c r="K216" s="308" t="str">
        <f ca="1">IF(B216=FALSE,"",D216*A202)</f>
        <v/>
      </c>
      <c r="L216" s="308" t="str">
        <f ca="1">IF(B216=FALSE,"",IF(D216=0,0,D216/E216*(F216-F211)))</f>
        <v/>
      </c>
      <c r="M216" s="308" t="str">
        <f ca="1">IF(B216=FALSE,"",IF(D216=0,0,D216/G216*(H216-H211)))</f>
        <v/>
      </c>
      <c r="N216" s="308" t="str">
        <f ca="1">IF(B216=FALSE,"",IF(D216=0,0,D216/I216*(J216-J211)))</f>
        <v/>
      </c>
      <c r="O216" s="308" t="str">
        <f t="shared" ca="1" si="97"/>
        <v/>
      </c>
      <c r="P216" s="308" t="str">
        <f ca="1">IF(B216=FALSE,"",(R202*L216+S202*L216^2+T202*L216^3)*N202)</f>
        <v/>
      </c>
      <c r="Q216" s="308" t="str">
        <f ca="1">IF(B216=FALSE,"",(R202*M216+S202*M216^2+T202*M216^3)*N202)</f>
        <v/>
      </c>
      <c r="R216" s="308" t="str">
        <f ca="1">IF(B216=FALSE,"",(R202*N216+S202*N216^2+T202*N216^3)*N202)</f>
        <v/>
      </c>
      <c r="S216" s="308" t="str">
        <f t="shared" ca="1" si="98"/>
        <v/>
      </c>
      <c r="T216" s="309" t="str">
        <f ca="1">IF(B216=FALSE,"",IF(K216=0,0,(ROUND(K216,K202)-ROUND(P216,K202))/ROUND(P216,K202)*100))</f>
        <v/>
      </c>
      <c r="U216" s="309" t="str">
        <f ca="1">IF(B216=FALSE,"",IF(K216=0,0,(ROUND(K216,K202)-ROUND(Q216,K202))/ROUND(Q216,K202)*100))</f>
        <v/>
      </c>
      <c r="V216" s="309" t="str">
        <f ca="1">IF(B216=FALSE,"",IF(K216=0,0,(ROUND(K216,K202)-ROUND(R216,K202))/ROUND(R216,K202)*100))</f>
        <v/>
      </c>
      <c r="X216" s="124" t="str">
        <f ca="1">IF(A235=FALSE,"",IF(B235*F202&gt;=1000,"# ##","")&amp;J202)</f>
        <v/>
      </c>
      <c r="Y216" s="124" t="str">
        <f ca="1">IF(A235=FALSE,"",TEXT(B235*F202,X216))</f>
        <v/>
      </c>
      <c r="Z216" s="124" t="str">
        <f ca="1">IF(A235=FALSE,"-",TEXT(C235*F202,X216))</f>
        <v>-</v>
      </c>
      <c r="AA216" s="273" t="str">
        <f ca="1">IF(A235=FALSE,"-",TEXT((B235-C235)*F202,X216))</f>
        <v>-</v>
      </c>
      <c r="AB216" s="124" t="str">
        <f ca="1">IF(A235=FALSE,"",IF(D216=0,"-",TEXT(P235,AH232)))</f>
        <v/>
      </c>
      <c r="AC216" s="124" t="str">
        <f ca="1">IF(OR(A235=FALSE,D216=0),"-",TEXT(ROUNDUP(AE235,AH230),AH232))</f>
        <v>-</v>
      </c>
      <c r="AD216" s="273" t="str">
        <f ca="1">IF(A235=FALSE,"-",TEXT(ROUNDUP(AE235,AH230)%*B235*F202,X216))</f>
        <v>-</v>
      </c>
      <c r="AE216" s="124" t="str">
        <f ca="1">IF(OR(A235=FALSE,D216=0),"-",TEXT(Q235,AH232))</f>
        <v>-</v>
      </c>
      <c r="AF216" s="124" t="s">
        <v>578</v>
      </c>
      <c r="AG216" s="125" t="str">
        <f t="shared" ca="1" si="99"/>
        <v>-</v>
      </c>
      <c r="AI216" s="125" t="str">
        <f ca="1">IF(A235=FALSE,"",ROUND(C235*F202,K201))</f>
        <v/>
      </c>
      <c r="AJ216" s="125" t="str">
        <f ca="1">IF(A235=FALSE,"",ROUND(OFFSET(Force_2!L$3,B200+A216,0)*A202*F202,K201))</f>
        <v/>
      </c>
      <c r="AK216" s="125" t="str">
        <f ca="1">IF(A235=FALSE,"",ROUND(OFFSET(Force_2!M$3,B200+A216,0)*A202*F202,K201))</f>
        <v/>
      </c>
      <c r="AL216" s="124" t="str">
        <f ca="1">IF(A235=FALSE,"","± "&amp;TEXT((AK216-AJ216)/2,J202))</f>
        <v/>
      </c>
      <c r="AM216" s="124" t="str">
        <f t="shared" ca="1" si="100"/>
        <v>-</v>
      </c>
    </row>
    <row r="217" spans="1:39" s="119" customFormat="1" ht="18.75" customHeight="1">
      <c r="A217" s="121">
        <v>9</v>
      </c>
      <c r="B217" s="121" t="b">
        <f ca="1">IFERROR(AND(OFFSET(Force_2!O$3,B200+A217,0)&lt;&gt;"",H200+5&gt;A217),FALSE)</f>
        <v>0</v>
      </c>
      <c r="C217" s="542"/>
      <c r="D217" s="121" t="str">
        <f ca="1">IF(B217=FALSE,"",OFFSET(Force_2!B$3,B200+A217,0))</f>
        <v/>
      </c>
      <c r="E217" s="121" t="str">
        <f ca="1">IF(B217=FALSE,"",OFFSET(Force_2!O$3,B200+A217,0))</f>
        <v/>
      </c>
      <c r="F217" s="121" t="str">
        <f ca="1">IF(B217=FALSE,"",OFFSET(Force_2!P$3,B200+A217,0))</f>
        <v/>
      </c>
      <c r="G217" s="121" t="str">
        <f ca="1">IF(B217=FALSE,"",OFFSET(Force_2!Q$3,B200+A217,0))</f>
        <v/>
      </c>
      <c r="H217" s="121" t="str">
        <f ca="1">IF(B217=FALSE,"",OFFSET(Force_2!R$3,B200+A217,0))</f>
        <v/>
      </c>
      <c r="I217" s="121" t="str">
        <f ca="1">IF(B217=FALSE,"",OFFSET(Force_2!S$3,B200+A217,0))</f>
        <v/>
      </c>
      <c r="J217" s="121" t="str">
        <f ca="1">IF(B217=FALSE,"",OFFSET(Force_2!T$3,B200+A217,0))</f>
        <v/>
      </c>
      <c r="K217" s="308" t="str">
        <f ca="1">IF(B217=FALSE,"",D217*A202)</f>
        <v/>
      </c>
      <c r="L217" s="308" t="str">
        <f ca="1">IF(B217=FALSE,"",IF(D217=0,0,D217/E217*(F217-F211)))</f>
        <v/>
      </c>
      <c r="M217" s="308" t="str">
        <f ca="1">IF(B217=FALSE,"",IF(D217=0,0,D217/G217*(H217-H211)))</f>
        <v/>
      </c>
      <c r="N217" s="308" t="str">
        <f ca="1">IF(B217=FALSE,"",IF(D217=0,0,D217/I217*(J217-J211)))</f>
        <v/>
      </c>
      <c r="O217" s="308" t="str">
        <f t="shared" ca="1" si="97"/>
        <v/>
      </c>
      <c r="P217" s="308" t="str">
        <f ca="1">IF(B217=FALSE,"",(R202*L217+S202*L217^2+T202*L217^3)*N202)</f>
        <v/>
      </c>
      <c r="Q217" s="308" t="str">
        <f ca="1">IF(B217=FALSE,"",(R202*M217+S202*M217^2+T202*M217^3)*N202)</f>
        <v/>
      </c>
      <c r="R217" s="308" t="str">
        <f ca="1">IF(B217=FALSE,"",(R202*N217+S202*N217^2+T202*N217^3)*N202)</f>
        <v/>
      </c>
      <c r="S217" s="308" t="str">
        <f t="shared" ca="1" si="98"/>
        <v/>
      </c>
      <c r="T217" s="309" t="str">
        <f ca="1">IF(B217=FALSE,"",IF(K217=0,0,(ROUND(K217,K202)-ROUND(P217,K202))/ROUND(P217,K202)*100))</f>
        <v/>
      </c>
      <c r="U217" s="309" t="str">
        <f ca="1">IF(B217=FALSE,"",IF(K217=0,0,(ROUND(K217,K202)-ROUND(Q217,K202))/ROUND(Q217,K202)*100))</f>
        <v/>
      </c>
      <c r="V217" s="309" t="str">
        <f ca="1">IF(B217=FALSE,"",IF(K217=0,0,(ROUND(K217,K202)-ROUND(R217,K202))/ROUND(R217,K202)*100))</f>
        <v/>
      </c>
      <c r="X217" s="124" t="str">
        <f ca="1">IF(A236=FALSE,"",IF(B236*F202&gt;=1000,"# ##","")&amp;J202)</f>
        <v/>
      </c>
      <c r="Y217" s="124" t="str">
        <f ca="1">IF(A236=FALSE,"",TEXT(B236*F202,X217))</f>
        <v/>
      </c>
      <c r="Z217" s="124" t="str">
        <f ca="1">IF(A236=FALSE,"-",TEXT(C236*F202,X217))</f>
        <v>-</v>
      </c>
      <c r="AA217" s="273" t="str">
        <f ca="1">IF(A236=FALSE,"-",TEXT((B236-C236)*F202,X217))</f>
        <v>-</v>
      </c>
      <c r="AB217" s="124" t="str">
        <f ca="1">IF(A236=FALSE,"",IF(D217=0,"-",TEXT(P236,AH232)))</f>
        <v/>
      </c>
      <c r="AC217" s="124" t="str">
        <f ca="1">IF(OR(A236=FALSE,D217=0),"-",TEXT(ROUNDUP(AE236,AH230),AH232))</f>
        <v>-</v>
      </c>
      <c r="AD217" s="273" t="str">
        <f ca="1">IF(A236=FALSE,"-",TEXT(ROUNDUP(AE236,AH230)%*B236*F202,X217))</f>
        <v>-</v>
      </c>
      <c r="AE217" s="124" t="str">
        <f ca="1">IF(OR(A236=FALSE,D217=0),"-",TEXT(Q236,AH232))</f>
        <v>-</v>
      </c>
      <c r="AF217" s="124" t="s">
        <v>578</v>
      </c>
      <c r="AG217" s="125" t="str">
        <f t="shared" ca="1" si="99"/>
        <v>-</v>
      </c>
      <c r="AI217" s="125" t="str">
        <f ca="1">IF(A236=FALSE,"",ROUND(C236*F202,K201))</f>
        <v/>
      </c>
      <c r="AJ217" s="125" t="str">
        <f ca="1">IF(A236=FALSE,"",ROUND(OFFSET(Force_2!L$3,B200+A217,0)*A202*F202,K201))</f>
        <v/>
      </c>
      <c r="AK217" s="125" t="str">
        <f ca="1">IF(A236=FALSE,"",ROUND(OFFSET(Force_2!M$3,B200+A217,0)*A202*F202,K201))</f>
        <v/>
      </c>
      <c r="AL217" s="124" t="str">
        <f ca="1">IF(A236=FALSE,"","± "&amp;TEXT((AK217-AJ217)/2,J202))</f>
        <v/>
      </c>
      <c r="AM217" s="124" t="str">
        <f t="shared" ca="1" si="100"/>
        <v>-</v>
      </c>
    </row>
    <row r="218" spans="1:39" s="119" customFormat="1" ht="18.75" customHeight="1">
      <c r="A218" s="121">
        <v>10</v>
      </c>
      <c r="B218" s="121" t="b">
        <f ca="1">IFERROR(AND(OFFSET(Force_2!O$3,B200+A218,0)&lt;&gt;"",H200+5&gt;A218),FALSE)</f>
        <v>0</v>
      </c>
      <c r="C218" s="542"/>
      <c r="D218" s="121" t="str">
        <f ca="1">IF(B$30=FALSE,"",OFFSET(Force_2!B$3,B200+A218,0))</f>
        <v/>
      </c>
      <c r="E218" s="121" t="str">
        <f ca="1">IF(B218=FALSE,"",OFFSET(Force_2!O$3,B200+A218,0))</f>
        <v/>
      </c>
      <c r="F218" s="121" t="str">
        <f ca="1">IF(B218=FALSE,"",OFFSET(Force_2!P$3,B200+A218,0))</f>
        <v/>
      </c>
      <c r="G218" s="121" t="str">
        <f ca="1">IF(B218=FALSE,"",OFFSET(Force_2!Q$3,B200+A218,0))</f>
        <v/>
      </c>
      <c r="H218" s="121" t="str">
        <f ca="1">IF(B218=FALSE,"",OFFSET(Force_2!R$3,B200+A218,0))</f>
        <v/>
      </c>
      <c r="I218" s="121" t="str">
        <f ca="1">IF(B218=FALSE,"",OFFSET(Force_2!S$3,B200+A218,0))</f>
        <v/>
      </c>
      <c r="J218" s="121" t="str">
        <f ca="1">IF(B218=FALSE,"",OFFSET(Force_2!T$3,B200+A218,0))</f>
        <v/>
      </c>
      <c r="K218" s="308" t="str">
        <f ca="1">IF(B218=FALSE,"",D218*A202)</f>
        <v/>
      </c>
      <c r="L218" s="308" t="str">
        <f ca="1">IF(B218=FALSE,"",IF(D218=0,0,D218/E218*(F218-F211)))</f>
        <v/>
      </c>
      <c r="M218" s="308" t="str">
        <f ca="1">IF(B218=FALSE,"",IF(D218=0,0,D218/G218*(H218-H211)))</f>
        <v/>
      </c>
      <c r="N218" s="308" t="str">
        <f ca="1">IF(B218=FALSE,"",IF(D218=0,0,D218/I218*(J218-J211)))</f>
        <v/>
      </c>
      <c r="O218" s="308" t="str">
        <f t="shared" ca="1" si="97"/>
        <v/>
      </c>
      <c r="P218" s="308" t="str">
        <f ca="1">IF(B218=FALSE,"",(R202*L218+S202*L218^2+T202*L218^3)*N202)</f>
        <v/>
      </c>
      <c r="Q218" s="308" t="str">
        <f ca="1">IF(B218=FALSE,"",(R202*M218+S202*M218^2+T202*M218^3)*N202)</f>
        <v/>
      </c>
      <c r="R218" s="308" t="str">
        <f ca="1">IF(B218=FALSE,"",(R202*N218+S202*N218^2+T202*N218^3)*N202)</f>
        <v/>
      </c>
      <c r="S218" s="308" t="str">
        <f t="shared" ca="1" si="98"/>
        <v/>
      </c>
      <c r="T218" s="309" t="str">
        <f ca="1">IF(B218=FALSE,"",IF(K218=0,0,(ROUND(K218,K202)-ROUND(P218,K202))/ROUND(P218,K202)*100))</f>
        <v/>
      </c>
      <c r="U218" s="309" t="str">
        <f ca="1">IF(B218=FALSE,"",IF(K218=0,0,(ROUND(K218,K202)-ROUND(Q218,K202))/ROUND(Q218,K202)*100))</f>
        <v/>
      </c>
      <c r="V218" s="309" t="str">
        <f ca="1">IF(B218=FALSE,"",IF(K218=0,0,(ROUND(K218,K202)-ROUND(R218,K202))/ROUND(R218,K202)*100))</f>
        <v/>
      </c>
      <c r="X218" s="124" t="str">
        <f ca="1">IF(A237=FALSE,"",IF(B237*F202&gt;=1000,"# ##","")&amp;J202)</f>
        <v/>
      </c>
      <c r="Y218" s="124" t="str">
        <f ca="1">IF(A237=FALSE,"",TEXT(B237*F202,X218))</f>
        <v/>
      </c>
      <c r="Z218" s="124" t="str">
        <f ca="1">IF(A237=FALSE,"-",TEXT(C237*F202,X218))</f>
        <v>-</v>
      </c>
      <c r="AA218" s="273" t="str">
        <f ca="1">IF(A237=FALSE,"-",TEXT((B237-C237)*F202,X218))</f>
        <v>-</v>
      </c>
      <c r="AB218" s="124" t="str">
        <f ca="1">IF(A237=FALSE,"",IF(D218=0,"-",TEXT(P237,AH232)))</f>
        <v/>
      </c>
      <c r="AC218" s="124" t="str">
        <f ca="1">IF(OR(A237=FALSE,D218=0),"-",TEXT(ROUNDUP(AE237,AH230),AH232))</f>
        <v>-</v>
      </c>
      <c r="AD218" s="273" t="str">
        <f ca="1">IF(A237=FALSE,"-",TEXT(ROUNDUP(AE237,AH230)%*B237*F202,X218))</f>
        <v>-</v>
      </c>
      <c r="AE218" s="124" t="str">
        <f ca="1">IF(OR(A237=FALSE,D218=0),"-",TEXT(Q237,AH232))</f>
        <v>-</v>
      </c>
      <c r="AF218" s="124" t="s">
        <v>578</v>
      </c>
      <c r="AG218" s="125" t="str">
        <f t="shared" ca="1" si="99"/>
        <v>-</v>
      </c>
      <c r="AI218" s="125" t="str">
        <f ca="1">IF(A237=FALSE,"",ROUND(C237*F202,K201))</f>
        <v/>
      </c>
      <c r="AJ218" s="125" t="str">
        <f ca="1">IF(A237=FALSE,"",ROUND(OFFSET(Force_2!L$3,B200+A218,0)*A202*F202,K201))</f>
        <v/>
      </c>
      <c r="AK218" s="125" t="str">
        <f ca="1">IF(A237=FALSE,"",ROUND(OFFSET(Force_2!M$3,B200+A218,0)*A202*F202,K201))</f>
        <v/>
      </c>
      <c r="AL218" s="124" t="str">
        <f ca="1">IF(A237=FALSE,"","± "&amp;TEXT((AK218-AJ218)/2,J202))</f>
        <v/>
      </c>
      <c r="AM218" s="124" t="str">
        <f t="shared" ca="1" si="100"/>
        <v>-</v>
      </c>
    </row>
    <row r="219" spans="1:39" s="119" customFormat="1" ht="18.75" customHeight="1">
      <c r="A219" s="121">
        <v>11</v>
      </c>
      <c r="B219" s="121" t="b">
        <f ca="1">IFERROR(AND(OFFSET(Force_2!O$3,B200+A219,0)&lt;&gt;"",H200+5&gt;A219),FALSE)</f>
        <v>0</v>
      </c>
      <c r="C219" s="542"/>
      <c r="D219" s="121" t="str">
        <f ca="1">IF(B$31=FALSE,"",OFFSET(Force_2!B$3,B200+A219,0))</f>
        <v/>
      </c>
      <c r="E219" s="121" t="str">
        <f ca="1">IF(B219=FALSE,"",OFFSET(Force_2!O$3,B200+A219,0))</f>
        <v/>
      </c>
      <c r="F219" s="121" t="str">
        <f ca="1">IF(B219=FALSE,"",OFFSET(Force_2!P$3,B200+A219,0))</f>
        <v/>
      </c>
      <c r="G219" s="121" t="str">
        <f ca="1">IF(B219=FALSE,"",OFFSET(Force_2!Q$3,B200+A219,0))</f>
        <v/>
      </c>
      <c r="H219" s="121" t="str">
        <f ca="1">IF(B219=FALSE,"",OFFSET(Force_2!R$3,B200+A219,0))</f>
        <v/>
      </c>
      <c r="I219" s="121" t="str">
        <f ca="1">IF(B219=FALSE,"",OFFSET(Force_2!S$3,B200+A219,0))</f>
        <v/>
      </c>
      <c r="J219" s="121" t="str">
        <f ca="1">IF(B219=FALSE,"",OFFSET(Force_2!T$3,B200+A219,0))</f>
        <v/>
      </c>
      <c r="K219" s="308" t="str">
        <f ca="1">IF(B219=FALSE,"",D219*A202)</f>
        <v/>
      </c>
      <c r="L219" s="308" t="str">
        <f ca="1">IF(B219=FALSE,"",IF(D219=0,0,D219/E219*(F219-F211)))</f>
        <v/>
      </c>
      <c r="M219" s="308" t="str">
        <f ca="1">IF(B219=FALSE,"",IF(D219=0,0,D219/G219*(H219-H211)))</f>
        <v/>
      </c>
      <c r="N219" s="308" t="str">
        <f ca="1">IF(B219=FALSE,"",IF(D219=0,0,D219/I219*(J219-J211)))</f>
        <v/>
      </c>
      <c r="O219" s="308" t="str">
        <f t="shared" ca="1" si="97"/>
        <v/>
      </c>
      <c r="P219" s="308" t="str">
        <f ca="1">IF(B219=FALSE,"",(R202*L219+S202*L219^2+T202*L219^3)*N202)</f>
        <v/>
      </c>
      <c r="Q219" s="308" t="str">
        <f ca="1">IF(B219=FALSE,"",(R202*M219+S202*M219^2+T202*M219^3)*N202)</f>
        <v/>
      </c>
      <c r="R219" s="308" t="str">
        <f ca="1">IF(B219=FALSE,"",(R202*N219+S202*N219^2+T202*N219^3)*N202)</f>
        <v/>
      </c>
      <c r="S219" s="308" t="str">
        <f t="shared" ca="1" si="98"/>
        <v/>
      </c>
      <c r="T219" s="309" t="str">
        <f ca="1">IF(B219=FALSE,"",IF(K219=0,0,(ROUND(K219,K202)-ROUND(P219,K202))/ROUND(P219,K202)*100))</f>
        <v/>
      </c>
      <c r="U219" s="309" t="str">
        <f ca="1">IF(B219=FALSE,"",IF(K219=0,0,(ROUND(K219,K202)-ROUND(Q219,K202))/ROUND(Q219,K202)*100))</f>
        <v/>
      </c>
      <c r="V219" s="309" t="str">
        <f ca="1">IF(B219=FALSE,"",IF(K219=0,0,(ROUND(K219,K202)-ROUND(R219,K202))/ROUND(R219,K202)*100))</f>
        <v/>
      </c>
      <c r="X219" s="124" t="str">
        <f ca="1">IF(A238=FALSE,"",IF(B238*F202&gt;=1000,"# ##","")&amp;J202)</f>
        <v/>
      </c>
      <c r="Y219" s="124" t="str">
        <f ca="1">IF(A238=FALSE,"",TEXT(B238*F202,X219))</f>
        <v/>
      </c>
      <c r="Z219" s="124" t="str">
        <f ca="1">IF(A238=FALSE,"-",TEXT(C238*F202,X219))</f>
        <v>-</v>
      </c>
      <c r="AA219" s="273" t="str">
        <f ca="1">IF(A238=FALSE,"-",TEXT((B238-C238)*F202,X219))</f>
        <v>-</v>
      </c>
      <c r="AB219" s="124" t="str">
        <f ca="1">IF(A238=FALSE,"",IF(D219=0,"-",TEXT(P238,AH232)))</f>
        <v/>
      </c>
      <c r="AC219" s="124" t="str">
        <f ca="1">IF(OR(A238=FALSE,D219=0),"-",TEXT(ROUNDUP(AE238,AH230),AH232))</f>
        <v>-</v>
      </c>
      <c r="AD219" s="273" t="str">
        <f ca="1">IF(A238=FALSE,"-",TEXT(ROUNDUP(AE238,AH230)%*B238*F202,X219))</f>
        <v>-</v>
      </c>
      <c r="AE219" s="124" t="str">
        <f ca="1">IF(OR(A238=FALSE,D219=0),"-",TEXT(Q238,AH232))</f>
        <v>-</v>
      </c>
      <c r="AF219" s="124" t="s">
        <v>578</v>
      </c>
      <c r="AG219" s="125" t="str">
        <f t="shared" ca="1" si="99"/>
        <v>-</v>
      </c>
      <c r="AI219" s="125" t="str">
        <f ca="1">IF(A238=FALSE,"",ROUND(C238*F202,K201))</f>
        <v/>
      </c>
      <c r="AJ219" s="125" t="str">
        <f ca="1">IF(A238=FALSE,"",ROUND(OFFSET(Force_2!L$3,B200+A219,0)*A202*F202,K201))</f>
        <v/>
      </c>
      <c r="AK219" s="125" t="str">
        <f ca="1">IF(A238=FALSE,"",ROUND(OFFSET(Force_2!M$3,B200+A219,0)*A202*F202,K201))</f>
        <v/>
      </c>
      <c r="AL219" s="124" t="str">
        <f ca="1">IF(A238=FALSE,"","± "&amp;TEXT((AK219-AJ219)/2,J202))</f>
        <v/>
      </c>
      <c r="AM219" s="124" t="str">
        <f t="shared" ca="1" si="100"/>
        <v>-</v>
      </c>
    </row>
    <row r="220" spans="1:39" s="119" customFormat="1" ht="18.75" customHeight="1">
      <c r="A220" s="121">
        <v>12</v>
      </c>
      <c r="B220" s="121" t="b">
        <f ca="1">IFERROR(AND(OFFSET(Force_2!O$3,B200+A220,0)&lt;&gt;"",H200+5&gt;A220),FALSE)</f>
        <v>0</v>
      </c>
      <c r="C220" s="542"/>
      <c r="D220" s="121" t="str">
        <f ca="1">IF(B$32=FALSE,"",OFFSET(Force_2!B$3,B200+A220,0))</f>
        <v/>
      </c>
      <c r="E220" s="121" t="str">
        <f ca="1">IF(B220=FALSE,"",OFFSET(Force_2!O$3,B200+A220,0))</f>
        <v/>
      </c>
      <c r="F220" s="121" t="str">
        <f ca="1">IF(B220=FALSE,"",OFFSET(Force_2!P$3,B200+A220,0))</f>
        <v/>
      </c>
      <c r="G220" s="121" t="str">
        <f ca="1">IF(B220=FALSE,"",OFFSET(Force_2!Q$3,B200+A220,0))</f>
        <v/>
      </c>
      <c r="H220" s="121" t="str">
        <f ca="1">IF(B220=FALSE,"",OFFSET(Force_2!R$3,B200+A220,0))</f>
        <v/>
      </c>
      <c r="I220" s="121" t="str">
        <f ca="1">IF(B220=FALSE,"",OFFSET(Force_2!S$3,B200+A220,0))</f>
        <v/>
      </c>
      <c r="J220" s="121" t="str">
        <f ca="1">IF(B220=FALSE,"",OFFSET(Force_2!T$3,B200+A220,0))</f>
        <v/>
      </c>
      <c r="K220" s="308" t="str">
        <f ca="1">IF(B220=FALSE,"",D220*A202)</f>
        <v/>
      </c>
      <c r="L220" s="308" t="str">
        <f ca="1">IF(B220=FALSE,"",IF(D220=0,0,D220/E220*(F220-F211)))</f>
        <v/>
      </c>
      <c r="M220" s="308" t="str">
        <f ca="1">IF(B220=FALSE,"",IF(D220=0,0,D220/G220*(H220-H211)))</f>
        <v/>
      </c>
      <c r="N220" s="308" t="str">
        <f ca="1">IF(B220=FALSE,"",IF(D220=0,0,D220/I220*(J220-J211)))</f>
        <v/>
      </c>
      <c r="O220" s="308" t="str">
        <f t="shared" ca="1" si="97"/>
        <v/>
      </c>
      <c r="P220" s="308" t="str">
        <f ca="1">IF(B220=FALSE,"",(R202*L220+S202*L220^2+T202*L220^3)*N202)</f>
        <v/>
      </c>
      <c r="Q220" s="308" t="str">
        <f ca="1">IF(B220=FALSE,"",(R202*M220+S202*M220^2+T202*M220^3)*N202)</f>
        <v/>
      </c>
      <c r="R220" s="308" t="str">
        <f ca="1">IF(B220=FALSE,"",(R202*N220+S202*N220^2+T202*N220^3)*N202)</f>
        <v/>
      </c>
      <c r="S220" s="308" t="str">
        <f t="shared" ca="1" si="98"/>
        <v/>
      </c>
      <c r="T220" s="309" t="str">
        <f ca="1">IF(B220=FALSE,"",IF(K220=0,0,(ROUND(K220,K202)-ROUND(P220,K202))/ROUND(P220,K202)*100))</f>
        <v/>
      </c>
      <c r="U220" s="309" t="str">
        <f ca="1">IF(B220=FALSE,"",IF(K220=0,0,(ROUND(K220,K202)-ROUND(Q220,K202))/ROUND(Q220,K202)*100))</f>
        <v/>
      </c>
      <c r="V220" s="309" t="str">
        <f ca="1">IF(B220=FALSE,"",IF(K220=0,0,(ROUND(K220,K202)-ROUND(R220,K202))/ROUND(R220,K202)*100))</f>
        <v/>
      </c>
      <c r="X220" s="124" t="str">
        <f ca="1">IF(A239=FALSE,"",IF(B239*F202&gt;=1000,"# ##","")&amp;J202)</f>
        <v/>
      </c>
      <c r="Y220" s="124" t="str">
        <f ca="1">IF(A239=FALSE,"",TEXT(B239*F202,X220))</f>
        <v/>
      </c>
      <c r="Z220" s="124" t="str">
        <f ca="1">IF(A239=FALSE,"-",TEXT(C239*F202,X220))</f>
        <v>-</v>
      </c>
      <c r="AA220" s="273" t="str">
        <f ca="1">IF(A239=FALSE,"-",TEXT((B239-C239)*F202,X220))</f>
        <v>-</v>
      </c>
      <c r="AB220" s="124" t="str">
        <f ca="1">IF(A239=FALSE,"",IF(D220=0,"-",TEXT(P239,AH232)))</f>
        <v/>
      </c>
      <c r="AC220" s="124" t="str">
        <f ca="1">IF(OR(A239=FALSE,D220=0),"-",TEXT(ROUNDUP(AE239,AH230),AH232))</f>
        <v>-</v>
      </c>
      <c r="AD220" s="273" t="str">
        <f ca="1">IF(A239=FALSE,"-",TEXT(ROUNDUP(AE239,AH230)%*B239*F202,X220))</f>
        <v>-</v>
      </c>
      <c r="AE220" s="124" t="str">
        <f ca="1">IF(OR(A239=FALSE,D220=0),"-",TEXT(Q239,AH232))</f>
        <v>-</v>
      </c>
      <c r="AF220" s="124" t="s">
        <v>578</v>
      </c>
      <c r="AG220" s="125" t="str">
        <f t="shared" ca="1" si="99"/>
        <v>-</v>
      </c>
      <c r="AI220" s="125" t="str">
        <f ca="1">IF(A239=FALSE,"",ROUND(C239*F202,K201))</f>
        <v/>
      </c>
      <c r="AJ220" s="125" t="str">
        <f ca="1">IF(A239=FALSE,"",ROUND(OFFSET(Force_2!L$3,B200+A220,0)*A202*F202,K201))</f>
        <v/>
      </c>
      <c r="AK220" s="125" t="str">
        <f ca="1">IF(A239=FALSE,"",ROUND(OFFSET(Force_2!M$3,B200+A220,0)*A202*F202,K201))</f>
        <v/>
      </c>
      <c r="AL220" s="124" t="str">
        <f ca="1">IF(A239=FALSE,"","± "&amp;TEXT((AK220-AJ220)/2,J202))</f>
        <v/>
      </c>
      <c r="AM220" s="124" t="str">
        <f t="shared" ca="1" si="100"/>
        <v>-</v>
      </c>
    </row>
    <row r="221" spans="1:39" s="119" customFormat="1" ht="18.75" customHeight="1">
      <c r="A221" s="121">
        <v>13</v>
      </c>
      <c r="B221" s="121" t="b">
        <f ca="1">IFERROR(AND(OFFSET(Force_2!O$3,B200+A221,0)&lt;&gt;"",H200+5&gt;A221),FALSE)</f>
        <v>0</v>
      </c>
      <c r="C221" s="542"/>
      <c r="D221" s="121" t="str">
        <f ca="1">IF(B$33=FALSE,"",OFFSET(Force_2!B$3,B200+A221,0))</f>
        <v/>
      </c>
      <c r="E221" s="121" t="str">
        <f ca="1">IF(B221=FALSE,"",OFFSET(Force_2!O$3,B200+A221,0))</f>
        <v/>
      </c>
      <c r="F221" s="121" t="str">
        <f ca="1">IF(B221=FALSE,"",OFFSET(Force_2!P$3,B200+A221,0))</f>
        <v/>
      </c>
      <c r="G221" s="121" t="str">
        <f ca="1">IF(B221=FALSE,"",OFFSET(Force_2!Q$3,B200+A221,0))</f>
        <v/>
      </c>
      <c r="H221" s="121" t="str">
        <f ca="1">IF(B221=FALSE,"",OFFSET(Force_2!R$3,B200+A221,0))</f>
        <v/>
      </c>
      <c r="I221" s="121" t="str">
        <f ca="1">IF(B221=FALSE,"",OFFSET(Force_2!S$3,B200+A221,0))</f>
        <v/>
      </c>
      <c r="J221" s="121" t="str">
        <f ca="1">IF(B221=FALSE,"",OFFSET(Force_2!T$3,B200+A221,0))</f>
        <v/>
      </c>
      <c r="K221" s="308" t="str">
        <f ca="1">IF(B221=FALSE,"",D221*A202)</f>
        <v/>
      </c>
      <c r="L221" s="308" t="str">
        <f ca="1">IF(B221=FALSE,"",IF(D221=0,0,D221/E221*(F221-F211)))</f>
        <v/>
      </c>
      <c r="M221" s="308" t="str">
        <f ca="1">IF(B221=FALSE,"",IF(D221=0,0,D221/G221*(H221-H211)))</f>
        <v/>
      </c>
      <c r="N221" s="308" t="str">
        <f ca="1">IF(B221=FALSE,"",IF(D221=0,0,D221/I221*(J221-J211)))</f>
        <v/>
      </c>
      <c r="O221" s="308" t="str">
        <f t="shared" ca="1" si="97"/>
        <v/>
      </c>
      <c r="P221" s="308" t="str">
        <f ca="1">IF(B221=FALSE,"",(R202*L221+S202*L221^2+T202*L221^3)*N202)</f>
        <v/>
      </c>
      <c r="Q221" s="308" t="str">
        <f ca="1">IF(B221=FALSE,"",(R202*M221+S202*M221^2+T202*M221^3)*N202)</f>
        <v/>
      </c>
      <c r="R221" s="308" t="str">
        <f ca="1">IF(B221=FALSE,"",(R202*N221+S202*N221^2+T202*N221^3)*N202)</f>
        <v/>
      </c>
      <c r="S221" s="308" t="str">
        <f t="shared" ca="1" si="98"/>
        <v/>
      </c>
      <c r="T221" s="309" t="str">
        <f ca="1">IF(B221=FALSE,"",IF(K221=0,0,(ROUND(K221,K202)-ROUND(P221,K202))/ROUND(P221,K202)*100))</f>
        <v/>
      </c>
      <c r="U221" s="309" t="str">
        <f ca="1">IF(B221=FALSE,"",IF(K221=0,0,(ROUND(K221,K202)-ROUND(Q221,K202))/ROUND(Q221,K202)*100))</f>
        <v/>
      </c>
      <c r="V221" s="309" t="str">
        <f ca="1">IF(B221=FALSE,"",IF(K221=0,0,(ROUND(K221,K202)-ROUND(R221,K202))/ROUND(R221,K202)*100))</f>
        <v/>
      </c>
      <c r="X221" s="124" t="str">
        <f ca="1">IF(A240=FALSE,"",IF(B240*F202&gt;=1000,"# ##","")&amp;J202)</f>
        <v/>
      </c>
      <c r="Y221" s="124" t="str">
        <f ca="1">IF(A240=FALSE,"",TEXT(B240*F202,X221))</f>
        <v/>
      </c>
      <c r="Z221" s="124" t="str">
        <f ca="1">IF(A240=FALSE,"-",TEXT(C240*F202,X221))</f>
        <v>-</v>
      </c>
      <c r="AA221" s="273" t="str">
        <f ca="1">IF(A240=FALSE,"-",TEXT((B240-C240)*F202,X221))</f>
        <v>-</v>
      </c>
      <c r="AB221" s="124" t="str">
        <f ca="1">IF(A240=FALSE,"",IF(D221=0,"-",TEXT(P240,AH232)))</f>
        <v/>
      </c>
      <c r="AC221" s="124" t="str">
        <f ca="1">IF(OR(A240=FALSE,D221=0),"-",TEXT(ROUNDUP(AE240,AH230),AH232))</f>
        <v>-</v>
      </c>
      <c r="AD221" s="273" t="str">
        <f ca="1">IF(A240=FALSE,"-",TEXT(ROUNDUP(AE240,AH230)%*B240*F202,X221))</f>
        <v>-</v>
      </c>
      <c r="AE221" s="124" t="str">
        <f ca="1">IF(OR(A240=FALSE,D221=0),"-",TEXT(Q240,AH232))</f>
        <v>-</v>
      </c>
      <c r="AF221" s="124" t="s">
        <v>578</v>
      </c>
      <c r="AG221" s="125" t="str">
        <f t="shared" ca="1" si="99"/>
        <v>-</v>
      </c>
      <c r="AI221" s="125" t="str">
        <f ca="1">IF(A240=FALSE,"",ROUND(C240*F202,K201))</f>
        <v/>
      </c>
      <c r="AJ221" s="125" t="str">
        <f ca="1">IF(A240=FALSE,"",ROUND(OFFSET(Force_2!L$3,B200+A221,0)*A202*F202,K201))</f>
        <v/>
      </c>
      <c r="AK221" s="125" t="str">
        <f ca="1">IF(A240=FALSE,"",ROUND(OFFSET(Force_2!M$3,B200+A221,0)*A202*F202,K201))</f>
        <v/>
      </c>
      <c r="AL221" s="124" t="str">
        <f ca="1">IF(A240=FALSE,"","± "&amp;TEXT((AK221-AJ221)/2,J202))</f>
        <v/>
      </c>
      <c r="AM221" s="124" t="str">
        <f t="shared" ca="1" si="100"/>
        <v>-</v>
      </c>
    </row>
    <row r="222" spans="1:39" s="119" customFormat="1" ht="18.75" customHeight="1">
      <c r="A222" s="121">
        <v>14</v>
      </c>
      <c r="B222" s="121" t="b">
        <f ca="1">IFERROR(AND(OFFSET(Force_2!O$3,B200+A222,0)&lt;&gt;"",H200+5&gt;A222),FALSE)</f>
        <v>0</v>
      </c>
      <c r="C222" s="542"/>
      <c r="D222" s="121" t="str">
        <f ca="1">IF(B$34=FALSE,"",OFFSET(Force_2!B$3,B200+A222,0))</f>
        <v/>
      </c>
      <c r="E222" s="121" t="str">
        <f ca="1">IF(B222=FALSE,"",OFFSET(Force_2!O$3,B200+A222,0))</f>
        <v/>
      </c>
      <c r="F222" s="121" t="str">
        <f ca="1">IF(B222=FALSE,"",OFFSET(Force_2!P$3,B200+A222,0))</f>
        <v/>
      </c>
      <c r="G222" s="121" t="str">
        <f ca="1">IF(B222=FALSE,"",OFFSET(Force_2!Q$3,B200+A222,0))</f>
        <v/>
      </c>
      <c r="H222" s="121" t="str">
        <f ca="1">IF(B222=FALSE,"",OFFSET(Force_2!R$3,B200+A222,0))</f>
        <v/>
      </c>
      <c r="I222" s="121" t="str">
        <f ca="1">IF(B222=FALSE,"",OFFSET(Force_2!S$3,B200+A222,0))</f>
        <v/>
      </c>
      <c r="J222" s="121" t="str">
        <f ca="1">IF(B222=FALSE,"",OFFSET(Force_2!T$3,B200+A222,0))</f>
        <v/>
      </c>
      <c r="K222" s="308" t="str">
        <f ca="1">IF(B222=FALSE,"",D222*A202)</f>
        <v/>
      </c>
      <c r="L222" s="308" t="str">
        <f ca="1">IF(B222=FALSE,"",IF(D222=0,0,D222/E222*(F222-F211)))</f>
        <v/>
      </c>
      <c r="M222" s="308" t="str">
        <f ca="1">IF(B222=FALSE,"",IF(D222=0,0,D222/G222*(H222-H211)))</f>
        <v/>
      </c>
      <c r="N222" s="308" t="str">
        <f ca="1">IF(B222=FALSE,"",IF(D222=0,0,D222/I222*(J222-J211)))</f>
        <v/>
      </c>
      <c r="O222" s="308" t="str">
        <f t="shared" ca="1" si="97"/>
        <v/>
      </c>
      <c r="P222" s="308" t="str">
        <f ca="1">IF(B222=FALSE,"",(R202*L222+S202*L222^2+T202*L222^3)*N202)</f>
        <v/>
      </c>
      <c r="Q222" s="308" t="str">
        <f ca="1">IF(B222=FALSE,"",(R202*M222+S202*M222^2+T202*M222^3)*N202)</f>
        <v/>
      </c>
      <c r="R222" s="308" t="str">
        <f ca="1">IF(B222=FALSE,"",(R202*N222+S202*N222^2+T202*N222^3)*N202)</f>
        <v/>
      </c>
      <c r="S222" s="308" t="str">
        <f t="shared" ca="1" si="98"/>
        <v/>
      </c>
      <c r="T222" s="309" t="str">
        <f ca="1">IF(B222=FALSE,"",IF(K222=0,0,(ROUND(K222,K202)-ROUND(P222,K202))/ROUND(P222,K202)*100))</f>
        <v/>
      </c>
      <c r="U222" s="309" t="str">
        <f ca="1">IF(B222=FALSE,"",IF(K222=0,0,(ROUND(K222,K202)-ROUND(Q222,K202))/ROUND(Q222,K202)*100))</f>
        <v/>
      </c>
      <c r="V222" s="309" t="str">
        <f ca="1">IF(B222=FALSE,"",IF(K222=0,0,(ROUND(K222,K202)-ROUND(R222,K202))/ROUND(R222,K202)*100))</f>
        <v/>
      </c>
      <c r="X222" s="124" t="str">
        <f ca="1">IF(A241=FALSE,"",IF(B241*F202&gt;=1000,"# ##","")&amp;J202)</f>
        <v/>
      </c>
      <c r="Y222" s="124" t="str">
        <f ca="1">IF(A241=FALSE,"",TEXT(B241*F202,X222))</f>
        <v/>
      </c>
      <c r="Z222" s="124" t="str">
        <f ca="1">IF(A241=FALSE,"-",TEXT(C241*F202,X222))</f>
        <v>-</v>
      </c>
      <c r="AA222" s="273" t="str">
        <f ca="1">IF(A241=FALSE,"-",TEXT((B241-C241)*F202,X222))</f>
        <v>-</v>
      </c>
      <c r="AB222" s="124" t="str">
        <f ca="1">IF(A241=FALSE,"",IF(D222=0,"-",TEXT(P241,AH232)))</f>
        <v/>
      </c>
      <c r="AC222" s="124" t="str">
        <f ca="1">IF(OR(A241=FALSE,D222=0),"-",TEXT(ROUNDUP(AE241,AH230),AH232))</f>
        <v>-</v>
      </c>
      <c r="AD222" s="273" t="str">
        <f ca="1">IF(A241=FALSE,"-",TEXT(ROUNDUP(AE241,AH230)%*B241*F202,X222))</f>
        <v>-</v>
      </c>
      <c r="AE222" s="124" t="str">
        <f ca="1">IF(OR(A241=FALSE,D222=0),"-",TEXT(Q241,AH232))</f>
        <v>-</v>
      </c>
      <c r="AF222" s="124" t="s">
        <v>578</v>
      </c>
      <c r="AG222" s="125" t="str">
        <f t="shared" ca="1" si="99"/>
        <v>-</v>
      </c>
      <c r="AI222" s="125" t="str">
        <f ca="1">IF(A241=FALSE,"",ROUND(C241*F202,K201))</f>
        <v/>
      </c>
      <c r="AJ222" s="125" t="str">
        <f ca="1">IF(A241=FALSE,"",ROUND(OFFSET(Force_2!L$3,B200+A222,0)*A202*F202,K201))</f>
        <v/>
      </c>
      <c r="AK222" s="125" t="str">
        <f ca="1">IF(A241=FALSE,"",ROUND(OFFSET(Force_2!M$3,B200+A222,0)*A202*F202,K201))</f>
        <v/>
      </c>
      <c r="AL222" s="124" t="str">
        <f ca="1">IF(A241=FALSE,"","± "&amp;TEXT((AK222-AJ222)/2,J202))</f>
        <v/>
      </c>
      <c r="AM222" s="124" t="str">
        <f t="shared" ca="1" si="100"/>
        <v>-</v>
      </c>
    </row>
    <row r="223" spans="1:39" s="119" customFormat="1" ht="18.75" customHeight="1">
      <c r="A223" s="121">
        <v>15</v>
      </c>
      <c r="B223" s="121" t="b">
        <f ca="1">IFERROR(AND(OFFSET(Force_2!O$3,B200+A223,0)&lt;&gt;"",H200+5&gt;A223),FALSE)</f>
        <v>0</v>
      </c>
      <c r="C223" s="542"/>
      <c r="D223" s="121" t="str">
        <f ca="1">IF(B$35=FALSE,"",OFFSET(Force_2!B$3,B200+A223,0))</f>
        <v/>
      </c>
      <c r="E223" s="121" t="str">
        <f ca="1">IF(B223=FALSE,"",OFFSET(Force_2!O$3,B200+A223,0))</f>
        <v/>
      </c>
      <c r="F223" s="121" t="str">
        <f ca="1">IF(B223=FALSE,"",OFFSET(Force_2!P$3,B200+A223,0))</f>
        <v/>
      </c>
      <c r="G223" s="121" t="str">
        <f ca="1">IF(B223=FALSE,"",OFFSET(Force_2!Q$3,B200+A223,0))</f>
        <v/>
      </c>
      <c r="H223" s="121" t="str">
        <f ca="1">IF(B223=FALSE,"",OFFSET(Force_2!R$3,B200+A223,0))</f>
        <v/>
      </c>
      <c r="I223" s="121" t="str">
        <f ca="1">IF(B223=FALSE,"",OFFSET(Force_2!S$3,B200+A223,0))</f>
        <v/>
      </c>
      <c r="J223" s="121" t="str">
        <f ca="1">IF(B223=FALSE,"",OFFSET(Force_2!T$3,B200+A223,0))</f>
        <v/>
      </c>
      <c r="K223" s="308" t="str">
        <f ca="1">IF(B223=FALSE,"",D223*A202)</f>
        <v/>
      </c>
      <c r="L223" s="308" t="str">
        <f ca="1">IF(B223=FALSE,"",IF(D223=0,0,D223/E223*(F223-F211)))</f>
        <v/>
      </c>
      <c r="M223" s="308" t="str">
        <f ca="1">IF(B223=FALSE,"",IF(D223=0,0,D223/G223*(H223-H211)))</f>
        <v/>
      </c>
      <c r="N223" s="308" t="str">
        <f ca="1">IF(B223=FALSE,"",IF(D223=0,0,D223/I223*(J223-J211)))</f>
        <v/>
      </c>
      <c r="O223" s="308" t="str">
        <f t="shared" ca="1" si="97"/>
        <v/>
      </c>
      <c r="P223" s="308" t="str">
        <f ca="1">IF(B223=FALSE,"",(R202*L223+S202*L223^2+T202*L223^3)*N202)</f>
        <v/>
      </c>
      <c r="Q223" s="308" t="str">
        <f ca="1">IF(B223=FALSE,"",(R202*M223+S202*M223^2+T202*M223^3)*N202)</f>
        <v/>
      </c>
      <c r="R223" s="308" t="str">
        <f ca="1">IF(B223=FALSE,"",(R202*N223+S202*N223^2+T202*N223^3)*N202)</f>
        <v/>
      </c>
      <c r="S223" s="308" t="str">
        <f t="shared" ca="1" si="98"/>
        <v/>
      </c>
      <c r="T223" s="309" t="str">
        <f ca="1">IF(B223=FALSE,"",IF(K223=0,0,(ROUND(K223,K202)-ROUND(P223,K202))/ROUND(P223,K202)*100))</f>
        <v/>
      </c>
      <c r="U223" s="309" t="str">
        <f ca="1">IF(B223=FALSE,"",IF(K223=0,0,(ROUND(K223,K202)-ROUND(Q223,K202))/ROUND(Q223,K202)*100))</f>
        <v/>
      </c>
      <c r="V223" s="309" t="str">
        <f ca="1">IF(B223=FALSE,"",IF(K223=0,0,(ROUND(K223,K202)-ROUND(R223,K202))/ROUND(R223,K202)*100))</f>
        <v/>
      </c>
      <c r="X223" s="124" t="str">
        <f ca="1">IF(A242=FALSE,"",IF(B242*F202&gt;=1000,"# ##","")&amp;J202)</f>
        <v/>
      </c>
      <c r="Y223" s="124" t="str">
        <f ca="1">IF(A242=FALSE,"",TEXT(B242*F202,X223))</f>
        <v/>
      </c>
      <c r="Z223" s="124" t="str">
        <f ca="1">IF(A242=FALSE,"-",TEXT(C242*F202,X223))</f>
        <v>-</v>
      </c>
      <c r="AA223" s="273" t="str">
        <f ca="1">IF(A242=FALSE,"-",TEXT((B242-C242)*F202,X223))</f>
        <v>-</v>
      </c>
      <c r="AB223" s="124" t="str">
        <f ca="1">IF(A242=FALSE,"",IF(D223=0,"-",TEXT(P242,AH232)))</f>
        <v/>
      </c>
      <c r="AC223" s="124" t="str">
        <f ca="1">IF(OR(A242=FALSE,D223=0),"-",TEXT(ROUNDUP(AE242,AH230),AH232))</f>
        <v>-</v>
      </c>
      <c r="AD223" s="273" t="str">
        <f ca="1">IF(A242=FALSE,"-",TEXT(ROUNDUP(AE242,AH230)%*B242*F202,X223))</f>
        <v>-</v>
      </c>
      <c r="AE223" s="124" t="str">
        <f ca="1">IF(OR(A242=FALSE,D223=0),"-",TEXT(Q242,AH232))</f>
        <v>-</v>
      </c>
      <c r="AF223" s="124" t="s">
        <v>578</v>
      </c>
      <c r="AG223" s="125" t="str">
        <f t="shared" ca="1" si="99"/>
        <v>-</v>
      </c>
      <c r="AI223" s="125" t="str">
        <f ca="1">IF(A242=FALSE,"",ROUND(C242*F202,K201))</f>
        <v/>
      </c>
      <c r="AJ223" s="125" t="str">
        <f ca="1">IF(A242=FALSE,"",ROUND(OFFSET(Force_2!L$3,B200+A223,0)*A202*F202,K201))</f>
        <v/>
      </c>
      <c r="AK223" s="125" t="str">
        <f ca="1">IF(A242=FALSE,"",ROUND(OFFSET(Force_2!M$3,B200+A223,0)*A202*F202,K201))</f>
        <v/>
      </c>
      <c r="AL223" s="124" t="str">
        <f ca="1">IF(A242=FALSE,"","± "&amp;TEXT((AK223-AJ223)/2,J202))</f>
        <v/>
      </c>
      <c r="AM223" s="124" t="str">
        <f t="shared" ca="1" si="100"/>
        <v>-</v>
      </c>
    </row>
    <row r="224" spans="1:39" s="119" customFormat="1" ht="18.75" customHeight="1">
      <c r="A224" s="121">
        <v>16</v>
      </c>
      <c r="B224" s="121" t="b">
        <f ca="1">IFERROR(AND(OFFSET(Force_2!O$3,B200+A224,0)&lt;&gt;"",H200+5&gt;A224),FALSE)</f>
        <v>0</v>
      </c>
      <c r="C224" s="542"/>
      <c r="D224" s="121" t="str">
        <f ca="1">IF(B$36=FALSE,"",OFFSET(Force_2!B$3,B200+A224,0))</f>
        <v/>
      </c>
      <c r="E224" s="121" t="str">
        <f ca="1">IF(B224=FALSE,"",OFFSET(Force_2!O$3,B200+A224,0))</f>
        <v/>
      </c>
      <c r="F224" s="121" t="str">
        <f ca="1">IF(B224=FALSE,"",OFFSET(Force_2!P$3,B200+A224,0))</f>
        <v/>
      </c>
      <c r="G224" s="121" t="str">
        <f ca="1">IF(B224=FALSE,"",OFFSET(Force_2!Q$3,B200+A224,0))</f>
        <v/>
      </c>
      <c r="H224" s="121" t="str">
        <f ca="1">IF(B224=FALSE,"",OFFSET(Force_2!R$3,B200+A224,0))</f>
        <v/>
      </c>
      <c r="I224" s="121" t="str">
        <f ca="1">IF(B224=FALSE,"",OFFSET(Force_2!S$3,B200+A224,0))</f>
        <v/>
      </c>
      <c r="J224" s="121" t="str">
        <f ca="1">IF(B224=FALSE,"",OFFSET(Force_2!T$3,B200+A224,0))</f>
        <v/>
      </c>
      <c r="K224" s="308" t="str">
        <f ca="1">IF(B224=FALSE,"",D224*A202)</f>
        <v/>
      </c>
      <c r="L224" s="308" t="str">
        <f ca="1">IF(B224=FALSE,"",IF(D224=0,0,D224/E224*(F224-F211)))</f>
        <v/>
      </c>
      <c r="M224" s="308" t="str">
        <f ca="1">IF(B224=FALSE,"",IF(D224=0,0,D224/G224*(H224-H211)))</f>
        <v/>
      </c>
      <c r="N224" s="308" t="str">
        <f ca="1">IF(B224=FALSE,"",IF(D224=0,0,D224/I224*(J224-J211)))</f>
        <v/>
      </c>
      <c r="O224" s="308" t="str">
        <f t="shared" ca="1" si="97"/>
        <v/>
      </c>
      <c r="P224" s="308" t="str">
        <f ca="1">IF(B224=FALSE,"",(R202*L224+S202*L224^2+T202*L224^3)*N202)</f>
        <v/>
      </c>
      <c r="Q224" s="308" t="str">
        <f ca="1">IF(B224=FALSE,"",(R202*M224+S202*M224^2+T202*M224^3)*N202)</f>
        <v/>
      </c>
      <c r="R224" s="308" t="str">
        <f ca="1">IF(B224=FALSE,"",(R202*N224+S202*N224^2+T202*N224^3)*N202)</f>
        <v/>
      </c>
      <c r="S224" s="308" t="str">
        <f t="shared" ca="1" si="98"/>
        <v/>
      </c>
      <c r="T224" s="309" t="str">
        <f ca="1">IF(B224=FALSE,"",IF(K224=0,0,(ROUND(K224,K202)-ROUND(P224,K202))/ROUND(P224,K202)*100))</f>
        <v/>
      </c>
      <c r="U224" s="309" t="str">
        <f ca="1">IF(B224=FALSE,"",IF(K224=0,0,(ROUND(K224,K202)-ROUND(Q224,K202))/ROUND(Q224,K202)*100))</f>
        <v/>
      </c>
      <c r="V224" s="309" t="str">
        <f ca="1">IF(B224=FALSE,"",IF(K224=0,0,(ROUND(K224,K202)-ROUND(R224,K202))/ROUND(R224,K202)*100))</f>
        <v/>
      </c>
      <c r="W224" s="126"/>
      <c r="X224" s="124" t="str">
        <f ca="1">IF(A243=FALSE,"",IF(B243*F202&gt;=1000,"# ##","")&amp;J202)</f>
        <v/>
      </c>
      <c r="Y224" s="124" t="str">
        <f ca="1">IF(A243=FALSE,"",TEXT(B243*F202,X224))</f>
        <v/>
      </c>
      <c r="Z224" s="124" t="str">
        <f ca="1">IF(A243=FALSE,"-",TEXT(C243*F202,X224))</f>
        <v>-</v>
      </c>
      <c r="AA224" s="273" t="str">
        <f ca="1">IF(A243=FALSE,"-",TEXT((B243-C243)*F202,X224))</f>
        <v>-</v>
      </c>
      <c r="AB224" s="124" t="str">
        <f ca="1">IF(A243=FALSE,"",IF(D224=0,"-",TEXT(P243,AH232)))</f>
        <v/>
      </c>
      <c r="AC224" s="124" t="str">
        <f ca="1">IF(OR(A243=FALSE,D224=0),"-",TEXT(ROUNDUP(AE243,AH230),AH232))</f>
        <v>-</v>
      </c>
      <c r="AD224" s="273" t="str">
        <f ca="1">IF(A243=FALSE,"-",TEXT(ROUNDUP(AE243,AH230)%*B243*F202,X224))</f>
        <v>-</v>
      </c>
      <c r="AE224" s="124" t="str">
        <f ca="1">IF(OR(A243=FALSE,D224=0),"-",TEXT(Q243,AH232))</f>
        <v>-</v>
      </c>
      <c r="AF224" s="124" t="s">
        <v>578</v>
      </c>
      <c r="AG224" s="125" t="str">
        <f t="shared" ca="1" si="99"/>
        <v>-</v>
      </c>
      <c r="AI224" s="125" t="str">
        <f ca="1">IF(A243=FALSE,"",ROUND(C243*F202,K201))</f>
        <v/>
      </c>
      <c r="AJ224" s="125" t="str">
        <f ca="1">IF(A243=FALSE,"",ROUND(OFFSET(Force_2!L$3,B200+A224,0)*A202*F202,K201))</f>
        <v/>
      </c>
      <c r="AK224" s="125" t="str">
        <f ca="1">IF(A243=FALSE,"",ROUND(OFFSET(Force_2!M$3,B200+A224,0)*A202*F202,K201))</f>
        <v/>
      </c>
      <c r="AL224" s="124" t="str">
        <f ca="1">IF(A243=FALSE,"","± "&amp;TEXT((AK224-AJ224)/2,J202))</f>
        <v/>
      </c>
      <c r="AM224" s="124" t="str">
        <f t="shared" ca="1" si="100"/>
        <v>-</v>
      </c>
    </row>
    <row r="225" spans="1:34" s="119" customFormat="1" ht="18.75" customHeight="1">
      <c r="A225" s="121">
        <v>17</v>
      </c>
      <c r="B225" s="121" t="b">
        <f ca="1">IFERROR(AND(OFFSET(Force_2!O$3,B200+A225,0)&lt;&gt;"",H200+5&gt;A225),FALSE)</f>
        <v>0</v>
      </c>
      <c r="C225" s="557"/>
      <c r="D225" s="121" t="str">
        <f ca="1">IF(B$37=FALSE,"",OFFSET(Force_2!B$3,B200+A225,0))</f>
        <v/>
      </c>
      <c r="E225" s="121" t="str">
        <f ca="1">IF(B225=FALSE,"",OFFSET(Force_2!O$3,B200+A225,0))</f>
        <v/>
      </c>
      <c r="F225" s="121" t="str">
        <f ca="1">IF(B225=FALSE,"",OFFSET(Force_2!P$3,B200+A225,0))</f>
        <v/>
      </c>
      <c r="G225" s="121" t="str">
        <f ca="1">IF(B225=FALSE,"",OFFSET(Force_2!Q$3,B200+A225,0))</f>
        <v/>
      </c>
      <c r="H225" s="121" t="str">
        <f ca="1">IF(B225=FALSE,"",OFFSET(Force_2!R$3,B200+A225,0))</f>
        <v/>
      </c>
      <c r="I225" s="121" t="str">
        <f ca="1">IF(B225=FALSE,"",OFFSET(Force_2!S$3,B200+A225,0))</f>
        <v/>
      </c>
      <c r="J225" s="121" t="str">
        <f ca="1">IF(B225=FALSE,"",OFFSET(Force_2!T$3,B200+A225,0))</f>
        <v/>
      </c>
      <c r="K225" s="308" t="str">
        <f ca="1">IF(B225=FALSE,"",D225*A202)</f>
        <v/>
      </c>
      <c r="L225" s="308" t="str">
        <f ca="1">IF(B225=FALSE,"",IF(D225=0,0,D225/E225*(F225-F211)))</f>
        <v/>
      </c>
      <c r="M225" s="308" t="str">
        <f ca="1">IF(B225=FALSE,"",IF(D225=0,0,D225/G225*(H225-H211)))</f>
        <v/>
      </c>
      <c r="N225" s="308" t="str">
        <f ca="1">IF(B225=FALSE,"",IF(D225=0,0,D225/I225*(J225-J211)))</f>
        <v/>
      </c>
      <c r="O225" s="308" t="str">
        <f t="shared" ca="1" si="97"/>
        <v/>
      </c>
      <c r="P225" s="308" t="str">
        <f ca="1">IF(B225=FALSE,"",(R202*L225+S202*L225^2+T202*L225^3)*N202)</f>
        <v/>
      </c>
      <c r="Q225" s="308" t="str">
        <f ca="1">IF(B225=FALSE,"",(R202*M225+S202*M225^2+T202*M225^3)*N202)</f>
        <v/>
      </c>
      <c r="R225" s="308" t="str">
        <f ca="1">IF(B225=FALSE,"",(R202*N225+S202*N225^2+T202*N225^3)*N202)</f>
        <v/>
      </c>
      <c r="S225" s="308" t="str">
        <f t="shared" ca="1" si="98"/>
        <v/>
      </c>
      <c r="T225" s="309" t="str">
        <f ca="1">IF(B225=FALSE,"",IF(K225=0,0,(ROUND(K225,K202)-ROUND(P225,K202))/ROUND(P225,K202)*100))</f>
        <v/>
      </c>
      <c r="U225" s="309" t="str">
        <f ca="1">IF(B225=FALSE,"",IF(K225=0,0,(ROUND(K225,K202)-ROUND(Q225,K202))/ROUND(Q225,K202)*100))</f>
        <v/>
      </c>
      <c r="V225" s="309" t="str">
        <f ca="1">IF(B225=FALSE,"",IF(K225=0,0,(ROUND(K225,K202)-ROUND(R225,K202))/ROUND(R225,K202)*100))</f>
        <v/>
      </c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34" s="119" customFormat="1" ht="18.75" customHeight="1"/>
    <row r="227" spans="1:34" s="119" customFormat="1" ht="18.75" customHeight="1">
      <c r="A227" s="93" t="s">
        <v>194</v>
      </c>
      <c r="F227" s="127"/>
      <c r="G227" s="128"/>
      <c r="H227" s="128"/>
      <c r="I227" s="128"/>
      <c r="J227" s="128"/>
      <c r="K227" s="108"/>
      <c r="L227" s="108"/>
      <c r="U227" s="93" t="s">
        <v>286</v>
      </c>
      <c r="Z227" s="106"/>
      <c r="AA227" s="106"/>
      <c r="AB227" s="106"/>
      <c r="AC227" s="93" t="s">
        <v>287</v>
      </c>
    </row>
    <row r="228" spans="1:34" s="119" customFormat="1" ht="18.75" customHeight="1">
      <c r="A228" s="313" t="s">
        <v>300</v>
      </c>
      <c r="B228" s="313" t="s">
        <v>192</v>
      </c>
      <c r="C228" s="313" t="s">
        <v>272</v>
      </c>
      <c r="D228" s="535" t="s">
        <v>301</v>
      </c>
      <c r="E228" s="536"/>
      <c r="F228" s="536"/>
      <c r="G228" s="536"/>
      <c r="H228" s="536"/>
      <c r="I228" s="536"/>
      <c r="J228" s="536"/>
      <c r="K228" s="537"/>
      <c r="L228" s="538" t="s">
        <v>302</v>
      </c>
      <c r="M228" s="544" t="s">
        <v>44</v>
      </c>
      <c r="N228" s="538" t="s">
        <v>290</v>
      </c>
      <c r="O228" s="538" t="s">
        <v>227</v>
      </c>
      <c r="P228" s="538" t="s">
        <v>288</v>
      </c>
      <c r="Q228" s="538" t="s">
        <v>229</v>
      </c>
      <c r="R228" s="538" t="s">
        <v>195</v>
      </c>
      <c r="S228" s="538" t="s">
        <v>232</v>
      </c>
      <c r="U228" s="538" t="s">
        <v>227</v>
      </c>
      <c r="V228" s="538" t="s">
        <v>288</v>
      </c>
      <c r="W228" s="538" t="s">
        <v>229</v>
      </c>
      <c r="X228" s="538" t="s">
        <v>195</v>
      </c>
      <c r="Y228" s="538" t="s">
        <v>232</v>
      </c>
      <c r="Z228" s="538" t="s">
        <v>289</v>
      </c>
      <c r="AA228" s="558" t="s">
        <v>310</v>
      </c>
      <c r="AC228" s="313" t="s">
        <v>290</v>
      </c>
      <c r="AD228" s="538" t="s">
        <v>3</v>
      </c>
      <c r="AE228" s="313" t="s">
        <v>290</v>
      </c>
      <c r="AF228" s="538" t="s">
        <v>291</v>
      </c>
      <c r="AG228" s="313" t="s">
        <v>290</v>
      </c>
      <c r="AH228" s="313" t="s">
        <v>290</v>
      </c>
    </row>
    <row r="229" spans="1:34" s="119" customFormat="1" ht="18.75" customHeight="1">
      <c r="A229" s="312"/>
      <c r="B229" s="312" t="s">
        <v>176</v>
      </c>
      <c r="C229" s="312" t="s">
        <v>176</v>
      </c>
      <c r="D229" s="99" t="s">
        <v>297</v>
      </c>
      <c r="E229" s="99" t="s">
        <v>313</v>
      </c>
      <c r="F229" s="99" t="s">
        <v>314</v>
      </c>
      <c r="G229" s="99" t="s">
        <v>315</v>
      </c>
      <c r="H229" s="99" t="s">
        <v>296</v>
      </c>
      <c r="I229" s="99" t="s">
        <v>316</v>
      </c>
      <c r="J229" s="99" t="s">
        <v>298</v>
      </c>
      <c r="K229" s="99" t="s">
        <v>61</v>
      </c>
      <c r="L229" s="539"/>
      <c r="M229" s="545"/>
      <c r="N229" s="539"/>
      <c r="O229" s="539"/>
      <c r="P229" s="539"/>
      <c r="Q229" s="539"/>
      <c r="R229" s="539"/>
      <c r="S229" s="539"/>
      <c r="U229" s="539"/>
      <c r="V229" s="539"/>
      <c r="W229" s="539"/>
      <c r="X229" s="539"/>
      <c r="Y229" s="539"/>
      <c r="Z229" s="539"/>
      <c r="AA229" s="559"/>
      <c r="AC229" s="312" t="s">
        <v>292</v>
      </c>
      <c r="AD229" s="539"/>
      <c r="AE229" s="312" t="s">
        <v>293</v>
      </c>
      <c r="AF229" s="539"/>
      <c r="AG229" s="312" t="s">
        <v>294</v>
      </c>
      <c r="AH229" s="312" t="s">
        <v>295</v>
      </c>
    </row>
    <row r="230" spans="1:34" s="119" customFormat="1" ht="18.75" customHeight="1">
      <c r="A230" s="129" t="b">
        <f ca="1">AND(B211=TRUE,H200+6&gt;A211+2)</f>
        <v>0</v>
      </c>
      <c r="B230" s="130" t="str">
        <f t="shared" ref="B230:B243" ca="1" si="101">IF(TYPE(K211)=16,"",K211)</f>
        <v/>
      </c>
      <c r="C230" s="131" t="str">
        <f t="shared" ref="C230:C243" ca="1" si="102">S211</f>
        <v/>
      </c>
      <c r="D230" s="204" t="str">
        <f ca="1">IF(A230=FALSE,"",IF(B230=0,0,D202/B230*100))</f>
        <v/>
      </c>
      <c r="E230" s="204" t="str">
        <f ca="1">IF(A230=FALSE,"",IF(B230=0,0,D202/B230*100))</f>
        <v/>
      </c>
      <c r="F230" s="132" t="str">
        <f ca="1">IF(A230=FALSE,"",IF(B230=0,0,SQRT(SUMSQ(D230/2/SQRT(3),E230/2/SQRT(3)))))</f>
        <v/>
      </c>
      <c r="G230" s="132" t="str">
        <f t="shared" ref="G230:G243" ca="1" si="103">IF(A230=FALSE,"",SQRT(1/(3*(3-1))*SUMSQ(T211-P230,U211-P230,V211-P230)))</f>
        <v/>
      </c>
      <c r="H230" s="132" t="str">
        <f ca="1">IF(A230=FALSE,"",IF(B230=0,0,P200/2))</f>
        <v/>
      </c>
      <c r="I230" s="132" t="str">
        <f ca="1">IF(A230=FALSE,"",IF(B230=0,0,P202/SQRT(3)))</f>
        <v/>
      </c>
      <c r="J230" s="132" t="str">
        <f ca="1">IF(A230=FALSE,"",IF(B230=0,0,O200*B202/SQRT(3)))</f>
        <v/>
      </c>
      <c r="K230" s="205" t="str">
        <f t="shared" ref="K230:K243" ca="1" si="104">IF(A230=FALSE,"",IF(B230=0,0,SQRT(SUMSQ(F230:J230))))</f>
        <v/>
      </c>
      <c r="L230" s="133" t="str">
        <f ca="1">IF(A230=FALSE,"",IF(G230=0,"∞",IF(K230^4/(G230^4/2)&gt;100000,"∞",ROUNDDOWN(K230^4/(G230^4/2),0))))</f>
        <v/>
      </c>
      <c r="M230" s="134" t="str">
        <f t="shared" ref="M230:M243" ca="1" si="105">IF(A230=FALSE,"",IF(L230="∞",2,IF(L230&gt;=10,2,IF(L230&lt;10,ROUND(TINV((1-0.95),L230),2)))))</f>
        <v/>
      </c>
      <c r="N230" s="135" t="str">
        <f ca="1">IF(A230=FALSE,"",IF(B230=0,0,K230*MAX(M230:M243)))</f>
        <v/>
      </c>
      <c r="O230" s="207" t="str">
        <f ca="1">IF(A230=FALSE,"",D212)</f>
        <v/>
      </c>
      <c r="P230" s="208" t="str">
        <f t="shared" ref="P230:P243" ca="1" si="106">IF(A230=FALSE,"",AVERAGE(T211:V211))</f>
        <v/>
      </c>
      <c r="Q230" s="210" t="str">
        <f t="shared" ref="Q230:Q243" ca="1" si="107">IF(A230=FALSE,"",IF(B230=0,0,MAX(T211:V211)-MIN(T211:V211)))</f>
        <v/>
      </c>
      <c r="R230" s="208" t="str">
        <f ca="1">IF(A230=FALSE,"",OFFSET(O209,0,MATCH(MAX(P210:R210),P210:R210,0)))</f>
        <v/>
      </c>
      <c r="S230" s="209" t="str">
        <f ca="1">IF(A230=FALSE,"",IF(C230=0,0,D202/B230*100))</f>
        <v/>
      </c>
      <c r="U230" s="104">
        <f ca="1">IF(F200*Q$4&lt;=O230,0.5,IF(F200*Q$5&lt;=O230,1,IF(F200*Q$6&lt;=O230,2,IF(F200*Q$7&lt;=O230,3,))))</f>
        <v>0.5</v>
      </c>
      <c r="V230" s="104">
        <f t="shared" ref="V230:V243" ca="1" si="108">OFFSET($P$3,COUNTIF(R$4:R$7,"&lt;"&amp;ABS(P230))+1,0)</f>
        <v>0.5</v>
      </c>
      <c r="W230" s="104">
        <f t="shared" ref="W230:W243" ca="1" si="109">OFFSET($P$3,COUNTIF(S$4:S$7,"&lt;"&amp;ABS(Q230))+1,0)</f>
        <v>0.5</v>
      </c>
      <c r="X230" s="104">
        <f t="shared" ref="X230:X243" ca="1" si="110">OFFSET($P$3,COUNTIF(U$4:U$7,"&lt;"&amp;ABS(R230))+1,0)</f>
        <v>0.5</v>
      </c>
      <c r="Y230" s="104">
        <f t="shared" ref="Y230:Y243" ca="1" si="111">OFFSET($P$3,COUNTIF(V$4:V$7,"&lt;"&amp;ABS(S230))+1,0)</f>
        <v>0.5</v>
      </c>
      <c r="Z230" s="104">
        <f ca="1">IF(O202="등급외",4,O202)</f>
        <v>0</v>
      </c>
      <c r="AA230" s="136" t="s">
        <v>0</v>
      </c>
      <c r="AC230" s="137" t="str">
        <f t="shared" ref="AC230:AC243" ca="1" si="112">N230</f>
        <v/>
      </c>
      <c r="AD230" s="137" t="str">
        <f ca="1">IF(A230=FALSE,"",IF(B230=0,0,C202*100))</f>
        <v/>
      </c>
      <c r="AE230" s="137" t="str">
        <f t="shared" ref="AE230:AE243" ca="1" si="113">IF(A230=FALSE,"",IF(B230=0,0,MAX(AC230:AD230)))</f>
        <v/>
      </c>
      <c r="AF230" s="137" t="b">
        <f t="shared" ref="AF230:AF243" ca="1" si="114">AE230=AC230</f>
        <v>1</v>
      </c>
      <c r="AG230" s="125" t="str">
        <f t="shared" ref="AG230:AG243" ca="1" si="115">IF(A230=FALSE,"",IF(B230=0,"",IF(ABS(AE230)&lt;0.01,4,IF(ABS(AE230)&lt;0.1,3,IF(ABS(AE230)&lt;1,2,IF(ABS(AE230)&lt;10,1,0))))))</f>
        <v/>
      </c>
      <c r="AH230" s="125">
        <f ca="1">MIN(AG230:AG243)</f>
        <v>0</v>
      </c>
    </row>
    <row r="231" spans="1:34" s="119" customFormat="1" ht="18.75" customHeight="1">
      <c r="A231" s="129" t="b">
        <f ca="1">AND(B212=TRUE,H200+6&gt;A212+2)</f>
        <v>0</v>
      </c>
      <c r="B231" s="130" t="str">
        <f t="shared" ca="1" si="101"/>
        <v/>
      </c>
      <c r="C231" s="131" t="str">
        <f t="shared" ca="1" si="102"/>
        <v/>
      </c>
      <c r="D231" s="204" t="str">
        <f ca="1">IF(A231=FALSE,"",IF(B231=0,0,D202/B231*100))</f>
        <v/>
      </c>
      <c r="E231" s="204" t="str">
        <f ca="1">IF(A231=FALSE,"",IF(B231=0,0,D202/B231*100))</f>
        <v/>
      </c>
      <c r="F231" s="132" t="str">
        <f t="shared" ref="F231:F243" ca="1" si="116">IF(A231=FALSE,"",IF(B231=0,0,SQRT(SUMSQ(D231/2/SQRT(3),E231/2/SQRT(3)))))</f>
        <v/>
      </c>
      <c r="G231" s="132" t="str">
        <f t="shared" ca="1" si="103"/>
        <v/>
      </c>
      <c r="H231" s="132" t="str">
        <f ca="1">IF(A231=FALSE,"",IF(B231=0,0,P200/2))</f>
        <v/>
      </c>
      <c r="I231" s="132" t="str">
        <f ca="1">IF(A231=FALSE,"",IF(B231=0,0,P202/SQRT(3)))</f>
        <v/>
      </c>
      <c r="J231" s="132" t="str">
        <f ca="1">IF(A231=FALSE,"",IF(B231=0,0,O200*B202/SQRT(3)))</f>
        <v/>
      </c>
      <c r="K231" s="205" t="str">
        <f t="shared" ca="1" si="104"/>
        <v/>
      </c>
      <c r="L231" s="133" t="str">
        <f t="shared" ref="L231:L243" ca="1" si="117">IF(A231=FALSE,"",IF(G231=0,"∞",IF(K231^4/(G231^4/2)&gt;100000,"∞",ROUNDDOWN(K231^4/(G231^4/2),0))))</f>
        <v/>
      </c>
      <c r="M231" s="134" t="str">
        <f t="shared" ca="1" si="105"/>
        <v/>
      </c>
      <c r="N231" s="135" t="str">
        <f ca="1">IF(A231=FALSE,"",IF(B231=0,0,K231*MAX(M230:M243)))</f>
        <v/>
      </c>
      <c r="O231" s="207" t="str">
        <f ca="1">IF(A231=FALSE,"",D212)</f>
        <v/>
      </c>
      <c r="P231" s="208" t="str">
        <f t="shared" ca="1" si="106"/>
        <v/>
      </c>
      <c r="Q231" s="210" t="str">
        <f t="shared" ca="1" si="107"/>
        <v/>
      </c>
      <c r="R231" s="208" t="str">
        <f ca="1">IF(A231=FALSE,"",OFFSET(O209,0,MATCH(MAX(P210:R210),P210:R210,0)))</f>
        <v/>
      </c>
      <c r="S231" s="209" t="str">
        <f ca="1">IF(A231=FALSE,"",IF(C231=0,0,D202/B231*100))</f>
        <v/>
      </c>
      <c r="U231" s="104">
        <f ca="1">IF(F200*Q$4&lt;=O231,0.5,IF(F200*Q$5&lt;=O231,1,IF(F200*Q$6&lt;=O231,2,IF(F200*Q$7&lt;=O231,3,))))</f>
        <v>0.5</v>
      </c>
      <c r="V231" s="104">
        <f t="shared" ca="1" si="108"/>
        <v>0.5</v>
      </c>
      <c r="W231" s="104">
        <f t="shared" ca="1" si="109"/>
        <v>0.5</v>
      </c>
      <c r="X231" s="104">
        <f t="shared" ca="1" si="110"/>
        <v>0.5</v>
      </c>
      <c r="Y231" s="104">
        <f t="shared" ca="1" si="111"/>
        <v>0.5</v>
      </c>
      <c r="Z231" s="104">
        <f ca="1">Z230</f>
        <v>0</v>
      </c>
      <c r="AA231" s="136">
        <f t="shared" ref="AA231:AA243" ca="1" si="118">MAX(U231:Z231)</f>
        <v>0.5</v>
      </c>
      <c r="AC231" s="137" t="str">
        <f t="shared" ca="1" si="112"/>
        <v/>
      </c>
      <c r="AD231" s="137" t="str">
        <f ca="1">IF(A231=FALSE,"",IF(B231=0,0,C202*100))</f>
        <v/>
      </c>
      <c r="AE231" s="137" t="str">
        <f t="shared" ca="1" si="113"/>
        <v/>
      </c>
      <c r="AF231" s="137" t="b">
        <f t="shared" ca="1" si="114"/>
        <v>1</v>
      </c>
      <c r="AG231" s="125" t="str">
        <f t="shared" ca="1" si="115"/>
        <v/>
      </c>
      <c r="AH231" s="313" t="s">
        <v>51</v>
      </c>
    </row>
    <row r="232" spans="1:34" s="119" customFormat="1" ht="18.75" customHeight="1">
      <c r="A232" s="129" t="b">
        <f ca="1">AND(B213=TRUE,H200+6&gt;A213+2)</f>
        <v>0</v>
      </c>
      <c r="B232" s="130" t="str">
        <f t="shared" ca="1" si="101"/>
        <v/>
      </c>
      <c r="C232" s="131" t="str">
        <f t="shared" ca="1" si="102"/>
        <v/>
      </c>
      <c r="D232" s="204" t="str">
        <f ca="1">IF(A232=FALSE,"",IF(B232=0,0,D202/B232*100))</f>
        <v/>
      </c>
      <c r="E232" s="204" t="str">
        <f ca="1">IF(A232=FALSE,"",IF(B232=0,0,D202/B232*100))</f>
        <v/>
      </c>
      <c r="F232" s="132" t="str">
        <f t="shared" ca="1" si="116"/>
        <v/>
      </c>
      <c r="G232" s="132" t="str">
        <f t="shared" ca="1" si="103"/>
        <v/>
      </c>
      <c r="H232" s="132" t="str">
        <f ca="1">IF(A232=FALSE,"",IF(B232=0,0,P200/2))</f>
        <v/>
      </c>
      <c r="I232" s="132" t="str">
        <f ca="1">IF(A232=FALSE,"",IF(B232=0,0,P202/SQRT(3)))</f>
        <v/>
      </c>
      <c r="J232" s="132" t="str">
        <f ca="1">IF(A232=FALSE,"",IF(B232=0,0,O200*B202/SQRT(3)))</f>
        <v/>
      </c>
      <c r="K232" s="205" t="str">
        <f t="shared" ca="1" si="104"/>
        <v/>
      </c>
      <c r="L232" s="133" t="str">
        <f t="shared" ca="1" si="117"/>
        <v/>
      </c>
      <c r="M232" s="134" t="str">
        <f t="shared" ca="1" si="105"/>
        <v/>
      </c>
      <c r="N232" s="135" t="str">
        <f ca="1">IF(A232=FALSE,"",IF(B232=0,0,K232*MAX(M230:M243)))</f>
        <v/>
      </c>
      <c r="O232" s="207" t="str">
        <f ca="1">IF(A232=FALSE,"",D212)</f>
        <v/>
      </c>
      <c r="P232" s="208" t="str">
        <f t="shared" ca="1" si="106"/>
        <v/>
      </c>
      <c r="Q232" s="210" t="str">
        <f t="shared" ca="1" si="107"/>
        <v/>
      </c>
      <c r="R232" s="208" t="str">
        <f ca="1">IF(A232=FALSE,"",OFFSET(O209,0,MATCH(MAX(P210:R210),P210:R210,0)))</f>
        <v/>
      </c>
      <c r="S232" s="209" t="str">
        <f ca="1">IF(A232=FALSE,"",IF(C232=0,0,D202/B232*100))</f>
        <v/>
      </c>
      <c r="U232" s="104">
        <f ca="1">IF(F200*Q$4&lt;=O232,0.5,IF(F200*Q$5&lt;=O232,1,IF(F200*Q$6&lt;=O232,2,IF(F200*Q$7&lt;=O232,3,))))</f>
        <v>0.5</v>
      </c>
      <c r="V232" s="104">
        <f t="shared" ca="1" si="108"/>
        <v>0.5</v>
      </c>
      <c r="W232" s="104">
        <f t="shared" ca="1" si="109"/>
        <v>0.5</v>
      </c>
      <c r="X232" s="104">
        <f t="shared" ca="1" si="110"/>
        <v>0.5</v>
      </c>
      <c r="Y232" s="104">
        <f t="shared" ca="1" si="111"/>
        <v>0.5</v>
      </c>
      <c r="Z232" s="104">
        <f t="shared" ref="Z232:Z243" ca="1" si="119">Z231</f>
        <v>0</v>
      </c>
      <c r="AA232" s="136">
        <f t="shared" ca="1" si="118"/>
        <v>0.5</v>
      </c>
      <c r="AC232" s="137" t="str">
        <f t="shared" ca="1" si="112"/>
        <v/>
      </c>
      <c r="AD232" s="137" t="str">
        <f ca="1">IF(A232=FALSE,"",IF(B232=0,0,C202*100))</f>
        <v/>
      </c>
      <c r="AE232" s="137" t="str">
        <f t="shared" ca="1" si="113"/>
        <v/>
      </c>
      <c r="AF232" s="137" t="b">
        <f t="shared" ca="1" si="114"/>
        <v>1</v>
      </c>
      <c r="AG232" s="125" t="str">
        <f t="shared" ca="1" si="115"/>
        <v/>
      </c>
      <c r="AH232" s="125" t="str">
        <f ca="1">OFFSET($N$2,MATCH(AH230,$M$3:$M$8,0),0)</f>
        <v>0</v>
      </c>
    </row>
    <row r="233" spans="1:34" s="119" customFormat="1" ht="18.75" customHeight="1">
      <c r="A233" s="129" t="b">
        <f ca="1">AND(B214=TRUE,H200+6&gt;A214+2)</f>
        <v>0</v>
      </c>
      <c r="B233" s="130" t="str">
        <f t="shared" ca="1" si="101"/>
        <v/>
      </c>
      <c r="C233" s="131" t="str">
        <f t="shared" ca="1" si="102"/>
        <v/>
      </c>
      <c r="D233" s="204" t="str">
        <f ca="1">IF(A233=FALSE,"",IF(B233=0,0,D202/B233*100))</f>
        <v/>
      </c>
      <c r="E233" s="204" t="str">
        <f ca="1">IF(A233=FALSE,"",IF(B233=0,0,D202/B233*100))</f>
        <v/>
      </c>
      <c r="F233" s="132" t="str">
        <f t="shared" ca="1" si="116"/>
        <v/>
      </c>
      <c r="G233" s="132" t="str">
        <f t="shared" ca="1" si="103"/>
        <v/>
      </c>
      <c r="H233" s="132" t="str">
        <f ca="1">IF(A233=FALSE,"",IF(B233=0,0,P200/2))</f>
        <v/>
      </c>
      <c r="I233" s="132" t="str">
        <f ca="1">IF(A233=FALSE,"",IF(B233=0,0,P202/SQRT(3)))</f>
        <v/>
      </c>
      <c r="J233" s="132" t="str">
        <f ca="1">IF(A233=FALSE,"",IF(B233=0,0,O200*B202/SQRT(3)))</f>
        <v/>
      </c>
      <c r="K233" s="205" t="str">
        <f t="shared" ca="1" si="104"/>
        <v/>
      </c>
      <c r="L233" s="133" t="str">
        <f t="shared" ca="1" si="117"/>
        <v/>
      </c>
      <c r="M233" s="134" t="str">
        <f t="shared" ca="1" si="105"/>
        <v/>
      </c>
      <c r="N233" s="135" t="str">
        <f ca="1">IF(A233=FALSE,"",IF(B233=0,0,K233*MAX(M230:M243)))</f>
        <v/>
      </c>
      <c r="O233" s="207" t="str">
        <f ca="1">IF(A233=FALSE,"",D212)</f>
        <v/>
      </c>
      <c r="P233" s="208" t="str">
        <f t="shared" ca="1" si="106"/>
        <v/>
      </c>
      <c r="Q233" s="210" t="str">
        <f t="shared" ca="1" si="107"/>
        <v/>
      </c>
      <c r="R233" s="208" t="str">
        <f ca="1">IF(A233=FALSE,"",OFFSET(O209,0,MATCH(MAX(P210:R210),P210:R210,0)))</f>
        <v/>
      </c>
      <c r="S233" s="209" t="str">
        <f ca="1">IF(A233=FALSE,"",IF(C233=0,0,D202/B233*100))</f>
        <v/>
      </c>
      <c r="U233" s="104">
        <f ca="1">IF(F200*Q$4&lt;=O233,0.5,IF(F200*Q$5&lt;=O233,1,IF(F200*Q$6&lt;=O233,2,IF(F200*Q$7&lt;=O233,3,))))</f>
        <v>0.5</v>
      </c>
      <c r="V233" s="104">
        <f t="shared" ca="1" si="108"/>
        <v>0.5</v>
      </c>
      <c r="W233" s="104">
        <f t="shared" ca="1" si="109"/>
        <v>0.5</v>
      </c>
      <c r="X233" s="104">
        <f t="shared" ca="1" si="110"/>
        <v>0.5</v>
      </c>
      <c r="Y233" s="104">
        <f t="shared" ca="1" si="111"/>
        <v>0.5</v>
      </c>
      <c r="Z233" s="104">
        <f t="shared" ca="1" si="119"/>
        <v>0</v>
      </c>
      <c r="AA233" s="136">
        <f t="shared" ca="1" si="118"/>
        <v>0.5</v>
      </c>
      <c r="AC233" s="137" t="str">
        <f t="shared" ca="1" si="112"/>
        <v/>
      </c>
      <c r="AD233" s="137" t="str">
        <f ca="1">IF(A233=FALSE,"",IF(B233=0,0,C202*100))</f>
        <v/>
      </c>
      <c r="AE233" s="137" t="str">
        <f t="shared" ca="1" si="113"/>
        <v/>
      </c>
      <c r="AF233" s="137" t="b">
        <f t="shared" ca="1" si="114"/>
        <v>1</v>
      </c>
      <c r="AG233" s="125" t="str">
        <f t="shared" ca="1" si="115"/>
        <v/>
      </c>
      <c r="AH233" s="313" t="s">
        <v>3</v>
      </c>
    </row>
    <row r="234" spans="1:34" s="119" customFormat="1" ht="18.75" customHeight="1">
      <c r="A234" s="129" t="b">
        <f ca="1">AND(B215=TRUE,H200+6&gt;A215+2)</f>
        <v>0</v>
      </c>
      <c r="B234" s="130" t="str">
        <f t="shared" ca="1" si="101"/>
        <v/>
      </c>
      <c r="C234" s="131" t="str">
        <f t="shared" ca="1" si="102"/>
        <v/>
      </c>
      <c r="D234" s="204" t="str">
        <f ca="1">IF(A234=FALSE,"",IF(B234=0,0,D202/B234*100))</f>
        <v/>
      </c>
      <c r="E234" s="204" t="str">
        <f ca="1">IF(A234=FALSE,"",IF(B234=0,0,D202/B234*100))</f>
        <v/>
      </c>
      <c r="F234" s="132" t="str">
        <f t="shared" ca="1" si="116"/>
        <v/>
      </c>
      <c r="G234" s="132" t="str">
        <f t="shared" ca="1" si="103"/>
        <v/>
      </c>
      <c r="H234" s="132" t="str">
        <f ca="1">IF(A234=FALSE,"",IF(B234=0,0,P200/2))</f>
        <v/>
      </c>
      <c r="I234" s="132" t="str">
        <f ca="1">IF(A234=FALSE,"",IF(B234=0,0,P202/SQRT(3)))</f>
        <v/>
      </c>
      <c r="J234" s="132" t="str">
        <f ca="1">IF(A234=FALSE,"",IF(B234=0,0,O200*B202/SQRT(3)))</f>
        <v/>
      </c>
      <c r="K234" s="205" t="str">
        <f t="shared" ca="1" si="104"/>
        <v/>
      </c>
      <c r="L234" s="133" t="str">
        <f t="shared" ca="1" si="117"/>
        <v/>
      </c>
      <c r="M234" s="134" t="str">
        <f t="shared" ca="1" si="105"/>
        <v/>
      </c>
      <c r="N234" s="135" t="str">
        <f ca="1">IF(A234=FALSE,"",IF(B234=0,0,K234*MAX(M230:M243)))</f>
        <v/>
      </c>
      <c r="O234" s="207" t="str">
        <f ca="1">IF(A234=FALSE,"",D212)</f>
        <v/>
      </c>
      <c r="P234" s="208" t="str">
        <f t="shared" ca="1" si="106"/>
        <v/>
      </c>
      <c r="Q234" s="210" t="str">
        <f t="shared" ca="1" si="107"/>
        <v/>
      </c>
      <c r="R234" s="208" t="str">
        <f ca="1">IF(A234=FALSE,"",OFFSET(O209,0,MATCH(MAX(P210:R210),P210:R210,0)))</f>
        <v/>
      </c>
      <c r="S234" s="209" t="str">
        <f ca="1">IF(A234=FALSE,"",IF(C234=0,0,D202/B234*100))</f>
        <v/>
      </c>
      <c r="U234" s="104">
        <f ca="1">IF(F200*Q$4&lt;=O234,0.5,IF(F200*Q$5&lt;=O234,1,IF(F200*Q$6&lt;=O234,2,IF(F200*Q$7&lt;=O234,3,))))</f>
        <v>0.5</v>
      </c>
      <c r="V234" s="104">
        <f t="shared" ca="1" si="108"/>
        <v>0.5</v>
      </c>
      <c r="W234" s="104">
        <f t="shared" ca="1" si="109"/>
        <v>0.5</v>
      </c>
      <c r="X234" s="104">
        <f t="shared" ca="1" si="110"/>
        <v>0.5</v>
      </c>
      <c r="Y234" s="104">
        <f t="shared" ca="1" si="111"/>
        <v>0.5</v>
      </c>
      <c r="Z234" s="104">
        <f t="shared" ca="1" si="119"/>
        <v>0</v>
      </c>
      <c r="AA234" s="136">
        <f t="shared" ca="1" si="118"/>
        <v>0.5</v>
      </c>
      <c r="AC234" s="137" t="str">
        <f t="shared" ca="1" si="112"/>
        <v/>
      </c>
      <c r="AD234" s="137" t="str">
        <f ca="1">IF(A234=FALSE,"",IF(B234=0,0,C202*100))</f>
        <v/>
      </c>
      <c r="AE234" s="137" t="str">
        <f t="shared" ca="1" si="113"/>
        <v/>
      </c>
      <c r="AF234" s="137" t="b">
        <f t="shared" ca="1" si="114"/>
        <v>1</v>
      </c>
      <c r="AG234" s="125" t="str">
        <f t="shared" ca="1" si="115"/>
        <v/>
      </c>
      <c r="AH234" s="312" t="s">
        <v>233</v>
      </c>
    </row>
    <row r="235" spans="1:34" s="119" customFormat="1" ht="18.75" customHeight="1">
      <c r="A235" s="129" t="b">
        <f ca="1">AND(B216=TRUE,H200+6&gt;A216+2)</f>
        <v>0</v>
      </c>
      <c r="B235" s="130" t="str">
        <f t="shared" ca="1" si="101"/>
        <v/>
      </c>
      <c r="C235" s="131" t="str">
        <f t="shared" ca="1" si="102"/>
        <v/>
      </c>
      <c r="D235" s="204" t="str">
        <f ca="1">IF(A235=FALSE,"",IF(B235=0,0,D202/B235*100))</f>
        <v/>
      </c>
      <c r="E235" s="204" t="str">
        <f ca="1">IF(A235=FALSE,"",IF(B235=0,0,D202/B235*100))</f>
        <v/>
      </c>
      <c r="F235" s="132" t="str">
        <f t="shared" ca="1" si="116"/>
        <v/>
      </c>
      <c r="G235" s="132" t="str">
        <f t="shared" ca="1" si="103"/>
        <v/>
      </c>
      <c r="H235" s="132" t="str">
        <f ca="1">IF(A235=FALSE,"",IF(B235=0,0,P200/2))</f>
        <v/>
      </c>
      <c r="I235" s="132" t="str">
        <f ca="1">IF(A235=FALSE,"",IF(B235=0,0,P202/SQRT(3)))</f>
        <v/>
      </c>
      <c r="J235" s="132" t="str">
        <f ca="1">IF(A235=FALSE,"",IF(B235=0,0,O200*B202/SQRT(3)))</f>
        <v/>
      </c>
      <c r="K235" s="205" t="str">
        <f t="shared" ca="1" si="104"/>
        <v/>
      </c>
      <c r="L235" s="133" t="str">
        <f t="shared" ca="1" si="117"/>
        <v/>
      </c>
      <c r="M235" s="134" t="str">
        <f t="shared" ca="1" si="105"/>
        <v/>
      </c>
      <c r="N235" s="135" t="str">
        <f ca="1">IF(A235=FALSE,"",IF(B235=0,0,K235*MAX(M230:M243)))</f>
        <v/>
      </c>
      <c r="O235" s="207" t="str">
        <f ca="1">IF(A235=FALSE,"",D212)</f>
        <v/>
      </c>
      <c r="P235" s="208" t="str">
        <f t="shared" ca="1" si="106"/>
        <v/>
      </c>
      <c r="Q235" s="210" t="str">
        <f t="shared" ca="1" si="107"/>
        <v/>
      </c>
      <c r="R235" s="208" t="str">
        <f ca="1">IF(A235=FALSE,"",OFFSET(O209,0,MATCH(MAX(P210:R210),P210:R210,0)))</f>
        <v/>
      </c>
      <c r="S235" s="209" t="str">
        <f ca="1">IF(A235=FALSE,"",IF(C235=0,0,D202/B235*100))</f>
        <v/>
      </c>
      <c r="U235" s="104">
        <f ca="1">IF(F200*Q$4&lt;=O235,0.5,IF(F200*Q$5&lt;=O235,1,IF(F200*Q$6&lt;=O235,2,IF(F200*Q$7&lt;=O235,3,))))</f>
        <v>0.5</v>
      </c>
      <c r="V235" s="104">
        <f t="shared" ca="1" si="108"/>
        <v>0.5</v>
      </c>
      <c r="W235" s="104">
        <f t="shared" ca="1" si="109"/>
        <v>0.5</v>
      </c>
      <c r="X235" s="104">
        <f t="shared" ca="1" si="110"/>
        <v>0.5</v>
      </c>
      <c r="Y235" s="104">
        <f t="shared" ca="1" si="111"/>
        <v>0.5</v>
      </c>
      <c r="Z235" s="104">
        <f t="shared" ca="1" si="119"/>
        <v>0</v>
      </c>
      <c r="AA235" s="136">
        <f t="shared" ca="1" si="118"/>
        <v>0.5</v>
      </c>
      <c r="AC235" s="137" t="str">
        <f t="shared" ca="1" si="112"/>
        <v/>
      </c>
      <c r="AD235" s="137" t="str">
        <f ca="1">IF(A235=FALSE,"",IF(B235=0,0,C202*100))</f>
        <v/>
      </c>
      <c r="AE235" s="137" t="str">
        <f t="shared" ca="1" si="113"/>
        <v/>
      </c>
      <c r="AF235" s="137" t="b">
        <f t="shared" ca="1" si="114"/>
        <v>1</v>
      </c>
      <c r="AG235" s="125" t="str">
        <f t="shared" ca="1" si="115"/>
        <v/>
      </c>
      <c r="AH235" s="188" t="str">
        <f ca="1">IF(COUNTIF(AF230:AF243,FALSE)=0,"","초과")</f>
        <v/>
      </c>
    </row>
    <row r="236" spans="1:34" s="119" customFormat="1" ht="18.75" customHeight="1">
      <c r="A236" s="129" t="b">
        <f ca="1">AND(B217=TRUE,H200+6&gt;A217+2)</f>
        <v>0</v>
      </c>
      <c r="B236" s="130" t="str">
        <f t="shared" ca="1" si="101"/>
        <v/>
      </c>
      <c r="C236" s="131" t="str">
        <f t="shared" ca="1" si="102"/>
        <v/>
      </c>
      <c r="D236" s="204" t="str">
        <f ca="1">IF(A236=FALSE,"",IF(B236=0,0,D202/B236*100))</f>
        <v/>
      </c>
      <c r="E236" s="204" t="str">
        <f ca="1">IF(A236=FALSE,"",IF(B236=0,0,D202/B236*100))</f>
        <v/>
      </c>
      <c r="F236" s="132" t="str">
        <f t="shared" ca="1" si="116"/>
        <v/>
      </c>
      <c r="G236" s="132" t="str">
        <f t="shared" ca="1" si="103"/>
        <v/>
      </c>
      <c r="H236" s="132" t="str">
        <f ca="1">IF(A236=FALSE,"",IF(B236=0,0,P200/2))</f>
        <v/>
      </c>
      <c r="I236" s="132" t="str">
        <f ca="1">IF(A236=FALSE,"",IF(B236=0,0,P202/SQRT(3)))</f>
        <v/>
      </c>
      <c r="J236" s="132" t="str">
        <f ca="1">IF(A236=FALSE,"",IF(B236=0,0,O200*B202/SQRT(3)))</f>
        <v/>
      </c>
      <c r="K236" s="205" t="str">
        <f t="shared" ca="1" si="104"/>
        <v/>
      </c>
      <c r="L236" s="133" t="str">
        <f t="shared" ca="1" si="117"/>
        <v/>
      </c>
      <c r="M236" s="134" t="str">
        <f t="shared" ca="1" si="105"/>
        <v/>
      </c>
      <c r="N236" s="135" t="str">
        <f ca="1">IF(A236=FALSE,"",IF(B236=0,0,K236*MAX(M230:M243)))</f>
        <v/>
      </c>
      <c r="O236" s="207" t="str">
        <f ca="1">IF(A236=FALSE,"",D212)</f>
        <v/>
      </c>
      <c r="P236" s="208" t="str">
        <f t="shared" ca="1" si="106"/>
        <v/>
      </c>
      <c r="Q236" s="210" t="str">
        <f t="shared" ca="1" si="107"/>
        <v/>
      </c>
      <c r="R236" s="208" t="str">
        <f ca="1">IF(A236=FALSE,"",OFFSET(O209,0,MATCH(MAX(P210:R210),P210:R210,0)))</f>
        <v/>
      </c>
      <c r="S236" s="209" t="str">
        <f ca="1">IF(A236=FALSE,"",IF(C236=0,0,D202/B236*100))</f>
        <v/>
      </c>
      <c r="U236" s="104">
        <f ca="1">IF(F200*Q$4&lt;=O236,0.5,IF(F200*Q$5&lt;=O236,1,IF(F200*Q$6&lt;=O236,2,IF(F200*Q$7&lt;=O236,3,))))</f>
        <v>0.5</v>
      </c>
      <c r="V236" s="104">
        <f t="shared" ca="1" si="108"/>
        <v>0.5</v>
      </c>
      <c r="W236" s="104">
        <f t="shared" ca="1" si="109"/>
        <v>0.5</v>
      </c>
      <c r="X236" s="104">
        <f t="shared" ca="1" si="110"/>
        <v>0.5</v>
      </c>
      <c r="Y236" s="104">
        <f t="shared" ca="1" si="111"/>
        <v>0.5</v>
      </c>
      <c r="Z236" s="104">
        <f t="shared" ca="1" si="119"/>
        <v>0</v>
      </c>
      <c r="AA236" s="136">
        <f t="shared" ca="1" si="118"/>
        <v>0.5</v>
      </c>
      <c r="AC236" s="137" t="str">
        <f t="shared" ca="1" si="112"/>
        <v/>
      </c>
      <c r="AD236" s="137" t="str">
        <f ca="1">IF(A236=FALSE,"",IF(B236=0,0,C202*100))</f>
        <v/>
      </c>
      <c r="AE236" s="137" t="str">
        <f t="shared" ca="1" si="113"/>
        <v/>
      </c>
      <c r="AF236" s="137" t="b">
        <f t="shared" ca="1" si="114"/>
        <v>1</v>
      </c>
      <c r="AG236" s="186" t="str">
        <f t="shared" ca="1" si="115"/>
        <v/>
      </c>
      <c r="AH236" s="189"/>
    </row>
    <row r="237" spans="1:34" s="119" customFormat="1" ht="18.75" customHeight="1">
      <c r="A237" s="129" t="b">
        <f ca="1">AND(B218=TRUE,H200+6&gt;A218+2)</f>
        <v>0</v>
      </c>
      <c r="B237" s="130" t="str">
        <f t="shared" ca="1" si="101"/>
        <v/>
      </c>
      <c r="C237" s="131" t="str">
        <f t="shared" ca="1" si="102"/>
        <v/>
      </c>
      <c r="D237" s="204" t="str">
        <f ca="1">IF(A237=FALSE,"",IF(B237=0,0,D202/B237*100))</f>
        <v/>
      </c>
      <c r="E237" s="204" t="str">
        <f ca="1">IF(A237=FALSE,"",IF(B237=0,0,D202/B237*100))</f>
        <v/>
      </c>
      <c r="F237" s="132" t="str">
        <f t="shared" ca="1" si="116"/>
        <v/>
      </c>
      <c r="G237" s="132" t="str">
        <f t="shared" ca="1" si="103"/>
        <v/>
      </c>
      <c r="H237" s="132" t="str">
        <f ca="1">IF(A237=FALSE,"",IF(B237=0,0,P200/2))</f>
        <v/>
      </c>
      <c r="I237" s="132" t="str">
        <f ca="1">IF(A237=FALSE,"",IF(B237=0,0,P202/SQRT(3)))</f>
        <v/>
      </c>
      <c r="J237" s="132" t="str">
        <f ca="1">IF(A237=FALSE,"",IF(B237=0,0,O200*B202/SQRT(3)))</f>
        <v/>
      </c>
      <c r="K237" s="205" t="str">
        <f t="shared" ca="1" si="104"/>
        <v/>
      </c>
      <c r="L237" s="133" t="str">
        <f t="shared" ca="1" si="117"/>
        <v/>
      </c>
      <c r="M237" s="134" t="str">
        <f t="shared" ca="1" si="105"/>
        <v/>
      </c>
      <c r="N237" s="135" t="str">
        <f ca="1">IF(A237=FALSE,"",IF(B237=0,0,K237*MAX(M230:M243)))</f>
        <v/>
      </c>
      <c r="O237" s="207" t="str">
        <f ca="1">IF(A237=FALSE,"",D212)</f>
        <v/>
      </c>
      <c r="P237" s="208" t="str">
        <f t="shared" ca="1" si="106"/>
        <v/>
      </c>
      <c r="Q237" s="210" t="str">
        <f t="shared" ca="1" si="107"/>
        <v/>
      </c>
      <c r="R237" s="208" t="str">
        <f ca="1">IF(A237=FALSE,"",OFFSET(O209,0,MATCH(MAX(P210:R210),P210:R210,0)))</f>
        <v/>
      </c>
      <c r="S237" s="209" t="str">
        <f ca="1">IF(A237=FALSE,"",IF(C237=0,0,D202/B237*100))</f>
        <v/>
      </c>
      <c r="U237" s="104">
        <f ca="1">IF(F200*Q$4&lt;=O237,0.5,IF(F200*Q$5&lt;=O237,1,IF(F200*Q$6&lt;=O237,2,IF(F200*Q$7&lt;=O237,3,))))</f>
        <v>0.5</v>
      </c>
      <c r="V237" s="104">
        <f t="shared" ca="1" si="108"/>
        <v>0.5</v>
      </c>
      <c r="W237" s="104">
        <f t="shared" ca="1" si="109"/>
        <v>0.5</v>
      </c>
      <c r="X237" s="104">
        <f t="shared" ca="1" si="110"/>
        <v>0.5</v>
      </c>
      <c r="Y237" s="104">
        <f t="shared" ca="1" si="111"/>
        <v>0.5</v>
      </c>
      <c r="Z237" s="104">
        <f t="shared" ca="1" si="119"/>
        <v>0</v>
      </c>
      <c r="AA237" s="136">
        <f t="shared" ca="1" si="118"/>
        <v>0.5</v>
      </c>
      <c r="AC237" s="137" t="str">
        <f t="shared" ca="1" si="112"/>
        <v/>
      </c>
      <c r="AD237" s="137" t="str">
        <f ca="1">IF(A237=FALSE,"",IF(B237=0,0,C202*100))</f>
        <v/>
      </c>
      <c r="AE237" s="137" t="str">
        <f t="shared" ca="1" si="113"/>
        <v/>
      </c>
      <c r="AF237" s="137" t="b">
        <f t="shared" ca="1" si="114"/>
        <v>1</v>
      </c>
      <c r="AG237" s="125" t="str">
        <f t="shared" ca="1" si="115"/>
        <v/>
      </c>
    </row>
    <row r="238" spans="1:34" s="119" customFormat="1" ht="18.75" customHeight="1">
      <c r="A238" s="129" t="b">
        <f ca="1">AND(B219=TRUE,H200+6&gt;A219+2)</f>
        <v>0</v>
      </c>
      <c r="B238" s="130" t="str">
        <f t="shared" ca="1" si="101"/>
        <v/>
      </c>
      <c r="C238" s="131" t="str">
        <f t="shared" ca="1" si="102"/>
        <v/>
      </c>
      <c r="D238" s="204" t="str">
        <f ca="1">IF(A238=FALSE,"",IF(B238=0,0,D202/B238*100))</f>
        <v/>
      </c>
      <c r="E238" s="204" t="str">
        <f ca="1">IF(A238=FALSE,"",IF(B238=0,0,D202/B238*100))</f>
        <v/>
      </c>
      <c r="F238" s="132" t="str">
        <f t="shared" ca="1" si="116"/>
        <v/>
      </c>
      <c r="G238" s="132" t="str">
        <f t="shared" ca="1" si="103"/>
        <v/>
      </c>
      <c r="H238" s="132" t="str">
        <f ca="1">IF(A238=FALSE,"",IF(B238=0,0,P200/2))</f>
        <v/>
      </c>
      <c r="I238" s="132" t="str">
        <f ca="1">IF(A238=FALSE,"",IF(B238=0,0,P202/SQRT(3)))</f>
        <v/>
      </c>
      <c r="J238" s="132" t="str">
        <f ca="1">IF(A238=FALSE,"",IF(B238=0,0,O200*B202/SQRT(3)))</f>
        <v/>
      </c>
      <c r="K238" s="205" t="str">
        <f t="shared" ca="1" si="104"/>
        <v/>
      </c>
      <c r="L238" s="133" t="str">
        <f t="shared" ca="1" si="117"/>
        <v/>
      </c>
      <c r="M238" s="134" t="str">
        <f t="shared" ca="1" si="105"/>
        <v/>
      </c>
      <c r="N238" s="135" t="str">
        <f ca="1">IF(A238=FALSE,"",IF(B238=0,0,K238*MAX(M230:M243)))</f>
        <v/>
      </c>
      <c r="O238" s="207" t="str">
        <f ca="1">IF(A238=FALSE,"",D212)</f>
        <v/>
      </c>
      <c r="P238" s="208" t="str">
        <f t="shared" ca="1" si="106"/>
        <v/>
      </c>
      <c r="Q238" s="210" t="str">
        <f t="shared" ca="1" si="107"/>
        <v/>
      </c>
      <c r="R238" s="208" t="str">
        <f ca="1">IF(A238=FALSE,"",OFFSET(O209,0,MATCH(MAX(P210:R210),P210:R210,0)))</f>
        <v/>
      </c>
      <c r="S238" s="209" t="str">
        <f ca="1">IF(A238=FALSE,"",IF(C238=0,0,D202/B238*100))</f>
        <v/>
      </c>
      <c r="U238" s="104">
        <f ca="1">IF(F200*Q$4&lt;=O238,0.5,IF(F200*Q$5&lt;=O238,1,IF(F200*Q$6&lt;=O238,2,IF(F200*Q$7&lt;=O238,3,))))</f>
        <v>0.5</v>
      </c>
      <c r="V238" s="104">
        <f t="shared" ca="1" si="108"/>
        <v>0.5</v>
      </c>
      <c r="W238" s="104">
        <f t="shared" ca="1" si="109"/>
        <v>0.5</v>
      </c>
      <c r="X238" s="104">
        <f t="shared" ca="1" si="110"/>
        <v>0.5</v>
      </c>
      <c r="Y238" s="104">
        <f t="shared" ca="1" si="111"/>
        <v>0.5</v>
      </c>
      <c r="Z238" s="104">
        <f t="shared" ca="1" si="119"/>
        <v>0</v>
      </c>
      <c r="AA238" s="136">
        <f t="shared" ca="1" si="118"/>
        <v>0.5</v>
      </c>
      <c r="AC238" s="137" t="str">
        <f t="shared" ca="1" si="112"/>
        <v/>
      </c>
      <c r="AD238" s="137" t="str">
        <f ca="1">IF(A238=FALSE,"",IF(B238=0,0,C202*100))</f>
        <v/>
      </c>
      <c r="AE238" s="137" t="str">
        <f t="shared" ca="1" si="113"/>
        <v/>
      </c>
      <c r="AF238" s="137" t="b">
        <f t="shared" ca="1" si="114"/>
        <v>1</v>
      </c>
      <c r="AG238" s="125" t="str">
        <f t="shared" ca="1" si="115"/>
        <v/>
      </c>
    </row>
    <row r="239" spans="1:34" s="119" customFormat="1" ht="18.75" customHeight="1">
      <c r="A239" s="129" t="b">
        <f ca="1">AND(B220=TRUE,H200+6&gt;A220+2)</f>
        <v>0</v>
      </c>
      <c r="B239" s="130" t="str">
        <f t="shared" ca="1" si="101"/>
        <v/>
      </c>
      <c r="C239" s="131" t="str">
        <f t="shared" ca="1" si="102"/>
        <v/>
      </c>
      <c r="D239" s="204" t="str">
        <f ca="1">IF(A239=FALSE,"",IF(B239=0,0,D202/B239*100))</f>
        <v/>
      </c>
      <c r="E239" s="204" t="str">
        <f ca="1">IF(A239=FALSE,"",IF(B239=0,0,D202/B239*100))</f>
        <v/>
      </c>
      <c r="F239" s="132" t="str">
        <f t="shared" ca="1" si="116"/>
        <v/>
      </c>
      <c r="G239" s="132" t="str">
        <f t="shared" ca="1" si="103"/>
        <v/>
      </c>
      <c r="H239" s="132" t="str">
        <f ca="1">IF(A239=FALSE,"",IF(B239=0,0,P200/2))</f>
        <v/>
      </c>
      <c r="I239" s="132" t="str">
        <f ca="1">IF(A239=FALSE,"",IF(B239=0,0,P202/SQRT(3)))</f>
        <v/>
      </c>
      <c r="J239" s="132" t="str">
        <f ca="1">IF(A239=FALSE,"",IF(B239=0,0,O200*B202/SQRT(3)))</f>
        <v/>
      </c>
      <c r="K239" s="205" t="str">
        <f t="shared" ca="1" si="104"/>
        <v/>
      </c>
      <c r="L239" s="133" t="str">
        <f t="shared" ca="1" si="117"/>
        <v/>
      </c>
      <c r="M239" s="134" t="str">
        <f t="shared" ca="1" si="105"/>
        <v/>
      </c>
      <c r="N239" s="135" t="str">
        <f ca="1">IF(A239=FALSE,"",IF(B239=0,0,K239*MAX(M230:M243)))</f>
        <v/>
      </c>
      <c r="O239" s="207" t="str">
        <f ca="1">IF(A239=FALSE,"",D212)</f>
        <v/>
      </c>
      <c r="P239" s="208" t="str">
        <f t="shared" ca="1" si="106"/>
        <v/>
      </c>
      <c r="Q239" s="210" t="str">
        <f t="shared" ca="1" si="107"/>
        <v/>
      </c>
      <c r="R239" s="208" t="str">
        <f ca="1">IF(A239=FALSE,"",OFFSET(O209,0,MATCH(MAX(P210:R210),P210:R210,0)))</f>
        <v/>
      </c>
      <c r="S239" s="209" t="str">
        <f ca="1">IF(A239=FALSE,"",IF(C239=0,0,D202/B239*100))</f>
        <v/>
      </c>
      <c r="U239" s="104">
        <f ca="1">IF(F200*Q$4&lt;=O239,0.5,IF(F200*Q$5&lt;=O239,1,IF(F200*Q$6&lt;=O239,2,IF(F200*Q$7&lt;=O239,3,))))</f>
        <v>0.5</v>
      </c>
      <c r="V239" s="104">
        <f t="shared" ca="1" si="108"/>
        <v>0.5</v>
      </c>
      <c r="W239" s="104">
        <f t="shared" ca="1" si="109"/>
        <v>0.5</v>
      </c>
      <c r="X239" s="104">
        <f t="shared" ca="1" si="110"/>
        <v>0.5</v>
      </c>
      <c r="Y239" s="104">
        <f t="shared" ca="1" si="111"/>
        <v>0.5</v>
      </c>
      <c r="Z239" s="104">
        <f t="shared" ca="1" si="119"/>
        <v>0</v>
      </c>
      <c r="AA239" s="136">
        <f t="shared" ca="1" si="118"/>
        <v>0.5</v>
      </c>
      <c r="AC239" s="137" t="str">
        <f t="shared" ca="1" si="112"/>
        <v/>
      </c>
      <c r="AD239" s="137" t="str">
        <f ca="1">IF(A239=FALSE,"",IF(B239=0,0,C202*100))</f>
        <v/>
      </c>
      <c r="AE239" s="137" t="str">
        <f t="shared" ca="1" si="113"/>
        <v/>
      </c>
      <c r="AF239" s="137" t="b">
        <f t="shared" ca="1" si="114"/>
        <v>1</v>
      </c>
      <c r="AG239" s="125" t="str">
        <f t="shared" ca="1" si="115"/>
        <v/>
      </c>
    </row>
    <row r="240" spans="1:34" s="119" customFormat="1" ht="18.75" customHeight="1">
      <c r="A240" s="129" t="b">
        <f ca="1">AND(B221=TRUE,H200+6&gt;A221+2)</f>
        <v>0</v>
      </c>
      <c r="B240" s="130" t="str">
        <f t="shared" ca="1" si="101"/>
        <v/>
      </c>
      <c r="C240" s="131" t="str">
        <f t="shared" ca="1" si="102"/>
        <v/>
      </c>
      <c r="D240" s="204" t="str">
        <f ca="1">IF(A240=FALSE,"",IF(B240=0,0,D202/B240*100))</f>
        <v/>
      </c>
      <c r="E240" s="204" t="str">
        <f ca="1">IF(A240=FALSE,"",IF(B240=0,0,D202/B240*100))</f>
        <v/>
      </c>
      <c r="F240" s="132" t="str">
        <f t="shared" ca="1" si="116"/>
        <v/>
      </c>
      <c r="G240" s="132" t="str">
        <f t="shared" ca="1" si="103"/>
        <v/>
      </c>
      <c r="H240" s="132" t="str">
        <f ca="1">IF(A240=FALSE,"",IF(B240=0,0,P200/2))</f>
        <v/>
      </c>
      <c r="I240" s="132" t="str">
        <f ca="1">IF(A240=FALSE,"",IF(B240=0,0,P202/SQRT(3)))</f>
        <v/>
      </c>
      <c r="J240" s="132" t="str">
        <f ca="1">IF(A240=FALSE,"",IF(B240=0,0,O200*B202/SQRT(3)))</f>
        <v/>
      </c>
      <c r="K240" s="205" t="str">
        <f t="shared" ca="1" si="104"/>
        <v/>
      </c>
      <c r="L240" s="133" t="str">
        <f t="shared" ca="1" si="117"/>
        <v/>
      </c>
      <c r="M240" s="134" t="str">
        <f t="shared" ca="1" si="105"/>
        <v/>
      </c>
      <c r="N240" s="135" t="str">
        <f ca="1">IF(A240=FALSE,"",IF(B240=0,0,K240*MAX(M230:M243)))</f>
        <v/>
      </c>
      <c r="O240" s="207" t="str">
        <f ca="1">IF(A240=FALSE,"",D212)</f>
        <v/>
      </c>
      <c r="P240" s="208" t="str">
        <f t="shared" ca="1" si="106"/>
        <v/>
      </c>
      <c r="Q240" s="210" t="str">
        <f t="shared" ca="1" si="107"/>
        <v/>
      </c>
      <c r="R240" s="208" t="str">
        <f ca="1">IF(A240=FALSE,"",OFFSET(O209,0,MATCH(MAX(P210:R210),P210:R210,0)))</f>
        <v/>
      </c>
      <c r="S240" s="209" t="str">
        <f ca="1">IF(A240=FALSE,"",IF(C240=0,0,D202/B240*100))</f>
        <v/>
      </c>
      <c r="U240" s="104">
        <f ca="1">IF(F200*Q$4&lt;=O240,0.5,IF(F200*Q$5&lt;=O240,1,IF(F200*Q$6&lt;=O240,2,IF(F200*Q$7&lt;=O240,3,))))</f>
        <v>0.5</v>
      </c>
      <c r="V240" s="104">
        <f t="shared" ca="1" si="108"/>
        <v>0.5</v>
      </c>
      <c r="W240" s="104">
        <f t="shared" ca="1" si="109"/>
        <v>0.5</v>
      </c>
      <c r="X240" s="104">
        <f t="shared" ca="1" si="110"/>
        <v>0.5</v>
      </c>
      <c r="Y240" s="104">
        <f t="shared" ca="1" si="111"/>
        <v>0.5</v>
      </c>
      <c r="Z240" s="104">
        <f t="shared" ca="1" si="119"/>
        <v>0</v>
      </c>
      <c r="AA240" s="136">
        <f t="shared" ca="1" si="118"/>
        <v>0.5</v>
      </c>
      <c r="AC240" s="137" t="str">
        <f t="shared" ca="1" si="112"/>
        <v/>
      </c>
      <c r="AD240" s="137" t="str">
        <f ca="1">IF(A240=FALSE,"",IF(B240=0,0,C202*100))</f>
        <v/>
      </c>
      <c r="AE240" s="137" t="str">
        <f t="shared" ca="1" si="113"/>
        <v/>
      </c>
      <c r="AF240" s="137" t="b">
        <f t="shared" ca="1" si="114"/>
        <v>1</v>
      </c>
      <c r="AG240" s="125" t="str">
        <f t="shared" ca="1" si="115"/>
        <v/>
      </c>
    </row>
    <row r="241" spans="1:39" s="119" customFormat="1" ht="18.75" customHeight="1">
      <c r="A241" s="129" t="b">
        <f ca="1">AND(B222=TRUE,H200+6&gt;A222+2)</f>
        <v>0</v>
      </c>
      <c r="B241" s="130" t="str">
        <f t="shared" ca="1" si="101"/>
        <v/>
      </c>
      <c r="C241" s="131" t="str">
        <f t="shared" ca="1" si="102"/>
        <v/>
      </c>
      <c r="D241" s="204" t="str">
        <f ca="1">IF(A241=FALSE,"",IF(B241=0,0,D202/B241*100))</f>
        <v/>
      </c>
      <c r="E241" s="204" t="str">
        <f ca="1">IF(A241=FALSE,"",IF(B241=0,0,D202/B241*100))</f>
        <v/>
      </c>
      <c r="F241" s="132" t="str">
        <f t="shared" ca="1" si="116"/>
        <v/>
      </c>
      <c r="G241" s="132" t="str">
        <f t="shared" ca="1" si="103"/>
        <v/>
      </c>
      <c r="H241" s="132" t="str">
        <f ca="1">IF(A241=FALSE,"",IF(B241=0,0,P200/2))</f>
        <v/>
      </c>
      <c r="I241" s="132" t="str">
        <f ca="1">IF(A241=FALSE,"",IF(B241=0,0,P202/SQRT(3)))</f>
        <v/>
      </c>
      <c r="J241" s="132" t="str">
        <f ca="1">IF(A241=FALSE,"",IF(B241=0,0,O200*B202/SQRT(3)))</f>
        <v/>
      </c>
      <c r="K241" s="205" t="str">
        <f t="shared" ca="1" si="104"/>
        <v/>
      </c>
      <c r="L241" s="133" t="str">
        <f t="shared" ca="1" si="117"/>
        <v/>
      </c>
      <c r="M241" s="134" t="str">
        <f t="shared" ca="1" si="105"/>
        <v/>
      </c>
      <c r="N241" s="135" t="str">
        <f ca="1">IF(A241=FALSE,"",IF(B241=0,0,K241*MAX(M230:M243)))</f>
        <v/>
      </c>
      <c r="O241" s="207" t="str">
        <f ca="1">IF(A241=FALSE,"",D212)</f>
        <v/>
      </c>
      <c r="P241" s="208" t="str">
        <f t="shared" ca="1" si="106"/>
        <v/>
      </c>
      <c r="Q241" s="210" t="str">
        <f t="shared" ca="1" si="107"/>
        <v/>
      </c>
      <c r="R241" s="208" t="str">
        <f ca="1">IF(A241=FALSE,"",OFFSET(O209,0,MATCH(MAX(P210:R210),P210:R210,0)))</f>
        <v/>
      </c>
      <c r="S241" s="209" t="str">
        <f ca="1">IF(A241=FALSE,"",IF(C241=0,0,D202/B241*100))</f>
        <v/>
      </c>
      <c r="U241" s="104">
        <f ca="1">IF(F200*Q$4&lt;=O241,0.5,IF(F200*Q$5&lt;=O241,1,IF(F200*Q$6&lt;=O241,2,IF(F200*Q$7&lt;=O241,3,))))</f>
        <v>0.5</v>
      </c>
      <c r="V241" s="104">
        <f t="shared" ca="1" si="108"/>
        <v>0.5</v>
      </c>
      <c r="W241" s="104">
        <f t="shared" ca="1" si="109"/>
        <v>0.5</v>
      </c>
      <c r="X241" s="104">
        <f t="shared" ca="1" si="110"/>
        <v>0.5</v>
      </c>
      <c r="Y241" s="104">
        <f t="shared" ca="1" si="111"/>
        <v>0.5</v>
      </c>
      <c r="Z241" s="104">
        <f t="shared" ca="1" si="119"/>
        <v>0</v>
      </c>
      <c r="AA241" s="136">
        <f t="shared" ca="1" si="118"/>
        <v>0.5</v>
      </c>
      <c r="AC241" s="137" t="str">
        <f t="shared" ca="1" si="112"/>
        <v/>
      </c>
      <c r="AD241" s="137" t="str">
        <f ca="1">IF(A241=FALSE,"",IF(B241=0,0,C202*100))</f>
        <v/>
      </c>
      <c r="AE241" s="137" t="str">
        <f t="shared" ca="1" si="113"/>
        <v/>
      </c>
      <c r="AF241" s="137" t="b">
        <f t="shared" ca="1" si="114"/>
        <v>1</v>
      </c>
      <c r="AG241" s="125" t="str">
        <f t="shared" ca="1" si="115"/>
        <v/>
      </c>
    </row>
    <row r="242" spans="1:39" s="119" customFormat="1" ht="18.75" customHeight="1">
      <c r="A242" s="129" t="b">
        <f ca="1">AND(B223=TRUE,H200+6&gt;A223+2)</f>
        <v>0</v>
      </c>
      <c r="B242" s="130" t="str">
        <f t="shared" ca="1" si="101"/>
        <v/>
      </c>
      <c r="C242" s="131" t="str">
        <f t="shared" ca="1" si="102"/>
        <v/>
      </c>
      <c r="D242" s="204" t="str">
        <f ca="1">IF(A242=FALSE,"",IF(B242=0,0,D202/B242*100))</f>
        <v/>
      </c>
      <c r="E242" s="204" t="str">
        <f ca="1">IF(A242=FALSE,"",IF(B242=0,0,D202/B242*100))</f>
        <v/>
      </c>
      <c r="F242" s="132" t="str">
        <f t="shared" ca="1" si="116"/>
        <v/>
      </c>
      <c r="G242" s="132" t="str">
        <f t="shared" ca="1" si="103"/>
        <v/>
      </c>
      <c r="H242" s="132" t="str">
        <f ca="1">IF(A242=FALSE,"",IF(B242=0,0,P200/2))</f>
        <v/>
      </c>
      <c r="I242" s="132" t="str">
        <f ca="1">IF(A242=FALSE,"",IF(B242=0,0,P202/SQRT(3)))</f>
        <v/>
      </c>
      <c r="J242" s="132" t="str">
        <f ca="1">IF(A242=FALSE,"",IF(B242=0,0,O200*B202/SQRT(3)))</f>
        <v/>
      </c>
      <c r="K242" s="205" t="str">
        <f t="shared" ca="1" si="104"/>
        <v/>
      </c>
      <c r="L242" s="133" t="str">
        <f t="shared" ca="1" si="117"/>
        <v/>
      </c>
      <c r="M242" s="134" t="str">
        <f t="shared" ca="1" si="105"/>
        <v/>
      </c>
      <c r="N242" s="135" t="str">
        <f ca="1">IF(A242=FALSE,"",IF(B242=0,0,K242*MAX(M230:M243)))</f>
        <v/>
      </c>
      <c r="O242" s="207" t="str">
        <f ca="1">IF(A242=FALSE,"",D212)</f>
        <v/>
      </c>
      <c r="P242" s="208" t="str">
        <f t="shared" ca="1" si="106"/>
        <v/>
      </c>
      <c r="Q242" s="210" t="str">
        <f t="shared" ca="1" si="107"/>
        <v/>
      </c>
      <c r="R242" s="208" t="str">
        <f ca="1">IF(A242=FALSE,"",OFFSET(O209,0,MATCH(MAX(P210:R210),P210:R210,0)))</f>
        <v/>
      </c>
      <c r="S242" s="209" t="str">
        <f ca="1">IF(A242=FALSE,"",IF(C242=0,0,D202/B242*100))</f>
        <v/>
      </c>
      <c r="U242" s="104">
        <f ca="1">IF(F200*Q$4&lt;=O242,0.5,IF(F200*Q$5&lt;=O242,1,IF(F200*Q$6&lt;=O242,2,IF(F200*Q$7&lt;=O242,3,))))</f>
        <v>0.5</v>
      </c>
      <c r="V242" s="104">
        <f t="shared" ca="1" si="108"/>
        <v>0.5</v>
      </c>
      <c r="W242" s="104">
        <f t="shared" ca="1" si="109"/>
        <v>0.5</v>
      </c>
      <c r="X242" s="104">
        <f t="shared" ca="1" si="110"/>
        <v>0.5</v>
      </c>
      <c r="Y242" s="104">
        <f t="shared" ca="1" si="111"/>
        <v>0.5</v>
      </c>
      <c r="Z242" s="104">
        <f t="shared" ca="1" si="119"/>
        <v>0</v>
      </c>
      <c r="AA242" s="136">
        <f t="shared" ca="1" si="118"/>
        <v>0.5</v>
      </c>
      <c r="AC242" s="137" t="str">
        <f t="shared" ca="1" si="112"/>
        <v/>
      </c>
      <c r="AD242" s="137" t="str">
        <f ca="1">IF(A242=FALSE,"",IF(B242=0,0,C202*100))</f>
        <v/>
      </c>
      <c r="AE242" s="137" t="str">
        <f t="shared" ca="1" si="113"/>
        <v/>
      </c>
      <c r="AF242" s="137" t="b">
        <f t="shared" ca="1" si="114"/>
        <v>1</v>
      </c>
      <c r="AG242" s="125" t="str">
        <f t="shared" ca="1" si="115"/>
        <v/>
      </c>
    </row>
    <row r="243" spans="1:39" s="119" customFormat="1" ht="18.75" customHeight="1">
      <c r="A243" s="129" t="b">
        <f ca="1">AND(B224=TRUE,H200+6&gt;A224+2)</f>
        <v>0</v>
      </c>
      <c r="B243" s="130" t="str">
        <f t="shared" ca="1" si="101"/>
        <v/>
      </c>
      <c r="C243" s="131" t="str">
        <f t="shared" ca="1" si="102"/>
        <v/>
      </c>
      <c r="D243" s="204" t="str">
        <f ca="1">IF(A243=FALSE,"",IF(B243=0,0,D202/B243*100))</f>
        <v/>
      </c>
      <c r="E243" s="204" t="str">
        <f ca="1">IF(A243=FALSE,"",IF(B243=0,0,D202/B243*100))</f>
        <v/>
      </c>
      <c r="F243" s="132" t="str">
        <f t="shared" ca="1" si="116"/>
        <v/>
      </c>
      <c r="G243" s="132" t="str">
        <f t="shared" ca="1" si="103"/>
        <v/>
      </c>
      <c r="H243" s="132" t="str">
        <f ca="1">IF(A243=FALSE,"",IF(B243=0,0,P200/2))</f>
        <v/>
      </c>
      <c r="I243" s="132" t="str">
        <f ca="1">IF(A243=FALSE,"",IF(B243=0,0,P202/SQRT(3)))</f>
        <v/>
      </c>
      <c r="J243" s="132" t="str">
        <f ca="1">IF(A243=FALSE,"",IF(B243=0,0,O200*B202/SQRT(3)))</f>
        <v/>
      </c>
      <c r="K243" s="205" t="str">
        <f t="shared" ca="1" si="104"/>
        <v/>
      </c>
      <c r="L243" s="133" t="str">
        <f t="shared" ca="1" si="117"/>
        <v/>
      </c>
      <c r="M243" s="134" t="str">
        <f t="shared" ca="1" si="105"/>
        <v/>
      </c>
      <c r="N243" s="135" t="str">
        <f ca="1">IF(A243=FALSE,"",IF(B243=0,0,K243*MAX(M230:M243)))</f>
        <v/>
      </c>
      <c r="O243" s="207" t="str">
        <f ca="1">IF(A243=FALSE,"",D212)</f>
        <v/>
      </c>
      <c r="P243" s="208" t="str">
        <f t="shared" ca="1" si="106"/>
        <v/>
      </c>
      <c r="Q243" s="210" t="str">
        <f t="shared" ca="1" si="107"/>
        <v/>
      </c>
      <c r="R243" s="208" t="str">
        <f ca="1">IF(A243=FALSE,"",OFFSET(O209,0,MATCH(MAX(P210:R210),P210:R210,0)))</f>
        <v/>
      </c>
      <c r="S243" s="209" t="str">
        <f ca="1">IF(A243=FALSE,"",IF(C243=0,0,D202/B243*100))</f>
        <v/>
      </c>
      <c r="U243" s="104">
        <f ca="1">IF(F200*Q$4&lt;=O243,0.5,IF(F200*Q$5&lt;=O243,1,IF(F200*Q$6&lt;=O243,2,IF(F200*Q$7&lt;=O243,3,))))</f>
        <v>0.5</v>
      </c>
      <c r="V243" s="104">
        <f t="shared" ca="1" si="108"/>
        <v>0.5</v>
      </c>
      <c r="W243" s="104">
        <f t="shared" ca="1" si="109"/>
        <v>0.5</v>
      </c>
      <c r="X243" s="104">
        <f t="shared" ca="1" si="110"/>
        <v>0.5</v>
      </c>
      <c r="Y243" s="104">
        <f t="shared" ca="1" si="111"/>
        <v>0.5</v>
      </c>
      <c r="Z243" s="104">
        <f t="shared" ca="1" si="119"/>
        <v>0</v>
      </c>
      <c r="AA243" s="136">
        <f t="shared" ca="1" si="118"/>
        <v>0.5</v>
      </c>
      <c r="AC243" s="137" t="str">
        <f t="shared" ca="1" si="112"/>
        <v/>
      </c>
      <c r="AD243" s="137" t="str">
        <f ca="1">IF(A243=FALSE,"",IF(B243=0,0,C202*100))</f>
        <v/>
      </c>
      <c r="AE243" s="137" t="str">
        <f t="shared" ca="1" si="113"/>
        <v/>
      </c>
      <c r="AF243" s="137" t="b">
        <f t="shared" ca="1" si="114"/>
        <v>1</v>
      </c>
      <c r="AG243" s="125" t="str">
        <f t="shared" ca="1" si="115"/>
        <v/>
      </c>
    </row>
    <row r="245" spans="1:39" ht="17.25" customHeight="1">
      <c r="A245" s="105" t="str">
        <f>"■ 피교정기기 명세 ("&amp;A247&amp;"단)"</f>
        <v>■ 피교정기기 명세 (6단)</v>
      </c>
      <c r="M245" s="107" t="s">
        <v>234</v>
      </c>
      <c r="N245" s="108"/>
      <c r="O245" s="108"/>
      <c r="P245" s="108"/>
      <c r="Q245" s="552" t="s">
        <v>235</v>
      </c>
      <c r="R245" s="553"/>
      <c r="S245" s="553"/>
      <c r="T245" s="554"/>
    </row>
    <row r="246" spans="1:39" ht="17.25" customHeight="1">
      <c r="A246" s="96" t="s">
        <v>236</v>
      </c>
      <c r="B246" s="96" t="s">
        <v>237</v>
      </c>
      <c r="C246" s="96" t="s">
        <v>50</v>
      </c>
      <c r="D246" s="96" t="s">
        <v>239</v>
      </c>
      <c r="E246" s="96" t="s">
        <v>183</v>
      </c>
      <c r="F246" s="206" t="s">
        <v>39</v>
      </c>
      <c r="G246" s="96" t="s">
        <v>241</v>
      </c>
      <c r="H246" s="96" t="s">
        <v>242</v>
      </c>
      <c r="I246" s="96" t="s">
        <v>243</v>
      </c>
      <c r="J246" s="96" t="s">
        <v>244</v>
      </c>
      <c r="M246" s="96" t="s">
        <v>52</v>
      </c>
      <c r="N246" s="96" t="s">
        <v>246</v>
      </c>
      <c r="O246" s="96" t="s">
        <v>247</v>
      </c>
      <c r="P246" s="96" t="s">
        <v>248</v>
      </c>
      <c r="Q246" s="551" t="s">
        <v>249</v>
      </c>
      <c r="R246" s="102" t="s">
        <v>40</v>
      </c>
      <c r="S246" s="102" t="s">
        <v>42</v>
      </c>
      <c r="T246" s="102" t="s">
        <v>154</v>
      </c>
    </row>
    <row r="247" spans="1:39" ht="18" customHeight="1">
      <c r="A247" s="102">
        <v>6</v>
      </c>
      <c r="B247" s="102" t="e">
        <f>MATCH(A247&amp;"단",Force_2!D$4:D$203,0)</f>
        <v>#N/A</v>
      </c>
      <c r="C247" s="109">
        <f ca="1">OFFSET(Force_2!A$206,$A247,0)</f>
        <v>0</v>
      </c>
      <c r="D247" s="109">
        <f ca="1">OFFSET(Force_2!B$206,$A247,0)</f>
        <v>0</v>
      </c>
      <c r="E247" s="109">
        <f ca="1">OFFSET(Force_2!C$206,$A247,0)</f>
        <v>0</v>
      </c>
      <c r="F247" s="109">
        <f ca="1">OFFSET(Force_2!D$206,$A247,0)</f>
        <v>0</v>
      </c>
      <c r="G247" s="109">
        <f ca="1">OFFSET(Force_2!E$206,$A247,0)</f>
        <v>0</v>
      </c>
      <c r="H247" s="109">
        <f ca="1">OFFSET(Force_2!F$206,$A247,0)</f>
        <v>0</v>
      </c>
      <c r="I247" s="109">
        <f ca="1">OFFSET(Force_2!G$206,$A247,0)</f>
        <v>0</v>
      </c>
      <c r="J247" s="109">
        <f ca="1">OFFSET(Force_2!B$219,A247,0)</f>
        <v>0</v>
      </c>
      <c r="K247" s="211" t="s">
        <v>500</v>
      </c>
      <c r="M247" s="102">
        <f ca="1">OFFSET(Force_2!G$219,A247,0)</f>
        <v>0</v>
      </c>
      <c r="N247" s="102">
        <f ca="1">OFFSET(Force_2!Y$219,A247,0)</f>
        <v>0</v>
      </c>
      <c r="O247" s="102">
        <v>0.05</v>
      </c>
      <c r="P247" s="102">
        <f ca="1">OFFSET(Force_2!T$219,A247,0)</f>
        <v>0</v>
      </c>
      <c r="Q247" s="547"/>
      <c r="R247" s="111">
        <f ca="1">OFFSET(Force_2!Z$219,$A247,0)</f>
        <v>0</v>
      </c>
      <c r="S247" s="111">
        <f ca="1">OFFSET(Force_2!AA$219,$A247,0)</f>
        <v>0</v>
      </c>
      <c r="T247" s="111">
        <f ca="1">OFFSET(Force_2!AB$219,$A247,0)</f>
        <v>0</v>
      </c>
    </row>
    <row r="248" spans="1:39" s="108" customFormat="1" ht="18" customHeight="1">
      <c r="A248" s="96" t="s">
        <v>250</v>
      </c>
      <c r="B248" s="96" t="s">
        <v>53</v>
      </c>
      <c r="C248" s="96" t="s">
        <v>3</v>
      </c>
      <c r="D248" s="97" t="s">
        <v>252</v>
      </c>
      <c r="E248" s="97" t="s">
        <v>253</v>
      </c>
      <c r="F248" s="97" t="s">
        <v>254</v>
      </c>
      <c r="G248" s="97" t="s">
        <v>255</v>
      </c>
      <c r="H248" s="96" t="s">
        <v>256</v>
      </c>
      <c r="I248" s="96" t="s">
        <v>257</v>
      </c>
      <c r="J248" s="96" t="s">
        <v>51</v>
      </c>
      <c r="K248" s="110">
        <f ca="1">OFFSET(M$2,MATCH(J249,N$3:N$8,0),0)</f>
        <v>0</v>
      </c>
      <c r="M248" s="96" t="s">
        <v>258</v>
      </c>
      <c r="N248" s="96" t="s">
        <v>259</v>
      </c>
      <c r="O248" s="96" t="s">
        <v>260</v>
      </c>
      <c r="P248" s="96" t="s">
        <v>261</v>
      </c>
      <c r="Q248" s="551" t="s">
        <v>262</v>
      </c>
      <c r="R248" s="102" t="s">
        <v>41</v>
      </c>
      <c r="S248" s="102" t="s">
        <v>43</v>
      </c>
      <c r="T248" s="102" t="s">
        <v>157</v>
      </c>
    </row>
    <row r="249" spans="1:39" s="108" customFormat="1" ht="18.75" customHeight="1">
      <c r="A249" s="110" t="e">
        <f ca="1">OFFSET($H$2,MATCH(G247,$D$3:$D$8,0),0)</f>
        <v>#N/A</v>
      </c>
      <c r="B249" s="112" t="e">
        <f ca="1">ABS(N247-A$3)</f>
        <v>#DIV/0!</v>
      </c>
      <c r="C249" s="110" t="e">
        <f ca="1">OFFSET(Force_2!E$3,B247+4,0)</f>
        <v>#N/A</v>
      </c>
      <c r="D249" s="113" t="e">
        <f ca="1">F247*A249</f>
        <v>#N/A</v>
      </c>
      <c r="E249" s="102" t="str">
        <f ca="1">IF(OR(G247="kN",G247="N"),G247,IF(K256&gt;5,"kN","N"))</f>
        <v>kN</v>
      </c>
      <c r="F249" s="110">
        <f ca="1">OFFSET($D$6,0,MATCH(E249,$E$2:$J$2,0))</f>
        <v>1</v>
      </c>
      <c r="G249" s="113" t="e">
        <f ca="1">D249*F249</f>
        <v>#N/A</v>
      </c>
      <c r="H249" s="110" t="e">
        <f ca="1">IF(OR(G247="kN",G247="N"),"","약 ")&amp;TEXT(ROUND(G249,OFFSET($M$3,COUNTIF($L$3:$L$8,"&gt;"&amp;G249),0)),J249)&amp;" "&amp;E249</f>
        <v>#N/A</v>
      </c>
      <c r="I249" s="110">
        <f ca="1">OFFSET($N$3,COUNTIF($L$3:$L$8,"&gt;"&amp;ROUND(F247,OFFSET($M$3,COUNTIF($L$3:$L$8,"&gt;"&amp;F247),0))),0)</f>
        <v>0</v>
      </c>
      <c r="J249" s="110" t="str">
        <f ca="1">OFFSET($N$3,COUNTIF($L$3:$L$8,"&gt;"&amp;ROUND(G249,OFFSET($M$3,COUNTIF($L$3:$L$8,"&gt;"&amp;G249),0))),0)</f>
        <v>0</v>
      </c>
      <c r="K249" s="110">
        <f ca="1">K248+IF(E249="N",3,0)</f>
        <v>0</v>
      </c>
      <c r="M249" s="110">
        <f ca="1">IF(OR(M247="인장 (추)",M247="압축 (추)"),E249,OFFSET(Force_2!AF$219,A247,0))</f>
        <v>0</v>
      </c>
      <c r="N249" s="102" t="e">
        <f ca="1">OFFSET($D$2,MATCH(M249,$E$2:$J$2,0),MATCH(K254,$D$3:$D$8,0))</f>
        <v>#N/A</v>
      </c>
      <c r="O249" s="110">
        <f ca="1">OFFSET(Force_2!AG$219,A247,0)</f>
        <v>0</v>
      </c>
      <c r="P249" s="114">
        <f ca="1">OFFSET(Force_2!AH$219,A247,0)</f>
        <v>0</v>
      </c>
      <c r="Q249" s="547"/>
      <c r="R249" s="111">
        <f ca="1">OFFSET(Force_2!AC$219,$A247,0)</f>
        <v>0</v>
      </c>
      <c r="S249" s="111">
        <f ca="1">OFFSET(Force_2!AD$219,$A247,0)</f>
        <v>0</v>
      </c>
      <c r="T249" s="111">
        <f ca="1">OFFSET(Force_2!AE$219,$A247,0)</f>
        <v>0</v>
      </c>
    </row>
    <row r="250" spans="1:39" s="115" customFormat="1" ht="18.75" customHeight="1">
      <c r="A250" s="106"/>
      <c r="B250" s="106"/>
      <c r="C250" s="106"/>
      <c r="D250" s="106"/>
      <c r="E250" s="106"/>
      <c r="F250" s="106"/>
      <c r="G250" s="106"/>
      <c r="I250" s="106"/>
      <c r="J250" s="106"/>
      <c r="K250" s="106"/>
      <c r="L250" s="106"/>
      <c r="M250" s="106"/>
      <c r="N250" s="106"/>
      <c r="O250" s="106"/>
      <c r="AB250" s="116"/>
      <c r="AC250" s="116"/>
      <c r="AD250" s="116"/>
      <c r="AE250" s="116"/>
    </row>
    <row r="251" spans="1:39" s="115" customFormat="1" ht="18.75" customHeight="1">
      <c r="A251" s="117" t="s">
        <v>263</v>
      </c>
      <c r="B251" s="117"/>
      <c r="C251" s="118"/>
      <c r="D251" s="108"/>
      <c r="E251" s="108"/>
      <c r="F251" s="93"/>
      <c r="G251" s="108"/>
      <c r="H251" s="119"/>
      <c r="I251" s="108"/>
      <c r="K251" s="93" t="s">
        <v>54</v>
      </c>
      <c r="M251" s="119"/>
      <c r="N251" s="119"/>
      <c r="O251" s="119"/>
      <c r="P251" s="120" t="s">
        <v>55</v>
      </c>
      <c r="R251" s="119"/>
      <c r="S251" s="119"/>
    </row>
    <row r="252" spans="1:39" s="115" customFormat="1" ht="17.25" customHeight="1">
      <c r="A252" s="538" t="s">
        <v>264</v>
      </c>
      <c r="B252" s="555" t="s">
        <v>576</v>
      </c>
      <c r="C252" s="538" t="s">
        <v>265</v>
      </c>
      <c r="D252" s="538" t="s">
        <v>266</v>
      </c>
      <c r="E252" s="535" t="s">
        <v>267</v>
      </c>
      <c r="F252" s="537"/>
      <c r="G252" s="535" t="s">
        <v>190</v>
      </c>
      <c r="H252" s="537"/>
      <c r="I252" s="535" t="s">
        <v>191</v>
      </c>
      <c r="J252" s="537"/>
      <c r="K252" s="538" t="s">
        <v>192</v>
      </c>
      <c r="L252" s="535" t="s">
        <v>271</v>
      </c>
      <c r="M252" s="536"/>
      <c r="N252" s="536"/>
      <c r="O252" s="537"/>
      <c r="P252" s="535" t="s">
        <v>272</v>
      </c>
      <c r="Q252" s="536"/>
      <c r="R252" s="536"/>
      <c r="S252" s="537"/>
      <c r="T252" s="535" t="s">
        <v>228</v>
      </c>
      <c r="U252" s="536"/>
      <c r="V252" s="537"/>
    </row>
    <row r="253" spans="1:39" ht="18.75" customHeight="1">
      <c r="A253" s="540"/>
      <c r="B253" s="540"/>
      <c r="C253" s="540"/>
      <c r="D253" s="539"/>
      <c r="E253" s="99" t="s">
        <v>192</v>
      </c>
      <c r="F253" s="99" t="s">
        <v>271</v>
      </c>
      <c r="G253" s="99" t="s">
        <v>192</v>
      </c>
      <c r="H253" s="99" t="s">
        <v>271</v>
      </c>
      <c r="I253" s="99" t="s">
        <v>192</v>
      </c>
      <c r="J253" s="99" t="s">
        <v>271</v>
      </c>
      <c r="K253" s="539"/>
      <c r="L253" s="99" t="s">
        <v>267</v>
      </c>
      <c r="M253" s="99" t="s">
        <v>190</v>
      </c>
      <c r="N253" s="99" t="s">
        <v>191</v>
      </c>
      <c r="O253" s="99" t="s">
        <v>277</v>
      </c>
      <c r="P253" s="99" t="s">
        <v>267</v>
      </c>
      <c r="Q253" s="99" t="s">
        <v>190</v>
      </c>
      <c r="R253" s="99" t="s">
        <v>191</v>
      </c>
      <c r="S253" s="99" t="s">
        <v>277</v>
      </c>
      <c r="T253" s="99" t="s">
        <v>212</v>
      </c>
      <c r="U253" s="99" t="s">
        <v>213</v>
      </c>
      <c r="V253" s="99" t="s">
        <v>214</v>
      </c>
    </row>
    <row r="254" spans="1:39" s="115" customFormat="1" ht="18.75" customHeight="1">
      <c r="A254" s="539"/>
      <c r="B254" s="539"/>
      <c r="C254" s="539"/>
      <c r="D254" s="312">
        <f ca="1">G247</f>
        <v>0</v>
      </c>
      <c r="E254" s="99">
        <f ca="1">D254</f>
        <v>0</v>
      </c>
      <c r="F254" s="99" t="s">
        <v>0</v>
      </c>
      <c r="G254" s="99">
        <f ca="1">D254</f>
        <v>0</v>
      </c>
      <c r="H254" s="99" t="s">
        <v>0</v>
      </c>
      <c r="I254" s="99">
        <f ca="1">D254</f>
        <v>0</v>
      </c>
      <c r="J254" s="99" t="s">
        <v>0</v>
      </c>
      <c r="K254" s="312" t="s">
        <v>176</v>
      </c>
      <c r="L254" s="99"/>
      <c r="M254" s="99"/>
      <c r="N254" s="99"/>
      <c r="O254" s="187"/>
      <c r="P254" s="99" t="s">
        <v>176</v>
      </c>
      <c r="Q254" s="99" t="s">
        <v>176</v>
      </c>
      <c r="R254" s="99" t="s">
        <v>176</v>
      </c>
      <c r="S254" s="99" t="s">
        <v>176</v>
      </c>
      <c r="T254" s="99" t="s">
        <v>215</v>
      </c>
      <c r="U254" s="99" t="s">
        <v>215</v>
      </c>
      <c r="V254" s="99" t="s">
        <v>215</v>
      </c>
    </row>
    <row r="255" spans="1:39" s="115" customFormat="1" ht="18.75" customHeight="1">
      <c r="A255" s="121">
        <v>0</v>
      </c>
      <c r="B255" s="121" t="b">
        <f ca="1">IFERROR(AND(OFFSET(Force_2!O$3,B247+A255,0)&lt;&gt;"",H247+5&gt;A255),FALSE)</f>
        <v>0</v>
      </c>
      <c r="C255" s="541" t="s">
        <v>280</v>
      </c>
      <c r="D255" s="121" t="str">
        <f ca="1">IF(B255=FALSE,"",OFFSET(Force_2!B$3,B247+A255,0))</f>
        <v/>
      </c>
      <c r="E255" s="121" t="str">
        <f ca="1">IF(B255=FALSE,"",OFFSET(Force_2!O$3,B247+A255,0))</f>
        <v/>
      </c>
      <c r="F255" s="121" t="str">
        <f ca="1">IF(B255=FALSE,"",OFFSET(Force_2!P$3,B247+A255,0))</f>
        <v/>
      </c>
      <c r="G255" s="121" t="str">
        <f ca="1">IF(B255=FALSE,"",OFFSET(Force_2!Q$3,B247+A255,0))</f>
        <v/>
      </c>
      <c r="H255" s="121" t="str">
        <f ca="1">IF(B255=FALSE,"",OFFSET(Force_2!R$3,B247+A255,0))</f>
        <v/>
      </c>
      <c r="I255" s="121" t="str">
        <f ca="1">IF(B255=FALSE,"",OFFSET(Force_2!S$3,B247+A255,0))</f>
        <v/>
      </c>
      <c r="J255" s="121" t="str">
        <f ca="1">IF(B255=FALSE,"",OFFSET(Force_2!T$3,B247+A255,0))</f>
        <v/>
      </c>
      <c r="K255" s="295" t="str">
        <f ca="1">IF(B255=FALSE,"",D255*A249)</f>
        <v/>
      </c>
      <c r="L255" s="295" t="str">
        <f ca="1">IF(B255=FALSE,"",IF(D255=0,0,D255/E255*(F255-F255)))</f>
        <v/>
      </c>
      <c r="M255" s="295" t="str">
        <f ca="1">IF(B255=FALSE,"",IF(D255=0,0,D255/G255*(H255-H255)))</f>
        <v/>
      </c>
      <c r="N255" s="295" t="str">
        <f ca="1">IF(B255=FALSE,"",IF(D255=0,0,D255/I255*(J255-J255)))</f>
        <v/>
      </c>
      <c r="O255" s="296"/>
      <c r="P255" s="297" t="s">
        <v>281</v>
      </c>
      <c r="Q255" s="298"/>
      <c r="R255" s="298"/>
      <c r="S255" s="298"/>
      <c r="T255" s="296"/>
      <c r="U255" s="298"/>
      <c r="V255" s="299"/>
      <c r="X255" s="93" t="s">
        <v>282</v>
      </c>
      <c r="Z255" s="119"/>
      <c r="AA255" s="119"/>
      <c r="AB255" s="119"/>
      <c r="AI255" s="93" t="s">
        <v>501</v>
      </c>
      <c r="AJ255" s="119"/>
      <c r="AK255" s="119"/>
    </row>
    <row r="256" spans="1:39" s="108" customFormat="1" ht="18.75" customHeight="1">
      <c r="A256" s="121">
        <v>1</v>
      </c>
      <c r="B256" s="121" t="b">
        <f ca="1">IFERROR(AND(OFFSET(Force_2!O$3,B247+A256,0)&lt;&gt;"",H247+5&gt;A256),FALSE)</f>
        <v>0</v>
      </c>
      <c r="C256" s="542"/>
      <c r="D256" s="121" t="str">
        <f ca="1">IF(B256=FALSE,"",OFFSET(Force_2!B$3,B247+A256,0))</f>
        <v/>
      </c>
      <c r="E256" s="121" t="str">
        <f ca="1">IF(B256=FALSE,"",OFFSET(Force_2!O$3,B247+A256,0))</f>
        <v/>
      </c>
      <c r="F256" s="121" t="str">
        <f ca="1">IF(B256=FALSE,"",OFFSET(Force_2!P$3,B247+A256,0))</f>
        <v/>
      </c>
      <c r="G256" s="121" t="str">
        <f ca="1">IF(B256=FALSE,"",OFFSET(Force_2!Q$3,B247+A256,0))</f>
        <v/>
      </c>
      <c r="H256" s="121" t="str">
        <f ca="1">IF(B256=FALSE,"",OFFSET(Force_2!R$3,B247+A256,0))</f>
        <v/>
      </c>
      <c r="I256" s="121" t="str">
        <f ca="1">IF(B256=FALSE,"",OFFSET(Force_2!S$3,B247+A256,0))</f>
        <v/>
      </c>
      <c r="J256" s="121" t="str">
        <f ca="1">IF(B256=FALSE,"",OFFSET(Force_2!T$3,B247+A256,0))</f>
        <v/>
      </c>
      <c r="K256" s="295" t="str">
        <f ca="1">IF(B256=FALSE,"",D256*A249)</f>
        <v/>
      </c>
      <c r="L256" s="295" t="str">
        <f ca="1">IF(B256=FALSE,"",IF(D256=0,0,D256/E256*(F256-F255)))</f>
        <v/>
      </c>
      <c r="M256" s="295" t="str">
        <f ca="1">IF(B256=FALSE,"",IF(D256=0,0,D256/G256*(H256-H255)))</f>
        <v/>
      </c>
      <c r="N256" s="295" t="str">
        <f ca="1">IF(B256=FALSE,"",IF(D256=0,0,D256/I256*(J256-J255)))</f>
        <v/>
      </c>
      <c r="O256" s="300"/>
      <c r="P256" s="295" t="e">
        <f ca="1">OFFSET(E258,H247+1,0)*A249</f>
        <v>#VALUE!</v>
      </c>
      <c r="Q256" s="295" t="e">
        <f ca="1">OFFSET(G258,H247+1,0)*A249</f>
        <v>#VALUE!</v>
      </c>
      <c r="R256" s="295" t="e">
        <f ca="1">OFFSET(I258,H247+1,0)*A249</f>
        <v>#VALUE!</v>
      </c>
      <c r="S256" s="301"/>
      <c r="T256" s="300"/>
      <c r="U256" s="301"/>
      <c r="V256" s="302"/>
      <c r="X256" s="98" t="s">
        <v>532</v>
      </c>
      <c r="Y256" s="313" t="s">
        <v>192</v>
      </c>
      <c r="Z256" s="311" t="s">
        <v>478</v>
      </c>
      <c r="AA256" s="272" t="s">
        <v>550</v>
      </c>
      <c r="AB256" s="313" t="s">
        <v>283</v>
      </c>
      <c r="AC256" s="313" t="s">
        <v>58</v>
      </c>
      <c r="AD256" s="272" t="s">
        <v>551</v>
      </c>
      <c r="AE256" s="313" t="s">
        <v>56</v>
      </c>
      <c r="AF256" s="313" t="s">
        <v>57</v>
      </c>
      <c r="AG256" s="313" t="s">
        <v>193</v>
      </c>
      <c r="AI256" s="311" t="s">
        <v>478</v>
      </c>
      <c r="AJ256" s="560" t="s">
        <v>112</v>
      </c>
      <c r="AK256" s="561"/>
      <c r="AL256" s="562"/>
      <c r="AM256" s="311" t="s">
        <v>504</v>
      </c>
    </row>
    <row r="257" spans="1:39" s="108" customFormat="1" ht="18.75" customHeight="1" thickBot="1">
      <c r="A257" s="122">
        <v>2</v>
      </c>
      <c r="B257" s="122" t="b">
        <f ca="1">IFERROR(AND(OFFSET(Force_2!O$3,B247+A257,0)&lt;&gt;"",H247+5&gt;A257),FALSE)</f>
        <v>0</v>
      </c>
      <c r="C257" s="543"/>
      <c r="D257" s="122" t="str">
        <f ca="1">IF(B257=FALSE,"",OFFSET(Force_2!B$3,B247+A257,0))</f>
        <v/>
      </c>
      <c r="E257" s="122" t="str">
        <f ca="1">IF(B257=FALSE,"",OFFSET(Force_2!O$3,B247+A257,0))</f>
        <v/>
      </c>
      <c r="F257" s="122" t="str">
        <f ca="1">IF(B257=FALSE,"",OFFSET(Force_2!P$3,B247+A257,0))</f>
        <v/>
      </c>
      <c r="G257" s="122" t="str">
        <f ca="1">IF(B257=FALSE,"",OFFSET(Force_2!Q$3,B247+A257,0))</f>
        <v/>
      </c>
      <c r="H257" s="122" t="str">
        <f ca="1">IF(B257=FALSE,"",OFFSET(Force_2!R$3,B247+A257,0))</f>
        <v/>
      </c>
      <c r="I257" s="122" t="str">
        <f ca="1">IF(B257=FALSE,"",OFFSET(Force_2!S$3,B247+A257,0))</f>
        <v/>
      </c>
      <c r="J257" s="122" t="str">
        <f ca="1">IF(B257=FALSE,"",OFFSET(Force_2!T$3,B247+A257,0))</f>
        <v/>
      </c>
      <c r="K257" s="303" t="str">
        <f ca="1">IF(B257=FALSE,"",D257*A249)</f>
        <v/>
      </c>
      <c r="L257" s="303" t="str">
        <f ca="1">IF(B257=FALSE,"",IF(D257=0,0,D257/E257*(F257-F255)))</f>
        <v/>
      </c>
      <c r="M257" s="303" t="str">
        <f ca="1">IF(B257=FALSE,"",IF(D257=0,0,D257/G257*(H257-H255)))</f>
        <v/>
      </c>
      <c r="N257" s="303" t="str">
        <f ca="1">IF(B257=FALSE,"",IF(D257=0,0,D257/I257*(J257-J255)))</f>
        <v/>
      </c>
      <c r="O257" s="304"/>
      <c r="P257" s="305" t="e">
        <f ca="1">ABS(P256)</f>
        <v>#VALUE!</v>
      </c>
      <c r="Q257" s="305" t="e">
        <f t="shared" ref="Q257:R257" ca="1" si="120">ABS(Q256)</f>
        <v>#VALUE!</v>
      </c>
      <c r="R257" s="305" t="e">
        <f t="shared" ca="1" si="120"/>
        <v>#VALUE!</v>
      </c>
      <c r="S257" s="306"/>
      <c r="T257" s="304"/>
      <c r="U257" s="306"/>
      <c r="V257" s="307"/>
      <c r="X257" s="312" t="s">
        <v>533</v>
      </c>
      <c r="Y257" s="312" t="str">
        <f ca="1">E249</f>
        <v>kN</v>
      </c>
      <c r="Z257" s="312" t="str">
        <f ca="1">E249</f>
        <v>kN</v>
      </c>
      <c r="AA257" s="312" t="str">
        <f ca="1">Z257</f>
        <v>kN</v>
      </c>
      <c r="AB257" s="312" t="s">
        <v>59</v>
      </c>
      <c r="AC257" s="312" t="s">
        <v>60</v>
      </c>
      <c r="AD257" s="233" t="str">
        <f ca="1">AA257</f>
        <v>kN</v>
      </c>
      <c r="AE257" s="312" t="s">
        <v>59</v>
      </c>
      <c r="AF257" s="312" t="s">
        <v>59</v>
      </c>
      <c r="AG257" s="312"/>
      <c r="AI257" s="312" t="str">
        <f ca="1">Z257</f>
        <v>kN</v>
      </c>
      <c r="AJ257" s="233" t="s">
        <v>505</v>
      </c>
      <c r="AK257" s="233" t="s">
        <v>558</v>
      </c>
      <c r="AL257" s="233" t="s">
        <v>506</v>
      </c>
      <c r="AM257" s="250" t="str">
        <f ca="1">IF(TYPE(MATCH("FAIL",AM258:AM271,0))=16,"","FAIL")</f>
        <v/>
      </c>
    </row>
    <row r="258" spans="1:39" s="119" customFormat="1" ht="18.75" customHeight="1">
      <c r="A258" s="123">
        <v>3</v>
      </c>
      <c r="B258" s="123" t="b">
        <f ca="1">IFERROR(AND(OFFSET(Force_2!O$3,B247+A258,0)&lt;&gt;"",H247+5&gt;A258),FALSE)</f>
        <v>0</v>
      </c>
      <c r="C258" s="556" t="s">
        <v>285</v>
      </c>
      <c r="D258" s="123" t="str">
        <f ca="1">IF(B258=FALSE,"",OFFSET(Force_2!B$3,B247+A258,0))</f>
        <v/>
      </c>
      <c r="E258" s="123" t="str">
        <f ca="1">IF(B258=FALSE,"",OFFSET(Force_2!O$3,B247+A258,0))</f>
        <v/>
      </c>
      <c r="F258" s="123" t="str">
        <f ca="1">IF(B258=FALSE,"",OFFSET(Force_2!P$3,B247+A258,0))</f>
        <v/>
      </c>
      <c r="G258" s="123" t="str">
        <f ca="1">IF(B258=FALSE,"",OFFSET(Force_2!Q$3,B247+A258,0))</f>
        <v/>
      </c>
      <c r="H258" s="123" t="str">
        <f ca="1">IF(B258=FALSE,"",OFFSET(Force_2!R$3,B247+A258,0))</f>
        <v/>
      </c>
      <c r="I258" s="123" t="str">
        <f ca="1">IF(B258=FALSE,"",OFFSET(Force_2!S$3,B247+A258,0))</f>
        <v/>
      </c>
      <c r="J258" s="123" t="str">
        <f ca="1">IF(B258=FALSE,"",OFFSET(Force_2!T$3,B247+A258,0))</f>
        <v/>
      </c>
      <c r="K258" s="308" t="str">
        <f ca="1">IF(B258=FALSE,"",D258*A249)</f>
        <v/>
      </c>
      <c r="L258" s="308" t="str">
        <f ca="1">IF(B258=FALSE,"",IF(D258=0,0,D258/E258*(F258-F258)))</f>
        <v/>
      </c>
      <c r="M258" s="308" t="str">
        <f ca="1">IF(B258=FALSE,"",IF(D258=0,0,D258/G258*(H258-H258)))</f>
        <v/>
      </c>
      <c r="N258" s="308" t="str">
        <f ca="1">IF(B258=FALSE,"",IF(D258=0,0,D258/I258*(J258-J258)))</f>
        <v/>
      </c>
      <c r="O258" s="308" t="str">
        <f ca="1">IF(B258=FALSE,"",AVERAGE(L258:N258))</f>
        <v/>
      </c>
      <c r="P258" s="308" t="str">
        <f ca="1">IF(B258=FALSE,"",(R249*L258+S249*L258^2+T249*L258^3)*N249)</f>
        <v/>
      </c>
      <c r="Q258" s="308" t="str">
        <f ca="1">IF(B258=FALSE,"",(R249*M258+S249*M258^2+T249*M258^3)*N249)</f>
        <v/>
      </c>
      <c r="R258" s="308" t="str">
        <f ca="1">IF(B258=FALSE,"",(R249*N258+S249*N258^2+T249*N258^3)*N249)</f>
        <v/>
      </c>
      <c r="S258" s="308" t="str">
        <f ca="1">IF(B258=FALSE,"",AVERAGE(P258:R258))</f>
        <v/>
      </c>
      <c r="T258" s="309" t="str">
        <f ca="1">IF(B258=FALSE,"",IF(K258=0,0,(ROUND(K258,K249)-ROUND(P258,K249))/ROUND(P258,K249)*100))</f>
        <v/>
      </c>
      <c r="U258" s="309" t="str">
        <f ca="1">IF(B258=FALSE,"",IF(K258=0,0,(ROUND(K258,K249)-ROUND(Q258,K249))/ROUND(Q258,K249)*100))</f>
        <v/>
      </c>
      <c r="V258" s="309" t="str">
        <f ca="1">IF(B258=FALSE,"",IF(K258=0,0,(ROUND(K258,K249)-ROUND(R258,K249))/ROUND(R258,K249)*100))</f>
        <v/>
      </c>
      <c r="X258" s="124" t="str">
        <f ca="1">IF(A277=FALSE,"",IF(B277*F249&gt;=1000,"# ##","")&amp;J249)</f>
        <v/>
      </c>
      <c r="Y258" s="124" t="str">
        <f ca="1">IF(A277=FALSE,"",TEXT(B277*F249,X258))</f>
        <v/>
      </c>
      <c r="Z258" s="124" t="str">
        <f ca="1">IF(A277=FALSE,"-",TEXT(C277*F249,X258))</f>
        <v>-</v>
      </c>
      <c r="AA258" s="273" t="str">
        <f ca="1">IF(A277=FALSE,"-",TEXT((B277-C277)*F249,X258))</f>
        <v>-</v>
      </c>
      <c r="AB258" s="124" t="str">
        <f ca="1">IF(A277=FALSE,"",IF(D258=0,"-",TEXT(P277,AH279)))</f>
        <v/>
      </c>
      <c r="AC258" s="124" t="str">
        <f ca="1">IF(OR(A277=FALSE,D258=0),"-",TEXT(ROUNDUP(AE277,AH277),AH279))</f>
        <v>-</v>
      </c>
      <c r="AD258" s="310" t="s">
        <v>577</v>
      </c>
      <c r="AE258" s="124" t="str">
        <f ca="1">IF(OR(A277=FALSE,D258=0),"-",TEXT(Q277,AH279))</f>
        <v>-</v>
      </c>
      <c r="AF258" s="130" t="str">
        <f ca="1">IF(A277=FALSE,"-",TEXT(R277,AH279))</f>
        <v>-</v>
      </c>
      <c r="AG258" s="125" t="str">
        <f ca="1">IF(A277=FALSE,"-",AA277)</f>
        <v>-</v>
      </c>
      <c r="AI258" s="125" t="str">
        <f ca="1">IF(A277=FALSE,"",ROUND(C277*F249,K248))</f>
        <v/>
      </c>
      <c r="AJ258" s="125" t="str">
        <f ca="1">IF(A277=FALSE,"",ROUND(OFFSET(Force_2!L$3,B247+A258,0)*A249*F249,K248))</f>
        <v/>
      </c>
      <c r="AK258" s="125" t="str">
        <f ca="1">IF(A277=FALSE,"",ROUND(OFFSET(Force_2!M$3,B247+A258,0)*A249*F249,K248))</f>
        <v/>
      </c>
      <c r="AL258" s="124" t="str">
        <f ca="1">IF(A277=FALSE,"","± "&amp;TEXT((AK258-AJ258)/2,J249))</f>
        <v/>
      </c>
      <c r="AM258" s="124" t="str">
        <f ca="1">IF(A277=FALSE,"-",IF(AND(AJ258&lt;=AI258,AI258&lt;=AK258),"PASS","FAIL"))</f>
        <v>-</v>
      </c>
    </row>
    <row r="259" spans="1:39" s="119" customFormat="1" ht="18.75" customHeight="1">
      <c r="A259" s="121">
        <v>4</v>
      </c>
      <c r="B259" s="121" t="b">
        <f ca="1">IFERROR(AND(OFFSET(Force_2!O$3,B247+A259,0)&lt;&gt;"",H247+5&gt;A259),FALSE)</f>
        <v>0</v>
      </c>
      <c r="C259" s="542"/>
      <c r="D259" s="121" t="str">
        <f ca="1">IF(B259=FALSE,"",OFFSET(Force_2!B$3,B247+A259,0))</f>
        <v/>
      </c>
      <c r="E259" s="121" t="str">
        <f ca="1">IF(B259=FALSE,"",OFFSET(Force_2!O$3,B247+A259,0))</f>
        <v/>
      </c>
      <c r="F259" s="121" t="str">
        <f ca="1">IF(B259=FALSE,"",OFFSET(Force_2!P$3,B247+A259,0))</f>
        <v/>
      </c>
      <c r="G259" s="121" t="str">
        <f ca="1">IF(B259=FALSE,"",OFFSET(Force_2!Q$3,B247+A259,0))</f>
        <v/>
      </c>
      <c r="H259" s="121" t="str">
        <f ca="1">IF(B259=FALSE,"",OFFSET(Force_2!R$3,B247+A259,0))</f>
        <v/>
      </c>
      <c r="I259" s="121" t="str">
        <f ca="1">IF(B259=FALSE,"",OFFSET(Force_2!S$3,B247+A259,0))</f>
        <v/>
      </c>
      <c r="J259" s="121" t="str">
        <f ca="1">IF(B259=FALSE,"",OFFSET(Force_2!T$3,B247+A259,0))</f>
        <v/>
      </c>
      <c r="K259" s="308" t="str">
        <f ca="1">IF(B259=FALSE,"",D259*A249)</f>
        <v/>
      </c>
      <c r="L259" s="308" t="str">
        <f ca="1">IF(B259=FALSE,"",IF(D259=0,0,D259/E259*(F259-F258)))</f>
        <v/>
      </c>
      <c r="M259" s="308" t="str">
        <f ca="1">IF(B259=FALSE,"",IF(D259=0,0,D259/G259*(H259-H258)))</f>
        <v/>
      </c>
      <c r="N259" s="308" t="str">
        <f ca="1">IF(B259=FALSE,"",IF(D259=0,0,D259/I259*(J259-J258)))</f>
        <v/>
      </c>
      <c r="O259" s="308" t="str">
        <f t="shared" ref="O259:O272" ca="1" si="121">IF(B259=FALSE,"",AVERAGE(L259:N259))</f>
        <v/>
      </c>
      <c r="P259" s="308" t="str">
        <f ca="1">IF(B259=FALSE,"",(R249*L259+S249*L259^2+T249*L259^3)*N249)</f>
        <v/>
      </c>
      <c r="Q259" s="308" t="str">
        <f ca="1">IF(B259=FALSE,"",(R249*M259+S249*M259^2+T249*M259^3)*N249)</f>
        <v/>
      </c>
      <c r="R259" s="308" t="str">
        <f ca="1">IF(B259=FALSE,"",(R249*N259+S249*N259^2+T249*N259^3)*N249)</f>
        <v/>
      </c>
      <c r="S259" s="308" t="str">
        <f t="shared" ref="S259:S272" ca="1" si="122">IF(B259=FALSE,"",AVERAGE(P259:R259))</f>
        <v/>
      </c>
      <c r="T259" s="309" t="str">
        <f ca="1">IF(B259=FALSE,"",IF(K259=0,0,(ROUND(K259,K249)-ROUND(P259,K249))/ROUND(P259,K249)*100))</f>
        <v/>
      </c>
      <c r="U259" s="309" t="str">
        <f ca="1">IF(B259=FALSE,"",IF(K259=0,0,(ROUND(K259,K249)-ROUND(Q259,K249))/ROUND(Q259,K249)*100))</f>
        <v/>
      </c>
      <c r="V259" s="309" t="str">
        <f ca="1">IF(B259=FALSE,"",IF(K259=0,0,(ROUND(K259,K249)-ROUND(R259,K249))/ROUND(R259,K249)*100))</f>
        <v/>
      </c>
      <c r="X259" s="124" t="str">
        <f ca="1">IF(A278=FALSE,"",IF(B278*F249&gt;=1000,"# ##","")&amp;J249)</f>
        <v/>
      </c>
      <c r="Y259" s="124" t="str">
        <f ca="1">IF(A278=FALSE,"",TEXT(B278*F249,X259))</f>
        <v/>
      </c>
      <c r="Z259" s="124" t="str">
        <f ca="1">IF(A278=FALSE,"-",TEXT(C278*F249,X259))</f>
        <v>-</v>
      </c>
      <c r="AA259" s="273" t="str">
        <f ca="1">IF(A278=FALSE,"-",TEXT((B278-C278)*F249,X259))</f>
        <v>-</v>
      </c>
      <c r="AB259" s="124" t="str">
        <f ca="1">IF(A278=FALSE,"",IF(D259=0,"-",TEXT(P278,AH279)))</f>
        <v/>
      </c>
      <c r="AC259" s="124" t="str">
        <f ca="1">IF(OR(A278=FALSE,D259=0),"-",TEXT(ROUNDUP(AE278,AH277),AH279))</f>
        <v>-</v>
      </c>
      <c r="AD259" s="273" t="str">
        <f ca="1">IF(A278=FALSE,"-",TEXT(ROUNDUP(AE278,AH277)%*B278*F249,X259))</f>
        <v>-</v>
      </c>
      <c r="AE259" s="124" t="str">
        <f ca="1">IF(OR(A278=FALSE,D259=0),"-",TEXT(Q278,AH279))</f>
        <v>-</v>
      </c>
      <c r="AF259" s="124" t="s">
        <v>578</v>
      </c>
      <c r="AG259" s="125" t="str">
        <f t="shared" ref="AG259:AG271" ca="1" si="123">IF(A278=FALSE,"-",AA278)</f>
        <v>-</v>
      </c>
      <c r="AI259" s="125" t="str">
        <f ca="1">IF(A278=FALSE,"",ROUND(C278*F249,K248))</f>
        <v/>
      </c>
      <c r="AJ259" s="125" t="str">
        <f ca="1">IF(A278=FALSE,"",ROUND(OFFSET(Force_2!L$3,B247+A259,0)*A249*F249,K248))</f>
        <v/>
      </c>
      <c r="AK259" s="125" t="str">
        <f ca="1">IF(A278=FALSE,"",ROUND(OFFSET(Force_2!M$3,B247+A259,0)*A249*F249,K248))</f>
        <v/>
      </c>
      <c r="AL259" s="124" t="str">
        <f ca="1">IF(A278=FALSE,"","± "&amp;TEXT((AK259-AJ259)/2,J249))</f>
        <v/>
      </c>
      <c r="AM259" s="124" t="str">
        <f t="shared" ref="AM259:AM271" ca="1" si="124">IF(A278=FALSE,"-",IF(AND(AJ259&lt;=AI259,AI259&lt;=AK259),"PASS","FAIL"))</f>
        <v>-</v>
      </c>
    </row>
    <row r="260" spans="1:39" s="119" customFormat="1" ht="18.75" customHeight="1">
      <c r="A260" s="121">
        <v>5</v>
      </c>
      <c r="B260" s="121" t="b">
        <f ca="1">IFERROR(AND(OFFSET(Force_2!O$3,B247+A260,0)&lt;&gt;"",H247+5&gt;A260),FALSE)</f>
        <v>0</v>
      </c>
      <c r="C260" s="542"/>
      <c r="D260" s="121" t="str">
        <f ca="1">IF(B260=FALSE,"",OFFSET(Force_2!B$3,B247+A260,0))</f>
        <v/>
      </c>
      <c r="E260" s="121" t="str">
        <f ca="1">IF(B260=FALSE,"",OFFSET(Force_2!O$3,B247+A260,0))</f>
        <v/>
      </c>
      <c r="F260" s="121" t="str">
        <f ca="1">IF(B260=FALSE,"",OFFSET(Force_2!P$3,B247+A260,0))</f>
        <v/>
      </c>
      <c r="G260" s="121" t="str">
        <f ca="1">IF(B260=FALSE,"",OFFSET(Force_2!Q$3,B247+A260,0))</f>
        <v/>
      </c>
      <c r="H260" s="121" t="str">
        <f ca="1">IF(B260=FALSE,"",OFFSET(Force_2!R$3,B247+A260,0))</f>
        <v/>
      </c>
      <c r="I260" s="121" t="str">
        <f ca="1">IF(B260=FALSE,"",OFFSET(Force_2!S$3,B247+A260,0))</f>
        <v/>
      </c>
      <c r="J260" s="121" t="str">
        <f ca="1">IF(B260=FALSE,"",OFFSET(Force_2!T$3,B247+A260,0))</f>
        <v/>
      </c>
      <c r="K260" s="308" t="str">
        <f ca="1">IF(B260=FALSE,"",D260*A249)</f>
        <v/>
      </c>
      <c r="L260" s="308" t="str">
        <f ca="1">IF(B260=FALSE,"",IF(D260=0,0,D260/E260*(F260-F258)))</f>
        <v/>
      </c>
      <c r="M260" s="308" t="str">
        <f ca="1">IF(B260=FALSE,"",IF(D260=0,0,D260/G260*(H260-H258)))</f>
        <v/>
      </c>
      <c r="N260" s="308" t="str">
        <f ca="1">IF(B260=FALSE,"",IF(D260=0,0,D260/I260*(J260-J258)))</f>
        <v/>
      </c>
      <c r="O260" s="308" t="str">
        <f t="shared" ca="1" si="121"/>
        <v/>
      </c>
      <c r="P260" s="308" t="str">
        <f ca="1">IF(B260=FALSE,"",(R249*L260+S249*L260^2+T249*L260^3)*N249)</f>
        <v/>
      </c>
      <c r="Q260" s="308" t="str">
        <f ca="1">IF(B260=FALSE,"",(R249*M260+S249*M260^2+T249*M260^3)*N249)</f>
        <v/>
      </c>
      <c r="R260" s="308" t="str">
        <f ca="1">IF(B260=FALSE,"",(R249*N260+S249*N260^2+T249*N260^3)*N249)</f>
        <v/>
      </c>
      <c r="S260" s="308" t="str">
        <f t="shared" ca="1" si="122"/>
        <v/>
      </c>
      <c r="T260" s="309" t="str">
        <f ca="1">IF(B260=FALSE,"",IF(K260=0,0,(ROUND(K260,K249)-ROUND(P260,K249))/ROUND(P260,K249)*100))</f>
        <v/>
      </c>
      <c r="U260" s="309" t="str">
        <f ca="1">IF(B260=FALSE,"",IF(K260=0,0,(ROUND(K260,K249)-ROUND(Q260,K249))/ROUND(Q260,K249)*100))</f>
        <v/>
      </c>
      <c r="V260" s="309" t="str">
        <f ca="1">IF(B260=FALSE,"",IF(K260=0,0,(ROUND(K260,K249)-ROUND(R260,K249))/ROUND(R260,K249)*100))</f>
        <v/>
      </c>
      <c r="X260" s="124" t="str">
        <f ca="1">IF(A279=FALSE,"",IF(B279*F249&gt;=1000,"# ##","")&amp;J249)</f>
        <v/>
      </c>
      <c r="Y260" s="124" t="str">
        <f ca="1">IF(A279=FALSE,"",TEXT(B279*F249,X260))</f>
        <v/>
      </c>
      <c r="Z260" s="124" t="str">
        <f ca="1">IF(A279=FALSE,"-",TEXT(C279*F249,X260))</f>
        <v>-</v>
      </c>
      <c r="AA260" s="273" t="str">
        <f ca="1">IF(A279=FALSE,"-",TEXT((B279-C279)*F249,X260))</f>
        <v>-</v>
      </c>
      <c r="AB260" s="124" t="str">
        <f ca="1">IF(A279=FALSE,"",IF(D260=0,"-",TEXT(P279,AH279)))</f>
        <v/>
      </c>
      <c r="AC260" s="124" t="str">
        <f ca="1">IF(OR(A279=FALSE,D260=0),"-",TEXT(ROUNDUP(AE279,AH277),AH279))</f>
        <v>-</v>
      </c>
      <c r="AD260" s="273" t="str">
        <f ca="1">IF(A279=FALSE,"-",TEXT(ROUNDUP(AE279,AH277)%*B279*F249,X260))</f>
        <v>-</v>
      </c>
      <c r="AE260" s="124" t="str">
        <f ca="1">IF(OR(A279=FALSE,D260=0),"-",TEXT(Q279,AH279))</f>
        <v>-</v>
      </c>
      <c r="AF260" s="124" t="s">
        <v>578</v>
      </c>
      <c r="AG260" s="125" t="str">
        <f t="shared" ca="1" si="123"/>
        <v>-</v>
      </c>
      <c r="AI260" s="125" t="str">
        <f ca="1">IF(A279=FALSE,"",ROUND(C279*F249,K248))</f>
        <v/>
      </c>
      <c r="AJ260" s="125" t="str">
        <f ca="1">IF(A279=FALSE,"",ROUND(OFFSET(Force_2!L$3,B247+A260,0)*A249*F249,K248))</f>
        <v/>
      </c>
      <c r="AK260" s="125" t="str">
        <f ca="1">IF(A279=FALSE,"",ROUND(OFFSET(Force_2!M$3,B247+A260,0)*A249*F249,K248))</f>
        <v/>
      </c>
      <c r="AL260" s="124" t="str">
        <f ca="1">IF(A279=FALSE,"","± "&amp;TEXT((AK260-AJ260)/2,J249))</f>
        <v/>
      </c>
      <c r="AM260" s="124" t="str">
        <f t="shared" ca="1" si="124"/>
        <v>-</v>
      </c>
    </row>
    <row r="261" spans="1:39" s="119" customFormat="1" ht="18.75" customHeight="1">
      <c r="A261" s="121">
        <v>6</v>
      </c>
      <c r="B261" s="121" t="b">
        <f ca="1">IFERROR(AND(OFFSET(Force_2!O$3,B247+A261,0)&lt;&gt;"",H247+5&gt;A261),FALSE)</f>
        <v>0</v>
      </c>
      <c r="C261" s="542"/>
      <c r="D261" s="121" t="str">
        <f ca="1">IF(B261=FALSE,"",OFFSET(Force_2!B$3,B247+A261,0))</f>
        <v/>
      </c>
      <c r="E261" s="121" t="str">
        <f ca="1">IF(B261=FALSE,"",OFFSET(Force_2!O$3,B247+A261,0))</f>
        <v/>
      </c>
      <c r="F261" s="121" t="str">
        <f ca="1">IF(B261=FALSE,"",OFFSET(Force_2!P$3,B247+A261,0))</f>
        <v/>
      </c>
      <c r="G261" s="121" t="str">
        <f ca="1">IF(B261=FALSE,"",OFFSET(Force_2!Q$3,B247+A261,0))</f>
        <v/>
      </c>
      <c r="H261" s="121" t="str">
        <f ca="1">IF(B261=FALSE,"",OFFSET(Force_2!R$3,B247+A261,0))</f>
        <v/>
      </c>
      <c r="I261" s="121" t="str">
        <f ca="1">IF(B261=FALSE,"",OFFSET(Force_2!S$3,B247+A261,0))</f>
        <v/>
      </c>
      <c r="J261" s="121" t="str">
        <f ca="1">IF(B261=FALSE,"",OFFSET(Force_2!T$3,B247+A261,0))</f>
        <v/>
      </c>
      <c r="K261" s="308" t="str">
        <f ca="1">IF(B261=FALSE,"",D261*A249)</f>
        <v/>
      </c>
      <c r="L261" s="308" t="str">
        <f ca="1">IF(B261=FALSE,"",IF(D261=0,0,D261/E261*(F261-F258)))</f>
        <v/>
      </c>
      <c r="M261" s="308" t="str">
        <f ca="1">IF(B261=FALSE,"",IF(D261=0,0,D261/G261*(H261-H258)))</f>
        <v/>
      </c>
      <c r="N261" s="308" t="str">
        <f ca="1">IF(B261=FALSE,"",IF(D261=0,0,D261/I261*(J261-J258)))</f>
        <v/>
      </c>
      <c r="O261" s="308" t="str">
        <f t="shared" ca="1" si="121"/>
        <v/>
      </c>
      <c r="P261" s="308" t="str">
        <f ca="1">IF(B261=FALSE,"",(R249*L261+S249*L261^2+T249*L261^3)*N249)</f>
        <v/>
      </c>
      <c r="Q261" s="308" t="str">
        <f ca="1">IF(B261=FALSE,"",(R249*M261+S249*M261^2+T249*M261^3)*N249)</f>
        <v/>
      </c>
      <c r="R261" s="308" t="str">
        <f ca="1">IF(B261=FALSE,"",(R249*N261+S249*N261^2+T249*N261^3)*N249)</f>
        <v/>
      </c>
      <c r="S261" s="308" t="str">
        <f t="shared" ca="1" si="122"/>
        <v/>
      </c>
      <c r="T261" s="309" t="str">
        <f ca="1">IF(B261=FALSE,"",IF(K261=0,0,(ROUND(K261,K249)-ROUND(P261,K249))/ROUND(P261,K249)*100))</f>
        <v/>
      </c>
      <c r="U261" s="309" t="str">
        <f ca="1">IF(B261=FALSE,"",IF(K261=0,0,(ROUND(K261,K249)-ROUND(Q261,K249))/ROUND(Q261,K249)*100))</f>
        <v/>
      </c>
      <c r="V261" s="309" t="str">
        <f ca="1">IF(B261=FALSE,"",IF(K261=0,0,(ROUND(K261,K249)-ROUND(R261,K249))/ROUND(R261,K249)*100))</f>
        <v/>
      </c>
      <c r="X261" s="124" t="str">
        <f ca="1">IF(A280=FALSE,"",IF(B280*F249&gt;=1000,"# ##","")&amp;J249)</f>
        <v/>
      </c>
      <c r="Y261" s="124" t="str">
        <f ca="1">IF(A280=FALSE,"",TEXT(B280*F249,X261))</f>
        <v/>
      </c>
      <c r="Z261" s="124" t="str">
        <f ca="1">IF(A280=FALSE,"-",TEXT(C280*F249,X261))</f>
        <v>-</v>
      </c>
      <c r="AA261" s="273" t="str">
        <f ca="1">IF(A280=FALSE,"-",TEXT((B280-C280)*F249,X261))</f>
        <v>-</v>
      </c>
      <c r="AB261" s="124" t="str">
        <f ca="1">IF(A280=FALSE,"",IF(D261=0,"-",TEXT(P280,AH279)))</f>
        <v/>
      </c>
      <c r="AC261" s="124" t="str">
        <f ca="1">IF(OR(A280=FALSE,D261=0),"-",TEXT(ROUNDUP(AE280,AH277),AH279))</f>
        <v>-</v>
      </c>
      <c r="AD261" s="273" t="str">
        <f ca="1">IF(A280=FALSE,"-",TEXT(ROUNDUP(AE280,AH277)%*B280*F249,X261))</f>
        <v>-</v>
      </c>
      <c r="AE261" s="124" t="str">
        <f ca="1">IF(OR(A280=FALSE,D261=0),"-",TEXT(Q280,AH279))</f>
        <v>-</v>
      </c>
      <c r="AF261" s="124" t="s">
        <v>578</v>
      </c>
      <c r="AG261" s="125" t="str">
        <f t="shared" ca="1" si="123"/>
        <v>-</v>
      </c>
      <c r="AI261" s="125" t="str">
        <f ca="1">IF(A280=FALSE,"",ROUND(C280*F249,K248))</f>
        <v/>
      </c>
      <c r="AJ261" s="125" t="str">
        <f ca="1">IF(A280=FALSE,"",ROUND(OFFSET(Force_2!L$3,B247+A261,0)*A249*F249,K248))</f>
        <v/>
      </c>
      <c r="AK261" s="125" t="str">
        <f ca="1">IF(A280=FALSE,"",ROUND(OFFSET(Force_2!M$3,B247+A261,0)*A249*F249,K248))</f>
        <v/>
      </c>
      <c r="AL261" s="124" t="str">
        <f ca="1">IF(A280=FALSE,"","± "&amp;TEXT((AK261-AJ261)/2,J249))</f>
        <v/>
      </c>
      <c r="AM261" s="124" t="str">
        <f t="shared" ca="1" si="124"/>
        <v>-</v>
      </c>
    </row>
    <row r="262" spans="1:39" s="119" customFormat="1" ht="18.75" customHeight="1">
      <c r="A262" s="121">
        <v>7</v>
      </c>
      <c r="B262" s="121" t="b">
        <f ca="1">IFERROR(AND(OFFSET(Force_2!O$3,B247+A262,0)&lt;&gt;"",H247+5&gt;A262),FALSE)</f>
        <v>0</v>
      </c>
      <c r="C262" s="542"/>
      <c r="D262" s="121" t="str">
        <f ca="1">IF(B262=FALSE,"",OFFSET(Force_2!B$3,B247+A262,0))</f>
        <v/>
      </c>
      <c r="E262" s="121" t="str">
        <f ca="1">IF(B262=FALSE,"",OFFSET(Force_2!O$3,B247+A262,0))</f>
        <v/>
      </c>
      <c r="F262" s="121" t="str">
        <f ca="1">IF(B262=FALSE,"",OFFSET(Force_2!P$3,B247+A262,0))</f>
        <v/>
      </c>
      <c r="G262" s="121" t="str">
        <f ca="1">IF(B262=FALSE,"",OFFSET(Force_2!Q$3,B247+A262,0))</f>
        <v/>
      </c>
      <c r="H262" s="121" t="str">
        <f ca="1">IF(B262=FALSE,"",OFFSET(Force_2!R$3,B247+A262,0))</f>
        <v/>
      </c>
      <c r="I262" s="121" t="str">
        <f ca="1">IF(B262=FALSE,"",OFFSET(Force_2!S$3,B247+A262,0))</f>
        <v/>
      </c>
      <c r="J262" s="121" t="str">
        <f ca="1">IF(B262=FALSE,"",OFFSET(Force_2!T$3,B247+A262,0))</f>
        <v/>
      </c>
      <c r="K262" s="308" t="str">
        <f ca="1">IF(B262=FALSE,"",D262*A249)</f>
        <v/>
      </c>
      <c r="L262" s="308" t="str">
        <f ca="1">IF(B262=FALSE,"",IF(D262=0,0,D262/E262*(F262-F258)))</f>
        <v/>
      </c>
      <c r="M262" s="308" t="str">
        <f ca="1">IF(B262=FALSE,"",IF(D262=0,0,D262/G262*(H262-H258)))</f>
        <v/>
      </c>
      <c r="N262" s="308" t="str">
        <f ca="1">IF(B262=FALSE,"",IF(D262=0,0,D262/I262*(J262-J258)))</f>
        <v/>
      </c>
      <c r="O262" s="308" t="str">
        <f t="shared" ca="1" si="121"/>
        <v/>
      </c>
      <c r="P262" s="308" t="str">
        <f ca="1">IF(B262=FALSE,"",(R249*L262+S249*L262^2+T249*L262^3)*N249)</f>
        <v/>
      </c>
      <c r="Q262" s="308" t="str">
        <f ca="1">IF(B262=FALSE,"",(R249*M262+S249*M262^2+T249*M262^3)*N249)</f>
        <v/>
      </c>
      <c r="R262" s="308" t="str">
        <f ca="1">IF(B262=FALSE,"",(R249*N262+S249*N262^2+T249*N262^3)*N249)</f>
        <v/>
      </c>
      <c r="S262" s="308" t="str">
        <f t="shared" ca="1" si="122"/>
        <v/>
      </c>
      <c r="T262" s="309" t="str">
        <f ca="1">IF(B262=FALSE,"",IF(K262=0,0,(ROUND(K262,K249)-ROUND(P262,K249))/ROUND(P262,K249)*100))</f>
        <v/>
      </c>
      <c r="U262" s="309" t="str">
        <f ca="1">IF(B262=FALSE,"",IF(K262=0,0,(ROUND(K262,K249)-ROUND(Q262,K249))/ROUND(Q262,K249)*100))</f>
        <v/>
      </c>
      <c r="V262" s="309" t="str">
        <f ca="1">IF(B262=FALSE,"",IF(K262=0,0,(ROUND(K262,K249)-ROUND(R262,K249))/ROUND(R262,K249)*100))</f>
        <v/>
      </c>
      <c r="X262" s="124" t="str">
        <f ca="1">IF(A281=FALSE,"",IF(B281*F249&gt;=1000,"# ##","")&amp;J249)</f>
        <v/>
      </c>
      <c r="Y262" s="124" t="str">
        <f ca="1">IF(A281=FALSE,"",TEXT(B281*F249,X262))</f>
        <v/>
      </c>
      <c r="Z262" s="124" t="str">
        <f ca="1">IF(A281=FALSE,"-",TEXT(C281*F249,X262))</f>
        <v>-</v>
      </c>
      <c r="AA262" s="273" t="str">
        <f ca="1">IF(A281=FALSE,"-",TEXT((B281-C281)*F249,X262))</f>
        <v>-</v>
      </c>
      <c r="AB262" s="124" t="str">
        <f ca="1">IF(A281=FALSE,"",IF(D262=0,"-",TEXT(P281,AH279)))</f>
        <v/>
      </c>
      <c r="AC262" s="124" t="str">
        <f ca="1">IF(OR(A281=FALSE,D262=0),"-",TEXT(ROUNDUP(AE281,AH277),AH279))</f>
        <v>-</v>
      </c>
      <c r="AD262" s="273" t="str">
        <f ca="1">IF(A281=FALSE,"-",TEXT(ROUNDUP(AE281,AH277)%*B281*F249,X262))</f>
        <v>-</v>
      </c>
      <c r="AE262" s="124" t="str">
        <f ca="1">IF(OR(A281=FALSE,D262=0),"-",TEXT(Q281,AH279))</f>
        <v>-</v>
      </c>
      <c r="AF262" s="124" t="s">
        <v>578</v>
      </c>
      <c r="AG262" s="125" t="str">
        <f t="shared" ca="1" si="123"/>
        <v>-</v>
      </c>
      <c r="AI262" s="125" t="str">
        <f ca="1">IF(A281=FALSE,"",ROUND(C281*F249,K248))</f>
        <v/>
      </c>
      <c r="AJ262" s="125" t="str">
        <f ca="1">IF(A281=FALSE,"",ROUND(OFFSET(Force_2!L$3,B247+A262,0)*A249*F249,K248))</f>
        <v/>
      </c>
      <c r="AK262" s="125" t="str">
        <f ca="1">IF(A281=FALSE,"",ROUND(OFFSET(Force_2!M$3,B247+A262,0)*A249*F249,K248))</f>
        <v/>
      </c>
      <c r="AL262" s="124" t="str">
        <f ca="1">IF(A281=FALSE,"","± "&amp;TEXT((AK262-AJ262)/2,J249))</f>
        <v/>
      </c>
      <c r="AM262" s="124" t="str">
        <f t="shared" ca="1" si="124"/>
        <v>-</v>
      </c>
    </row>
    <row r="263" spans="1:39" s="119" customFormat="1" ht="18.75" customHeight="1">
      <c r="A263" s="121">
        <v>8</v>
      </c>
      <c r="B263" s="121" t="b">
        <f ca="1">IFERROR(AND(OFFSET(Force_2!O$3,B247+A263,0)&lt;&gt;"",H247+5&gt;A263),FALSE)</f>
        <v>0</v>
      </c>
      <c r="C263" s="542"/>
      <c r="D263" s="121" t="str">
        <f ca="1">IF(B263=FALSE,"",OFFSET(Force_2!B$3,B247+A263,0))</f>
        <v/>
      </c>
      <c r="E263" s="121" t="str">
        <f ca="1">IF(B263=FALSE,"",OFFSET(Force_2!O$3,B247+A263,0))</f>
        <v/>
      </c>
      <c r="F263" s="121" t="str">
        <f ca="1">IF(B263=FALSE,"",OFFSET(Force_2!P$3,B247+A263,0))</f>
        <v/>
      </c>
      <c r="G263" s="121" t="str">
        <f ca="1">IF(B263=FALSE,"",OFFSET(Force_2!Q$3,B247+A263,0))</f>
        <v/>
      </c>
      <c r="H263" s="121" t="str">
        <f ca="1">IF(B263=FALSE,"",OFFSET(Force_2!R$3,B247+A263,0))</f>
        <v/>
      </c>
      <c r="I263" s="121" t="str">
        <f ca="1">IF(B263=FALSE,"",OFFSET(Force_2!S$3,B247+A263,0))</f>
        <v/>
      </c>
      <c r="J263" s="121" t="str">
        <f ca="1">IF(B263=FALSE,"",OFFSET(Force_2!T$3,B247+A263,0))</f>
        <v/>
      </c>
      <c r="K263" s="308" t="str">
        <f ca="1">IF(B263=FALSE,"",D263*A249)</f>
        <v/>
      </c>
      <c r="L263" s="308" t="str">
        <f ca="1">IF(B263=FALSE,"",IF(D263=0,0,D263/E263*(F263-F258)))</f>
        <v/>
      </c>
      <c r="M263" s="308" t="str">
        <f ca="1">IF(B263=FALSE,"",IF(D263=0,0,D263/G263*(H263-H258)))</f>
        <v/>
      </c>
      <c r="N263" s="308" t="str">
        <f ca="1">IF(B263=FALSE,"",IF(D263=0,0,D263/I263*(J263-J258)))</f>
        <v/>
      </c>
      <c r="O263" s="308" t="str">
        <f t="shared" ca="1" si="121"/>
        <v/>
      </c>
      <c r="P263" s="308" t="str">
        <f ca="1">IF(B263=FALSE,"",(R249*L263+S249*L263^2+T249*L263^3)*N249)</f>
        <v/>
      </c>
      <c r="Q263" s="308" t="str">
        <f ca="1">IF(B263=FALSE,"",(R249*M263+S249*M263^2+T249*M263^3)*N249)</f>
        <v/>
      </c>
      <c r="R263" s="308" t="str">
        <f ca="1">IF(B263=FALSE,"",(R249*N263+S249*N263^2+T249*N263^3)*N249)</f>
        <v/>
      </c>
      <c r="S263" s="308" t="str">
        <f t="shared" ca="1" si="122"/>
        <v/>
      </c>
      <c r="T263" s="309" t="str">
        <f ca="1">IF(B263=FALSE,"",IF(K263=0,0,(ROUND(K263,K249)-ROUND(P263,K249))/ROUND(P263,K249)*100))</f>
        <v/>
      </c>
      <c r="U263" s="309" t="str">
        <f ca="1">IF(B263=FALSE,"",IF(K263=0,0,(ROUND(K263,K249)-ROUND(Q263,K249))/ROUND(Q263,K249)*100))</f>
        <v/>
      </c>
      <c r="V263" s="309" t="str">
        <f ca="1">IF(B263=FALSE,"",IF(K263=0,0,(ROUND(K263,K249)-ROUND(R263,K249))/ROUND(R263,K249)*100))</f>
        <v/>
      </c>
      <c r="X263" s="124" t="str">
        <f ca="1">IF(A282=FALSE,"",IF(B282*F249&gt;=1000,"# ##","")&amp;J249)</f>
        <v/>
      </c>
      <c r="Y263" s="124" t="str">
        <f ca="1">IF(A282=FALSE,"",TEXT(B282*F249,X263))</f>
        <v/>
      </c>
      <c r="Z263" s="124" t="str">
        <f ca="1">IF(A282=FALSE,"-",TEXT(C282*F249,X263))</f>
        <v>-</v>
      </c>
      <c r="AA263" s="273" t="str">
        <f ca="1">IF(A282=FALSE,"-",TEXT((B282-C282)*F249,X263))</f>
        <v>-</v>
      </c>
      <c r="AB263" s="124" t="str">
        <f ca="1">IF(A282=FALSE,"",IF(D263=0,"-",TEXT(P282,AH279)))</f>
        <v/>
      </c>
      <c r="AC263" s="124" t="str">
        <f ca="1">IF(OR(A282=FALSE,D263=0),"-",TEXT(ROUNDUP(AE282,AH277),AH279))</f>
        <v>-</v>
      </c>
      <c r="AD263" s="273" t="str">
        <f ca="1">IF(A282=FALSE,"-",TEXT(ROUNDUP(AE282,AH277)%*B282*F249,X263))</f>
        <v>-</v>
      </c>
      <c r="AE263" s="124" t="str">
        <f ca="1">IF(OR(A282=FALSE,D263=0),"-",TEXT(Q282,AH279))</f>
        <v>-</v>
      </c>
      <c r="AF263" s="124" t="s">
        <v>578</v>
      </c>
      <c r="AG263" s="125" t="str">
        <f t="shared" ca="1" si="123"/>
        <v>-</v>
      </c>
      <c r="AI263" s="125" t="str">
        <f ca="1">IF(A282=FALSE,"",ROUND(C282*F249,K248))</f>
        <v/>
      </c>
      <c r="AJ263" s="125" t="str">
        <f ca="1">IF(A282=FALSE,"",ROUND(OFFSET(Force_2!L$3,B247+A263,0)*A249*F249,K248))</f>
        <v/>
      </c>
      <c r="AK263" s="125" t="str">
        <f ca="1">IF(A282=FALSE,"",ROUND(OFFSET(Force_2!M$3,B247+A263,0)*A249*F249,K248))</f>
        <v/>
      </c>
      <c r="AL263" s="124" t="str">
        <f ca="1">IF(A282=FALSE,"","± "&amp;TEXT((AK263-AJ263)/2,J249))</f>
        <v/>
      </c>
      <c r="AM263" s="124" t="str">
        <f t="shared" ca="1" si="124"/>
        <v>-</v>
      </c>
    </row>
    <row r="264" spans="1:39" s="119" customFormat="1" ht="18.75" customHeight="1">
      <c r="A264" s="121">
        <v>9</v>
      </c>
      <c r="B264" s="121" t="b">
        <f ca="1">IFERROR(AND(OFFSET(Force_2!O$3,B247+A264,0)&lt;&gt;"",H247+5&gt;A264),FALSE)</f>
        <v>0</v>
      </c>
      <c r="C264" s="542"/>
      <c r="D264" s="121" t="str">
        <f ca="1">IF(B264=FALSE,"",OFFSET(Force_2!B$3,B247+A264,0))</f>
        <v/>
      </c>
      <c r="E264" s="121" t="str">
        <f ca="1">IF(B264=FALSE,"",OFFSET(Force_2!O$3,B247+A264,0))</f>
        <v/>
      </c>
      <c r="F264" s="121" t="str">
        <f ca="1">IF(B264=FALSE,"",OFFSET(Force_2!P$3,B247+A264,0))</f>
        <v/>
      </c>
      <c r="G264" s="121" t="str">
        <f ca="1">IF(B264=FALSE,"",OFFSET(Force_2!Q$3,B247+A264,0))</f>
        <v/>
      </c>
      <c r="H264" s="121" t="str">
        <f ca="1">IF(B264=FALSE,"",OFFSET(Force_2!R$3,B247+A264,0))</f>
        <v/>
      </c>
      <c r="I264" s="121" t="str">
        <f ca="1">IF(B264=FALSE,"",OFFSET(Force_2!S$3,B247+A264,0))</f>
        <v/>
      </c>
      <c r="J264" s="121" t="str">
        <f ca="1">IF(B264=FALSE,"",OFFSET(Force_2!T$3,B247+A264,0))</f>
        <v/>
      </c>
      <c r="K264" s="308" t="str">
        <f ca="1">IF(B264=FALSE,"",D264*A249)</f>
        <v/>
      </c>
      <c r="L264" s="308" t="str">
        <f ca="1">IF(B264=FALSE,"",IF(D264=0,0,D264/E264*(F264-F258)))</f>
        <v/>
      </c>
      <c r="M264" s="308" t="str">
        <f ca="1">IF(B264=FALSE,"",IF(D264=0,0,D264/G264*(H264-H258)))</f>
        <v/>
      </c>
      <c r="N264" s="308" t="str">
        <f ca="1">IF(B264=FALSE,"",IF(D264=0,0,D264/I264*(J264-J258)))</f>
        <v/>
      </c>
      <c r="O264" s="308" t="str">
        <f t="shared" ca="1" si="121"/>
        <v/>
      </c>
      <c r="P264" s="308" t="str">
        <f ca="1">IF(B264=FALSE,"",(R249*L264+S249*L264^2+T249*L264^3)*N249)</f>
        <v/>
      </c>
      <c r="Q264" s="308" t="str">
        <f ca="1">IF(B264=FALSE,"",(R249*M264+S249*M264^2+T249*M264^3)*N249)</f>
        <v/>
      </c>
      <c r="R264" s="308" t="str">
        <f ca="1">IF(B264=FALSE,"",(R249*N264+S249*N264^2+T249*N264^3)*N249)</f>
        <v/>
      </c>
      <c r="S264" s="308" t="str">
        <f t="shared" ca="1" si="122"/>
        <v/>
      </c>
      <c r="T264" s="309" t="str">
        <f ca="1">IF(B264=FALSE,"",IF(K264=0,0,(ROUND(K264,K249)-ROUND(P264,K249))/ROUND(P264,K249)*100))</f>
        <v/>
      </c>
      <c r="U264" s="309" t="str">
        <f ca="1">IF(B264=FALSE,"",IF(K264=0,0,(ROUND(K264,K249)-ROUND(Q264,K249))/ROUND(Q264,K249)*100))</f>
        <v/>
      </c>
      <c r="V264" s="309" t="str">
        <f ca="1">IF(B264=FALSE,"",IF(K264=0,0,(ROUND(K264,K249)-ROUND(R264,K249))/ROUND(R264,K249)*100))</f>
        <v/>
      </c>
      <c r="X264" s="124" t="str">
        <f ca="1">IF(A283=FALSE,"",IF(B283*F249&gt;=1000,"# ##","")&amp;J249)</f>
        <v/>
      </c>
      <c r="Y264" s="124" t="str">
        <f ca="1">IF(A283=FALSE,"",TEXT(B283*F249,X264))</f>
        <v/>
      </c>
      <c r="Z264" s="124" t="str">
        <f ca="1">IF(A283=FALSE,"-",TEXT(C283*F249,X264))</f>
        <v>-</v>
      </c>
      <c r="AA264" s="273" t="str">
        <f ca="1">IF(A283=FALSE,"-",TEXT((B283-C283)*F249,X264))</f>
        <v>-</v>
      </c>
      <c r="AB264" s="124" t="str">
        <f ca="1">IF(A283=FALSE,"",IF(D264=0,"-",TEXT(P283,AH279)))</f>
        <v/>
      </c>
      <c r="AC264" s="124" t="str">
        <f ca="1">IF(OR(A283=FALSE,D264=0),"-",TEXT(ROUNDUP(AE283,AH277),AH279))</f>
        <v>-</v>
      </c>
      <c r="AD264" s="273" t="str">
        <f ca="1">IF(A283=FALSE,"-",TEXT(ROUNDUP(AE283,AH277)%*B283*F249,X264))</f>
        <v>-</v>
      </c>
      <c r="AE264" s="124" t="str">
        <f ca="1">IF(OR(A283=FALSE,D264=0),"-",TEXT(Q283,AH279))</f>
        <v>-</v>
      </c>
      <c r="AF264" s="124" t="s">
        <v>578</v>
      </c>
      <c r="AG264" s="125" t="str">
        <f t="shared" ca="1" si="123"/>
        <v>-</v>
      </c>
      <c r="AI264" s="125" t="str">
        <f ca="1">IF(A283=FALSE,"",ROUND(C283*F249,K248))</f>
        <v/>
      </c>
      <c r="AJ264" s="125" t="str">
        <f ca="1">IF(A283=FALSE,"",ROUND(OFFSET(Force_2!L$3,B247+A264,0)*A249*F249,K248))</f>
        <v/>
      </c>
      <c r="AK264" s="125" t="str">
        <f ca="1">IF(A283=FALSE,"",ROUND(OFFSET(Force_2!M$3,B247+A264,0)*A249*F249,K248))</f>
        <v/>
      </c>
      <c r="AL264" s="124" t="str">
        <f ca="1">IF(A283=FALSE,"","± "&amp;TEXT((AK264-AJ264)/2,J249))</f>
        <v/>
      </c>
      <c r="AM264" s="124" t="str">
        <f t="shared" ca="1" si="124"/>
        <v>-</v>
      </c>
    </row>
    <row r="265" spans="1:39" s="119" customFormat="1" ht="18.75" customHeight="1">
      <c r="A265" s="121">
        <v>10</v>
      </c>
      <c r="B265" s="121" t="b">
        <f ca="1">IFERROR(AND(OFFSET(Force_2!O$3,B247+A265,0)&lt;&gt;"",H247+5&gt;A265),FALSE)</f>
        <v>0</v>
      </c>
      <c r="C265" s="542"/>
      <c r="D265" s="121" t="str">
        <f ca="1">IF(B$30=FALSE,"",OFFSET(Force_2!B$3,B247+A265,0))</f>
        <v/>
      </c>
      <c r="E265" s="121" t="str">
        <f ca="1">IF(B265=FALSE,"",OFFSET(Force_2!O$3,B247+A265,0))</f>
        <v/>
      </c>
      <c r="F265" s="121" t="str">
        <f ca="1">IF(B265=FALSE,"",OFFSET(Force_2!P$3,B247+A265,0))</f>
        <v/>
      </c>
      <c r="G265" s="121" t="str">
        <f ca="1">IF(B265=FALSE,"",OFFSET(Force_2!Q$3,B247+A265,0))</f>
        <v/>
      </c>
      <c r="H265" s="121" t="str">
        <f ca="1">IF(B265=FALSE,"",OFFSET(Force_2!R$3,B247+A265,0))</f>
        <v/>
      </c>
      <c r="I265" s="121" t="str">
        <f ca="1">IF(B265=FALSE,"",OFFSET(Force_2!S$3,B247+A265,0))</f>
        <v/>
      </c>
      <c r="J265" s="121" t="str">
        <f ca="1">IF(B265=FALSE,"",OFFSET(Force_2!T$3,B247+A265,0))</f>
        <v/>
      </c>
      <c r="K265" s="308" t="str">
        <f ca="1">IF(B265=FALSE,"",D265*A249)</f>
        <v/>
      </c>
      <c r="L265" s="308" t="str">
        <f ca="1">IF(B265=FALSE,"",IF(D265=0,0,D265/E265*(F265-F258)))</f>
        <v/>
      </c>
      <c r="M265" s="308" t="str">
        <f ca="1">IF(B265=FALSE,"",IF(D265=0,0,D265/G265*(H265-H258)))</f>
        <v/>
      </c>
      <c r="N265" s="308" t="str">
        <f ca="1">IF(B265=FALSE,"",IF(D265=0,0,D265/I265*(J265-J258)))</f>
        <v/>
      </c>
      <c r="O265" s="308" t="str">
        <f t="shared" ca="1" si="121"/>
        <v/>
      </c>
      <c r="P265" s="308" t="str">
        <f ca="1">IF(B265=FALSE,"",(R249*L265+S249*L265^2+T249*L265^3)*N249)</f>
        <v/>
      </c>
      <c r="Q265" s="308" t="str">
        <f ca="1">IF(B265=FALSE,"",(R249*M265+S249*M265^2+T249*M265^3)*N249)</f>
        <v/>
      </c>
      <c r="R265" s="308" t="str">
        <f ca="1">IF(B265=FALSE,"",(R249*N265+S249*N265^2+T249*N265^3)*N249)</f>
        <v/>
      </c>
      <c r="S265" s="308" t="str">
        <f t="shared" ca="1" si="122"/>
        <v/>
      </c>
      <c r="T265" s="309" t="str">
        <f ca="1">IF(B265=FALSE,"",IF(K265=0,0,(ROUND(K265,K249)-ROUND(P265,K249))/ROUND(P265,K249)*100))</f>
        <v/>
      </c>
      <c r="U265" s="309" t="str">
        <f ca="1">IF(B265=FALSE,"",IF(K265=0,0,(ROUND(K265,K249)-ROUND(Q265,K249))/ROUND(Q265,K249)*100))</f>
        <v/>
      </c>
      <c r="V265" s="309" t="str">
        <f ca="1">IF(B265=FALSE,"",IF(K265=0,0,(ROUND(K265,K249)-ROUND(R265,K249))/ROUND(R265,K249)*100))</f>
        <v/>
      </c>
      <c r="X265" s="124" t="str">
        <f ca="1">IF(A284=FALSE,"",IF(B284*F249&gt;=1000,"# ##","")&amp;J249)</f>
        <v/>
      </c>
      <c r="Y265" s="124" t="str">
        <f ca="1">IF(A284=FALSE,"",TEXT(B284*F249,X265))</f>
        <v/>
      </c>
      <c r="Z265" s="124" t="str">
        <f ca="1">IF(A284=FALSE,"-",TEXT(C284*F249,X265))</f>
        <v>-</v>
      </c>
      <c r="AA265" s="273" t="str">
        <f ca="1">IF(A284=FALSE,"-",TEXT((B284-C284)*F249,X265))</f>
        <v>-</v>
      </c>
      <c r="AB265" s="124" t="str">
        <f ca="1">IF(A284=FALSE,"",IF(D265=0,"-",TEXT(P284,AH279)))</f>
        <v/>
      </c>
      <c r="AC265" s="124" t="str">
        <f ca="1">IF(OR(A284=FALSE,D265=0),"-",TEXT(ROUNDUP(AE284,AH277),AH279))</f>
        <v>-</v>
      </c>
      <c r="AD265" s="273" t="str">
        <f ca="1">IF(A284=FALSE,"-",TEXT(ROUNDUP(AE284,AH277)%*B284*F249,X265))</f>
        <v>-</v>
      </c>
      <c r="AE265" s="124" t="str">
        <f ca="1">IF(OR(A284=FALSE,D265=0),"-",TEXT(Q284,AH279))</f>
        <v>-</v>
      </c>
      <c r="AF265" s="124" t="s">
        <v>578</v>
      </c>
      <c r="AG265" s="125" t="str">
        <f t="shared" ca="1" si="123"/>
        <v>-</v>
      </c>
      <c r="AI265" s="125" t="str">
        <f ca="1">IF(A284=FALSE,"",ROUND(C284*F249,K248))</f>
        <v/>
      </c>
      <c r="AJ265" s="125" t="str">
        <f ca="1">IF(A284=FALSE,"",ROUND(OFFSET(Force_2!L$3,B247+A265,0)*A249*F249,K248))</f>
        <v/>
      </c>
      <c r="AK265" s="125" t="str">
        <f ca="1">IF(A284=FALSE,"",ROUND(OFFSET(Force_2!M$3,B247+A265,0)*A249*F249,K248))</f>
        <v/>
      </c>
      <c r="AL265" s="124" t="str">
        <f ca="1">IF(A284=FALSE,"","± "&amp;TEXT((AK265-AJ265)/2,J249))</f>
        <v/>
      </c>
      <c r="AM265" s="124" t="str">
        <f t="shared" ca="1" si="124"/>
        <v>-</v>
      </c>
    </row>
    <row r="266" spans="1:39" s="119" customFormat="1" ht="18.75" customHeight="1">
      <c r="A266" s="121">
        <v>11</v>
      </c>
      <c r="B266" s="121" t="b">
        <f ca="1">IFERROR(AND(OFFSET(Force_2!O$3,B247+A266,0)&lt;&gt;"",H247+5&gt;A266),FALSE)</f>
        <v>0</v>
      </c>
      <c r="C266" s="542"/>
      <c r="D266" s="121" t="str">
        <f ca="1">IF(B$31=FALSE,"",OFFSET(Force_2!B$3,B247+A266,0))</f>
        <v/>
      </c>
      <c r="E266" s="121" t="str">
        <f ca="1">IF(B266=FALSE,"",OFFSET(Force_2!O$3,B247+A266,0))</f>
        <v/>
      </c>
      <c r="F266" s="121" t="str">
        <f ca="1">IF(B266=FALSE,"",OFFSET(Force_2!P$3,B247+A266,0))</f>
        <v/>
      </c>
      <c r="G266" s="121" t="str">
        <f ca="1">IF(B266=FALSE,"",OFFSET(Force_2!Q$3,B247+A266,0))</f>
        <v/>
      </c>
      <c r="H266" s="121" t="str">
        <f ca="1">IF(B266=FALSE,"",OFFSET(Force_2!R$3,B247+A266,0))</f>
        <v/>
      </c>
      <c r="I266" s="121" t="str">
        <f ca="1">IF(B266=FALSE,"",OFFSET(Force_2!S$3,B247+A266,0))</f>
        <v/>
      </c>
      <c r="J266" s="121" t="str">
        <f ca="1">IF(B266=FALSE,"",OFFSET(Force_2!T$3,B247+A266,0))</f>
        <v/>
      </c>
      <c r="K266" s="308" t="str">
        <f ca="1">IF(B266=FALSE,"",D266*A249)</f>
        <v/>
      </c>
      <c r="L266" s="308" t="str">
        <f ca="1">IF(B266=FALSE,"",IF(D266=0,0,D266/E266*(F266-F258)))</f>
        <v/>
      </c>
      <c r="M266" s="308" t="str">
        <f ca="1">IF(B266=FALSE,"",IF(D266=0,0,D266/G266*(H266-H258)))</f>
        <v/>
      </c>
      <c r="N266" s="308" t="str">
        <f ca="1">IF(B266=FALSE,"",IF(D266=0,0,D266/I266*(J266-J258)))</f>
        <v/>
      </c>
      <c r="O266" s="308" t="str">
        <f t="shared" ca="1" si="121"/>
        <v/>
      </c>
      <c r="P266" s="308" t="str">
        <f ca="1">IF(B266=FALSE,"",(R249*L266+S249*L266^2+T249*L266^3)*N249)</f>
        <v/>
      </c>
      <c r="Q266" s="308" t="str">
        <f ca="1">IF(B266=FALSE,"",(R249*M266+S249*M266^2+T249*M266^3)*N249)</f>
        <v/>
      </c>
      <c r="R266" s="308" t="str">
        <f ca="1">IF(B266=FALSE,"",(R249*N266+S249*N266^2+T249*N266^3)*N249)</f>
        <v/>
      </c>
      <c r="S266" s="308" t="str">
        <f t="shared" ca="1" si="122"/>
        <v/>
      </c>
      <c r="T266" s="309" t="str">
        <f ca="1">IF(B266=FALSE,"",IF(K266=0,0,(ROUND(K266,K249)-ROUND(P266,K249))/ROUND(P266,K249)*100))</f>
        <v/>
      </c>
      <c r="U266" s="309" t="str">
        <f ca="1">IF(B266=FALSE,"",IF(K266=0,0,(ROUND(K266,K249)-ROUND(Q266,K249))/ROUND(Q266,K249)*100))</f>
        <v/>
      </c>
      <c r="V266" s="309" t="str">
        <f ca="1">IF(B266=FALSE,"",IF(K266=0,0,(ROUND(K266,K249)-ROUND(R266,K249))/ROUND(R266,K249)*100))</f>
        <v/>
      </c>
      <c r="X266" s="124" t="str">
        <f ca="1">IF(A285=FALSE,"",IF(B285*F249&gt;=1000,"# ##","")&amp;J249)</f>
        <v/>
      </c>
      <c r="Y266" s="124" t="str">
        <f ca="1">IF(A285=FALSE,"",TEXT(B285*F249,X266))</f>
        <v/>
      </c>
      <c r="Z266" s="124" t="str">
        <f ca="1">IF(A285=FALSE,"-",TEXT(C285*F249,X266))</f>
        <v>-</v>
      </c>
      <c r="AA266" s="273" t="str">
        <f ca="1">IF(A285=FALSE,"-",TEXT((B285-C285)*F249,X266))</f>
        <v>-</v>
      </c>
      <c r="AB266" s="124" t="str">
        <f ca="1">IF(A285=FALSE,"",IF(D266=0,"-",TEXT(P285,AH279)))</f>
        <v/>
      </c>
      <c r="AC266" s="124" t="str">
        <f ca="1">IF(OR(A285=FALSE,D266=0),"-",TEXT(ROUNDUP(AE285,AH277),AH279))</f>
        <v>-</v>
      </c>
      <c r="AD266" s="273" t="str">
        <f ca="1">IF(A285=FALSE,"-",TEXT(ROUNDUP(AE285,AH277)%*B285*F249,X266))</f>
        <v>-</v>
      </c>
      <c r="AE266" s="124" t="str">
        <f ca="1">IF(OR(A285=FALSE,D266=0),"-",TEXT(Q285,AH279))</f>
        <v>-</v>
      </c>
      <c r="AF266" s="124" t="s">
        <v>578</v>
      </c>
      <c r="AG266" s="125" t="str">
        <f t="shared" ca="1" si="123"/>
        <v>-</v>
      </c>
      <c r="AI266" s="125" t="str">
        <f ca="1">IF(A285=FALSE,"",ROUND(C285*F249,K248))</f>
        <v/>
      </c>
      <c r="AJ266" s="125" t="str">
        <f ca="1">IF(A285=FALSE,"",ROUND(OFFSET(Force_2!L$3,B247+A266,0)*A249*F249,K248))</f>
        <v/>
      </c>
      <c r="AK266" s="125" t="str">
        <f ca="1">IF(A285=FALSE,"",ROUND(OFFSET(Force_2!M$3,B247+A266,0)*A249*F249,K248))</f>
        <v/>
      </c>
      <c r="AL266" s="124" t="str">
        <f ca="1">IF(A285=FALSE,"","± "&amp;TEXT((AK266-AJ266)/2,J249))</f>
        <v/>
      </c>
      <c r="AM266" s="124" t="str">
        <f t="shared" ca="1" si="124"/>
        <v>-</v>
      </c>
    </row>
    <row r="267" spans="1:39" s="119" customFormat="1" ht="18.75" customHeight="1">
      <c r="A267" s="121">
        <v>12</v>
      </c>
      <c r="B267" s="121" t="b">
        <f ca="1">IFERROR(AND(OFFSET(Force_2!O$3,B247+A267,0)&lt;&gt;"",H247+5&gt;A267),FALSE)</f>
        <v>0</v>
      </c>
      <c r="C267" s="542"/>
      <c r="D267" s="121" t="str">
        <f ca="1">IF(B$32=FALSE,"",OFFSET(Force_2!B$3,B247+A267,0))</f>
        <v/>
      </c>
      <c r="E267" s="121" t="str">
        <f ca="1">IF(B267=FALSE,"",OFFSET(Force_2!O$3,B247+A267,0))</f>
        <v/>
      </c>
      <c r="F267" s="121" t="str">
        <f ca="1">IF(B267=FALSE,"",OFFSET(Force_2!P$3,B247+A267,0))</f>
        <v/>
      </c>
      <c r="G267" s="121" t="str">
        <f ca="1">IF(B267=FALSE,"",OFFSET(Force_2!Q$3,B247+A267,0))</f>
        <v/>
      </c>
      <c r="H267" s="121" t="str">
        <f ca="1">IF(B267=FALSE,"",OFFSET(Force_2!R$3,B247+A267,0))</f>
        <v/>
      </c>
      <c r="I267" s="121" t="str">
        <f ca="1">IF(B267=FALSE,"",OFFSET(Force_2!S$3,B247+A267,0))</f>
        <v/>
      </c>
      <c r="J267" s="121" t="str">
        <f ca="1">IF(B267=FALSE,"",OFFSET(Force_2!T$3,B247+A267,0))</f>
        <v/>
      </c>
      <c r="K267" s="308" t="str">
        <f ca="1">IF(B267=FALSE,"",D267*A249)</f>
        <v/>
      </c>
      <c r="L267" s="308" t="str">
        <f ca="1">IF(B267=FALSE,"",IF(D267=0,0,D267/E267*(F267-F258)))</f>
        <v/>
      </c>
      <c r="M267" s="308" t="str">
        <f ca="1">IF(B267=FALSE,"",IF(D267=0,0,D267/G267*(H267-H258)))</f>
        <v/>
      </c>
      <c r="N267" s="308" t="str">
        <f ca="1">IF(B267=FALSE,"",IF(D267=0,0,D267/I267*(J267-J258)))</f>
        <v/>
      </c>
      <c r="O267" s="308" t="str">
        <f t="shared" ca="1" si="121"/>
        <v/>
      </c>
      <c r="P267" s="308" t="str">
        <f ca="1">IF(B267=FALSE,"",(R249*L267+S249*L267^2+T249*L267^3)*N249)</f>
        <v/>
      </c>
      <c r="Q267" s="308" t="str">
        <f ca="1">IF(B267=FALSE,"",(R249*M267+S249*M267^2+T249*M267^3)*N249)</f>
        <v/>
      </c>
      <c r="R267" s="308" t="str">
        <f ca="1">IF(B267=FALSE,"",(R249*N267+S249*N267^2+T249*N267^3)*N249)</f>
        <v/>
      </c>
      <c r="S267" s="308" t="str">
        <f t="shared" ca="1" si="122"/>
        <v/>
      </c>
      <c r="T267" s="309" t="str">
        <f ca="1">IF(B267=FALSE,"",IF(K267=0,0,(ROUND(K267,K249)-ROUND(P267,K249))/ROUND(P267,K249)*100))</f>
        <v/>
      </c>
      <c r="U267" s="309" t="str">
        <f ca="1">IF(B267=FALSE,"",IF(K267=0,0,(ROUND(K267,K249)-ROUND(Q267,K249))/ROUND(Q267,K249)*100))</f>
        <v/>
      </c>
      <c r="V267" s="309" t="str">
        <f ca="1">IF(B267=FALSE,"",IF(K267=0,0,(ROUND(K267,K249)-ROUND(R267,K249))/ROUND(R267,K249)*100))</f>
        <v/>
      </c>
      <c r="X267" s="124" t="str">
        <f ca="1">IF(A286=FALSE,"",IF(B286*F249&gt;=1000,"# ##","")&amp;J249)</f>
        <v/>
      </c>
      <c r="Y267" s="124" t="str">
        <f ca="1">IF(A286=FALSE,"",TEXT(B286*F249,X267))</f>
        <v/>
      </c>
      <c r="Z267" s="124" t="str">
        <f ca="1">IF(A286=FALSE,"-",TEXT(C286*F249,X267))</f>
        <v>-</v>
      </c>
      <c r="AA267" s="273" t="str">
        <f ca="1">IF(A286=FALSE,"-",TEXT((B286-C286)*F249,X267))</f>
        <v>-</v>
      </c>
      <c r="AB267" s="124" t="str">
        <f ca="1">IF(A286=FALSE,"",IF(D267=0,"-",TEXT(P286,AH279)))</f>
        <v/>
      </c>
      <c r="AC267" s="124" t="str">
        <f ca="1">IF(OR(A286=FALSE,D267=0),"-",TEXT(ROUNDUP(AE286,AH277),AH279))</f>
        <v>-</v>
      </c>
      <c r="AD267" s="273" t="str">
        <f ca="1">IF(A286=FALSE,"-",TEXT(ROUNDUP(AE286,AH277)%*B286*F249,X267))</f>
        <v>-</v>
      </c>
      <c r="AE267" s="124" t="str">
        <f ca="1">IF(OR(A286=FALSE,D267=0),"-",TEXT(Q286,AH279))</f>
        <v>-</v>
      </c>
      <c r="AF267" s="124" t="s">
        <v>578</v>
      </c>
      <c r="AG267" s="125" t="str">
        <f t="shared" ca="1" si="123"/>
        <v>-</v>
      </c>
      <c r="AI267" s="125" t="str">
        <f ca="1">IF(A286=FALSE,"",ROUND(C286*F249,K248))</f>
        <v/>
      </c>
      <c r="AJ267" s="125" t="str">
        <f ca="1">IF(A286=FALSE,"",ROUND(OFFSET(Force_2!L$3,B247+A267,0)*A249*F249,K248))</f>
        <v/>
      </c>
      <c r="AK267" s="125" t="str">
        <f ca="1">IF(A286=FALSE,"",ROUND(OFFSET(Force_2!M$3,B247+A267,0)*A249*F249,K248))</f>
        <v/>
      </c>
      <c r="AL267" s="124" t="str">
        <f ca="1">IF(A286=FALSE,"","± "&amp;TEXT((AK267-AJ267)/2,J249))</f>
        <v/>
      </c>
      <c r="AM267" s="124" t="str">
        <f t="shared" ca="1" si="124"/>
        <v>-</v>
      </c>
    </row>
    <row r="268" spans="1:39" s="119" customFormat="1" ht="18.75" customHeight="1">
      <c r="A268" s="121">
        <v>13</v>
      </c>
      <c r="B268" s="121" t="b">
        <f ca="1">IFERROR(AND(OFFSET(Force_2!O$3,B247+A268,0)&lt;&gt;"",H247+5&gt;A268),FALSE)</f>
        <v>0</v>
      </c>
      <c r="C268" s="542"/>
      <c r="D268" s="121" t="str">
        <f ca="1">IF(B$33=FALSE,"",OFFSET(Force_2!B$3,B247+A268,0))</f>
        <v/>
      </c>
      <c r="E268" s="121" t="str">
        <f ca="1">IF(B268=FALSE,"",OFFSET(Force_2!O$3,B247+A268,0))</f>
        <v/>
      </c>
      <c r="F268" s="121" t="str">
        <f ca="1">IF(B268=FALSE,"",OFFSET(Force_2!P$3,B247+A268,0))</f>
        <v/>
      </c>
      <c r="G268" s="121" t="str">
        <f ca="1">IF(B268=FALSE,"",OFFSET(Force_2!Q$3,B247+A268,0))</f>
        <v/>
      </c>
      <c r="H268" s="121" t="str">
        <f ca="1">IF(B268=FALSE,"",OFFSET(Force_2!R$3,B247+A268,0))</f>
        <v/>
      </c>
      <c r="I268" s="121" t="str">
        <f ca="1">IF(B268=FALSE,"",OFFSET(Force_2!S$3,B247+A268,0))</f>
        <v/>
      </c>
      <c r="J268" s="121" t="str">
        <f ca="1">IF(B268=FALSE,"",OFFSET(Force_2!T$3,B247+A268,0))</f>
        <v/>
      </c>
      <c r="K268" s="308" t="str">
        <f ca="1">IF(B268=FALSE,"",D268*A249)</f>
        <v/>
      </c>
      <c r="L268" s="308" t="str">
        <f ca="1">IF(B268=FALSE,"",IF(D268=0,0,D268/E268*(F268-F258)))</f>
        <v/>
      </c>
      <c r="M268" s="308" t="str">
        <f ca="1">IF(B268=FALSE,"",IF(D268=0,0,D268/G268*(H268-H258)))</f>
        <v/>
      </c>
      <c r="N268" s="308" t="str">
        <f ca="1">IF(B268=FALSE,"",IF(D268=0,0,D268/I268*(J268-J258)))</f>
        <v/>
      </c>
      <c r="O268" s="308" t="str">
        <f t="shared" ca="1" si="121"/>
        <v/>
      </c>
      <c r="P268" s="308" t="str">
        <f ca="1">IF(B268=FALSE,"",(R249*L268+S249*L268^2+T249*L268^3)*N249)</f>
        <v/>
      </c>
      <c r="Q268" s="308" t="str">
        <f ca="1">IF(B268=FALSE,"",(R249*M268+S249*M268^2+T249*M268^3)*N249)</f>
        <v/>
      </c>
      <c r="R268" s="308" t="str">
        <f ca="1">IF(B268=FALSE,"",(R249*N268+S249*N268^2+T249*N268^3)*N249)</f>
        <v/>
      </c>
      <c r="S268" s="308" t="str">
        <f t="shared" ca="1" si="122"/>
        <v/>
      </c>
      <c r="T268" s="309" t="str">
        <f ca="1">IF(B268=FALSE,"",IF(K268=0,0,(ROUND(K268,K249)-ROUND(P268,K249))/ROUND(P268,K249)*100))</f>
        <v/>
      </c>
      <c r="U268" s="309" t="str">
        <f ca="1">IF(B268=FALSE,"",IF(K268=0,0,(ROUND(K268,K249)-ROUND(Q268,K249))/ROUND(Q268,K249)*100))</f>
        <v/>
      </c>
      <c r="V268" s="309" t="str">
        <f ca="1">IF(B268=FALSE,"",IF(K268=0,0,(ROUND(K268,K249)-ROUND(R268,K249))/ROUND(R268,K249)*100))</f>
        <v/>
      </c>
      <c r="X268" s="124" t="str">
        <f ca="1">IF(A287=FALSE,"",IF(B287*F249&gt;=1000,"# ##","")&amp;J249)</f>
        <v/>
      </c>
      <c r="Y268" s="124" t="str">
        <f ca="1">IF(A287=FALSE,"",TEXT(B287*F249,X268))</f>
        <v/>
      </c>
      <c r="Z268" s="124" t="str">
        <f ca="1">IF(A287=FALSE,"-",TEXT(C287*F249,X268))</f>
        <v>-</v>
      </c>
      <c r="AA268" s="273" t="str">
        <f ca="1">IF(A287=FALSE,"-",TEXT((B287-C287)*F249,X268))</f>
        <v>-</v>
      </c>
      <c r="AB268" s="124" t="str">
        <f ca="1">IF(A287=FALSE,"",IF(D268=0,"-",TEXT(P287,AH279)))</f>
        <v/>
      </c>
      <c r="AC268" s="124" t="str">
        <f ca="1">IF(OR(A287=FALSE,D268=0),"-",TEXT(ROUNDUP(AE287,AH277),AH279))</f>
        <v>-</v>
      </c>
      <c r="AD268" s="273" t="str">
        <f ca="1">IF(A287=FALSE,"-",TEXT(ROUNDUP(AE287,AH277)%*B287*F249,X268))</f>
        <v>-</v>
      </c>
      <c r="AE268" s="124" t="str">
        <f ca="1">IF(OR(A287=FALSE,D268=0),"-",TEXT(Q287,AH279))</f>
        <v>-</v>
      </c>
      <c r="AF268" s="124" t="s">
        <v>578</v>
      </c>
      <c r="AG268" s="125" t="str">
        <f t="shared" ca="1" si="123"/>
        <v>-</v>
      </c>
      <c r="AI268" s="125" t="str">
        <f ca="1">IF(A287=FALSE,"",ROUND(C287*F249,K248))</f>
        <v/>
      </c>
      <c r="AJ268" s="125" t="str">
        <f ca="1">IF(A287=FALSE,"",ROUND(OFFSET(Force_2!L$3,B247+A268,0)*A249*F249,K248))</f>
        <v/>
      </c>
      <c r="AK268" s="125" t="str">
        <f ca="1">IF(A287=FALSE,"",ROUND(OFFSET(Force_2!M$3,B247+A268,0)*A249*F249,K248))</f>
        <v/>
      </c>
      <c r="AL268" s="124" t="str">
        <f ca="1">IF(A287=FALSE,"","± "&amp;TEXT((AK268-AJ268)/2,J249))</f>
        <v/>
      </c>
      <c r="AM268" s="124" t="str">
        <f t="shared" ca="1" si="124"/>
        <v>-</v>
      </c>
    </row>
    <row r="269" spans="1:39" s="119" customFormat="1" ht="18.75" customHeight="1">
      <c r="A269" s="121">
        <v>14</v>
      </c>
      <c r="B269" s="121" t="b">
        <f ca="1">IFERROR(AND(OFFSET(Force_2!O$3,B247+A269,0)&lt;&gt;"",H247+5&gt;A269),FALSE)</f>
        <v>0</v>
      </c>
      <c r="C269" s="542"/>
      <c r="D269" s="121" t="str">
        <f ca="1">IF(B$34=FALSE,"",OFFSET(Force_2!B$3,B247+A269,0))</f>
        <v/>
      </c>
      <c r="E269" s="121" t="str">
        <f ca="1">IF(B269=FALSE,"",OFFSET(Force_2!O$3,B247+A269,0))</f>
        <v/>
      </c>
      <c r="F269" s="121" t="str">
        <f ca="1">IF(B269=FALSE,"",OFFSET(Force_2!P$3,B247+A269,0))</f>
        <v/>
      </c>
      <c r="G269" s="121" t="str">
        <f ca="1">IF(B269=FALSE,"",OFFSET(Force_2!Q$3,B247+A269,0))</f>
        <v/>
      </c>
      <c r="H269" s="121" t="str">
        <f ca="1">IF(B269=FALSE,"",OFFSET(Force_2!R$3,B247+A269,0))</f>
        <v/>
      </c>
      <c r="I269" s="121" t="str">
        <f ca="1">IF(B269=FALSE,"",OFFSET(Force_2!S$3,B247+A269,0))</f>
        <v/>
      </c>
      <c r="J269" s="121" t="str">
        <f ca="1">IF(B269=FALSE,"",OFFSET(Force_2!T$3,B247+A269,0))</f>
        <v/>
      </c>
      <c r="K269" s="308" t="str">
        <f ca="1">IF(B269=FALSE,"",D269*A249)</f>
        <v/>
      </c>
      <c r="L269" s="308" t="str">
        <f ca="1">IF(B269=FALSE,"",IF(D269=0,0,D269/E269*(F269-F258)))</f>
        <v/>
      </c>
      <c r="M269" s="308" t="str">
        <f ca="1">IF(B269=FALSE,"",IF(D269=0,0,D269/G269*(H269-H258)))</f>
        <v/>
      </c>
      <c r="N269" s="308" t="str">
        <f ca="1">IF(B269=FALSE,"",IF(D269=0,0,D269/I269*(J269-J258)))</f>
        <v/>
      </c>
      <c r="O269" s="308" t="str">
        <f t="shared" ca="1" si="121"/>
        <v/>
      </c>
      <c r="P269" s="308" t="str">
        <f ca="1">IF(B269=FALSE,"",(R249*L269+S249*L269^2+T249*L269^3)*N249)</f>
        <v/>
      </c>
      <c r="Q269" s="308" t="str">
        <f ca="1">IF(B269=FALSE,"",(R249*M269+S249*M269^2+T249*M269^3)*N249)</f>
        <v/>
      </c>
      <c r="R269" s="308" t="str">
        <f ca="1">IF(B269=FALSE,"",(R249*N269+S249*N269^2+T249*N269^3)*N249)</f>
        <v/>
      </c>
      <c r="S269" s="308" t="str">
        <f t="shared" ca="1" si="122"/>
        <v/>
      </c>
      <c r="T269" s="309" t="str">
        <f ca="1">IF(B269=FALSE,"",IF(K269=0,0,(ROUND(K269,K249)-ROUND(P269,K249))/ROUND(P269,K249)*100))</f>
        <v/>
      </c>
      <c r="U269" s="309" t="str">
        <f ca="1">IF(B269=FALSE,"",IF(K269=0,0,(ROUND(K269,K249)-ROUND(Q269,K249))/ROUND(Q269,K249)*100))</f>
        <v/>
      </c>
      <c r="V269" s="309" t="str">
        <f ca="1">IF(B269=FALSE,"",IF(K269=0,0,(ROUND(K269,K249)-ROUND(R269,K249))/ROUND(R269,K249)*100))</f>
        <v/>
      </c>
      <c r="X269" s="124" t="str">
        <f ca="1">IF(A288=FALSE,"",IF(B288*F249&gt;=1000,"# ##","")&amp;J249)</f>
        <v/>
      </c>
      <c r="Y269" s="124" t="str">
        <f ca="1">IF(A288=FALSE,"",TEXT(B288*F249,X269))</f>
        <v/>
      </c>
      <c r="Z269" s="124" t="str">
        <f ca="1">IF(A288=FALSE,"-",TEXT(C288*F249,X269))</f>
        <v>-</v>
      </c>
      <c r="AA269" s="273" t="str">
        <f ca="1">IF(A288=FALSE,"-",TEXT((B288-C288)*F249,X269))</f>
        <v>-</v>
      </c>
      <c r="AB269" s="124" t="str">
        <f ca="1">IF(A288=FALSE,"",IF(D269=0,"-",TEXT(P288,AH279)))</f>
        <v/>
      </c>
      <c r="AC269" s="124" t="str">
        <f ca="1">IF(OR(A288=FALSE,D269=0),"-",TEXT(ROUNDUP(AE288,AH277),AH279))</f>
        <v>-</v>
      </c>
      <c r="AD269" s="273" t="str">
        <f ca="1">IF(A288=FALSE,"-",TEXT(ROUNDUP(AE288,AH277)%*B288*F249,X269))</f>
        <v>-</v>
      </c>
      <c r="AE269" s="124" t="str">
        <f ca="1">IF(OR(A288=FALSE,D269=0),"-",TEXT(Q288,AH279))</f>
        <v>-</v>
      </c>
      <c r="AF269" s="124" t="s">
        <v>578</v>
      </c>
      <c r="AG269" s="125" t="str">
        <f t="shared" ca="1" si="123"/>
        <v>-</v>
      </c>
      <c r="AI269" s="125" t="str">
        <f ca="1">IF(A288=FALSE,"",ROUND(C288*F249,K248))</f>
        <v/>
      </c>
      <c r="AJ269" s="125" t="str">
        <f ca="1">IF(A288=FALSE,"",ROUND(OFFSET(Force_2!L$3,B247+A269,0)*A249*F249,K248))</f>
        <v/>
      </c>
      <c r="AK269" s="125" t="str">
        <f ca="1">IF(A288=FALSE,"",ROUND(OFFSET(Force_2!M$3,B247+A269,0)*A249*F249,K248))</f>
        <v/>
      </c>
      <c r="AL269" s="124" t="str">
        <f ca="1">IF(A288=FALSE,"","± "&amp;TEXT((AK269-AJ269)/2,J249))</f>
        <v/>
      </c>
      <c r="AM269" s="124" t="str">
        <f t="shared" ca="1" si="124"/>
        <v>-</v>
      </c>
    </row>
    <row r="270" spans="1:39" s="119" customFormat="1" ht="18.75" customHeight="1">
      <c r="A270" s="121">
        <v>15</v>
      </c>
      <c r="B270" s="121" t="b">
        <f ca="1">IFERROR(AND(OFFSET(Force_2!O$3,B247+A270,0)&lt;&gt;"",H247+5&gt;A270),FALSE)</f>
        <v>0</v>
      </c>
      <c r="C270" s="542"/>
      <c r="D270" s="121" t="str">
        <f ca="1">IF(B$35=FALSE,"",OFFSET(Force_2!B$3,B247+A270,0))</f>
        <v/>
      </c>
      <c r="E270" s="121" t="str">
        <f ca="1">IF(B270=FALSE,"",OFFSET(Force_2!O$3,B247+A270,0))</f>
        <v/>
      </c>
      <c r="F270" s="121" t="str">
        <f ca="1">IF(B270=FALSE,"",OFFSET(Force_2!P$3,B247+A270,0))</f>
        <v/>
      </c>
      <c r="G270" s="121" t="str">
        <f ca="1">IF(B270=FALSE,"",OFFSET(Force_2!Q$3,B247+A270,0))</f>
        <v/>
      </c>
      <c r="H270" s="121" t="str">
        <f ca="1">IF(B270=FALSE,"",OFFSET(Force_2!R$3,B247+A270,0))</f>
        <v/>
      </c>
      <c r="I270" s="121" t="str">
        <f ca="1">IF(B270=FALSE,"",OFFSET(Force_2!S$3,B247+A270,0))</f>
        <v/>
      </c>
      <c r="J270" s="121" t="str">
        <f ca="1">IF(B270=FALSE,"",OFFSET(Force_2!T$3,B247+A270,0))</f>
        <v/>
      </c>
      <c r="K270" s="308" t="str">
        <f ca="1">IF(B270=FALSE,"",D270*A249)</f>
        <v/>
      </c>
      <c r="L270" s="308" t="str">
        <f ca="1">IF(B270=FALSE,"",IF(D270=0,0,D270/E270*(F270-F258)))</f>
        <v/>
      </c>
      <c r="M270" s="308" t="str">
        <f ca="1">IF(B270=FALSE,"",IF(D270=0,0,D270/G270*(H270-H258)))</f>
        <v/>
      </c>
      <c r="N270" s="308" t="str">
        <f ca="1">IF(B270=FALSE,"",IF(D270=0,0,D270/I270*(J270-J258)))</f>
        <v/>
      </c>
      <c r="O270" s="308" t="str">
        <f t="shared" ca="1" si="121"/>
        <v/>
      </c>
      <c r="P270" s="308" t="str">
        <f ca="1">IF(B270=FALSE,"",(R249*L270+S249*L270^2+T249*L270^3)*N249)</f>
        <v/>
      </c>
      <c r="Q270" s="308" t="str">
        <f ca="1">IF(B270=FALSE,"",(R249*M270+S249*M270^2+T249*M270^3)*N249)</f>
        <v/>
      </c>
      <c r="R270" s="308" t="str">
        <f ca="1">IF(B270=FALSE,"",(R249*N270+S249*N270^2+T249*N270^3)*N249)</f>
        <v/>
      </c>
      <c r="S270" s="308" t="str">
        <f t="shared" ca="1" si="122"/>
        <v/>
      </c>
      <c r="T270" s="309" t="str">
        <f ca="1">IF(B270=FALSE,"",IF(K270=0,0,(ROUND(K270,K249)-ROUND(P270,K249))/ROUND(P270,K249)*100))</f>
        <v/>
      </c>
      <c r="U270" s="309" t="str">
        <f ca="1">IF(B270=FALSE,"",IF(K270=0,0,(ROUND(K270,K249)-ROUND(Q270,K249))/ROUND(Q270,K249)*100))</f>
        <v/>
      </c>
      <c r="V270" s="309" t="str">
        <f ca="1">IF(B270=FALSE,"",IF(K270=0,0,(ROUND(K270,K249)-ROUND(R270,K249))/ROUND(R270,K249)*100))</f>
        <v/>
      </c>
      <c r="X270" s="124" t="str">
        <f ca="1">IF(A289=FALSE,"",IF(B289*F249&gt;=1000,"# ##","")&amp;J249)</f>
        <v/>
      </c>
      <c r="Y270" s="124" t="str">
        <f ca="1">IF(A289=FALSE,"",TEXT(B289*F249,X270))</f>
        <v/>
      </c>
      <c r="Z270" s="124" t="str">
        <f ca="1">IF(A289=FALSE,"-",TEXT(C289*F249,X270))</f>
        <v>-</v>
      </c>
      <c r="AA270" s="273" t="str">
        <f ca="1">IF(A289=FALSE,"-",TEXT((B289-C289)*F249,X270))</f>
        <v>-</v>
      </c>
      <c r="AB270" s="124" t="str">
        <f ca="1">IF(A289=FALSE,"",IF(D270=0,"-",TEXT(P289,AH279)))</f>
        <v/>
      </c>
      <c r="AC270" s="124" t="str">
        <f ca="1">IF(OR(A289=FALSE,D270=0),"-",TEXT(ROUNDUP(AE289,AH277),AH279))</f>
        <v>-</v>
      </c>
      <c r="AD270" s="273" t="str">
        <f ca="1">IF(A289=FALSE,"-",TEXT(ROUNDUP(AE289,AH277)%*B289*F249,X270))</f>
        <v>-</v>
      </c>
      <c r="AE270" s="124" t="str">
        <f ca="1">IF(OR(A289=FALSE,D270=0),"-",TEXT(Q289,AH279))</f>
        <v>-</v>
      </c>
      <c r="AF270" s="124" t="s">
        <v>578</v>
      </c>
      <c r="AG270" s="125" t="str">
        <f t="shared" ca="1" si="123"/>
        <v>-</v>
      </c>
      <c r="AI270" s="125" t="str">
        <f ca="1">IF(A289=FALSE,"",ROUND(C289*F249,K248))</f>
        <v/>
      </c>
      <c r="AJ270" s="125" t="str">
        <f ca="1">IF(A289=FALSE,"",ROUND(OFFSET(Force_2!L$3,B247+A270,0)*A249*F249,K248))</f>
        <v/>
      </c>
      <c r="AK270" s="125" t="str">
        <f ca="1">IF(A289=FALSE,"",ROUND(OFFSET(Force_2!M$3,B247+A270,0)*A249*F249,K248))</f>
        <v/>
      </c>
      <c r="AL270" s="124" t="str">
        <f ca="1">IF(A289=FALSE,"","± "&amp;TEXT((AK270-AJ270)/2,J249))</f>
        <v/>
      </c>
      <c r="AM270" s="124" t="str">
        <f t="shared" ca="1" si="124"/>
        <v>-</v>
      </c>
    </row>
    <row r="271" spans="1:39" s="119" customFormat="1" ht="18.75" customHeight="1">
      <c r="A271" s="121">
        <v>16</v>
      </c>
      <c r="B271" s="121" t="b">
        <f ca="1">IFERROR(AND(OFFSET(Force_2!O$3,B247+A271,0)&lt;&gt;"",H247+5&gt;A271),FALSE)</f>
        <v>0</v>
      </c>
      <c r="C271" s="542"/>
      <c r="D271" s="121" t="str">
        <f ca="1">IF(B$36=FALSE,"",OFFSET(Force_2!B$3,B247+A271,0))</f>
        <v/>
      </c>
      <c r="E271" s="121" t="str">
        <f ca="1">IF(B271=FALSE,"",OFFSET(Force_2!O$3,B247+A271,0))</f>
        <v/>
      </c>
      <c r="F271" s="121" t="str">
        <f ca="1">IF(B271=FALSE,"",OFFSET(Force_2!P$3,B247+A271,0))</f>
        <v/>
      </c>
      <c r="G271" s="121" t="str">
        <f ca="1">IF(B271=FALSE,"",OFFSET(Force_2!Q$3,B247+A271,0))</f>
        <v/>
      </c>
      <c r="H271" s="121" t="str">
        <f ca="1">IF(B271=FALSE,"",OFFSET(Force_2!R$3,B247+A271,0))</f>
        <v/>
      </c>
      <c r="I271" s="121" t="str">
        <f ca="1">IF(B271=FALSE,"",OFFSET(Force_2!S$3,B247+A271,0))</f>
        <v/>
      </c>
      <c r="J271" s="121" t="str">
        <f ca="1">IF(B271=FALSE,"",OFFSET(Force_2!T$3,B247+A271,0))</f>
        <v/>
      </c>
      <c r="K271" s="308" t="str">
        <f ca="1">IF(B271=FALSE,"",D271*A249)</f>
        <v/>
      </c>
      <c r="L271" s="308" t="str">
        <f ca="1">IF(B271=FALSE,"",IF(D271=0,0,D271/E271*(F271-F258)))</f>
        <v/>
      </c>
      <c r="M271" s="308" t="str">
        <f ca="1">IF(B271=FALSE,"",IF(D271=0,0,D271/G271*(H271-H258)))</f>
        <v/>
      </c>
      <c r="N271" s="308" t="str">
        <f ca="1">IF(B271=FALSE,"",IF(D271=0,0,D271/I271*(J271-J258)))</f>
        <v/>
      </c>
      <c r="O271" s="308" t="str">
        <f t="shared" ca="1" si="121"/>
        <v/>
      </c>
      <c r="P271" s="308" t="str">
        <f ca="1">IF(B271=FALSE,"",(R249*L271+S249*L271^2+T249*L271^3)*N249)</f>
        <v/>
      </c>
      <c r="Q271" s="308" t="str">
        <f ca="1">IF(B271=FALSE,"",(R249*M271+S249*M271^2+T249*M271^3)*N249)</f>
        <v/>
      </c>
      <c r="R271" s="308" t="str">
        <f ca="1">IF(B271=FALSE,"",(R249*N271+S249*N271^2+T249*N271^3)*N249)</f>
        <v/>
      </c>
      <c r="S271" s="308" t="str">
        <f t="shared" ca="1" si="122"/>
        <v/>
      </c>
      <c r="T271" s="309" t="str">
        <f ca="1">IF(B271=FALSE,"",IF(K271=0,0,(ROUND(K271,K249)-ROUND(P271,K249))/ROUND(P271,K249)*100))</f>
        <v/>
      </c>
      <c r="U271" s="309" t="str">
        <f ca="1">IF(B271=FALSE,"",IF(K271=0,0,(ROUND(K271,K249)-ROUND(Q271,K249))/ROUND(Q271,K249)*100))</f>
        <v/>
      </c>
      <c r="V271" s="309" t="str">
        <f ca="1">IF(B271=FALSE,"",IF(K271=0,0,(ROUND(K271,K249)-ROUND(R271,K249))/ROUND(R271,K249)*100))</f>
        <v/>
      </c>
      <c r="W271" s="126"/>
      <c r="X271" s="124" t="str">
        <f ca="1">IF(A290=FALSE,"",IF(B290*F249&gt;=1000,"# ##","")&amp;J249)</f>
        <v/>
      </c>
      <c r="Y271" s="124" t="str">
        <f ca="1">IF(A290=FALSE,"",TEXT(B290*F249,X271))</f>
        <v/>
      </c>
      <c r="Z271" s="124" t="str">
        <f ca="1">IF(A290=FALSE,"-",TEXT(C290*F249,X271))</f>
        <v>-</v>
      </c>
      <c r="AA271" s="273" t="str">
        <f ca="1">IF(A290=FALSE,"-",TEXT((B290-C290)*F249,X271))</f>
        <v>-</v>
      </c>
      <c r="AB271" s="124" t="str">
        <f ca="1">IF(A290=FALSE,"",IF(D271=0,"-",TEXT(P290,AH279)))</f>
        <v/>
      </c>
      <c r="AC271" s="124" t="str">
        <f ca="1">IF(OR(A290=FALSE,D271=0),"-",TEXT(ROUNDUP(AE290,AH277),AH279))</f>
        <v>-</v>
      </c>
      <c r="AD271" s="273" t="str">
        <f ca="1">IF(A290=FALSE,"-",TEXT(ROUNDUP(AE290,AH277)%*B290*F249,X271))</f>
        <v>-</v>
      </c>
      <c r="AE271" s="124" t="str">
        <f ca="1">IF(OR(A290=FALSE,D271=0),"-",TEXT(Q290,AH279))</f>
        <v>-</v>
      </c>
      <c r="AF271" s="124" t="s">
        <v>578</v>
      </c>
      <c r="AG271" s="125" t="str">
        <f t="shared" ca="1" si="123"/>
        <v>-</v>
      </c>
      <c r="AI271" s="125" t="str">
        <f ca="1">IF(A290=FALSE,"",ROUND(C290*F249,K248))</f>
        <v/>
      </c>
      <c r="AJ271" s="125" t="str">
        <f ca="1">IF(A290=FALSE,"",ROUND(OFFSET(Force_2!L$3,B247+A271,0)*A249*F249,K248))</f>
        <v/>
      </c>
      <c r="AK271" s="125" t="str">
        <f ca="1">IF(A290=FALSE,"",ROUND(OFFSET(Force_2!M$3,B247+A271,0)*A249*F249,K248))</f>
        <v/>
      </c>
      <c r="AL271" s="124" t="str">
        <f ca="1">IF(A290=FALSE,"","± "&amp;TEXT((AK271-AJ271)/2,J249))</f>
        <v/>
      </c>
      <c r="AM271" s="124" t="str">
        <f t="shared" ca="1" si="124"/>
        <v>-</v>
      </c>
    </row>
    <row r="272" spans="1:39" s="119" customFormat="1" ht="18.75" customHeight="1">
      <c r="A272" s="121">
        <v>17</v>
      </c>
      <c r="B272" s="121" t="b">
        <f ca="1">IFERROR(AND(OFFSET(Force_2!O$3,B247+A272,0)&lt;&gt;"",H247+5&gt;A272),FALSE)</f>
        <v>0</v>
      </c>
      <c r="C272" s="557"/>
      <c r="D272" s="121" t="str">
        <f ca="1">IF(B$37=FALSE,"",OFFSET(Force_2!B$3,B247+A272,0))</f>
        <v/>
      </c>
      <c r="E272" s="121" t="str">
        <f ca="1">IF(B272=FALSE,"",OFFSET(Force_2!O$3,B247+A272,0))</f>
        <v/>
      </c>
      <c r="F272" s="121" t="str">
        <f ca="1">IF(B272=FALSE,"",OFFSET(Force_2!P$3,B247+A272,0))</f>
        <v/>
      </c>
      <c r="G272" s="121" t="str">
        <f ca="1">IF(B272=FALSE,"",OFFSET(Force_2!Q$3,B247+A272,0))</f>
        <v/>
      </c>
      <c r="H272" s="121" t="str">
        <f ca="1">IF(B272=FALSE,"",OFFSET(Force_2!R$3,B247+A272,0))</f>
        <v/>
      </c>
      <c r="I272" s="121" t="str">
        <f ca="1">IF(B272=FALSE,"",OFFSET(Force_2!S$3,B247+A272,0))</f>
        <v/>
      </c>
      <c r="J272" s="121" t="str">
        <f ca="1">IF(B272=FALSE,"",OFFSET(Force_2!T$3,B247+A272,0))</f>
        <v/>
      </c>
      <c r="K272" s="308" t="str">
        <f ca="1">IF(B272=FALSE,"",D272*A249)</f>
        <v/>
      </c>
      <c r="L272" s="308" t="str">
        <f ca="1">IF(B272=FALSE,"",IF(D272=0,0,D272/E272*(F272-F258)))</f>
        <v/>
      </c>
      <c r="M272" s="308" t="str">
        <f ca="1">IF(B272=FALSE,"",IF(D272=0,0,D272/G272*(H272-H258)))</f>
        <v/>
      </c>
      <c r="N272" s="308" t="str">
        <f ca="1">IF(B272=FALSE,"",IF(D272=0,0,D272/I272*(J272-J258)))</f>
        <v/>
      </c>
      <c r="O272" s="308" t="str">
        <f t="shared" ca="1" si="121"/>
        <v/>
      </c>
      <c r="P272" s="308" t="str">
        <f ca="1">IF(B272=FALSE,"",(R249*L272+S249*L272^2+T249*L272^3)*N249)</f>
        <v/>
      </c>
      <c r="Q272" s="308" t="str">
        <f ca="1">IF(B272=FALSE,"",(R249*M272+S249*M272^2+T249*M272^3)*N249)</f>
        <v/>
      </c>
      <c r="R272" s="308" t="str">
        <f ca="1">IF(B272=FALSE,"",(R249*N272+S249*N272^2+T249*N272^3)*N249)</f>
        <v/>
      </c>
      <c r="S272" s="308" t="str">
        <f t="shared" ca="1" si="122"/>
        <v/>
      </c>
      <c r="T272" s="309" t="str">
        <f ca="1">IF(B272=FALSE,"",IF(K272=0,0,(ROUND(K272,K249)-ROUND(P272,K249))/ROUND(P272,K249)*100))</f>
        <v/>
      </c>
      <c r="U272" s="309" t="str">
        <f ca="1">IF(B272=FALSE,"",IF(K272=0,0,(ROUND(K272,K249)-ROUND(Q272,K249))/ROUND(Q272,K249)*100))</f>
        <v/>
      </c>
      <c r="V272" s="309" t="str">
        <f ca="1">IF(B272=FALSE,"",IF(K272=0,0,(ROUND(K272,K249)-ROUND(R272,K249))/ROUND(R272,K249)*100))</f>
        <v/>
      </c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</row>
    <row r="273" spans="1:34" s="119" customFormat="1" ht="18.75" customHeight="1"/>
    <row r="274" spans="1:34" s="119" customFormat="1" ht="18.75" customHeight="1">
      <c r="A274" s="93" t="s">
        <v>194</v>
      </c>
      <c r="F274" s="127"/>
      <c r="G274" s="128"/>
      <c r="H274" s="128"/>
      <c r="I274" s="128"/>
      <c r="J274" s="128"/>
      <c r="K274" s="108"/>
      <c r="L274" s="108"/>
      <c r="U274" s="93" t="s">
        <v>286</v>
      </c>
      <c r="Z274" s="106"/>
      <c r="AA274" s="106"/>
      <c r="AB274" s="106"/>
      <c r="AC274" s="93" t="s">
        <v>287</v>
      </c>
    </row>
    <row r="275" spans="1:34" s="119" customFormat="1" ht="18.75" customHeight="1">
      <c r="A275" s="313" t="s">
        <v>300</v>
      </c>
      <c r="B275" s="313" t="s">
        <v>192</v>
      </c>
      <c r="C275" s="313" t="s">
        <v>272</v>
      </c>
      <c r="D275" s="535" t="s">
        <v>301</v>
      </c>
      <c r="E275" s="536"/>
      <c r="F275" s="536"/>
      <c r="G275" s="536"/>
      <c r="H275" s="536"/>
      <c r="I275" s="536"/>
      <c r="J275" s="536"/>
      <c r="K275" s="537"/>
      <c r="L275" s="538" t="s">
        <v>302</v>
      </c>
      <c r="M275" s="544" t="s">
        <v>44</v>
      </c>
      <c r="N275" s="538" t="s">
        <v>290</v>
      </c>
      <c r="O275" s="538" t="s">
        <v>227</v>
      </c>
      <c r="P275" s="538" t="s">
        <v>288</v>
      </c>
      <c r="Q275" s="538" t="s">
        <v>229</v>
      </c>
      <c r="R275" s="538" t="s">
        <v>195</v>
      </c>
      <c r="S275" s="538" t="s">
        <v>232</v>
      </c>
      <c r="U275" s="538" t="s">
        <v>227</v>
      </c>
      <c r="V275" s="538" t="s">
        <v>288</v>
      </c>
      <c r="W275" s="538" t="s">
        <v>229</v>
      </c>
      <c r="X275" s="538" t="s">
        <v>195</v>
      </c>
      <c r="Y275" s="538" t="s">
        <v>232</v>
      </c>
      <c r="Z275" s="538" t="s">
        <v>289</v>
      </c>
      <c r="AA275" s="558" t="s">
        <v>310</v>
      </c>
      <c r="AC275" s="313" t="s">
        <v>290</v>
      </c>
      <c r="AD275" s="538" t="s">
        <v>3</v>
      </c>
      <c r="AE275" s="313" t="s">
        <v>290</v>
      </c>
      <c r="AF275" s="538" t="s">
        <v>291</v>
      </c>
      <c r="AG275" s="313" t="s">
        <v>290</v>
      </c>
      <c r="AH275" s="313" t="s">
        <v>290</v>
      </c>
    </row>
    <row r="276" spans="1:34" s="119" customFormat="1" ht="18.75" customHeight="1">
      <c r="A276" s="312"/>
      <c r="B276" s="312" t="s">
        <v>176</v>
      </c>
      <c r="C276" s="312" t="s">
        <v>176</v>
      </c>
      <c r="D276" s="99" t="s">
        <v>297</v>
      </c>
      <c r="E276" s="99" t="s">
        <v>313</v>
      </c>
      <c r="F276" s="99" t="s">
        <v>314</v>
      </c>
      <c r="G276" s="99" t="s">
        <v>315</v>
      </c>
      <c r="H276" s="99" t="s">
        <v>296</v>
      </c>
      <c r="I276" s="99" t="s">
        <v>316</v>
      </c>
      <c r="J276" s="99" t="s">
        <v>298</v>
      </c>
      <c r="K276" s="99" t="s">
        <v>61</v>
      </c>
      <c r="L276" s="539"/>
      <c r="M276" s="545"/>
      <c r="N276" s="539"/>
      <c r="O276" s="539"/>
      <c r="P276" s="539"/>
      <c r="Q276" s="539"/>
      <c r="R276" s="539"/>
      <c r="S276" s="539"/>
      <c r="U276" s="539"/>
      <c r="V276" s="539"/>
      <c r="W276" s="539"/>
      <c r="X276" s="539"/>
      <c r="Y276" s="539"/>
      <c r="Z276" s="539"/>
      <c r="AA276" s="559"/>
      <c r="AC276" s="312" t="s">
        <v>292</v>
      </c>
      <c r="AD276" s="539"/>
      <c r="AE276" s="312" t="s">
        <v>293</v>
      </c>
      <c r="AF276" s="539"/>
      <c r="AG276" s="312" t="s">
        <v>294</v>
      </c>
      <c r="AH276" s="312" t="s">
        <v>295</v>
      </c>
    </row>
    <row r="277" spans="1:34" s="119" customFormat="1" ht="18.75" customHeight="1">
      <c r="A277" s="129" t="b">
        <f ca="1">AND(B258=TRUE,H247+6&gt;A258+2)</f>
        <v>0</v>
      </c>
      <c r="B277" s="130" t="str">
        <f t="shared" ref="B277:B290" ca="1" si="125">IF(TYPE(K258)=16,"",K258)</f>
        <v/>
      </c>
      <c r="C277" s="131" t="str">
        <f t="shared" ref="C277:C290" ca="1" si="126">S258</f>
        <v/>
      </c>
      <c r="D277" s="204" t="str">
        <f ca="1">IF(A277=FALSE,"",IF(B277=0,0,D249/B277*100))</f>
        <v/>
      </c>
      <c r="E277" s="204" t="str">
        <f ca="1">IF(A277=FALSE,"",IF(B277=0,0,D249/B277*100))</f>
        <v/>
      </c>
      <c r="F277" s="132" t="str">
        <f ca="1">IF(A277=FALSE,"",IF(B277=0,0,SQRT(SUMSQ(D277/2/SQRT(3),E277/2/SQRT(3)))))</f>
        <v/>
      </c>
      <c r="G277" s="132" t="str">
        <f t="shared" ref="G277:G290" ca="1" si="127">IF(A277=FALSE,"",SQRT(1/(3*(3-1))*SUMSQ(T258-P277,U258-P277,V258-P277)))</f>
        <v/>
      </c>
      <c r="H277" s="132" t="str">
        <f ca="1">IF(A277=FALSE,"",IF(B277=0,0,P247/2))</f>
        <v/>
      </c>
      <c r="I277" s="132" t="str">
        <f ca="1">IF(A277=FALSE,"",IF(B277=0,0,P249/SQRT(3)))</f>
        <v/>
      </c>
      <c r="J277" s="132" t="str">
        <f ca="1">IF(A277=FALSE,"",IF(B277=0,0,O247*B249/SQRT(3)))</f>
        <v/>
      </c>
      <c r="K277" s="205" t="str">
        <f t="shared" ref="K277:K290" ca="1" si="128">IF(A277=FALSE,"",IF(B277=0,0,SQRT(SUMSQ(F277:J277))))</f>
        <v/>
      </c>
      <c r="L277" s="133" t="str">
        <f ca="1">IF(A277=FALSE,"",IF(G277=0,"∞",IF(K277^4/(G277^4/2)&gt;100000,"∞",ROUNDDOWN(K277^4/(G277^4/2),0))))</f>
        <v/>
      </c>
      <c r="M277" s="134" t="str">
        <f t="shared" ref="M277:M290" ca="1" si="129">IF(A277=FALSE,"",IF(L277="∞",2,IF(L277&gt;=10,2,IF(L277&lt;10,ROUND(TINV((1-0.95),L277),2)))))</f>
        <v/>
      </c>
      <c r="N277" s="135" t="str">
        <f ca="1">IF(A277=FALSE,"",IF(B277=0,0,K277*MAX(M277:M290)))</f>
        <v/>
      </c>
      <c r="O277" s="207" t="str">
        <f ca="1">IF(A277=FALSE,"",D259)</f>
        <v/>
      </c>
      <c r="P277" s="208" t="str">
        <f t="shared" ref="P277:P290" ca="1" si="130">IF(A277=FALSE,"",AVERAGE(T258:V258))</f>
        <v/>
      </c>
      <c r="Q277" s="210" t="str">
        <f t="shared" ref="Q277:Q290" ca="1" si="131">IF(A277=FALSE,"",IF(B277=0,0,MAX(T258:V258)-MIN(T258:V258)))</f>
        <v/>
      </c>
      <c r="R277" s="208" t="str">
        <f ca="1">IF(A277=FALSE,"",OFFSET(O256,0,MATCH(MAX(P257:R257),P257:R257,0)))</f>
        <v/>
      </c>
      <c r="S277" s="209" t="str">
        <f ca="1">IF(A277=FALSE,"",IF(C277=0,0,D249/B277*100))</f>
        <v/>
      </c>
      <c r="U277" s="104">
        <f ca="1">IF(F247*Q$4&lt;=O277,0.5,IF(F247*Q$5&lt;=O277,1,IF(F247*Q$6&lt;=O277,2,IF(F247*Q$7&lt;=O277,3,))))</f>
        <v>0.5</v>
      </c>
      <c r="V277" s="104">
        <f t="shared" ref="V277:V290" ca="1" si="132">OFFSET($P$3,COUNTIF(R$4:R$7,"&lt;"&amp;ABS(P277))+1,0)</f>
        <v>0.5</v>
      </c>
      <c r="W277" s="104">
        <f t="shared" ref="W277:W290" ca="1" si="133">OFFSET($P$3,COUNTIF(S$4:S$7,"&lt;"&amp;ABS(Q277))+1,0)</f>
        <v>0.5</v>
      </c>
      <c r="X277" s="104">
        <f t="shared" ref="X277:X290" ca="1" si="134">OFFSET($P$3,COUNTIF(U$4:U$7,"&lt;"&amp;ABS(R277))+1,0)</f>
        <v>0.5</v>
      </c>
      <c r="Y277" s="104">
        <f t="shared" ref="Y277:Y290" ca="1" si="135">OFFSET($P$3,COUNTIF(V$4:V$7,"&lt;"&amp;ABS(S277))+1,0)</f>
        <v>0.5</v>
      </c>
      <c r="Z277" s="104">
        <f ca="1">IF(O249="등급외",4,O249)</f>
        <v>0</v>
      </c>
      <c r="AA277" s="136" t="s">
        <v>0</v>
      </c>
      <c r="AC277" s="137" t="str">
        <f t="shared" ref="AC277:AC290" ca="1" si="136">N277</f>
        <v/>
      </c>
      <c r="AD277" s="137" t="str">
        <f ca="1">IF(A277=FALSE,"",IF(B277=0,0,C249*100))</f>
        <v/>
      </c>
      <c r="AE277" s="137" t="str">
        <f t="shared" ref="AE277:AE290" ca="1" si="137">IF(A277=FALSE,"",IF(B277=0,0,MAX(AC277:AD277)))</f>
        <v/>
      </c>
      <c r="AF277" s="137" t="b">
        <f t="shared" ref="AF277:AF290" ca="1" si="138">AE277=AC277</f>
        <v>1</v>
      </c>
      <c r="AG277" s="125" t="str">
        <f t="shared" ref="AG277:AG290" ca="1" si="139">IF(A277=FALSE,"",IF(B277=0,"",IF(ABS(AE277)&lt;0.01,4,IF(ABS(AE277)&lt;0.1,3,IF(ABS(AE277)&lt;1,2,IF(ABS(AE277)&lt;10,1,0))))))</f>
        <v/>
      </c>
      <c r="AH277" s="125">
        <f ca="1">MIN(AG277:AG290)</f>
        <v>0</v>
      </c>
    </row>
    <row r="278" spans="1:34" s="119" customFormat="1" ht="18.75" customHeight="1">
      <c r="A278" s="129" t="b">
        <f ca="1">AND(B259=TRUE,H247+6&gt;A259+2)</f>
        <v>0</v>
      </c>
      <c r="B278" s="130" t="str">
        <f t="shared" ca="1" si="125"/>
        <v/>
      </c>
      <c r="C278" s="131" t="str">
        <f t="shared" ca="1" si="126"/>
        <v/>
      </c>
      <c r="D278" s="204" t="str">
        <f ca="1">IF(A278=FALSE,"",IF(B278=0,0,D249/B278*100))</f>
        <v/>
      </c>
      <c r="E278" s="204" t="str">
        <f ca="1">IF(A278=FALSE,"",IF(B278=0,0,D249/B278*100))</f>
        <v/>
      </c>
      <c r="F278" s="132" t="str">
        <f t="shared" ref="F278:F290" ca="1" si="140">IF(A278=FALSE,"",IF(B278=0,0,SQRT(SUMSQ(D278/2/SQRT(3),E278/2/SQRT(3)))))</f>
        <v/>
      </c>
      <c r="G278" s="132" t="str">
        <f t="shared" ca="1" si="127"/>
        <v/>
      </c>
      <c r="H278" s="132" t="str">
        <f ca="1">IF(A278=FALSE,"",IF(B278=0,0,P247/2))</f>
        <v/>
      </c>
      <c r="I278" s="132" t="str">
        <f ca="1">IF(A278=FALSE,"",IF(B278=0,0,P249/SQRT(3)))</f>
        <v/>
      </c>
      <c r="J278" s="132" t="str">
        <f ca="1">IF(A278=FALSE,"",IF(B278=0,0,O247*B249/SQRT(3)))</f>
        <v/>
      </c>
      <c r="K278" s="205" t="str">
        <f t="shared" ca="1" si="128"/>
        <v/>
      </c>
      <c r="L278" s="133" t="str">
        <f t="shared" ref="L278:L290" ca="1" si="141">IF(A278=FALSE,"",IF(G278=0,"∞",IF(K278^4/(G278^4/2)&gt;100000,"∞",ROUNDDOWN(K278^4/(G278^4/2),0))))</f>
        <v/>
      </c>
      <c r="M278" s="134" t="str">
        <f t="shared" ca="1" si="129"/>
        <v/>
      </c>
      <c r="N278" s="135" t="str">
        <f ca="1">IF(A278=FALSE,"",IF(B278=0,0,K278*MAX(M277:M290)))</f>
        <v/>
      </c>
      <c r="O278" s="207" t="str">
        <f ca="1">IF(A278=FALSE,"",D259)</f>
        <v/>
      </c>
      <c r="P278" s="208" t="str">
        <f t="shared" ca="1" si="130"/>
        <v/>
      </c>
      <c r="Q278" s="210" t="str">
        <f t="shared" ca="1" si="131"/>
        <v/>
      </c>
      <c r="R278" s="208" t="str">
        <f ca="1">IF(A278=FALSE,"",OFFSET(O256,0,MATCH(MAX(P257:R257),P257:R257,0)))</f>
        <v/>
      </c>
      <c r="S278" s="209" t="str">
        <f ca="1">IF(A278=FALSE,"",IF(C278=0,0,D249/B278*100))</f>
        <v/>
      </c>
      <c r="U278" s="104">
        <f ca="1">IF(F247*Q$4&lt;=O278,0.5,IF(F247*Q$5&lt;=O278,1,IF(F247*Q$6&lt;=O278,2,IF(F247*Q$7&lt;=O278,3,))))</f>
        <v>0.5</v>
      </c>
      <c r="V278" s="104">
        <f t="shared" ca="1" si="132"/>
        <v>0.5</v>
      </c>
      <c r="W278" s="104">
        <f t="shared" ca="1" si="133"/>
        <v>0.5</v>
      </c>
      <c r="X278" s="104">
        <f t="shared" ca="1" si="134"/>
        <v>0.5</v>
      </c>
      <c r="Y278" s="104">
        <f t="shared" ca="1" si="135"/>
        <v>0.5</v>
      </c>
      <c r="Z278" s="104">
        <f ca="1">Z277</f>
        <v>0</v>
      </c>
      <c r="AA278" s="136">
        <f t="shared" ref="AA278:AA290" ca="1" si="142">MAX(U278:Z278)</f>
        <v>0.5</v>
      </c>
      <c r="AC278" s="137" t="str">
        <f t="shared" ca="1" si="136"/>
        <v/>
      </c>
      <c r="AD278" s="137" t="str">
        <f ca="1">IF(A278=FALSE,"",IF(B278=0,0,C249*100))</f>
        <v/>
      </c>
      <c r="AE278" s="137" t="str">
        <f t="shared" ca="1" si="137"/>
        <v/>
      </c>
      <c r="AF278" s="137" t="b">
        <f t="shared" ca="1" si="138"/>
        <v>1</v>
      </c>
      <c r="AG278" s="125" t="str">
        <f t="shared" ca="1" si="139"/>
        <v/>
      </c>
      <c r="AH278" s="313" t="s">
        <v>51</v>
      </c>
    </row>
    <row r="279" spans="1:34" s="119" customFormat="1" ht="18.75" customHeight="1">
      <c r="A279" s="129" t="b">
        <f ca="1">AND(B260=TRUE,H247+6&gt;A260+2)</f>
        <v>0</v>
      </c>
      <c r="B279" s="130" t="str">
        <f t="shared" ca="1" si="125"/>
        <v/>
      </c>
      <c r="C279" s="131" t="str">
        <f t="shared" ca="1" si="126"/>
        <v/>
      </c>
      <c r="D279" s="204" t="str">
        <f ca="1">IF(A279=FALSE,"",IF(B279=0,0,D249/B279*100))</f>
        <v/>
      </c>
      <c r="E279" s="204" t="str">
        <f ca="1">IF(A279=FALSE,"",IF(B279=0,0,D249/B279*100))</f>
        <v/>
      </c>
      <c r="F279" s="132" t="str">
        <f t="shared" ca="1" si="140"/>
        <v/>
      </c>
      <c r="G279" s="132" t="str">
        <f t="shared" ca="1" si="127"/>
        <v/>
      </c>
      <c r="H279" s="132" t="str">
        <f ca="1">IF(A279=FALSE,"",IF(B279=0,0,P247/2))</f>
        <v/>
      </c>
      <c r="I279" s="132" t="str">
        <f ca="1">IF(A279=FALSE,"",IF(B279=0,0,P249/SQRT(3)))</f>
        <v/>
      </c>
      <c r="J279" s="132" t="str">
        <f ca="1">IF(A279=FALSE,"",IF(B279=0,0,O247*B249/SQRT(3)))</f>
        <v/>
      </c>
      <c r="K279" s="205" t="str">
        <f t="shared" ca="1" si="128"/>
        <v/>
      </c>
      <c r="L279" s="133" t="str">
        <f t="shared" ca="1" si="141"/>
        <v/>
      </c>
      <c r="M279" s="134" t="str">
        <f t="shared" ca="1" si="129"/>
        <v/>
      </c>
      <c r="N279" s="135" t="str">
        <f ca="1">IF(A279=FALSE,"",IF(B279=0,0,K279*MAX(M277:M290)))</f>
        <v/>
      </c>
      <c r="O279" s="207" t="str">
        <f ca="1">IF(A279=FALSE,"",D259)</f>
        <v/>
      </c>
      <c r="P279" s="208" t="str">
        <f t="shared" ca="1" si="130"/>
        <v/>
      </c>
      <c r="Q279" s="210" t="str">
        <f t="shared" ca="1" si="131"/>
        <v/>
      </c>
      <c r="R279" s="208" t="str">
        <f ca="1">IF(A279=FALSE,"",OFFSET(O256,0,MATCH(MAX(P257:R257),P257:R257,0)))</f>
        <v/>
      </c>
      <c r="S279" s="209" t="str">
        <f ca="1">IF(A279=FALSE,"",IF(C279=0,0,D249/B279*100))</f>
        <v/>
      </c>
      <c r="U279" s="104">
        <f ca="1">IF(F247*Q$4&lt;=O279,0.5,IF(F247*Q$5&lt;=O279,1,IF(F247*Q$6&lt;=O279,2,IF(F247*Q$7&lt;=O279,3,))))</f>
        <v>0.5</v>
      </c>
      <c r="V279" s="104">
        <f t="shared" ca="1" si="132"/>
        <v>0.5</v>
      </c>
      <c r="W279" s="104">
        <f t="shared" ca="1" si="133"/>
        <v>0.5</v>
      </c>
      <c r="X279" s="104">
        <f t="shared" ca="1" si="134"/>
        <v>0.5</v>
      </c>
      <c r="Y279" s="104">
        <f t="shared" ca="1" si="135"/>
        <v>0.5</v>
      </c>
      <c r="Z279" s="104">
        <f t="shared" ref="Z279:Z290" ca="1" si="143">Z278</f>
        <v>0</v>
      </c>
      <c r="AA279" s="136">
        <f t="shared" ca="1" si="142"/>
        <v>0.5</v>
      </c>
      <c r="AC279" s="137" t="str">
        <f t="shared" ca="1" si="136"/>
        <v/>
      </c>
      <c r="AD279" s="137" t="str">
        <f ca="1">IF(A279=FALSE,"",IF(B279=0,0,C249*100))</f>
        <v/>
      </c>
      <c r="AE279" s="137" t="str">
        <f t="shared" ca="1" si="137"/>
        <v/>
      </c>
      <c r="AF279" s="137" t="b">
        <f t="shared" ca="1" si="138"/>
        <v>1</v>
      </c>
      <c r="AG279" s="125" t="str">
        <f t="shared" ca="1" si="139"/>
        <v/>
      </c>
      <c r="AH279" s="125" t="str">
        <f ca="1">OFFSET($N$2,MATCH(AH277,$M$3:$M$8,0),0)</f>
        <v>0</v>
      </c>
    </row>
    <row r="280" spans="1:34" s="119" customFormat="1" ht="18.75" customHeight="1">
      <c r="A280" s="129" t="b">
        <f ca="1">AND(B261=TRUE,H247+6&gt;A261+2)</f>
        <v>0</v>
      </c>
      <c r="B280" s="130" t="str">
        <f t="shared" ca="1" si="125"/>
        <v/>
      </c>
      <c r="C280" s="131" t="str">
        <f t="shared" ca="1" si="126"/>
        <v/>
      </c>
      <c r="D280" s="204" t="str">
        <f ca="1">IF(A280=FALSE,"",IF(B280=0,0,D249/B280*100))</f>
        <v/>
      </c>
      <c r="E280" s="204" t="str">
        <f ca="1">IF(A280=FALSE,"",IF(B280=0,0,D249/B280*100))</f>
        <v/>
      </c>
      <c r="F280" s="132" t="str">
        <f t="shared" ca="1" si="140"/>
        <v/>
      </c>
      <c r="G280" s="132" t="str">
        <f t="shared" ca="1" si="127"/>
        <v/>
      </c>
      <c r="H280" s="132" t="str">
        <f ca="1">IF(A280=FALSE,"",IF(B280=0,0,P247/2))</f>
        <v/>
      </c>
      <c r="I280" s="132" t="str">
        <f ca="1">IF(A280=FALSE,"",IF(B280=0,0,P249/SQRT(3)))</f>
        <v/>
      </c>
      <c r="J280" s="132" t="str">
        <f ca="1">IF(A280=FALSE,"",IF(B280=0,0,O247*B249/SQRT(3)))</f>
        <v/>
      </c>
      <c r="K280" s="205" t="str">
        <f t="shared" ca="1" si="128"/>
        <v/>
      </c>
      <c r="L280" s="133" t="str">
        <f t="shared" ca="1" si="141"/>
        <v/>
      </c>
      <c r="M280" s="134" t="str">
        <f t="shared" ca="1" si="129"/>
        <v/>
      </c>
      <c r="N280" s="135" t="str">
        <f ca="1">IF(A280=FALSE,"",IF(B280=0,0,K280*MAX(M277:M290)))</f>
        <v/>
      </c>
      <c r="O280" s="207" t="str">
        <f ca="1">IF(A280=FALSE,"",D259)</f>
        <v/>
      </c>
      <c r="P280" s="208" t="str">
        <f t="shared" ca="1" si="130"/>
        <v/>
      </c>
      <c r="Q280" s="210" t="str">
        <f t="shared" ca="1" si="131"/>
        <v/>
      </c>
      <c r="R280" s="208" t="str">
        <f ca="1">IF(A280=FALSE,"",OFFSET(O256,0,MATCH(MAX(P257:R257),P257:R257,0)))</f>
        <v/>
      </c>
      <c r="S280" s="209" t="str">
        <f ca="1">IF(A280=FALSE,"",IF(C280=0,0,D249/B280*100))</f>
        <v/>
      </c>
      <c r="U280" s="104">
        <f ca="1">IF(F247*Q$4&lt;=O280,0.5,IF(F247*Q$5&lt;=O280,1,IF(F247*Q$6&lt;=O280,2,IF(F247*Q$7&lt;=O280,3,))))</f>
        <v>0.5</v>
      </c>
      <c r="V280" s="104">
        <f t="shared" ca="1" si="132"/>
        <v>0.5</v>
      </c>
      <c r="W280" s="104">
        <f t="shared" ca="1" si="133"/>
        <v>0.5</v>
      </c>
      <c r="X280" s="104">
        <f t="shared" ca="1" si="134"/>
        <v>0.5</v>
      </c>
      <c r="Y280" s="104">
        <f t="shared" ca="1" si="135"/>
        <v>0.5</v>
      </c>
      <c r="Z280" s="104">
        <f t="shared" ca="1" si="143"/>
        <v>0</v>
      </c>
      <c r="AA280" s="136">
        <f t="shared" ca="1" si="142"/>
        <v>0.5</v>
      </c>
      <c r="AC280" s="137" t="str">
        <f t="shared" ca="1" si="136"/>
        <v/>
      </c>
      <c r="AD280" s="137" t="str">
        <f ca="1">IF(A280=FALSE,"",IF(B280=0,0,C249*100))</f>
        <v/>
      </c>
      <c r="AE280" s="137" t="str">
        <f t="shared" ca="1" si="137"/>
        <v/>
      </c>
      <c r="AF280" s="137" t="b">
        <f t="shared" ca="1" si="138"/>
        <v>1</v>
      </c>
      <c r="AG280" s="125" t="str">
        <f t="shared" ca="1" si="139"/>
        <v/>
      </c>
      <c r="AH280" s="313" t="s">
        <v>3</v>
      </c>
    </row>
    <row r="281" spans="1:34" s="119" customFormat="1" ht="18.75" customHeight="1">
      <c r="A281" s="129" t="b">
        <f ca="1">AND(B262=TRUE,H247+6&gt;A262+2)</f>
        <v>0</v>
      </c>
      <c r="B281" s="130" t="str">
        <f t="shared" ca="1" si="125"/>
        <v/>
      </c>
      <c r="C281" s="131" t="str">
        <f t="shared" ca="1" si="126"/>
        <v/>
      </c>
      <c r="D281" s="204" t="str">
        <f ca="1">IF(A281=FALSE,"",IF(B281=0,0,D249/B281*100))</f>
        <v/>
      </c>
      <c r="E281" s="204" t="str">
        <f ca="1">IF(A281=FALSE,"",IF(B281=0,0,D249/B281*100))</f>
        <v/>
      </c>
      <c r="F281" s="132" t="str">
        <f t="shared" ca="1" si="140"/>
        <v/>
      </c>
      <c r="G281" s="132" t="str">
        <f t="shared" ca="1" si="127"/>
        <v/>
      </c>
      <c r="H281" s="132" t="str">
        <f ca="1">IF(A281=FALSE,"",IF(B281=0,0,P247/2))</f>
        <v/>
      </c>
      <c r="I281" s="132" t="str">
        <f ca="1">IF(A281=FALSE,"",IF(B281=0,0,P249/SQRT(3)))</f>
        <v/>
      </c>
      <c r="J281" s="132" t="str">
        <f ca="1">IF(A281=FALSE,"",IF(B281=0,0,O247*B249/SQRT(3)))</f>
        <v/>
      </c>
      <c r="K281" s="205" t="str">
        <f t="shared" ca="1" si="128"/>
        <v/>
      </c>
      <c r="L281" s="133" t="str">
        <f t="shared" ca="1" si="141"/>
        <v/>
      </c>
      <c r="M281" s="134" t="str">
        <f t="shared" ca="1" si="129"/>
        <v/>
      </c>
      <c r="N281" s="135" t="str">
        <f ca="1">IF(A281=FALSE,"",IF(B281=0,0,K281*MAX(M277:M290)))</f>
        <v/>
      </c>
      <c r="O281" s="207" t="str">
        <f ca="1">IF(A281=FALSE,"",D259)</f>
        <v/>
      </c>
      <c r="P281" s="208" t="str">
        <f t="shared" ca="1" si="130"/>
        <v/>
      </c>
      <c r="Q281" s="210" t="str">
        <f t="shared" ca="1" si="131"/>
        <v/>
      </c>
      <c r="R281" s="208" t="str">
        <f ca="1">IF(A281=FALSE,"",OFFSET(O256,0,MATCH(MAX(P257:R257),P257:R257,0)))</f>
        <v/>
      </c>
      <c r="S281" s="209" t="str">
        <f ca="1">IF(A281=FALSE,"",IF(C281=0,0,D249/B281*100))</f>
        <v/>
      </c>
      <c r="U281" s="104">
        <f ca="1">IF(F247*Q$4&lt;=O281,0.5,IF(F247*Q$5&lt;=O281,1,IF(F247*Q$6&lt;=O281,2,IF(F247*Q$7&lt;=O281,3,))))</f>
        <v>0.5</v>
      </c>
      <c r="V281" s="104">
        <f t="shared" ca="1" si="132"/>
        <v>0.5</v>
      </c>
      <c r="W281" s="104">
        <f t="shared" ca="1" si="133"/>
        <v>0.5</v>
      </c>
      <c r="X281" s="104">
        <f t="shared" ca="1" si="134"/>
        <v>0.5</v>
      </c>
      <c r="Y281" s="104">
        <f t="shared" ca="1" si="135"/>
        <v>0.5</v>
      </c>
      <c r="Z281" s="104">
        <f t="shared" ca="1" si="143"/>
        <v>0</v>
      </c>
      <c r="AA281" s="136">
        <f t="shared" ca="1" si="142"/>
        <v>0.5</v>
      </c>
      <c r="AC281" s="137" t="str">
        <f t="shared" ca="1" si="136"/>
        <v/>
      </c>
      <c r="AD281" s="137" t="str">
        <f ca="1">IF(A281=FALSE,"",IF(B281=0,0,C249*100))</f>
        <v/>
      </c>
      <c r="AE281" s="137" t="str">
        <f t="shared" ca="1" si="137"/>
        <v/>
      </c>
      <c r="AF281" s="137" t="b">
        <f t="shared" ca="1" si="138"/>
        <v>1</v>
      </c>
      <c r="AG281" s="125" t="str">
        <f t="shared" ca="1" si="139"/>
        <v/>
      </c>
      <c r="AH281" s="312" t="s">
        <v>233</v>
      </c>
    </row>
    <row r="282" spans="1:34" s="119" customFormat="1" ht="18.75" customHeight="1">
      <c r="A282" s="129" t="b">
        <f ca="1">AND(B263=TRUE,H247+6&gt;A263+2)</f>
        <v>0</v>
      </c>
      <c r="B282" s="130" t="str">
        <f t="shared" ca="1" si="125"/>
        <v/>
      </c>
      <c r="C282" s="131" t="str">
        <f t="shared" ca="1" si="126"/>
        <v/>
      </c>
      <c r="D282" s="204" t="str">
        <f ca="1">IF(A282=FALSE,"",IF(B282=0,0,D249/B282*100))</f>
        <v/>
      </c>
      <c r="E282" s="204" t="str">
        <f ca="1">IF(A282=FALSE,"",IF(B282=0,0,D249/B282*100))</f>
        <v/>
      </c>
      <c r="F282" s="132" t="str">
        <f t="shared" ca="1" si="140"/>
        <v/>
      </c>
      <c r="G282" s="132" t="str">
        <f t="shared" ca="1" si="127"/>
        <v/>
      </c>
      <c r="H282" s="132" t="str">
        <f ca="1">IF(A282=FALSE,"",IF(B282=0,0,P247/2))</f>
        <v/>
      </c>
      <c r="I282" s="132" t="str">
        <f ca="1">IF(A282=FALSE,"",IF(B282=0,0,P249/SQRT(3)))</f>
        <v/>
      </c>
      <c r="J282" s="132" t="str">
        <f ca="1">IF(A282=FALSE,"",IF(B282=0,0,O247*B249/SQRT(3)))</f>
        <v/>
      </c>
      <c r="K282" s="205" t="str">
        <f t="shared" ca="1" si="128"/>
        <v/>
      </c>
      <c r="L282" s="133" t="str">
        <f t="shared" ca="1" si="141"/>
        <v/>
      </c>
      <c r="M282" s="134" t="str">
        <f t="shared" ca="1" si="129"/>
        <v/>
      </c>
      <c r="N282" s="135" t="str">
        <f ca="1">IF(A282=FALSE,"",IF(B282=0,0,K282*MAX(M277:M290)))</f>
        <v/>
      </c>
      <c r="O282" s="207" t="str">
        <f ca="1">IF(A282=FALSE,"",D259)</f>
        <v/>
      </c>
      <c r="P282" s="208" t="str">
        <f t="shared" ca="1" si="130"/>
        <v/>
      </c>
      <c r="Q282" s="210" t="str">
        <f t="shared" ca="1" si="131"/>
        <v/>
      </c>
      <c r="R282" s="208" t="str">
        <f ca="1">IF(A282=FALSE,"",OFFSET(O256,0,MATCH(MAX(P257:R257),P257:R257,0)))</f>
        <v/>
      </c>
      <c r="S282" s="209" t="str">
        <f ca="1">IF(A282=FALSE,"",IF(C282=0,0,D249/B282*100))</f>
        <v/>
      </c>
      <c r="U282" s="104">
        <f ca="1">IF(F247*Q$4&lt;=O282,0.5,IF(F247*Q$5&lt;=O282,1,IF(F247*Q$6&lt;=O282,2,IF(F247*Q$7&lt;=O282,3,))))</f>
        <v>0.5</v>
      </c>
      <c r="V282" s="104">
        <f t="shared" ca="1" si="132"/>
        <v>0.5</v>
      </c>
      <c r="W282" s="104">
        <f t="shared" ca="1" si="133"/>
        <v>0.5</v>
      </c>
      <c r="X282" s="104">
        <f t="shared" ca="1" si="134"/>
        <v>0.5</v>
      </c>
      <c r="Y282" s="104">
        <f t="shared" ca="1" si="135"/>
        <v>0.5</v>
      </c>
      <c r="Z282" s="104">
        <f t="shared" ca="1" si="143"/>
        <v>0</v>
      </c>
      <c r="AA282" s="136">
        <f t="shared" ca="1" si="142"/>
        <v>0.5</v>
      </c>
      <c r="AC282" s="137" t="str">
        <f t="shared" ca="1" si="136"/>
        <v/>
      </c>
      <c r="AD282" s="137" t="str">
        <f ca="1">IF(A282=FALSE,"",IF(B282=0,0,C249*100))</f>
        <v/>
      </c>
      <c r="AE282" s="137" t="str">
        <f t="shared" ca="1" si="137"/>
        <v/>
      </c>
      <c r="AF282" s="137" t="b">
        <f t="shared" ca="1" si="138"/>
        <v>1</v>
      </c>
      <c r="AG282" s="125" t="str">
        <f t="shared" ca="1" si="139"/>
        <v/>
      </c>
      <c r="AH282" s="188" t="str">
        <f ca="1">IF(COUNTIF(AF277:AF290,FALSE)=0,"","초과")</f>
        <v/>
      </c>
    </row>
    <row r="283" spans="1:34" s="119" customFormat="1" ht="18.75" customHeight="1">
      <c r="A283" s="129" t="b">
        <f ca="1">AND(B264=TRUE,H247+6&gt;A264+2)</f>
        <v>0</v>
      </c>
      <c r="B283" s="130" t="str">
        <f t="shared" ca="1" si="125"/>
        <v/>
      </c>
      <c r="C283" s="131" t="str">
        <f t="shared" ca="1" si="126"/>
        <v/>
      </c>
      <c r="D283" s="204" t="str">
        <f ca="1">IF(A283=FALSE,"",IF(B283=0,0,D249/B283*100))</f>
        <v/>
      </c>
      <c r="E283" s="204" t="str">
        <f ca="1">IF(A283=FALSE,"",IF(B283=0,0,D249/B283*100))</f>
        <v/>
      </c>
      <c r="F283" s="132" t="str">
        <f t="shared" ca="1" si="140"/>
        <v/>
      </c>
      <c r="G283" s="132" t="str">
        <f t="shared" ca="1" si="127"/>
        <v/>
      </c>
      <c r="H283" s="132" t="str">
        <f ca="1">IF(A283=FALSE,"",IF(B283=0,0,P247/2))</f>
        <v/>
      </c>
      <c r="I283" s="132" t="str">
        <f ca="1">IF(A283=FALSE,"",IF(B283=0,0,P249/SQRT(3)))</f>
        <v/>
      </c>
      <c r="J283" s="132" t="str">
        <f ca="1">IF(A283=FALSE,"",IF(B283=0,0,O247*B249/SQRT(3)))</f>
        <v/>
      </c>
      <c r="K283" s="205" t="str">
        <f t="shared" ca="1" si="128"/>
        <v/>
      </c>
      <c r="L283" s="133" t="str">
        <f t="shared" ca="1" si="141"/>
        <v/>
      </c>
      <c r="M283" s="134" t="str">
        <f t="shared" ca="1" si="129"/>
        <v/>
      </c>
      <c r="N283" s="135" t="str">
        <f ca="1">IF(A283=FALSE,"",IF(B283=0,0,K283*MAX(M277:M290)))</f>
        <v/>
      </c>
      <c r="O283" s="207" t="str">
        <f ca="1">IF(A283=FALSE,"",D259)</f>
        <v/>
      </c>
      <c r="P283" s="208" t="str">
        <f t="shared" ca="1" si="130"/>
        <v/>
      </c>
      <c r="Q283" s="210" t="str">
        <f t="shared" ca="1" si="131"/>
        <v/>
      </c>
      <c r="R283" s="208" t="str">
        <f ca="1">IF(A283=FALSE,"",OFFSET(O256,0,MATCH(MAX(P257:R257),P257:R257,0)))</f>
        <v/>
      </c>
      <c r="S283" s="209" t="str">
        <f ca="1">IF(A283=FALSE,"",IF(C283=0,0,D249/B283*100))</f>
        <v/>
      </c>
      <c r="U283" s="104">
        <f ca="1">IF(F247*Q$4&lt;=O283,0.5,IF(F247*Q$5&lt;=O283,1,IF(F247*Q$6&lt;=O283,2,IF(F247*Q$7&lt;=O283,3,))))</f>
        <v>0.5</v>
      </c>
      <c r="V283" s="104">
        <f t="shared" ca="1" si="132"/>
        <v>0.5</v>
      </c>
      <c r="W283" s="104">
        <f t="shared" ca="1" si="133"/>
        <v>0.5</v>
      </c>
      <c r="X283" s="104">
        <f t="shared" ca="1" si="134"/>
        <v>0.5</v>
      </c>
      <c r="Y283" s="104">
        <f t="shared" ca="1" si="135"/>
        <v>0.5</v>
      </c>
      <c r="Z283" s="104">
        <f t="shared" ca="1" si="143"/>
        <v>0</v>
      </c>
      <c r="AA283" s="136">
        <f t="shared" ca="1" si="142"/>
        <v>0.5</v>
      </c>
      <c r="AC283" s="137" t="str">
        <f t="shared" ca="1" si="136"/>
        <v/>
      </c>
      <c r="AD283" s="137" t="str">
        <f ca="1">IF(A283=FALSE,"",IF(B283=0,0,C249*100))</f>
        <v/>
      </c>
      <c r="AE283" s="137" t="str">
        <f t="shared" ca="1" si="137"/>
        <v/>
      </c>
      <c r="AF283" s="137" t="b">
        <f t="shared" ca="1" si="138"/>
        <v>1</v>
      </c>
      <c r="AG283" s="186" t="str">
        <f t="shared" ca="1" si="139"/>
        <v/>
      </c>
      <c r="AH283" s="189"/>
    </row>
    <row r="284" spans="1:34" s="119" customFormat="1" ht="18.75" customHeight="1">
      <c r="A284" s="129" t="b">
        <f ca="1">AND(B265=TRUE,H247+6&gt;A265+2)</f>
        <v>0</v>
      </c>
      <c r="B284" s="130" t="str">
        <f t="shared" ca="1" si="125"/>
        <v/>
      </c>
      <c r="C284" s="131" t="str">
        <f t="shared" ca="1" si="126"/>
        <v/>
      </c>
      <c r="D284" s="204" t="str">
        <f ca="1">IF(A284=FALSE,"",IF(B284=0,0,D249/B284*100))</f>
        <v/>
      </c>
      <c r="E284" s="204" t="str">
        <f ca="1">IF(A284=FALSE,"",IF(B284=0,0,D249/B284*100))</f>
        <v/>
      </c>
      <c r="F284" s="132" t="str">
        <f t="shared" ca="1" si="140"/>
        <v/>
      </c>
      <c r="G284" s="132" t="str">
        <f t="shared" ca="1" si="127"/>
        <v/>
      </c>
      <c r="H284" s="132" t="str">
        <f ca="1">IF(A284=FALSE,"",IF(B284=0,0,P247/2))</f>
        <v/>
      </c>
      <c r="I284" s="132" t="str">
        <f ca="1">IF(A284=FALSE,"",IF(B284=0,0,P249/SQRT(3)))</f>
        <v/>
      </c>
      <c r="J284" s="132" t="str">
        <f ca="1">IF(A284=FALSE,"",IF(B284=0,0,O247*B249/SQRT(3)))</f>
        <v/>
      </c>
      <c r="K284" s="205" t="str">
        <f t="shared" ca="1" si="128"/>
        <v/>
      </c>
      <c r="L284" s="133" t="str">
        <f t="shared" ca="1" si="141"/>
        <v/>
      </c>
      <c r="M284" s="134" t="str">
        <f t="shared" ca="1" si="129"/>
        <v/>
      </c>
      <c r="N284" s="135" t="str">
        <f ca="1">IF(A284=FALSE,"",IF(B284=0,0,K284*MAX(M277:M290)))</f>
        <v/>
      </c>
      <c r="O284" s="207" t="str">
        <f ca="1">IF(A284=FALSE,"",D259)</f>
        <v/>
      </c>
      <c r="P284" s="208" t="str">
        <f t="shared" ca="1" si="130"/>
        <v/>
      </c>
      <c r="Q284" s="210" t="str">
        <f t="shared" ca="1" si="131"/>
        <v/>
      </c>
      <c r="R284" s="208" t="str">
        <f ca="1">IF(A284=FALSE,"",OFFSET(O256,0,MATCH(MAX(P257:R257),P257:R257,0)))</f>
        <v/>
      </c>
      <c r="S284" s="209" t="str">
        <f ca="1">IF(A284=FALSE,"",IF(C284=0,0,D249/B284*100))</f>
        <v/>
      </c>
      <c r="U284" s="104">
        <f ca="1">IF(F247*Q$4&lt;=O284,0.5,IF(F247*Q$5&lt;=O284,1,IF(F247*Q$6&lt;=O284,2,IF(F247*Q$7&lt;=O284,3,))))</f>
        <v>0.5</v>
      </c>
      <c r="V284" s="104">
        <f t="shared" ca="1" si="132"/>
        <v>0.5</v>
      </c>
      <c r="W284" s="104">
        <f t="shared" ca="1" si="133"/>
        <v>0.5</v>
      </c>
      <c r="X284" s="104">
        <f t="shared" ca="1" si="134"/>
        <v>0.5</v>
      </c>
      <c r="Y284" s="104">
        <f t="shared" ca="1" si="135"/>
        <v>0.5</v>
      </c>
      <c r="Z284" s="104">
        <f t="shared" ca="1" si="143"/>
        <v>0</v>
      </c>
      <c r="AA284" s="136">
        <f t="shared" ca="1" si="142"/>
        <v>0.5</v>
      </c>
      <c r="AC284" s="137" t="str">
        <f t="shared" ca="1" si="136"/>
        <v/>
      </c>
      <c r="AD284" s="137" t="str">
        <f ca="1">IF(A284=FALSE,"",IF(B284=0,0,C249*100))</f>
        <v/>
      </c>
      <c r="AE284" s="137" t="str">
        <f t="shared" ca="1" si="137"/>
        <v/>
      </c>
      <c r="AF284" s="137" t="b">
        <f t="shared" ca="1" si="138"/>
        <v>1</v>
      </c>
      <c r="AG284" s="125" t="str">
        <f t="shared" ca="1" si="139"/>
        <v/>
      </c>
    </row>
    <row r="285" spans="1:34" s="119" customFormat="1" ht="18.75" customHeight="1">
      <c r="A285" s="129" t="b">
        <f ca="1">AND(B266=TRUE,H247+6&gt;A266+2)</f>
        <v>0</v>
      </c>
      <c r="B285" s="130" t="str">
        <f t="shared" ca="1" si="125"/>
        <v/>
      </c>
      <c r="C285" s="131" t="str">
        <f t="shared" ca="1" si="126"/>
        <v/>
      </c>
      <c r="D285" s="204" t="str">
        <f ca="1">IF(A285=FALSE,"",IF(B285=0,0,D249/B285*100))</f>
        <v/>
      </c>
      <c r="E285" s="204" t="str">
        <f ca="1">IF(A285=FALSE,"",IF(B285=0,0,D249/B285*100))</f>
        <v/>
      </c>
      <c r="F285" s="132" t="str">
        <f t="shared" ca="1" si="140"/>
        <v/>
      </c>
      <c r="G285" s="132" t="str">
        <f t="shared" ca="1" si="127"/>
        <v/>
      </c>
      <c r="H285" s="132" t="str">
        <f ca="1">IF(A285=FALSE,"",IF(B285=0,0,P247/2))</f>
        <v/>
      </c>
      <c r="I285" s="132" t="str">
        <f ca="1">IF(A285=FALSE,"",IF(B285=0,0,P249/SQRT(3)))</f>
        <v/>
      </c>
      <c r="J285" s="132" t="str">
        <f ca="1">IF(A285=FALSE,"",IF(B285=0,0,O247*B249/SQRT(3)))</f>
        <v/>
      </c>
      <c r="K285" s="205" t="str">
        <f t="shared" ca="1" si="128"/>
        <v/>
      </c>
      <c r="L285" s="133" t="str">
        <f t="shared" ca="1" si="141"/>
        <v/>
      </c>
      <c r="M285" s="134" t="str">
        <f t="shared" ca="1" si="129"/>
        <v/>
      </c>
      <c r="N285" s="135" t="str">
        <f ca="1">IF(A285=FALSE,"",IF(B285=0,0,K285*MAX(M277:M290)))</f>
        <v/>
      </c>
      <c r="O285" s="207" t="str">
        <f ca="1">IF(A285=FALSE,"",D259)</f>
        <v/>
      </c>
      <c r="P285" s="208" t="str">
        <f t="shared" ca="1" si="130"/>
        <v/>
      </c>
      <c r="Q285" s="210" t="str">
        <f t="shared" ca="1" si="131"/>
        <v/>
      </c>
      <c r="R285" s="208" t="str">
        <f ca="1">IF(A285=FALSE,"",OFFSET(O256,0,MATCH(MAX(P257:R257),P257:R257,0)))</f>
        <v/>
      </c>
      <c r="S285" s="209" t="str">
        <f ca="1">IF(A285=FALSE,"",IF(C285=0,0,D249/B285*100))</f>
        <v/>
      </c>
      <c r="U285" s="104">
        <f ca="1">IF(F247*Q$4&lt;=O285,0.5,IF(F247*Q$5&lt;=O285,1,IF(F247*Q$6&lt;=O285,2,IF(F247*Q$7&lt;=O285,3,))))</f>
        <v>0.5</v>
      </c>
      <c r="V285" s="104">
        <f t="shared" ca="1" si="132"/>
        <v>0.5</v>
      </c>
      <c r="W285" s="104">
        <f t="shared" ca="1" si="133"/>
        <v>0.5</v>
      </c>
      <c r="X285" s="104">
        <f t="shared" ca="1" si="134"/>
        <v>0.5</v>
      </c>
      <c r="Y285" s="104">
        <f t="shared" ca="1" si="135"/>
        <v>0.5</v>
      </c>
      <c r="Z285" s="104">
        <f t="shared" ca="1" si="143"/>
        <v>0</v>
      </c>
      <c r="AA285" s="136">
        <f t="shared" ca="1" si="142"/>
        <v>0.5</v>
      </c>
      <c r="AC285" s="137" t="str">
        <f t="shared" ca="1" si="136"/>
        <v/>
      </c>
      <c r="AD285" s="137" t="str">
        <f ca="1">IF(A285=FALSE,"",IF(B285=0,0,C249*100))</f>
        <v/>
      </c>
      <c r="AE285" s="137" t="str">
        <f t="shared" ca="1" si="137"/>
        <v/>
      </c>
      <c r="AF285" s="137" t="b">
        <f t="shared" ca="1" si="138"/>
        <v>1</v>
      </c>
      <c r="AG285" s="125" t="str">
        <f t="shared" ca="1" si="139"/>
        <v/>
      </c>
    </row>
    <row r="286" spans="1:34" s="119" customFormat="1" ht="18.75" customHeight="1">
      <c r="A286" s="129" t="b">
        <f ca="1">AND(B267=TRUE,H247+6&gt;A267+2)</f>
        <v>0</v>
      </c>
      <c r="B286" s="130" t="str">
        <f t="shared" ca="1" si="125"/>
        <v/>
      </c>
      <c r="C286" s="131" t="str">
        <f t="shared" ca="1" si="126"/>
        <v/>
      </c>
      <c r="D286" s="204" t="str">
        <f ca="1">IF(A286=FALSE,"",IF(B286=0,0,D249/B286*100))</f>
        <v/>
      </c>
      <c r="E286" s="204" t="str">
        <f ca="1">IF(A286=FALSE,"",IF(B286=0,0,D249/B286*100))</f>
        <v/>
      </c>
      <c r="F286" s="132" t="str">
        <f t="shared" ca="1" si="140"/>
        <v/>
      </c>
      <c r="G286" s="132" t="str">
        <f t="shared" ca="1" si="127"/>
        <v/>
      </c>
      <c r="H286" s="132" t="str">
        <f ca="1">IF(A286=FALSE,"",IF(B286=0,0,P247/2))</f>
        <v/>
      </c>
      <c r="I286" s="132" t="str">
        <f ca="1">IF(A286=FALSE,"",IF(B286=0,0,P249/SQRT(3)))</f>
        <v/>
      </c>
      <c r="J286" s="132" t="str">
        <f ca="1">IF(A286=FALSE,"",IF(B286=0,0,O247*B249/SQRT(3)))</f>
        <v/>
      </c>
      <c r="K286" s="205" t="str">
        <f t="shared" ca="1" si="128"/>
        <v/>
      </c>
      <c r="L286" s="133" t="str">
        <f t="shared" ca="1" si="141"/>
        <v/>
      </c>
      <c r="M286" s="134" t="str">
        <f t="shared" ca="1" si="129"/>
        <v/>
      </c>
      <c r="N286" s="135" t="str">
        <f ca="1">IF(A286=FALSE,"",IF(B286=0,0,K286*MAX(M277:M290)))</f>
        <v/>
      </c>
      <c r="O286" s="207" t="str">
        <f ca="1">IF(A286=FALSE,"",D259)</f>
        <v/>
      </c>
      <c r="P286" s="208" t="str">
        <f t="shared" ca="1" si="130"/>
        <v/>
      </c>
      <c r="Q286" s="210" t="str">
        <f t="shared" ca="1" si="131"/>
        <v/>
      </c>
      <c r="R286" s="208" t="str">
        <f ca="1">IF(A286=FALSE,"",OFFSET(O256,0,MATCH(MAX(P257:R257),P257:R257,0)))</f>
        <v/>
      </c>
      <c r="S286" s="209" t="str">
        <f ca="1">IF(A286=FALSE,"",IF(C286=0,0,D249/B286*100))</f>
        <v/>
      </c>
      <c r="U286" s="104">
        <f ca="1">IF(F247*Q$4&lt;=O286,0.5,IF(F247*Q$5&lt;=O286,1,IF(F247*Q$6&lt;=O286,2,IF(F247*Q$7&lt;=O286,3,))))</f>
        <v>0.5</v>
      </c>
      <c r="V286" s="104">
        <f t="shared" ca="1" si="132"/>
        <v>0.5</v>
      </c>
      <c r="W286" s="104">
        <f t="shared" ca="1" si="133"/>
        <v>0.5</v>
      </c>
      <c r="X286" s="104">
        <f t="shared" ca="1" si="134"/>
        <v>0.5</v>
      </c>
      <c r="Y286" s="104">
        <f t="shared" ca="1" si="135"/>
        <v>0.5</v>
      </c>
      <c r="Z286" s="104">
        <f t="shared" ca="1" si="143"/>
        <v>0</v>
      </c>
      <c r="AA286" s="136">
        <f t="shared" ca="1" si="142"/>
        <v>0.5</v>
      </c>
      <c r="AC286" s="137" t="str">
        <f t="shared" ca="1" si="136"/>
        <v/>
      </c>
      <c r="AD286" s="137" t="str">
        <f ca="1">IF(A286=FALSE,"",IF(B286=0,0,C249*100))</f>
        <v/>
      </c>
      <c r="AE286" s="137" t="str">
        <f t="shared" ca="1" si="137"/>
        <v/>
      </c>
      <c r="AF286" s="137" t="b">
        <f t="shared" ca="1" si="138"/>
        <v>1</v>
      </c>
      <c r="AG286" s="125" t="str">
        <f t="shared" ca="1" si="139"/>
        <v/>
      </c>
    </row>
    <row r="287" spans="1:34" s="119" customFormat="1" ht="18.75" customHeight="1">
      <c r="A287" s="129" t="b">
        <f ca="1">AND(B268=TRUE,H247+6&gt;A268+2)</f>
        <v>0</v>
      </c>
      <c r="B287" s="130" t="str">
        <f t="shared" ca="1" si="125"/>
        <v/>
      </c>
      <c r="C287" s="131" t="str">
        <f t="shared" ca="1" si="126"/>
        <v/>
      </c>
      <c r="D287" s="204" t="str">
        <f ca="1">IF(A287=FALSE,"",IF(B287=0,0,D249/B287*100))</f>
        <v/>
      </c>
      <c r="E287" s="204" t="str">
        <f ca="1">IF(A287=FALSE,"",IF(B287=0,0,D249/B287*100))</f>
        <v/>
      </c>
      <c r="F287" s="132" t="str">
        <f t="shared" ca="1" si="140"/>
        <v/>
      </c>
      <c r="G287" s="132" t="str">
        <f t="shared" ca="1" si="127"/>
        <v/>
      </c>
      <c r="H287" s="132" t="str">
        <f ca="1">IF(A287=FALSE,"",IF(B287=0,0,P247/2))</f>
        <v/>
      </c>
      <c r="I287" s="132" t="str">
        <f ca="1">IF(A287=FALSE,"",IF(B287=0,0,P249/SQRT(3)))</f>
        <v/>
      </c>
      <c r="J287" s="132" t="str">
        <f ca="1">IF(A287=FALSE,"",IF(B287=0,0,O247*B249/SQRT(3)))</f>
        <v/>
      </c>
      <c r="K287" s="205" t="str">
        <f t="shared" ca="1" si="128"/>
        <v/>
      </c>
      <c r="L287" s="133" t="str">
        <f t="shared" ca="1" si="141"/>
        <v/>
      </c>
      <c r="M287" s="134" t="str">
        <f t="shared" ca="1" si="129"/>
        <v/>
      </c>
      <c r="N287" s="135" t="str">
        <f ca="1">IF(A287=FALSE,"",IF(B287=0,0,K287*MAX(M277:M290)))</f>
        <v/>
      </c>
      <c r="O287" s="207" t="str">
        <f ca="1">IF(A287=FALSE,"",D259)</f>
        <v/>
      </c>
      <c r="P287" s="208" t="str">
        <f t="shared" ca="1" si="130"/>
        <v/>
      </c>
      <c r="Q287" s="210" t="str">
        <f t="shared" ca="1" si="131"/>
        <v/>
      </c>
      <c r="R287" s="208" t="str">
        <f ca="1">IF(A287=FALSE,"",OFFSET(O256,0,MATCH(MAX(P257:R257),P257:R257,0)))</f>
        <v/>
      </c>
      <c r="S287" s="209" t="str">
        <f ca="1">IF(A287=FALSE,"",IF(C287=0,0,D249/B287*100))</f>
        <v/>
      </c>
      <c r="U287" s="104">
        <f ca="1">IF(F247*Q$4&lt;=O287,0.5,IF(F247*Q$5&lt;=O287,1,IF(F247*Q$6&lt;=O287,2,IF(F247*Q$7&lt;=O287,3,))))</f>
        <v>0.5</v>
      </c>
      <c r="V287" s="104">
        <f t="shared" ca="1" si="132"/>
        <v>0.5</v>
      </c>
      <c r="W287" s="104">
        <f t="shared" ca="1" si="133"/>
        <v>0.5</v>
      </c>
      <c r="X287" s="104">
        <f t="shared" ca="1" si="134"/>
        <v>0.5</v>
      </c>
      <c r="Y287" s="104">
        <f t="shared" ca="1" si="135"/>
        <v>0.5</v>
      </c>
      <c r="Z287" s="104">
        <f t="shared" ca="1" si="143"/>
        <v>0</v>
      </c>
      <c r="AA287" s="136">
        <f t="shared" ca="1" si="142"/>
        <v>0.5</v>
      </c>
      <c r="AC287" s="137" t="str">
        <f t="shared" ca="1" si="136"/>
        <v/>
      </c>
      <c r="AD287" s="137" t="str">
        <f ca="1">IF(A287=FALSE,"",IF(B287=0,0,C249*100))</f>
        <v/>
      </c>
      <c r="AE287" s="137" t="str">
        <f t="shared" ca="1" si="137"/>
        <v/>
      </c>
      <c r="AF287" s="137" t="b">
        <f t="shared" ca="1" si="138"/>
        <v>1</v>
      </c>
      <c r="AG287" s="125" t="str">
        <f t="shared" ca="1" si="139"/>
        <v/>
      </c>
    </row>
    <row r="288" spans="1:34" s="119" customFormat="1" ht="18.75" customHeight="1">
      <c r="A288" s="129" t="b">
        <f ca="1">AND(B269=TRUE,H247+6&gt;A269+2)</f>
        <v>0</v>
      </c>
      <c r="B288" s="130" t="str">
        <f t="shared" ca="1" si="125"/>
        <v/>
      </c>
      <c r="C288" s="131" t="str">
        <f t="shared" ca="1" si="126"/>
        <v/>
      </c>
      <c r="D288" s="204" t="str">
        <f ca="1">IF(A288=FALSE,"",IF(B288=0,0,D249/B288*100))</f>
        <v/>
      </c>
      <c r="E288" s="204" t="str">
        <f ca="1">IF(A288=FALSE,"",IF(B288=0,0,D249/B288*100))</f>
        <v/>
      </c>
      <c r="F288" s="132" t="str">
        <f t="shared" ca="1" si="140"/>
        <v/>
      </c>
      <c r="G288" s="132" t="str">
        <f t="shared" ca="1" si="127"/>
        <v/>
      </c>
      <c r="H288" s="132" t="str">
        <f ca="1">IF(A288=FALSE,"",IF(B288=0,0,P247/2))</f>
        <v/>
      </c>
      <c r="I288" s="132" t="str">
        <f ca="1">IF(A288=FALSE,"",IF(B288=0,0,P249/SQRT(3)))</f>
        <v/>
      </c>
      <c r="J288" s="132" t="str">
        <f ca="1">IF(A288=FALSE,"",IF(B288=0,0,O247*B249/SQRT(3)))</f>
        <v/>
      </c>
      <c r="K288" s="205" t="str">
        <f t="shared" ca="1" si="128"/>
        <v/>
      </c>
      <c r="L288" s="133" t="str">
        <f t="shared" ca="1" si="141"/>
        <v/>
      </c>
      <c r="M288" s="134" t="str">
        <f t="shared" ca="1" si="129"/>
        <v/>
      </c>
      <c r="N288" s="135" t="str">
        <f ca="1">IF(A288=FALSE,"",IF(B288=0,0,K288*MAX(M277:M290)))</f>
        <v/>
      </c>
      <c r="O288" s="207" t="str">
        <f ca="1">IF(A288=FALSE,"",D259)</f>
        <v/>
      </c>
      <c r="P288" s="208" t="str">
        <f t="shared" ca="1" si="130"/>
        <v/>
      </c>
      <c r="Q288" s="210" t="str">
        <f t="shared" ca="1" si="131"/>
        <v/>
      </c>
      <c r="R288" s="208" t="str">
        <f ca="1">IF(A288=FALSE,"",OFFSET(O256,0,MATCH(MAX(P257:R257),P257:R257,0)))</f>
        <v/>
      </c>
      <c r="S288" s="209" t="str">
        <f ca="1">IF(A288=FALSE,"",IF(C288=0,0,D249/B288*100))</f>
        <v/>
      </c>
      <c r="U288" s="104">
        <f ca="1">IF(F247*Q$4&lt;=O288,0.5,IF(F247*Q$5&lt;=O288,1,IF(F247*Q$6&lt;=O288,2,IF(F247*Q$7&lt;=O288,3,))))</f>
        <v>0.5</v>
      </c>
      <c r="V288" s="104">
        <f t="shared" ca="1" si="132"/>
        <v>0.5</v>
      </c>
      <c r="W288" s="104">
        <f t="shared" ca="1" si="133"/>
        <v>0.5</v>
      </c>
      <c r="X288" s="104">
        <f t="shared" ca="1" si="134"/>
        <v>0.5</v>
      </c>
      <c r="Y288" s="104">
        <f t="shared" ca="1" si="135"/>
        <v>0.5</v>
      </c>
      <c r="Z288" s="104">
        <f t="shared" ca="1" si="143"/>
        <v>0</v>
      </c>
      <c r="AA288" s="136">
        <f t="shared" ca="1" si="142"/>
        <v>0.5</v>
      </c>
      <c r="AC288" s="137" t="str">
        <f t="shared" ca="1" si="136"/>
        <v/>
      </c>
      <c r="AD288" s="137" t="str">
        <f ca="1">IF(A288=FALSE,"",IF(B288=0,0,C249*100))</f>
        <v/>
      </c>
      <c r="AE288" s="137" t="str">
        <f t="shared" ca="1" si="137"/>
        <v/>
      </c>
      <c r="AF288" s="137" t="b">
        <f t="shared" ca="1" si="138"/>
        <v>1</v>
      </c>
      <c r="AG288" s="125" t="str">
        <f t="shared" ca="1" si="139"/>
        <v/>
      </c>
    </row>
    <row r="289" spans="1:39" s="119" customFormat="1" ht="18.75" customHeight="1">
      <c r="A289" s="129" t="b">
        <f ca="1">AND(B270=TRUE,H247+6&gt;A270+2)</f>
        <v>0</v>
      </c>
      <c r="B289" s="130" t="str">
        <f t="shared" ca="1" si="125"/>
        <v/>
      </c>
      <c r="C289" s="131" t="str">
        <f t="shared" ca="1" si="126"/>
        <v/>
      </c>
      <c r="D289" s="204" t="str">
        <f ca="1">IF(A289=FALSE,"",IF(B289=0,0,D249/B289*100))</f>
        <v/>
      </c>
      <c r="E289" s="204" t="str">
        <f ca="1">IF(A289=FALSE,"",IF(B289=0,0,D249/B289*100))</f>
        <v/>
      </c>
      <c r="F289" s="132" t="str">
        <f t="shared" ca="1" si="140"/>
        <v/>
      </c>
      <c r="G289" s="132" t="str">
        <f t="shared" ca="1" si="127"/>
        <v/>
      </c>
      <c r="H289" s="132" t="str">
        <f ca="1">IF(A289=FALSE,"",IF(B289=0,0,P247/2))</f>
        <v/>
      </c>
      <c r="I289" s="132" t="str">
        <f ca="1">IF(A289=FALSE,"",IF(B289=0,0,P249/SQRT(3)))</f>
        <v/>
      </c>
      <c r="J289" s="132" t="str">
        <f ca="1">IF(A289=FALSE,"",IF(B289=0,0,O247*B249/SQRT(3)))</f>
        <v/>
      </c>
      <c r="K289" s="205" t="str">
        <f t="shared" ca="1" si="128"/>
        <v/>
      </c>
      <c r="L289" s="133" t="str">
        <f t="shared" ca="1" si="141"/>
        <v/>
      </c>
      <c r="M289" s="134" t="str">
        <f t="shared" ca="1" si="129"/>
        <v/>
      </c>
      <c r="N289" s="135" t="str">
        <f ca="1">IF(A289=FALSE,"",IF(B289=0,0,K289*MAX(M277:M290)))</f>
        <v/>
      </c>
      <c r="O289" s="207" t="str">
        <f ca="1">IF(A289=FALSE,"",D259)</f>
        <v/>
      </c>
      <c r="P289" s="208" t="str">
        <f t="shared" ca="1" si="130"/>
        <v/>
      </c>
      <c r="Q289" s="210" t="str">
        <f t="shared" ca="1" si="131"/>
        <v/>
      </c>
      <c r="R289" s="208" t="str">
        <f ca="1">IF(A289=FALSE,"",OFFSET(O256,0,MATCH(MAX(P257:R257),P257:R257,0)))</f>
        <v/>
      </c>
      <c r="S289" s="209" t="str">
        <f ca="1">IF(A289=FALSE,"",IF(C289=0,0,D249/B289*100))</f>
        <v/>
      </c>
      <c r="U289" s="104">
        <f ca="1">IF(F247*Q$4&lt;=O289,0.5,IF(F247*Q$5&lt;=O289,1,IF(F247*Q$6&lt;=O289,2,IF(F247*Q$7&lt;=O289,3,))))</f>
        <v>0.5</v>
      </c>
      <c r="V289" s="104">
        <f t="shared" ca="1" si="132"/>
        <v>0.5</v>
      </c>
      <c r="W289" s="104">
        <f t="shared" ca="1" si="133"/>
        <v>0.5</v>
      </c>
      <c r="X289" s="104">
        <f t="shared" ca="1" si="134"/>
        <v>0.5</v>
      </c>
      <c r="Y289" s="104">
        <f t="shared" ca="1" si="135"/>
        <v>0.5</v>
      </c>
      <c r="Z289" s="104">
        <f t="shared" ca="1" si="143"/>
        <v>0</v>
      </c>
      <c r="AA289" s="136">
        <f t="shared" ca="1" si="142"/>
        <v>0.5</v>
      </c>
      <c r="AC289" s="137" t="str">
        <f t="shared" ca="1" si="136"/>
        <v/>
      </c>
      <c r="AD289" s="137" t="str">
        <f ca="1">IF(A289=FALSE,"",IF(B289=0,0,C249*100))</f>
        <v/>
      </c>
      <c r="AE289" s="137" t="str">
        <f t="shared" ca="1" si="137"/>
        <v/>
      </c>
      <c r="AF289" s="137" t="b">
        <f t="shared" ca="1" si="138"/>
        <v>1</v>
      </c>
      <c r="AG289" s="125" t="str">
        <f t="shared" ca="1" si="139"/>
        <v/>
      </c>
    </row>
    <row r="290" spans="1:39" s="119" customFormat="1" ht="18.75" customHeight="1">
      <c r="A290" s="129" t="b">
        <f ca="1">AND(B271=TRUE,H247+6&gt;A271+2)</f>
        <v>0</v>
      </c>
      <c r="B290" s="130" t="str">
        <f t="shared" ca="1" si="125"/>
        <v/>
      </c>
      <c r="C290" s="131" t="str">
        <f t="shared" ca="1" si="126"/>
        <v/>
      </c>
      <c r="D290" s="204" t="str">
        <f ca="1">IF(A290=FALSE,"",IF(B290=0,0,D249/B290*100))</f>
        <v/>
      </c>
      <c r="E290" s="204" t="str">
        <f ca="1">IF(A290=FALSE,"",IF(B290=0,0,D249/B290*100))</f>
        <v/>
      </c>
      <c r="F290" s="132" t="str">
        <f t="shared" ca="1" si="140"/>
        <v/>
      </c>
      <c r="G290" s="132" t="str">
        <f t="shared" ca="1" si="127"/>
        <v/>
      </c>
      <c r="H290" s="132" t="str">
        <f ca="1">IF(A290=FALSE,"",IF(B290=0,0,P247/2))</f>
        <v/>
      </c>
      <c r="I290" s="132" t="str">
        <f ca="1">IF(A290=FALSE,"",IF(B290=0,0,P249/SQRT(3)))</f>
        <v/>
      </c>
      <c r="J290" s="132" t="str">
        <f ca="1">IF(A290=FALSE,"",IF(B290=0,0,O247*B249/SQRT(3)))</f>
        <v/>
      </c>
      <c r="K290" s="205" t="str">
        <f t="shared" ca="1" si="128"/>
        <v/>
      </c>
      <c r="L290" s="133" t="str">
        <f t="shared" ca="1" si="141"/>
        <v/>
      </c>
      <c r="M290" s="134" t="str">
        <f t="shared" ca="1" si="129"/>
        <v/>
      </c>
      <c r="N290" s="135" t="str">
        <f ca="1">IF(A290=FALSE,"",IF(B290=0,0,K290*MAX(M277:M290)))</f>
        <v/>
      </c>
      <c r="O290" s="207" t="str">
        <f ca="1">IF(A290=FALSE,"",D259)</f>
        <v/>
      </c>
      <c r="P290" s="208" t="str">
        <f t="shared" ca="1" si="130"/>
        <v/>
      </c>
      <c r="Q290" s="210" t="str">
        <f t="shared" ca="1" si="131"/>
        <v/>
      </c>
      <c r="R290" s="208" t="str">
        <f ca="1">IF(A290=FALSE,"",OFFSET(O256,0,MATCH(MAX(P257:R257),P257:R257,0)))</f>
        <v/>
      </c>
      <c r="S290" s="209" t="str">
        <f ca="1">IF(A290=FALSE,"",IF(C290=0,0,D249/B290*100))</f>
        <v/>
      </c>
      <c r="U290" s="104">
        <f ca="1">IF(F247*Q$4&lt;=O290,0.5,IF(F247*Q$5&lt;=O290,1,IF(F247*Q$6&lt;=O290,2,IF(F247*Q$7&lt;=O290,3,))))</f>
        <v>0.5</v>
      </c>
      <c r="V290" s="104">
        <f t="shared" ca="1" si="132"/>
        <v>0.5</v>
      </c>
      <c r="W290" s="104">
        <f t="shared" ca="1" si="133"/>
        <v>0.5</v>
      </c>
      <c r="X290" s="104">
        <f t="shared" ca="1" si="134"/>
        <v>0.5</v>
      </c>
      <c r="Y290" s="104">
        <f t="shared" ca="1" si="135"/>
        <v>0.5</v>
      </c>
      <c r="Z290" s="104">
        <f t="shared" ca="1" si="143"/>
        <v>0</v>
      </c>
      <c r="AA290" s="136">
        <f t="shared" ca="1" si="142"/>
        <v>0.5</v>
      </c>
      <c r="AC290" s="137" t="str">
        <f t="shared" ca="1" si="136"/>
        <v/>
      </c>
      <c r="AD290" s="137" t="str">
        <f ca="1">IF(A290=FALSE,"",IF(B290=0,0,C249*100))</f>
        <v/>
      </c>
      <c r="AE290" s="137" t="str">
        <f t="shared" ca="1" si="137"/>
        <v/>
      </c>
      <c r="AF290" s="137" t="b">
        <f t="shared" ca="1" si="138"/>
        <v>1</v>
      </c>
      <c r="AG290" s="125" t="str">
        <f t="shared" ca="1" si="139"/>
        <v/>
      </c>
    </row>
    <row r="292" spans="1:39" ht="17.25" customHeight="1">
      <c r="A292" s="105" t="str">
        <f>"■ 피교정기기 명세 ("&amp;A294&amp;"단)"</f>
        <v>■ 피교정기기 명세 (7단)</v>
      </c>
      <c r="M292" s="107" t="s">
        <v>234</v>
      </c>
      <c r="N292" s="108"/>
      <c r="O292" s="108"/>
      <c r="P292" s="108"/>
      <c r="Q292" s="552" t="s">
        <v>235</v>
      </c>
      <c r="R292" s="553"/>
      <c r="S292" s="553"/>
      <c r="T292" s="554"/>
    </row>
    <row r="293" spans="1:39" ht="17.25" customHeight="1">
      <c r="A293" s="96" t="s">
        <v>236</v>
      </c>
      <c r="B293" s="96" t="s">
        <v>237</v>
      </c>
      <c r="C293" s="96" t="s">
        <v>50</v>
      </c>
      <c r="D293" s="96" t="s">
        <v>239</v>
      </c>
      <c r="E293" s="96" t="s">
        <v>183</v>
      </c>
      <c r="F293" s="206" t="s">
        <v>39</v>
      </c>
      <c r="G293" s="96" t="s">
        <v>241</v>
      </c>
      <c r="H293" s="96" t="s">
        <v>242</v>
      </c>
      <c r="I293" s="96" t="s">
        <v>243</v>
      </c>
      <c r="J293" s="96" t="s">
        <v>244</v>
      </c>
      <c r="M293" s="96" t="s">
        <v>52</v>
      </c>
      <c r="N293" s="96" t="s">
        <v>246</v>
      </c>
      <c r="O293" s="96" t="s">
        <v>247</v>
      </c>
      <c r="P293" s="96" t="s">
        <v>248</v>
      </c>
      <c r="Q293" s="551" t="s">
        <v>249</v>
      </c>
      <c r="R293" s="102" t="s">
        <v>40</v>
      </c>
      <c r="S293" s="102" t="s">
        <v>42</v>
      </c>
      <c r="T293" s="102" t="s">
        <v>154</v>
      </c>
    </row>
    <row r="294" spans="1:39" ht="18" customHeight="1">
      <c r="A294" s="102">
        <v>7</v>
      </c>
      <c r="B294" s="102" t="e">
        <f>MATCH(A294&amp;"단",Force_2!D$4:D$203,0)</f>
        <v>#N/A</v>
      </c>
      <c r="C294" s="109">
        <f ca="1">OFFSET(Force_2!A$206,$A294,0)</f>
        <v>0</v>
      </c>
      <c r="D294" s="109">
        <f ca="1">OFFSET(Force_2!B$206,$A294,0)</f>
        <v>0</v>
      </c>
      <c r="E294" s="109">
        <f ca="1">OFFSET(Force_2!C$206,$A294,0)</f>
        <v>0</v>
      </c>
      <c r="F294" s="109">
        <f ca="1">OFFSET(Force_2!D$206,$A294,0)</f>
        <v>0</v>
      </c>
      <c r="G294" s="109">
        <f ca="1">OFFSET(Force_2!E$206,$A294,0)</f>
        <v>0</v>
      </c>
      <c r="H294" s="109">
        <f ca="1">OFFSET(Force_2!F$206,$A294,0)</f>
        <v>0</v>
      </c>
      <c r="I294" s="109">
        <f ca="1">OFFSET(Force_2!G$206,$A294,0)</f>
        <v>0</v>
      </c>
      <c r="J294" s="109">
        <f ca="1">OFFSET(Force_2!B$219,A294,0)</f>
        <v>0</v>
      </c>
      <c r="K294" s="211" t="s">
        <v>500</v>
      </c>
      <c r="M294" s="102">
        <f ca="1">OFFSET(Force_2!G$219,A294,0)</f>
        <v>0</v>
      </c>
      <c r="N294" s="102">
        <f ca="1">OFFSET(Force_2!Y$219,A294,0)</f>
        <v>0</v>
      </c>
      <c r="O294" s="102">
        <v>0.05</v>
      </c>
      <c r="P294" s="102">
        <f ca="1">OFFSET(Force_2!T$219,A294,0)</f>
        <v>0</v>
      </c>
      <c r="Q294" s="547"/>
      <c r="R294" s="111">
        <f ca="1">OFFSET(Force_2!Z$219,$A294,0)</f>
        <v>0</v>
      </c>
      <c r="S294" s="111">
        <f ca="1">OFFSET(Force_2!AA$219,$A294,0)</f>
        <v>0</v>
      </c>
      <c r="T294" s="111">
        <f ca="1">OFFSET(Force_2!AB$219,$A294,0)</f>
        <v>0</v>
      </c>
    </row>
    <row r="295" spans="1:39" s="108" customFormat="1" ht="18" customHeight="1">
      <c r="A295" s="96" t="s">
        <v>250</v>
      </c>
      <c r="B295" s="96" t="s">
        <v>53</v>
      </c>
      <c r="C295" s="96" t="s">
        <v>3</v>
      </c>
      <c r="D295" s="97" t="s">
        <v>252</v>
      </c>
      <c r="E295" s="97" t="s">
        <v>253</v>
      </c>
      <c r="F295" s="97" t="s">
        <v>254</v>
      </c>
      <c r="G295" s="97" t="s">
        <v>255</v>
      </c>
      <c r="H295" s="96" t="s">
        <v>256</v>
      </c>
      <c r="I295" s="96" t="s">
        <v>257</v>
      </c>
      <c r="J295" s="96" t="s">
        <v>51</v>
      </c>
      <c r="K295" s="110">
        <f ca="1">OFFSET(M$2,MATCH(J296,N$3:N$8,0),0)</f>
        <v>0</v>
      </c>
      <c r="M295" s="96" t="s">
        <v>258</v>
      </c>
      <c r="N295" s="96" t="s">
        <v>259</v>
      </c>
      <c r="O295" s="96" t="s">
        <v>260</v>
      </c>
      <c r="P295" s="96" t="s">
        <v>261</v>
      </c>
      <c r="Q295" s="551" t="s">
        <v>262</v>
      </c>
      <c r="R295" s="102" t="s">
        <v>41</v>
      </c>
      <c r="S295" s="102" t="s">
        <v>43</v>
      </c>
      <c r="T295" s="102" t="s">
        <v>157</v>
      </c>
    </row>
    <row r="296" spans="1:39" s="108" customFormat="1" ht="18.75" customHeight="1">
      <c r="A296" s="110" t="e">
        <f ca="1">OFFSET($H$2,MATCH(G294,$D$3:$D$8,0),0)</f>
        <v>#N/A</v>
      </c>
      <c r="B296" s="112" t="e">
        <f ca="1">ABS(N294-A$3)</f>
        <v>#DIV/0!</v>
      </c>
      <c r="C296" s="110" t="e">
        <f ca="1">OFFSET(Force_2!E$3,B294+4,0)</f>
        <v>#N/A</v>
      </c>
      <c r="D296" s="113" t="e">
        <f ca="1">F294*A296</f>
        <v>#N/A</v>
      </c>
      <c r="E296" s="102" t="str">
        <f ca="1">IF(OR(G294="kN",G294="N"),G294,IF(K303&gt;5,"kN","N"))</f>
        <v>kN</v>
      </c>
      <c r="F296" s="110">
        <f ca="1">OFFSET($D$6,0,MATCH(E296,$E$2:$J$2,0))</f>
        <v>1</v>
      </c>
      <c r="G296" s="113" t="e">
        <f ca="1">D296*F296</f>
        <v>#N/A</v>
      </c>
      <c r="H296" s="110" t="e">
        <f ca="1">IF(OR(G294="kN",G294="N"),"","약 ")&amp;TEXT(ROUND(G296,OFFSET($M$3,COUNTIF($L$3:$L$8,"&gt;"&amp;G296),0)),J296)&amp;" "&amp;E296</f>
        <v>#N/A</v>
      </c>
      <c r="I296" s="110">
        <f ca="1">OFFSET($N$3,COUNTIF($L$3:$L$8,"&gt;"&amp;ROUND(F294,OFFSET($M$3,COUNTIF($L$3:$L$8,"&gt;"&amp;F294),0))),0)</f>
        <v>0</v>
      </c>
      <c r="J296" s="110" t="str">
        <f ca="1">OFFSET($N$3,COUNTIF($L$3:$L$8,"&gt;"&amp;ROUND(G296,OFFSET($M$3,COUNTIF($L$3:$L$8,"&gt;"&amp;G296),0))),0)</f>
        <v>0</v>
      </c>
      <c r="K296" s="110">
        <f ca="1">K295+IF(E296="N",3,0)</f>
        <v>0</v>
      </c>
      <c r="M296" s="110">
        <f ca="1">IF(OR(M294="인장 (추)",M294="압축 (추)"),E296,OFFSET(Force_2!AF$219,A294,0))</f>
        <v>0</v>
      </c>
      <c r="N296" s="102" t="e">
        <f ca="1">OFFSET($D$2,MATCH(M296,$E$2:$J$2,0),MATCH(K301,$D$3:$D$8,0))</f>
        <v>#N/A</v>
      </c>
      <c r="O296" s="110">
        <f ca="1">OFFSET(Force_2!AG$219,A294,0)</f>
        <v>0</v>
      </c>
      <c r="P296" s="114">
        <f ca="1">OFFSET(Force_2!AH$219,A294,0)</f>
        <v>0</v>
      </c>
      <c r="Q296" s="547"/>
      <c r="R296" s="111">
        <f ca="1">OFFSET(Force_2!AC$219,$A294,0)</f>
        <v>0</v>
      </c>
      <c r="S296" s="111">
        <f ca="1">OFFSET(Force_2!AD$219,$A294,0)</f>
        <v>0</v>
      </c>
      <c r="T296" s="111">
        <f ca="1">OFFSET(Force_2!AE$219,$A294,0)</f>
        <v>0</v>
      </c>
    </row>
    <row r="297" spans="1:39" s="115" customFormat="1" ht="18.75" customHeight="1">
      <c r="A297" s="106"/>
      <c r="B297" s="106"/>
      <c r="C297" s="106"/>
      <c r="D297" s="106"/>
      <c r="E297" s="106"/>
      <c r="F297" s="106"/>
      <c r="G297" s="106"/>
      <c r="I297" s="106"/>
      <c r="J297" s="106"/>
      <c r="K297" s="106"/>
      <c r="L297" s="106"/>
      <c r="M297" s="106"/>
      <c r="N297" s="106"/>
      <c r="O297" s="106"/>
      <c r="AB297" s="116"/>
      <c r="AC297" s="116"/>
      <c r="AD297" s="116"/>
      <c r="AE297" s="116"/>
    </row>
    <row r="298" spans="1:39" s="115" customFormat="1" ht="18.75" customHeight="1">
      <c r="A298" s="117" t="s">
        <v>263</v>
      </c>
      <c r="B298" s="117"/>
      <c r="C298" s="118"/>
      <c r="D298" s="108"/>
      <c r="E298" s="108"/>
      <c r="F298" s="93"/>
      <c r="G298" s="108"/>
      <c r="H298" s="119"/>
      <c r="I298" s="108"/>
      <c r="K298" s="93" t="s">
        <v>54</v>
      </c>
      <c r="M298" s="119"/>
      <c r="N298" s="119"/>
      <c r="O298" s="119"/>
      <c r="P298" s="120" t="s">
        <v>55</v>
      </c>
      <c r="R298" s="119"/>
      <c r="S298" s="119"/>
    </row>
    <row r="299" spans="1:39" s="115" customFormat="1" ht="17.25" customHeight="1">
      <c r="A299" s="538" t="s">
        <v>264</v>
      </c>
      <c r="B299" s="555" t="s">
        <v>576</v>
      </c>
      <c r="C299" s="538" t="s">
        <v>265</v>
      </c>
      <c r="D299" s="538" t="s">
        <v>266</v>
      </c>
      <c r="E299" s="535" t="s">
        <v>267</v>
      </c>
      <c r="F299" s="537"/>
      <c r="G299" s="535" t="s">
        <v>190</v>
      </c>
      <c r="H299" s="537"/>
      <c r="I299" s="535" t="s">
        <v>191</v>
      </c>
      <c r="J299" s="537"/>
      <c r="K299" s="538" t="s">
        <v>192</v>
      </c>
      <c r="L299" s="535" t="s">
        <v>271</v>
      </c>
      <c r="M299" s="536"/>
      <c r="N299" s="536"/>
      <c r="O299" s="537"/>
      <c r="P299" s="535" t="s">
        <v>272</v>
      </c>
      <c r="Q299" s="536"/>
      <c r="R299" s="536"/>
      <c r="S299" s="537"/>
      <c r="T299" s="535" t="s">
        <v>228</v>
      </c>
      <c r="U299" s="536"/>
      <c r="V299" s="537"/>
    </row>
    <row r="300" spans="1:39" ht="18.75" customHeight="1">
      <c r="A300" s="540"/>
      <c r="B300" s="540"/>
      <c r="C300" s="540"/>
      <c r="D300" s="539"/>
      <c r="E300" s="99" t="s">
        <v>192</v>
      </c>
      <c r="F300" s="99" t="s">
        <v>271</v>
      </c>
      <c r="G300" s="99" t="s">
        <v>192</v>
      </c>
      <c r="H300" s="99" t="s">
        <v>271</v>
      </c>
      <c r="I300" s="99" t="s">
        <v>192</v>
      </c>
      <c r="J300" s="99" t="s">
        <v>271</v>
      </c>
      <c r="K300" s="539"/>
      <c r="L300" s="99" t="s">
        <v>267</v>
      </c>
      <c r="M300" s="99" t="s">
        <v>190</v>
      </c>
      <c r="N300" s="99" t="s">
        <v>191</v>
      </c>
      <c r="O300" s="99" t="s">
        <v>277</v>
      </c>
      <c r="P300" s="99" t="s">
        <v>267</v>
      </c>
      <c r="Q300" s="99" t="s">
        <v>190</v>
      </c>
      <c r="R300" s="99" t="s">
        <v>191</v>
      </c>
      <c r="S300" s="99" t="s">
        <v>277</v>
      </c>
      <c r="T300" s="99" t="s">
        <v>212</v>
      </c>
      <c r="U300" s="99" t="s">
        <v>213</v>
      </c>
      <c r="V300" s="99" t="s">
        <v>214</v>
      </c>
    </row>
    <row r="301" spans="1:39" s="115" customFormat="1" ht="18.75" customHeight="1">
      <c r="A301" s="539"/>
      <c r="B301" s="539"/>
      <c r="C301" s="539"/>
      <c r="D301" s="312">
        <f ca="1">G294</f>
        <v>0</v>
      </c>
      <c r="E301" s="99">
        <f ca="1">D301</f>
        <v>0</v>
      </c>
      <c r="F301" s="99" t="s">
        <v>0</v>
      </c>
      <c r="G301" s="99">
        <f ca="1">D301</f>
        <v>0</v>
      </c>
      <c r="H301" s="99" t="s">
        <v>0</v>
      </c>
      <c r="I301" s="99">
        <f ca="1">D301</f>
        <v>0</v>
      </c>
      <c r="J301" s="99" t="s">
        <v>0</v>
      </c>
      <c r="K301" s="312" t="s">
        <v>176</v>
      </c>
      <c r="L301" s="99"/>
      <c r="M301" s="99"/>
      <c r="N301" s="99"/>
      <c r="O301" s="187"/>
      <c r="P301" s="99" t="s">
        <v>176</v>
      </c>
      <c r="Q301" s="99" t="s">
        <v>176</v>
      </c>
      <c r="R301" s="99" t="s">
        <v>176</v>
      </c>
      <c r="S301" s="99" t="s">
        <v>176</v>
      </c>
      <c r="T301" s="99" t="s">
        <v>215</v>
      </c>
      <c r="U301" s="99" t="s">
        <v>215</v>
      </c>
      <c r="V301" s="99" t="s">
        <v>215</v>
      </c>
    </row>
    <row r="302" spans="1:39" s="115" customFormat="1" ht="18.75" customHeight="1">
      <c r="A302" s="121">
        <v>0</v>
      </c>
      <c r="B302" s="121" t="b">
        <f ca="1">IFERROR(AND(OFFSET(Force_2!O$3,B294+A302,0)&lt;&gt;"",H294+5&gt;A302),FALSE)</f>
        <v>0</v>
      </c>
      <c r="C302" s="541" t="s">
        <v>280</v>
      </c>
      <c r="D302" s="121" t="str">
        <f ca="1">IF(B302=FALSE,"",OFFSET(Force_2!B$3,B294+A302,0))</f>
        <v/>
      </c>
      <c r="E302" s="121" t="str">
        <f ca="1">IF(B302=FALSE,"",OFFSET(Force_2!O$3,B294+A302,0))</f>
        <v/>
      </c>
      <c r="F302" s="121" t="str">
        <f ca="1">IF(B302=FALSE,"",OFFSET(Force_2!P$3,B294+A302,0))</f>
        <v/>
      </c>
      <c r="G302" s="121" t="str">
        <f ca="1">IF(B302=FALSE,"",OFFSET(Force_2!Q$3,B294+A302,0))</f>
        <v/>
      </c>
      <c r="H302" s="121" t="str">
        <f ca="1">IF(B302=FALSE,"",OFFSET(Force_2!R$3,B294+A302,0))</f>
        <v/>
      </c>
      <c r="I302" s="121" t="str">
        <f ca="1">IF(B302=FALSE,"",OFFSET(Force_2!S$3,B294+A302,0))</f>
        <v/>
      </c>
      <c r="J302" s="121" t="str">
        <f ca="1">IF(B302=FALSE,"",OFFSET(Force_2!T$3,B294+A302,0))</f>
        <v/>
      </c>
      <c r="K302" s="295" t="str">
        <f ca="1">IF(B302=FALSE,"",D302*A296)</f>
        <v/>
      </c>
      <c r="L302" s="295" t="str">
        <f ca="1">IF(B302=FALSE,"",IF(D302=0,0,D302/E302*(F302-F302)))</f>
        <v/>
      </c>
      <c r="M302" s="295" t="str">
        <f ca="1">IF(B302=FALSE,"",IF(D302=0,0,D302/G302*(H302-H302)))</f>
        <v/>
      </c>
      <c r="N302" s="295" t="str">
        <f ca="1">IF(B302=FALSE,"",IF(D302=0,0,D302/I302*(J302-J302)))</f>
        <v/>
      </c>
      <c r="O302" s="296"/>
      <c r="P302" s="297" t="s">
        <v>281</v>
      </c>
      <c r="Q302" s="298"/>
      <c r="R302" s="298"/>
      <c r="S302" s="298"/>
      <c r="T302" s="296"/>
      <c r="U302" s="298"/>
      <c r="V302" s="299"/>
      <c r="X302" s="93" t="s">
        <v>282</v>
      </c>
      <c r="Z302" s="119"/>
      <c r="AA302" s="119"/>
      <c r="AB302" s="119"/>
      <c r="AI302" s="93" t="s">
        <v>501</v>
      </c>
      <c r="AJ302" s="119"/>
      <c r="AK302" s="119"/>
    </row>
    <row r="303" spans="1:39" s="108" customFormat="1" ht="18.75" customHeight="1">
      <c r="A303" s="121">
        <v>1</v>
      </c>
      <c r="B303" s="121" t="b">
        <f ca="1">IFERROR(AND(OFFSET(Force_2!O$3,B294+A303,0)&lt;&gt;"",H294+5&gt;A303),FALSE)</f>
        <v>0</v>
      </c>
      <c r="C303" s="542"/>
      <c r="D303" s="121" t="str">
        <f ca="1">IF(B303=FALSE,"",OFFSET(Force_2!B$3,B294+A303,0))</f>
        <v/>
      </c>
      <c r="E303" s="121" t="str">
        <f ca="1">IF(B303=FALSE,"",OFFSET(Force_2!O$3,B294+A303,0))</f>
        <v/>
      </c>
      <c r="F303" s="121" t="str">
        <f ca="1">IF(B303=FALSE,"",OFFSET(Force_2!P$3,B294+A303,0))</f>
        <v/>
      </c>
      <c r="G303" s="121" t="str">
        <f ca="1">IF(B303=FALSE,"",OFFSET(Force_2!Q$3,B294+A303,0))</f>
        <v/>
      </c>
      <c r="H303" s="121" t="str">
        <f ca="1">IF(B303=FALSE,"",OFFSET(Force_2!R$3,B294+A303,0))</f>
        <v/>
      </c>
      <c r="I303" s="121" t="str">
        <f ca="1">IF(B303=FALSE,"",OFFSET(Force_2!S$3,B294+A303,0))</f>
        <v/>
      </c>
      <c r="J303" s="121" t="str">
        <f ca="1">IF(B303=FALSE,"",OFFSET(Force_2!T$3,B294+A303,0))</f>
        <v/>
      </c>
      <c r="K303" s="295" t="str">
        <f ca="1">IF(B303=FALSE,"",D303*A296)</f>
        <v/>
      </c>
      <c r="L303" s="295" t="str">
        <f ca="1">IF(B303=FALSE,"",IF(D303=0,0,D303/E303*(F303-F302)))</f>
        <v/>
      </c>
      <c r="M303" s="295" t="str">
        <f ca="1">IF(B303=FALSE,"",IF(D303=0,0,D303/G303*(H303-H302)))</f>
        <v/>
      </c>
      <c r="N303" s="295" t="str">
        <f ca="1">IF(B303=FALSE,"",IF(D303=0,0,D303/I303*(J303-J302)))</f>
        <v/>
      </c>
      <c r="O303" s="300"/>
      <c r="P303" s="295" t="e">
        <f ca="1">OFFSET(E305,H294+1,0)*A296</f>
        <v>#VALUE!</v>
      </c>
      <c r="Q303" s="295" t="e">
        <f ca="1">OFFSET(G305,H294+1,0)*A296</f>
        <v>#VALUE!</v>
      </c>
      <c r="R303" s="295" t="e">
        <f ca="1">OFFSET(I305,H294+1,0)*A296</f>
        <v>#VALUE!</v>
      </c>
      <c r="S303" s="301"/>
      <c r="T303" s="300"/>
      <c r="U303" s="301"/>
      <c r="V303" s="302"/>
      <c r="X303" s="98" t="s">
        <v>532</v>
      </c>
      <c r="Y303" s="313" t="s">
        <v>192</v>
      </c>
      <c r="Z303" s="311" t="s">
        <v>478</v>
      </c>
      <c r="AA303" s="272" t="s">
        <v>550</v>
      </c>
      <c r="AB303" s="313" t="s">
        <v>283</v>
      </c>
      <c r="AC303" s="313" t="s">
        <v>58</v>
      </c>
      <c r="AD303" s="272" t="s">
        <v>551</v>
      </c>
      <c r="AE303" s="313" t="s">
        <v>56</v>
      </c>
      <c r="AF303" s="313" t="s">
        <v>57</v>
      </c>
      <c r="AG303" s="313" t="s">
        <v>193</v>
      </c>
      <c r="AI303" s="311" t="s">
        <v>478</v>
      </c>
      <c r="AJ303" s="560" t="s">
        <v>112</v>
      </c>
      <c r="AK303" s="561"/>
      <c r="AL303" s="562"/>
      <c r="AM303" s="311" t="s">
        <v>504</v>
      </c>
    </row>
    <row r="304" spans="1:39" s="108" customFormat="1" ht="18.75" customHeight="1" thickBot="1">
      <c r="A304" s="122">
        <v>2</v>
      </c>
      <c r="B304" s="122" t="b">
        <f ca="1">IFERROR(AND(OFFSET(Force_2!O$3,B294+A304,0)&lt;&gt;"",H294+5&gt;A304),FALSE)</f>
        <v>0</v>
      </c>
      <c r="C304" s="543"/>
      <c r="D304" s="122" t="str">
        <f ca="1">IF(B304=FALSE,"",OFFSET(Force_2!B$3,B294+A304,0))</f>
        <v/>
      </c>
      <c r="E304" s="122" t="str">
        <f ca="1">IF(B304=FALSE,"",OFFSET(Force_2!O$3,B294+A304,0))</f>
        <v/>
      </c>
      <c r="F304" s="122" t="str">
        <f ca="1">IF(B304=FALSE,"",OFFSET(Force_2!P$3,B294+A304,0))</f>
        <v/>
      </c>
      <c r="G304" s="122" t="str">
        <f ca="1">IF(B304=FALSE,"",OFFSET(Force_2!Q$3,B294+A304,0))</f>
        <v/>
      </c>
      <c r="H304" s="122" t="str">
        <f ca="1">IF(B304=FALSE,"",OFFSET(Force_2!R$3,B294+A304,0))</f>
        <v/>
      </c>
      <c r="I304" s="122" t="str">
        <f ca="1">IF(B304=FALSE,"",OFFSET(Force_2!S$3,B294+A304,0))</f>
        <v/>
      </c>
      <c r="J304" s="122" t="str">
        <f ca="1">IF(B304=FALSE,"",OFFSET(Force_2!T$3,B294+A304,0))</f>
        <v/>
      </c>
      <c r="K304" s="303" t="str">
        <f ca="1">IF(B304=FALSE,"",D304*A296)</f>
        <v/>
      </c>
      <c r="L304" s="303" t="str">
        <f ca="1">IF(B304=FALSE,"",IF(D304=0,0,D304/E304*(F304-F302)))</f>
        <v/>
      </c>
      <c r="M304" s="303" t="str">
        <f ca="1">IF(B304=FALSE,"",IF(D304=0,0,D304/G304*(H304-H302)))</f>
        <v/>
      </c>
      <c r="N304" s="303" t="str">
        <f ca="1">IF(B304=FALSE,"",IF(D304=0,0,D304/I304*(J304-J302)))</f>
        <v/>
      </c>
      <c r="O304" s="304"/>
      <c r="P304" s="305" t="e">
        <f ca="1">ABS(P303)</f>
        <v>#VALUE!</v>
      </c>
      <c r="Q304" s="305" t="e">
        <f t="shared" ref="Q304:R304" ca="1" si="144">ABS(Q303)</f>
        <v>#VALUE!</v>
      </c>
      <c r="R304" s="305" t="e">
        <f t="shared" ca="1" si="144"/>
        <v>#VALUE!</v>
      </c>
      <c r="S304" s="306"/>
      <c r="T304" s="304"/>
      <c r="U304" s="306"/>
      <c r="V304" s="307"/>
      <c r="X304" s="312" t="s">
        <v>533</v>
      </c>
      <c r="Y304" s="312" t="str">
        <f ca="1">E296</f>
        <v>kN</v>
      </c>
      <c r="Z304" s="312" t="str">
        <f ca="1">E296</f>
        <v>kN</v>
      </c>
      <c r="AA304" s="312" t="str">
        <f ca="1">Z304</f>
        <v>kN</v>
      </c>
      <c r="AB304" s="312" t="s">
        <v>59</v>
      </c>
      <c r="AC304" s="312" t="s">
        <v>60</v>
      </c>
      <c r="AD304" s="233" t="str">
        <f ca="1">AA304</f>
        <v>kN</v>
      </c>
      <c r="AE304" s="312" t="s">
        <v>59</v>
      </c>
      <c r="AF304" s="312" t="s">
        <v>59</v>
      </c>
      <c r="AG304" s="312"/>
      <c r="AI304" s="312" t="str">
        <f ca="1">Z304</f>
        <v>kN</v>
      </c>
      <c r="AJ304" s="233" t="s">
        <v>505</v>
      </c>
      <c r="AK304" s="233" t="s">
        <v>558</v>
      </c>
      <c r="AL304" s="233" t="s">
        <v>506</v>
      </c>
      <c r="AM304" s="250" t="str">
        <f ca="1">IF(TYPE(MATCH("FAIL",AM305:AM318,0))=16,"","FAIL")</f>
        <v/>
      </c>
    </row>
    <row r="305" spans="1:39" s="119" customFormat="1" ht="18.75" customHeight="1">
      <c r="A305" s="123">
        <v>3</v>
      </c>
      <c r="B305" s="123" t="b">
        <f ca="1">IFERROR(AND(OFFSET(Force_2!O$3,B294+A305,0)&lt;&gt;"",H294+5&gt;A305),FALSE)</f>
        <v>0</v>
      </c>
      <c r="C305" s="556" t="s">
        <v>285</v>
      </c>
      <c r="D305" s="123" t="str">
        <f ca="1">IF(B305=FALSE,"",OFFSET(Force_2!B$3,B294+A305,0))</f>
        <v/>
      </c>
      <c r="E305" s="123" t="str">
        <f ca="1">IF(B305=FALSE,"",OFFSET(Force_2!O$3,B294+A305,0))</f>
        <v/>
      </c>
      <c r="F305" s="123" t="str">
        <f ca="1">IF(B305=FALSE,"",OFFSET(Force_2!P$3,B294+A305,0))</f>
        <v/>
      </c>
      <c r="G305" s="123" t="str">
        <f ca="1">IF(B305=FALSE,"",OFFSET(Force_2!Q$3,B294+A305,0))</f>
        <v/>
      </c>
      <c r="H305" s="123" t="str">
        <f ca="1">IF(B305=FALSE,"",OFFSET(Force_2!R$3,B294+A305,0))</f>
        <v/>
      </c>
      <c r="I305" s="123" t="str">
        <f ca="1">IF(B305=FALSE,"",OFFSET(Force_2!S$3,B294+A305,0))</f>
        <v/>
      </c>
      <c r="J305" s="123" t="str">
        <f ca="1">IF(B305=FALSE,"",OFFSET(Force_2!T$3,B294+A305,0))</f>
        <v/>
      </c>
      <c r="K305" s="308" t="str">
        <f ca="1">IF(B305=FALSE,"",D305*A296)</f>
        <v/>
      </c>
      <c r="L305" s="308" t="str">
        <f ca="1">IF(B305=FALSE,"",IF(D305=0,0,D305/E305*(F305-F305)))</f>
        <v/>
      </c>
      <c r="M305" s="308" t="str">
        <f ca="1">IF(B305=FALSE,"",IF(D305=0,0,D305/G305*(H305-H305)))</f>
        <v/>
      </c>
      <c r="N305" s="308" t="str">
        <f ca="1">IF(B305=FALSE,"",IF(D305=0,0,D305/I305*(J305-J305)))</f>
        <v/>
      </c>
      <c r="O305" s="308" t="str">
        <f ca="1">IF(B305=FALSE,"",AVERAGE(L305:N305))</f>
        <v/>
      </c>
      <c r="P305" s="308" t="str">
        <f ca="1">IF(B305=FALSE,"",(R296*L305+S296*L305^2+T296*L305^3)*N296)</f>
        <v/>
      </c>
      <c r="Q305" s="308" t="str">
        <f ca="1">IF(B305=FALSE,"",(R296*M305+S296*M305^2+T296*M305^3)*N296)</f>
        <v/>
      </c>
      <c r="R305" s="308" t="str">
        <f ca="1">IF(B305=FALSE,"",(R296*N305+S296*N305^2+T296*N305^3)*N296)</f>
        <v/>
      </c>
      <c r="S305" s="308" t="str">
        <f ca="1">IF(B305=FALSE,"",AVERAGE(P305:R305))</f>
        <v/>
      </c>
      <c r="T305" s="309" t="str">
        <f ca="1">IF(B305=FALSE,"",IF(K305=0,0,(ROUND(K305,K296)-ROUND(P305,K296))/ROUND(P305,K296)*100))</f>
        <v/>
      </c>
      <c r="U305" s="309" t="str">
        <f ca="1">IF(B305=FALSE,"",IF(K305=0,0,(ROUND(K305,K296)-ROUND(Q305,K296))/ROUND(Q305,K296)*100))</f>
        <v/>
      </c>
      <c r="V305" s="309" t="str">
        <f ca="1">IF(B305=FALSE,"",IF(K305=0,0,(ROUND(K305,K296)-ROUND(R305,K296))/ROUND(R305,K296)*100))</f>
        <v/>
      </c>
      <c r="X305" s="124" t="str">
        <f ca="1">IF(A324=FALSE,"",IF(B324*F296&gt;=1000,"# ##","")&amp;J296)</f>
        <v/>
      </c>
      <c r="Y305" s="124" t="str">
        <f ca="1">IF(A324=FALSE,"",TEXT(B324*F296,X305))</f>
        <v/>
      </c>
      <c r="Z305" s="124" t="str">
        <f ca="1">IF(A324=FALSE,"-",TEXT(C324*F296,X305))</f>
        <v>-</v>
      </c>
      <c r="AA305" s="273" t="str">
        <f ca="1">IF(A324=FALSE,"-",TEXT((B324-C324)*F296,X305))</f>
        <v>-</v>
      </c>
      <c r="AB305" s="124" t="str">
        <f ca="1">IF(A324=FALSE,"",IF(D305=0,"-",TEXT(P324,AH326)))</f>
        <v/>
      </c>
      <c r="AC305" s="124" t="str">
        <f ca="1">IF(OR(A324=FALSE,D305=0),"-",TEXT(ROUNDUP(AE324,AH324),AH326))</f>
        <v>-</v>
      </c>
      <c r="AD305" s="310" t="s">
        <v>577</v>
      </c>
      <c r="AE305" s="124" t="str">
        <f ca="1">IF(OR(A324=FALSE,D305=0),"-",TEXT(Q324,AH326))</f>
        <v>-</v>
      </c>
      <c r="AF305" s="130" t="str">
        <f ca="1">IF(A324=FALSE,"-",TEXT(R324,AH326))</f>
        <v>-</v>
      </c>
      <c r="AG305" s="125" t="str">
        <f ca="1">IF(A324=FALSE,"-",AA324)</f>
        <v>-</v>
      </c>
      <c r="AI305" s="125" t="str">
        <f ca="1">IF(A324=FALSE,"",ROUND(C324*F296,K295))</f>
        <v/>
      </c>
      <c r="AJ305" s="125" t="str">
        <f ca="1">IF(A324=FALSE,"",ROUND(OFFSET(Force_2!L$3,B294+A305,0)*A296*F296,K295))</f>
        <v/>
      </c>
      <c r="AK305" s="125" t="str">
        <f ca="1">IF(A324=FALSE,"",ROUND(OFFSET(Force_2!M$3,B294+A305,0)*A296*F296,K295))</f>
        <v/>
      </c>
      <c r="AL305" s="124" t="str">
        <f ca="1">IF(A324=FALSE,"","± "&amp;TEXT((AK305-AJ305)/2,J296))</f>
        <v/>
      </c>
      <c r="AM305" s="124" t="str">
        <f ca="1">IF(A324=FALSE,"-",IF(AND(AJ305&lt;=AI305,AI305&lt;=AK305),"PASS","FAIL"))</f>
        <v>-</v>
      </c>
    </row>
    <row r="306" spans="1:39" s="119" customFormat="1" ht="18.75" customHeight="1">
      <c r="A306" s="121">
        <v>4</v>
      </c>
      <c r="B306" s="121" t="b">
        <f ca="1">IFERROR(AND(OFFSET(Force_2!O$3,B294+A306,0)&lt;&gt;"",H294+5&gt;A306),FALSE)</f>
        <v>0</v>
      </c>
      <c r="C306" s="542"/>
      <c r="D306" s="121" t="str">
        <f ca="1">IF(B306=FALSE,"",OFFSET(Force_2!B$3,B294+A306,0))</f>
        <v/>
      </c>
      <c r="E306" s="121" t="str">
        <f ca="1">IF(B306=FALSE,"",OFFSET(Force_2!O$3,B294+A306,0))</f>
        <v/>
      </c>
      <c r="F306" s="121" t="str">
        <f ca="1">IF(B306=FALSE,"",OFFSET(Force_2!P$3,B294+A306,0))</f>
        <v/>
      </c>
      <c r="G306" s="121" t="str">
        <f ca="1">IF(B306=FALSE,"",OFFSET(Force_2!Q$3,B294+A306,0))</f>
        <v/>
      </c>
      <c r="H306" s="121" t="str">
        <f ca="1">IF(B306=FALSE,"",OFFSET(Force_2!R$3,B294+A306,0))</f>
        <v/>
      </c>
      <c r="I306" s="121" t="str">
        <f ca="1">IF(B306=FALSE,"",OFFSET(Force_2!S$3,B294+A306,0))</f>
        <v/>
      </c>
      <c r="J306" s="121" t="str">
        <f ca="1">IF(B306=FALSE,"",OFFSET(Force_2!T$3,B294+A306,0))</f>
        <v/>
      </c>
      <c r="K306" s="308" t="str">
        <f ca="1">IF(B306=FALSE,"",D306*A296)</f>
        <v/>
      </c>
      <c r="L306" s="308" t="str">
        <f ca="1">IF(B306=FALSE,"",IF(D306=0,0,D306/E306*(F306-F305)))</f>
        <v/>
      </c>
      <c r="M306" s="308" t="str">
        <f ca="1">IF(B306=FALSE,"",IF(D306=0,0,D306/G306*(H306-H305)))</f>
        <v/>
      </c>
      <c r="N306" s="308" t="str">
        <f ca="1">IF(B306=FALSE,"",IF(D306=0,0,D306/I306*(J306-J305)))</f>
        <v/>
      </c>
      <c r="O306" s="308" t="str">
        <f t="shared" ref="O306:O319" ca="1" si="145">IF(B306=FALSE,"",AVERAGE(L306:N306))</f>
        <v/>
      </c>
      <c r="P306" s="308" t="str">
        <f ca="1">IF(B306=FALSE,"",(R296*L306+S296*L306^2+T296*L306^3)*N296)</f>
        <v/>
      </c>
      <c r="Q306" s="308" t="str">
        <f ca="1">IF(B306=FALSE,"",(R296*M306+S296*M306^2+T296*M306^3)*N296)</f>
        <v/>
      </c>
      <c r="R306" s="308" t="str">
        <f ca="1">IF(B306=FALSE,"",(R296*N306+S296*N306^2+T296*N306^3)*N296)</f>
        <v/>
      </c>
      <c r="S306" s="308" t="str">
        <f t="shared" ref="S306:S319" ca="1" si="146">IF(B306=FALSE,"",AVERAGE(P306:R306))</f>
        <v/>
      </c>
      <c r="T306" s="309" t="str">
        <f ca="1">IF(B306=FALSE,"",IF(K306=0,0,(ROUND(K306,K296)-ROUND(P306,K296))/ROUND(P306,K296)*100))</f>
        <v/>
      </c>
      <c r="U306" s="309" t="str">
        <f ca="1">IF(B306=FALSE,"",IF(K306=0,0,(ROUND(K306,K296)-ROUND(Q306,K296))/ROUND(Q306,K296)*100))</f>
        <v/>
      </c>
      <c r="V306" s="309" t="str">
        <f ca="1">IF(B306=FALSE,"",IF(K306=0,0,(ROUND(K306,K296)-ROUND(R306,K296))/ROUND(R306,K296)*100))</f>
        <v/>
      </c>
      <c r="X306" s="124" t="str">
        <f ca="1">IF(A325=FALSE,"",IF(B325*F296&gt;=1000,"# ##","")&amp;J296)</f>
        <v/>
      </c>
      <c r="Y306" s="124" t="str">
        <f ca="1">IF(A325=FALSE,"",TEXT(B325*F296,X306))</f>
        <v/>
      </c>
      <c r="Z306" s="124" t="str">
        <f ca="1">IF(A325=FALSE,"-",TEXT(C325*F296,X306))</f>
        <v>-</v>
      </c>
      <c r="AA306" s="273" t="str">
        <f ca="1">IF(A325=FALSE,"-",TEXT((B325-C325)*F296,X306))</f>
        <v>-</v>
      </c>
      <c r="AB306" s="124" t="str">
        <f ca="1">IF(A325=FALSE,"",IF(D306=0,"-",TEXT(P325,AH326)))</f>
        <v/>
      </c>
      <c r="AC306" s="124" t="str">
        <f ca="1">IF(OR(A325=FALSE,D306=0),"-",TEXT(ROUNDUP(AE325,AH324),AH326))</f>
        <v>-</v>
      </c>
      <c r="AD306" s="273" t="str">
        <f ca="1">IF(A325=FALSE,"-",TEXT(ROUNDUP(AE325,AH324)%*B325*F296,X306))</f>
        <v>-</v>
      </c>
      <c r="AE306" s="124" t="str">
        <f ca="1">IF(OR(A325=FALSE,D306=0),"-",TEXT(Q325,AH326))</f>
        <v>-</v>
      </c>
      <c r="AF306" s="124" t="s">
        <v>578</v>
      </c>
      <c r="AG306" s="125" t="str">
        <f t="shared" ref="AG306:AG318" ca="1" si="147">IF(A325=FALSE,"-",AA325)</f>
        <v>-</v>
      </c>
      <c r="AI306" s="125" t="str">
        <f ca="1">IF(A325=FALSE,"",ROUND(C325*F296,K295))</f>
        <v/>
      </c>
      <c r="AJ306" s="125" t="str">
        <f ca="1">IF(A325=FALSE,"",ROUND(OFFSET(Force_2!L$3,B294+A306,0)*A296*F296,K295))</f>
        <v/>
      </c>
      <c r="AK306" s="125" t="str">
        <f ca="1">IF(A325=FALSE,"",ROUND(OFFSET(Force_2!M$3,B294+A306,0)*A296*F296,K295))</f>
        <v/>
      </c>
      <c r="AL306" s="124" t="str">
        <f ca="1">IF(A325=FALSE,"","± "&amp;TEXT((AK306-AJ306)/2,J296))</f>
        <v/>
      </c>
      <c r="AM306" s="124" t="str">
        <f t="shared" ref="AM306:AM318" ca="1" si="148">IF(A325=FALSE,"-",IF(AND(AJ306&lt;=AI306,AI306&lt;=AK306),"PASS","FAIL"))</f>
        <v>-</v>
      </c>
    </row>
    <row r="307" spans="1:39" s="119" customFormat="1" ht="18.75" customHeight="1">
      <c r="A307" s="121">
        <v>5</v>
      </c>
      <c r="B307" s="121" t="b">
        <f ca="1">IFERROR(AND(OFFSET(Force_2!O$3,B294+A307,0)&lt;&gt;"",H294+5&gt;A307),FALSE)</f>
        <v>0</v>
      </c>
      <c r="C307" s="542"/>
      <c r="D307" s="121" t="str">
        <f ca="1">IF(B307=FALSE,"",OFFSET(Force_2!B$3,B294+A307,0))</f>
        <v/>
      </c>
      <c r="E307" s="121" t="str">
        <f ca="1">IF(B307=FALSE,"",OFFSET(Force_2!O$3,B294+A307,0))</f>
        <v/>
      </c>
      <c r="F307" s="121" t="str">
        <f ca="1">IF(B307=FALSE,"",OFFSET(Force_2!P$3,B294+A307,0))</f>
        <v/>
      </c>
      <c r="G307" s="121" t="str">
        <f ca="1">IF(B307=FALSE,"",OFFSET(Force_2!Q$3,B294+A307,0))</f>
        <v/>
      </c>
      <c r="H307" s="121" t="str">
        <f ca="1">IF(B307=FALSE,"",OFFSET(Force_2!R$3,B294+A307,0))</f>
        <v/>
      </c>
      <c r="I307" s="121" t="str">
        <f ca="1">IF(B307=FALSE,"",OFFSET(Force_2!S$3,B294+A307,0))</f>
        <v/>
      </c>
      <c r="J307" s="121" t="str">
        <f ca="1">IF(B307=FALSE,"",OFFSET(Force_2!T$3,B294+A307,0))</f>
        <v/>
      </c>
      <c r="K307" s="308" t="str">
        <f ca="1">IF(B307=FALSE,"",D307*A296)</f>
        <v/>
      </c>
      <c r="L307" s="308" t="str">
        <f ca="1">IF(B307=FALSE,"",IF(D307=0,0,D307/E307*(F307-F305)))</f>
        <v/>
      </c>
      <c r="M307" s="308" t="str">
        <f ca="1">IF(B307=FALSE,"",IF(D307=0,0,D307/G307*(H307-H305)))</f>
        <v/>
      </c>
      <c r="N307" s="308" t="str">
        <f ca="1">IF(B307=FALSE,"",IF(D307=0,0,D307/I307*(J307-J305)))</f>
        <v/>
      </c>
      <c r="O307" s="308" t="str">
        <f t="shared" ca="1" si="145"/>
        <v/>
      </c>
      <c r="P307" s="308" t="str">
        <f ca="1">IF(B307=FALSE,"",(R296*L307+S296*L307^2+T296*L307^3)*N296)</f>
        <v/>
      </c>
      <c r="Q307" s="308" t="str">
        <f ca="1">IF(B307=FALSE,"",(R296*M307+S296*M307^2+T296*M307^3)*N296)</f>
        <v/>
      </c>
      <c r="R307" s="308" t="str">
        <f ca="1">IF(B307=FALSE,"",(R296*N307+S296*N307^2+T296*N307^3)*N296)</f>
        <v/>
      </c>
      <c r="S307" s="308" t="str">
        <f t="shared" ca="1" si="146"/>
        <v/>
      </c>
      <c r="T307" s="309" t="str">
        <f ca="1">IF(B307=FALSE,"",IF(K307=0,0,(ROUND(K307,K296)-ROUND(P307,K296))/ROUND(P307,K296)*100))</f>
        <v/>
      </c>
      <c r="U307" s="309" t="str">
        <f ca="1">IF(B307=FALSE,"",IF(K307=0,0,(ROUND(K307,K296)-ROUND(Q307,K296))/ROUND(Q307,K296)*100))</f>
        <v/>
      </c>
      <c r="V307" s="309" t="str">
        <f ca="1">IF(B307=FALSE,"",IF(K307=0,0,(ROUND(K307,K296)-ROUND(R307,K296))/ROUND(R307,K296)*100))</f>
        <v/>
      </c>
      <c r="X307" s="124" t="str">
        <f ca="1">IF(A326=FALSE,"",IF(B326*F296&gt;=1000,"# ##","")&amp;J296)</f>
        <v/>
      </c>
      <c r="Y307" s="124" t="str">
        <f ca="1">IF(A326=FALSE,"",TEXT(B326*F296,X307))</f>
        <v/>
      </c>
      <c r="Z307" s="124" t="str">
        <f ca="1">IF(A326=FALSE,"-",TEXT(C326*F296,X307))</f>
        <v>-</v>
      </c>
      <c r="AA307" s="273" t="str">
        <f ca="1">IF(A326=FALSE,"-",TEXT((B326-C326)*F296,X307))</f>
        <v>-</v>
      </c>
      <c r="AB307" s="124" t="str">
        <f ca="1">IF(A326=FALSE,"",IF(D307=0,"-",TEXT(P326,AH326)))</f>
        <v/>
      </c>
      <c r="AC307" s="124" t="str">
        <f ca="1">IF(OR(A326=FALSE,D307=0),"-",TEXT(ROUNDUP(AE326,AH324),AH326))</f>
        <v>-</v>
      </c>
      <c r="AD307" s="273" t="str">
        <f ca="1">IF(A326=FALSE,"-",TEXT(ROUNDUP(AE326,AH324)%*B326*F296,X307))</f>
        <v>-</v>
      </c>
      <c r="AE307" s="124" t="str">
        <f ca="1">IF(OR(A326=FALSE,D307=0),"-",TEXT(Q326,AH326))</f>
        <v>-</v>
      </c>
      <c r="AF307" s="124" t="s">
        <v>578</v>
      </c>
      <c r="AG307" s="125" t="str">
        <f t="shared" ca="1" si="147"/>
        <v>-</v>
      </c>
      <c r="AI307" s="125" t="str">
        <f ca="1">IF(A326=FALSE,"",ROUND(C326*F296,K295))</f>
        <v/>
      </c>
      <c r="AJ307" s="125" t="str">
        <f ca="1">IF(A326=FALSE,"",ROUND(OFFSET(Force_2!L$3,B294+A307,0)*A296*F296,K295))</f>
        <v/>
      </c>
      <c r="AK307" s="125" t="str">
        <f ca="1">IF(A326=FALSE,"",ROUND(OFFSET(Force_2!M$3,B294+A307,0)*A296*F296,K295))</f>
        <v/>
      </c>
      <c r="AL307" s="124" t="str">
        <f ca="1">IF(A326=FALSE,"","± "&amp;TEXT((AK307-AJ307)/2,J296))</f>
        <v/>
      </c>
      <c r="AM307" s="124" t="str">
        <f t="shared" ca="1" si="148"/>
        <v>-</v>
      </c>
    </row>
    <row r="308" spans="1:39" s="119" customFormat="1" ht="18.75" customHeight="1">
      <c r="A308" s="121">
        <v>6</v>
      </c>
      <c r="B308" s="121" t="b">
        <f ca="1">IFERROR(AND(OFFSET(Force_2!O$3,B294+A308,0)&lt;&gt;"",H294+5&gt;A308),FALSE)</f>
        <v>0</v>
      </c>
      <c r="C308" s="542"/>
      <c r="D308" s="121" t="str">
        <f ca="1">IF(B308=FALSE,"",OFFSET(Force_2!B$3,B294+A308,0))</f>
        <v/>
      </c>
      <c r="E308" s="121" t="str">
        <f ca="1">IF(B308=FALSE,"",OFFSET(Force_2!O$3,B294+A308,0))</f>
        <v/>
      </c>
      <c r="F308" s="121" t="str">
        <f ca="1">IF(B308=FALSE,"",OFFSET(Force_2!P$3,B294+A308,0))</f>
        <v/>
      </c>
      <c r="G308" s="121" t="str">
        <f ca="1">IF(B308=FALSE,"",OFFSET(Force_2!Q$3,B294+A308,0))</f>
        <v/>
      </c>
      <c r="H308" s="121" t="str">
        <f ca="1">IF(B308=FALSE,"",OFFSET(Force_2!R$3,B294+A308,0))</f>
        <v/>
      </c>
      <c r="I308" s="121" t="str">
        <f ca="1">IF(B308=FALSE,"",OFFSET(Force_2!S$3,B294+A308,0))</f>
        <v/>
      </c>
      <c r="J308" s="121" t="str">
        <f ca="1">IF(B308=FALSE,"",OFFSET(Force_2!T$3,B294+A308,0))</f>
        <v/>
      </c>
      <c r="K308" s="308" t="str">
        <f ca="1">IF(B308=FALSE,"",D308*A296)</f>
        <v/>
      </c>
      <c r="L308" s="308" t="str">
        <f ca="1">IF(B308=FALSE,"",IF(D308=0,0,D308/E308*(F308-F305)))</f>
        <v/>
      </c>
      <c r="M308" s="308" t="str">
        <f ca="1">IF(B308=FALSE,"",IF(D308=0,0,D308/G308*(H308-H305)))</f>
        <v/>
      </c>
      <c r="N308" s="308" t="str">
        <f ca="1">IF(B308=FALSE,"",IF(D308=0,0,D308/I308*(J308-J305)))</f>
        <v/>
      </c>
      <c r="O308" s="308" t="str">
        <f t="shared" ca="1" si="145"/>
        <v/>
      </c>
      <c r="P308" s="308" t="str">
        <f ca="1">IF(B308=FALSE,"",(R296*L308+S296*L308^2+T296*L308^3)*N296)</f>
        <v/>
      </c>
      <c r="Q308" s="308" t="str">
        <f ca="1">IF(B308=FALSE,"",(R296*M308+S296*M308^2+T296*M308^3)*N296)</f>
        <v/>
      </c>
      <c r="R308" s="308" t="str">
        <f ca="1">IF(B308=FALSE,"",(R296*N308+S296*N308^2+T296*N308^3)*N296)</f>
        <v/>
      </c>
      <c r="S308" s="308" t="str">
        <f t="shared" ca="1" si="146"/>
        <v/>
      </c>
      <c r="T308" s="309" t="str">
        <f ca="1">IF(B308=FALSE,"",IF(K308=0,0,(ROUND(K308,K296)-ROUND(P308,K296))/ROUND(P308,K296)*100))</f>
        <v/>
      </c>
      <c r="U308" s="309" t="str">
        <f ca="1">IF(B308=FALSE,"",IF(K308=0,0,(ROUND(K308,K296)-ROUND(Q308,K296))/ROUND(Q308,K296)*100))</f>
        <v/>
      </c>
      <c r="V308" s="309" t="str">
        <f ca="1">IF(B308=FALSE,"",IF(K308=0,0,(ROUND(K308,K296)-ROUND(R308,K296))/ROUND(R308,K296)*100))</f>
        <v/>
      </c>
      <c r="X308" s="124" t="str">
        <f ca="1">IF(A327=FALSE,"",IF(B327*F296&gt;=1000,"# ##","")&amp;J296)</f>
        <v/>
      </c>
      <c r="Y308" s="124" t="str">
        <f ca="1">IF(A327=FALSE,"",TEXT(B327*F296,X308))</f>
        <v/>
      </c>
      <c r="Z308" s="124" t="str">
        <f ca="1">IF(A327=FALSE,"-",TEXT(C327*F296,X308))</f>
        <v>-</v>
      </c>
      <c r="AA308" s="273" t="str">
        <f ca="1">IF(A327=FALSE,"-",TEXT((B327-C327)*F296,X308))</f>
        <v>-</v>
      </c>
      <c r="AB308" s="124" t="str">
        <f ca="1">IF(A327=FALSE,"",IF(D308=0,"-",TEXT(P327,AH326)))</f>
        <v/>
      </c>
      <c r="AC308" s="124" t="str">
        <f ca="1">IF(OR(A327=FALSE,D308=0),"-",TEXT(ROUNDUP(AE327,AH324),AH326))</f>
        <v>-</v>
      </c>
      <c r="AD308" s="273" t="str">
        <f ca="1">IF(A327=FALSE,"-",TEXT(ROUNDUP(AE327,AH324)%*B327*F296,X308))</f>
        <v>-</v>
      </c>
      <c r="AE308" s="124" t="str">
        <f ca="1">IF(OR(A327=FALSE,D308=0),"-",TEXT(Q327,AH326))</f>
        <v>-</v>
      </c>
      <c r="AF308" s="124" t="s">
        <v>578</v>
      </c>
      <c r="AG308" s="125" t="str">
        <f t="shared" ca="1" si="147"/>
        <v>-</v>
      </c>
      <c r="AI308" s="125" t="str">
        <f ca="1">IF(A327=FALSE,"",ROUND(C327*F296,K295))</f>
        <v/>
      </c>
      <c r="AJ308" s="125" t="str">
        <f ca="1">IF(A327=FALSE,"",ROUND(OFFSET(Force_2!L$3,B294+A308,0)*A296*F296,K295))</f>
        <v/>
      </c>
      <c r="AK308" s="125" t="str">
        <f ca="1">IF(A327=FALSE,"",ROUND(OFFSET(Force_2!M$3,B294+A308,0)*A296*F296,K295))</f>
        <v/>
      </c>
      <c r="AL308" s="124" t="str">
        <f ca="1">IF(A327=FALSE,"","± "&amp;TEXT((AK308-AJ308)/2,J296))</f>
        <v/>
      </c>
      <c r="AM308" s="124" t="str">
        <f t="shared" ca="1" si="148"/>
        <v>-</v>
      </c>
    </row>
    <row r="309" spans="1:39" s="119" customFormat="1" ht="18.75" customHeight="1">
      <c r="A309" s="121">
        <v>7</v>
      </c>
      <c r="B309" s="121" t="b">
        <f ca="1">IFERROR(AND(OFFSET(Force_2!O$3,B294+A309,0)&lt;&gt;"",H294+5&gt;A309),FALSE)</f>
        <v>0</v>
      </c>
      <c r="C309" s="542"/>
      <c r="D309" s="121" t="str">
        <f ca="1">IF(B309=FALSE,"",OFFSET(Force_2!B$3,B294+A309,0))</f>
        <v/>
      </c>
      <c r="E309" s="121" t="str">
        <f ca="1">IF(B309=FALSE,"",OFFSET(Force_2!O$3,B294+A309,0))</f>
        <v/>
      </c>
      <c r="F309" s="121" t="str">
        <f ca="1">IF(B309=FALSE,"",OFFSET(Force_2!P$3,B294+A309,0))</f>
        <v/>
      </c>
      <c r="G309" s="121" t="str">
        <f ca="1">IF(B309=FALSE,"",OFFSET(Force_2!Q$3,B294+A309,0))</f>
        <v/>
      </c>
      <c r="H309" s="121" t="str">
        <f ca="1">IF(B309=FALSE,"",OFFSET(Force_2!R$3,B294+A309,0))</f>
        <v/>
      </c>
      <c r="I309" s="121" t="str">
        <f ca="1">IF(B309=FALSE,"",OFFSET(Force_2!S$3,B294+A309,0))</f>
        <v/>
      </c>
      <c r="J309" s="121" t="str">
        <f ca="1">IF(B309=FALSE,"",OFFSET(Force_2!T$3,B294+A309,0))</f>
        <v/>
      </c>
      <c r="K309" s="308" t="str">
        <f ca="1">IF(B309=FALSE,"",D309*A296)</f>
        <v/>
      </c>
      <c r="L309" s="308" t="str">
        <f ca="1">IF(B309=FALSE,"",IF(D309=0,0,D309/E309*(F309-F305)))</f>
        <v/>
      </c>
      <c r="M309" s="308" t="str">
        <f ca="1">IF(B309=FALSE,"",IF(D309=0,0,D309/G309*(H309-H305)))</f>
        <v/>
      </c>
      <c r="N309" s="308" t="str">
        <f ca="1">IF(B309=FALSE,"",IF(D309=0,0,D309/I309*(J309-J305)))</f>
        <v/>
      </c>
      <c r="O309" s="308" t="str">
        <f t="shared" ca="1" si="145"/>
        <v/>
      </c>
      <c r="P309" s="308" t="str">
        <f ca="1">IF(B309=FALSE,"",(R296*L309+S296*L309^2+T296*L309^3)*N296)</f>
        <v/>
      </c>
      <c r="Q309" s="308" t="str">
        <f ca="1">IF(B309=FALSE,"",(R296*M309+S296*M309^2+T296*M309^3)*N296)</f>
        <v/>
      </c>
      <c r="R309" s="308" t="str">
        <f ca="1">IF(B309=FALSE,"",(R296*N309+S296*N309^2+T296*N309^3)*N296)</f>
        <v/>
      </c>
      <c r="S309" s="308" t="str">
        <f t="shared" ca="1" si="146"/>
        <v/>
      </c>
      <c r="T309" s="309" t="str">
        <f ca="1">IF(B309=FALSE,"",IF(K309=0,0,(ROUND(K309,K296)-ROUND(P309,K296))/ROUND(P309,K296)*100))</f>
        <v/>
      </c>
      <c r="U309" s="309" t="str">
        <f ca="1">IF(B309=FALSE,"",IF(K309=0,0,(ROUND(K309,K296)-ROUND(Q309,K296))/ROUND(Q309,K296)*100))</f>
        <v/>
      </c>
      <c r="V309" s="309" t="str">
        <f ca="1">IF(B309=FALSE,"",IF(K309=0,0,(ROUND(K309,K296)-ROUND(R309,K296))/ROUND(R309,K296)*100))</f>
        <v/>
      </c>
      <c r="X309" s="124" t="str">
        <f ca="1">IF(A328=FALSE,"",IF(B328*F296&gt;=1000,"# ##","")&amp;J296)</f>
        <v/>
      </c>
      <c r="Y309" s="124" t="str">
        <f ca="1">IF(A328=FALSE,"",TEXT(B328*F296,X309))</f>
        <v/>
      </c>
      <c r="Z309" s="124" t="str">
        <f ca="1">IF(A328=FALSE,"-",TEXT(C328*F296,X309))</f>
        <v>-</v>
      </c>
      <c r="AA309" s="273" t="str">
        <f ca="1">IF(A328=FALSE,"-",TEXT((B328-C328)*F296,X309))</f>
        <v>-</v>
      </c>
      <c r="AB309" s="124" t="str">
        <f ca="1">IF(A328=FALSE,"",IF(D309=0,"-",TEXT(P328,AH326)))</f>
        <v/>
      </c>
      <c r="AC309" s="124" t="str">
        <f ca="1">IF(OR(A328=FALSE,D309=0),"-",TEXT(ROUNDUP(AE328,AH324),AH326))</f>
        <v>-</v>
      </c>
      <c r="AD309" s="273" t="str">
        <f ca="1">IF(A328=FALSE,"-",TEXT(ROUNDUP(AE328,AH324)%*B328*F296,X309))</f>
        <v>-</v>
      </c>
      <c r="AE309" s="124" t="str">
        <f ca="1">IF(OR(A328=FALSE,D309=0),"-",TEXT(Q328,AH326))</f>
        <v>-</v>
      </c>
      <c r="AF309" s="124" t="s">
        <v>578</v>
      </c>
      <c r="AG309" s="125" t="str">
        <f t="shared" ca="1" si="147"/>
        <v>-</v>
      </c>
      <c r="AI309" s="125" t="str">
        <f ca="1">IF(A328=FALSE,"",ROUND(C328*F296,K295))</f>
        <v/>
      </c>
      <c r="AJ309" s="125" t="str">
        <f ca="1">IF(A328=FALSE,"",ROUND(OFFSET(Force_2!L$3,B294+A309,0)*A296*F296,K295))</f>
        <v/>
      </c>
      <c r="AK309" s="125" t="str">
        <f ca="1">IF(A328=FALSE,"",ROUND(OFFSET(Force_2!M$3,B294+A309,0)*A296*F296,K295))</f>
        <v/>
      </c>
      <c r="AL309" s="124" t="str">
        <f ca="1">IF(A328=FALSE,"","± "&amp;TEXT((AK309-AJ309)/2,J296))</f>
        <v/>
      </c>
      <c r="AM309" s="124" t="str">
        <f t="shared" ca="1" si="148"/>
        <v>-</v>
      </c>
    </row>
    <row r="310" spans="1:39" s="119" customFormat="1" ht="18.75" customHeight="1">
      <c r="A310" s="121">
        <v>8</v>
      </c>
      <c r="B310" s="121" t="b">
        <f ca="1">IFERROR(AND(OFFSET(Force_2!O$3,B294+A310,0)&lt;&gt;"",H294+5&gt;A310),FALSE)</f>
        <v>0</v>
      </c>
      <c r="C310" s="542"/>
      <c r="D310" s="121" t="str">
        <f ca="1">IF(B310=FALSE,"",OFFSET(Force_2!B$3,B294+A310,0))</f>
        <v/>
      </c>
      <c r="E310" s="121" t="str">
        <f ca="1">IF(B310=FALSE,"",OFFSET(Force_2!O$3,B294+A310,0))</f>
        <v/>
      </c>
      <c r="F310" s="121" t="str">
        <f ca="1">IF(B310=FALSE,"",OFFSET(Force_2!P$3,B294+A310,0))</f>
        <v/>
      </c>
      <c r="G310" s="121" t="str">
        <f ca="1">IF(B310=FALSE,"",OFFSET(Force_2!Q$3,B294+A310,0))</f>
        <v/>
      </c>
      <c r="H310" s="121" t="str">
        <f ca="1">IF(B310=FALSE,"",OFFSET(Force_2!R$3,B294+A310,0))</f>
        <v/>
      </c>
      <c r="I310" s="121" t="str">
        <f ca="1">IF(B310=FALSE,"",OFFSET(Force_2!S$3,B294+A310,0))</f>
        <v/>
      </c>
      <c r="J310" s="121" t="str">
        <f ca="1">IF(B310=FALSE,"",OFFSET(Force_2!T$3,B294+A310,0))</f>
        <v/>
      </c>
      <c r="K310" s="308" t="str">
        <f ca="1">IF(B310=FALSE,"",D310*A296)</f>
        <v/>
      </c>
      <c r="L310" s="308" t="str">
        <f ca="1">IF(B310=FALSE,"",IF(D310=0,0,D310/E310*(F310-F305)))</f>
        <v/>
      </c>
      <c r="M310" s="308" t="str">
        <f ca="1">IF(B310=FALSE,"",IF(D310=0,0,D310/G310*(H310-H305)))</f>
        <v/>
      </c>
      <c r="N310" s="308" t="str">
        <f ca="1">IF(B310=FALSE,"",IF(D310=0,0,D310/I310*(J310-J305)))</f>
        <v/>
      </c>
      <c r="O310" s="308" t="str">
        <f t="shared" ca="1" si="145"/>
        <v/>
      </c>
      <c r="P310" s="308" t="str">
        <f ca="1">IF(B310=FALSE,"",(R296*L310+S296*L310^2+T296*L310^3)*N296)</f>
        <v/>
      </c>
      <c r="Q310" s="308" t="str">
        <f ca="1">IF(B310=FALSE,"",(R296*M310+S296*M310^2+T296*M310^3)*N296)</f>
        <v/>
      </c>
      <c r="R310" s="308" t="str">
        <f ca="1">IF(B310=FALSE,"",(R296*N310+S296*N310^2+T296*N310^3)*N296)</f>
        <v/>
      </c>
      <c r="S310" s="308" t="str">
        <f t="shared" ca="1" si="146"/>
        <v/>
      </c>
      <c r="T310" s="309" t="str">
        <f ca="1">IF(B310=FALSE,"",IF(K310=0,0,(ROUND(K310,K296)-ROUND(P310,K296))/ROUND(P310,K296)*100))</f>
        <v/>
      </c>
      <c r="U310" s="309" t="str">
        <f ca="1">IF(B310=FALSE,"",IF(K310=0,0,(ROUND(K310,K296)-ROUND(Q310,K296))/ROUND(Q310,K296)*100))</f>
        <v/>
      </c>
      <c r="V310" s="309" t="str">
        <f ca="1">IF(B310=FALSE,"",IF(K310=0,0,(ROUND(K310,K296)-ROUND(R310,K296))/ROUND(R310,K296)*100))</f>
        <v/>
      </c>
      <c r="X310" s="124" t="str">
        <f ca="1">IF(A329=FALSE,"",IF(B329*F296&gt;=1000,"# ##","")&amp;J296)</f>
        <v/>
      </c>
      <c r="Y310" s="124" t="str">
        <f ca="1">IF(A329=FALSE,"",TEXT(B329*F296,X310))</f>
        <v/>
      </c>
      <c r="Z310" s="124" t="str">
        <f ca="1">IF(A329=FALSE,"-",TEXT(C329*F296,X310))</f>
        <v>-</v>
      </c>
      <c r="AA310" s="273" t="str">
        <f ca="1">IF(A329=FALSE,"-",TEXT((B329-C329)*F296,X310))</f>
        <v>-</v>
      </c>
      <c r="AB310" s="124" t="str">
        <f ca="1">IF(A329=FALSE,"",IF(D310=0,"-",TEXT(P329,AH326)))</f>
        <v/>
      </c>
      <c r="AC310" s="124" t="str">
        <f ca="1">IF(OR(A329=FALSE,D310=0),"-",TEXT(ROUNDUP(AE329,AH324),AH326))</f>
        <v>-</v>
      </c>
      <c r="AD310" s="273" t="str">
        <f ca="1">IF(A329=FALSE,"-",TEXT(ROUNDUP(AE329,AH324)%*B329*F296,X310))</f>
        <v>-</v>
      </c>
      <c r="AE310" s="124" t="str">
        <f ca="1">IF(OR(A329=FALSE,D310=0),"-",TEXT(Q329,AH326))</f>
        <v>-</v>
      </c>
      <c r="AF310" s="124" t="s">
        <v>578</v>
      </c>
      <c r="AG310" s="125" t="str">
        <f t="shared" ca="1" si="147"/>
        <v>-</v>
      </c>
      <c r="AI310" s="125" t="str">
        <f ca="1">IF(A329=FALSE,"",ROUND(C329*F296,K295))</f>
        <v/>
      </c>
      <c r="AJ310" s="125" t="str">
        <f ca="1">IF(A329=FALSE,"",ROUND(OFFSET(Force_2!L$3,B294+A310,0)*A296*F296,K295))</f>
        <v/>
      </c>
      <c r="AK310" s="125" t="str">
        <f ca="1">IF(A329=FALSE,"",ROUND(OFFSET(Force_2!M$3,B294+A310,0)*A296*F296,K295))</f>
        <v/>
      </c>
      <c r="AL310" s="124" t="str">
        <f ca="1">IF(A329=FALSE,"","± "&amp;TEXT((AK310-AJ310)/2,J296))</f>
        <v/>
      </c>
      <c r="AM310" s="124" t="str">
        <f t="shared" ca="1" si="148"/>
        <v>-</v>
      </c>
    </row>
    <row r="311" spans="1:39" s="119" customFormat="1" ht="18.75" customHeight="1">
      <c r="A311" s="121">
        <v>9</v>
      </c>
      <c r="B311" s="121" t="b">
        <f ca="1">IFERROR(AND(OFFSET(Force_2!O$3,B294+A311,0)&lt;&gt;"",H294+5&gt;A311),FALSE)</f>
        <v>0</v>
      </c>
      <c r="C311" s="542"/>
      <c r="D311" s="121" t="str">
        <f ca="1">IF(B311=FALSE,"",OFFSET(Force_2!B$3,B294+A311,0))</f>
        <v/>
      </c>
      <c r="E311" s="121" t="str">
        <f ca="1">IF(B311=FALSE,"",OFFSET(Force_2!O$3,B294+A311,0))</f>
        <v/>
      </c>
      <c r="F311" s="121" t="str">
        <f ca="1">IF(B311=FALSE,"",OFFSET(Force_2!P$3,B294+A311,0))</f>
        <v/>
      </c>
      <c r="G311" s="121" t="str">
        <f ca="1">IF(B311=FALSE,"",OFFSET(Force_2!Q$3,B294+A311,0))</f>
        <v/>
      </c>
      <c r="H311" s="121" t="str">
        <f ca="1">IF(B311=FALSE,"",OFFSET(Force_2!R$3,B294+A311,0))</f>
        <v/>
      </c>
      <c r="I311" s="121" t="str">
        <f ca="1">IF(B311=FALSE,"",OFFSET(Force_2!S$3,B294+A311,0))</f>
        <v/>
      </c>
      <c r="J311" s="121" t="str">
        <f ca="1">IF(B311=FALSE,"",OFFSET(Force_2!T$3,B294+A311,0))</f>
        <v/>
      </c>
      <c r="K311" s="308" t="str">
        <f ca="1">IF(B311=FALSE,"",D311*A296)</f>
        <v/>
      </c>
      <c r="L311" s="308" t="str">
        <f ca="1">IF(B311=FALSE,"",IF(D311=0,0,D311/E311*(F311-F305)))</f>
        <v/>
      </c>
      <c r="M311" s="308" t="str">
        <f ca="1">IF(B311=FALSE,"",IF(D311=0,0,D311/G311*(H311-H305)))</f>
        <v/>
      </c>
      <c r="N311" s="308" t="str">
        <f ca="1">IF(B311=FALSE,"",IF(D311=0,0,D311/I311*(J311-J305)))</f>
        <v/>
      </c>
      <c r="O311" s="308" t="str">
        <f t="shared" ca="1" si="145"/>
        <v/>
      </c>
      <c r="P311" s="308" t="str">
        <f ca="1">IF(B311=FALSE,"",(R296*L311+S296*L311^2+T296*L311^3)*N296)</f>
        <v/>
      </c>
      <c r="Q311" s="308" t="str">
        <f ca="1">IF(B311=FALSE,"",(R296*M311+S296*M311^2+T296*M311^3)*N296)</f>
        <v/>
      </c>
      <c r="R311" s="308" t="str">
        <f ca="1">IF(B311=FALSE,"",(R296*N311+S296*N311^2+T296*N311^3)*N296)</f>
        <v/>
      </c>
      <c r="S311" s="308" t="str">
        <f t="shared" ca="1" si="146"/>
        <v/>
      </c>
      <c r="T311" s="309" t="str">
        <f ca="1">IF(B311=FALSE,"",IF(K311=0,0,(ROUND(K311,K296)-ROUND(P311,K296))/ROUND(P311,K296)*100))</f>
        <v/>
      </c>
      <c r="U311" s="309" t="str">
        <f ca="1">IF(B311=FALSE,"",IF(K311=0,0,(ROUND(K311,K296)-ROUND(Q311,K296))/ROUND(Q311,K296)*100))</f>
        <v/>
      </c>
      <c r="V311" s="309" t="str">
        <f ca="1">IF(B311=FALSE,"",IF(K311=0,0,(ROUND(K311,K296)-ROUND(R311,K296))/ROUND(R311,K296)*100))</f>
        <v/>
      </c>
      <c r="X311" s="124" t="str">
        <f ca="1">IF(A330=FALSE,"",IF(B330*F296&gt;=1000,"# ##","")&amp;J296)</f>
        <v/>
      </c>
      <c r="Y311" s="124" t="str">
        <f ca="1">IF(A330=FALSE,"",TEXT(B330*F296,X311))</f>
        <v/>
      </c>
      <c r="Z311" s="124" t="str">
        <f ca="1">IF(A330=FALSE,"-",TEXT(C330*F296,X311))</f>
        <v>-</v>
      </c>
      <c r="AA311" s="273" t="str">
        <f ca="1">IF(A330=FALSE,"-",TEXT((B330-C330)*F296,X311))</f>
        <v>-</v>
      </c>
      <c r="AB311" s="124" t="str">
        <f ca="1">IF(A330=FALSE,"",IF(D311=0,"-",TEXT(P330,AH326)))</f>
        <v/>
      </c>
      <c r="AC311" s="124" t="str">
        <f ca="1">IF(OR(A330=FALSE,D311=0),"-",TEXT(ROUNDUP(AE330,AH324),AH326))</f>
        <v>-</v>
      </c>
      <c r="AD311" s="273" t="str">
        <f ca="1">IF(A330=FALSE,"-",TEXT(ROUNDUP(AE330,AH324)%*B330*F296,X311))</f>
        <v>-</v>
      </c>
      <c r="AE311" s="124" t="str">
        <f ca="1">IF(OR(A330=FALSE,D311=0),"-",TEXT(Q330,AH326))</f>
        <v>-</v>
      </c>
      <c r="AF311" s="124" t="s">
        <v>578</v>
      </c>
      <c r="AG311" s="125" t="str">
        <f t="shared" ca="1" si="147"/>
        <v>-</v>
      </c>
      <c r="AI311" s="125" t="str">
        <f ca="1">IF(A330=FALSE,"",ROUND(C330*F296,K295))</f>
        <v/>
      </c>
      <c r="AJ311" s="125" t="str">
        <f ca="1">IF(A330=FALSE,"",ROUND(OFFSET(Force_2!L$3,B294+A311,0)*A296*F296,K295))</f>
        <v/>
      </c>
      <c r="AK311" s="125" t="str">
        <f ca="1">IF(A330=FALSE,"",ROUND(OFFSET(Force_2!M$3,B294+A311,0)*A296*F296,K295))</f>
        <v/>
      </c>
      <c r="AL311" s="124" t="str">
        <f ca="1">IF(A330=FALSE,"","± "&amp;TEXT((AK311-AJ311)/2,J296))</f>
        <v/>
      </c>
      <c r="AM311" s="124" t="str">
        <f t="shared" ca="1" si="148"/>
        <v>-</v>
      </c>
    </row>
    <row r="312" spans="1:39" s="119" customFormat="1" ht="18.75" customHeight="1">
      <c r="A312" s="121">
        <v>10</v>
      </c>
      <c r="B312" s="121" t="b">
        <f ca="1">IFERROR(AND(OFFSET(Force_2!O$3,B294+A312,0)&lt;&gt;"",H294+5&gt;A312),FALSE)</f>
        <v>0</v>
      </c>
      <c r="C312" s="542"/>
      <c r="D312" s="121" t="str">
        <f ca="1">IF(B$30=FALSE,"",OFFSET(Force_2!B$3,B294+A312,0))</f>
        <v/>
      </c>
      <c r="E312" s="121" t="str">
        <f ca="1">IF(B312=FALSE,"",OFFSET(Force_2!O$3,B294+A312,0))</f>
        <v/>
      </c>
      <c r="F312" s="121" t="str">
        <f ca="1">IF(B312=FALSE,"",OFFSET(Force_2!P$3,B294+A312,0))</f>
        <v/>
      </c>
      <c r="G312" s="121" t="str">
        <f ca="1">IF(B312=FALSE,"",OFFSET(Force_2!Q$3,B294+A312,0))</f>
        <v/>
      </c>
      <c r="H312" s="121" t="str">
        <f ca="1">IF(B312=FALSE,"",OFFSET(Force_2!R$3,B294+A312,0))</f>
        <v/>
      </c>
      <c r="I312" s="121" t="str">
        <f ca="1">IF(B312=FALSE,"",OFFSET(Force_2!S$3,B294+A312,0))</f>
        <v/>
      </c>
      <c r="J312" s="121" t="str">
        <f ca="1">IF(B312=FALSE,"",OFFSET(Force_2!T$3,B294+A312,0))</f>
        <v/>
      </c>
      <c r="K312" s="308" t="str">
        <f ca="1">IF(B312=FALSE,"",D312*A296)</f>
        <v/>
      </c>
      <c r="L312" s="308" t="str">
        <f ca="1">IF(B312=FALSE,"",IF(D312=0,0,D312/E312*(F312-F305)))</f>
        <v/>
      </c>
      <c r="M312" s="308" t="str">
        <f ca="1">IF(B312=FALSE,"",IF(D312=0,0,D312/G312*(H312-H305)))</f>
        <v/>
      </c>
      <c r="N312" s="308" t="str">
        <f ca="1">IF(B312=FALSE,"",IF(D312=0,0,D312/I312*(J312-J305)))</f>
        <v/>
      </c>
      <c r="O312" s="308" t="str">
        <f t="shared" ca="1" si="145"/>
        <v/>
      </c>
      <c r="P312" s="308" t="str">
        <f ca="1">IF(B312=FALSE,"",(R296*L312+S296*L312^2+T296*L312^3)*N296)</f>
        <v/>
      </c>
      <c r="Q312" s="308" t="str">
        <f ca="1">IF(B312=FALSE,"",(R296*M312+S296*M312^2+T296*M312^3)*N296)</f>
        <v/>
      </c>
      <c r="R312" s="308" t="str">
        <f ca="1">IF(B312=FALSE,"",(R296*N312+S296*N312^2+T296*N312^3)*N296)</f>
        <v/>
      </c>
      <c r="S312" s="308" t="str">
        <f t="shared" ca="1" si="146"/>
        <v/>
      </c>
      <c r="T312" s="309" t="str">
        <f ca="1">IF(B312=FALSE,"",IF(K312=0,0,(ROUND(K312,K296)-ROUND(P312,K296))/ROUND(P312,K296)*100))</f>
        <v/>
      </c>
      <c r="U312" s="309" t="str">
        <f ca="1">IF(B312=FALSE,"",IF(K312=0,0,(ROUND(K312,K296)-ROUND(Q312,K296))/ROUND(Q312,K296)*100))</f>
        <v/>
      </c>
      <c r="V312" s="309" t="str">
        <f ca="1">IF(B312=FALSE,"",IF(K312=0,0,(ROUND(K312,K296)-ROUND(R312,K296))/ROUND(R312,K296)*100))</f>
        <v/>
      </c>
      <c r="X312" s="124" t="str">
        <f ca="1">IF(A331=FALSE,"",IF(B331*F296&gt;=1000,"# ##","")&amp;J296)</f>
        <v/>
      </c>
      <c r="Y312" s="124" t="str">
        <f ca="1">IF(A331=FALSE,"",TEXT(B331*F296,X312))</f>
        <v/>
      </c>
      <c r="Z312" s="124" t="str">
        <f ca="1">IF(A331=FALSE,"-",TEXT(C331*F296,X312))</f>
        <v>-</v>
      </c>
      <c r="AA312" s="273" t="str">
        <f ca="1">IF(A331=FALSE,"-",TEXT((B331-C331)*F296,X312))</f>
        <v>-</v>
      </c>
      <c r="AB312" s="124" t="str">
        <f ca="1">IF(A331=FALSE,"",IF(D312=0,"-",TEXT(P331,AH326)))</f>
        <v/>
      </c>
      <c r="AC312" s="124" t="str">
        <f ca="1">IF(OR(A331=FALSE,D312=0),"-",TEXT(ROUNDUP(AE331,AH324),AH326))</f>
        <v>-</v>
      </c>
      <c r="AD312" s="273" t="str">
        <f ca="1">IF(A331=FALSE,"-",TEXT(ROUNDUP(AE331,AH324)%*B331*F296,X312))</f>
        <v>-</v>
      </c>
      <c r="AE312" s="124" t="str">
        <f ca="1">IF(OR(A331=FALSE,D312=0),"-",TEXT(Q331,AH326))</f>
        <v>-</v>
      </c>
      <c r="AF312" s="124" t="s">
        <v>578</v>
      </c>
      <c r="AG312" s="125" t="str">
        <f t="shared" ca="1" si="147"/>
        <v>-</v>
      </c>
      <c r="AI312" s="125" t="str">
        <f ca="1">IF(A331=FALSE,"",ROUND(C331*F296,K295))</f>
        <v/>
      </c>
      <c r="AJ312" s="125" t="str">
        <f ca="1">IF(A331=FALSE,"",ROUND(OFFSET(Force_2!L$3,B294+A312,0)*A296*F296,K295))</f>
        <v/>
      </c>
      <c r="AK312" s="125" t="str">
        <f ca="1">IF(A331=FALSE,"",ROUND(OFFSET(Force_2!M$3,B294+A312,0)*A296*F296,K295))</f>
        <v/>
      </c>
      <c r="AL312" s="124" t="str">
        <f ca="1">IF(A331=FALSE,"","± "&amp;TEXT((AK312-AJ312)/2,J296))</f>
        <v/>
      </c>
      <c r="AM312" s="124" t="str">
        <f t="shared" ca="1" si="148"/>
        <v>-</v>
      </c>
    </row>
    <row r="313" spans="1:39" s="119" customFormat="1" ht="18.75" customHeight="1">
      <c r="A313" s="121">
        <v>11</v>
      </c>
      <c r="B313" s="121" t="b">
        <f ca="1">IFERROR(AND(OFFSET(Force_2!O$3,B294+A313,0)&lt;&gt;"",H294+5&gt;A313),FALSE)</f>
        <v>0</v>
      </c>
      <c r="C313" s="542"/>
      <c r="D313" s="121" t="str">
        <f ca="1">IF(B$31=FALSE,"",OFFSET(Force_2!B$3,B294+A313,0))</f>
        <v/>
      </c>
      <c r="E313" s="121" t="str">
        <f ca="1">IF(B313=FALSE,"",OFFSET(Force_2!O$3,B294+A313,0))</f>
        <v/>
      </c>
      <c r="F313" s="121" t="str">
        <f ca="1">IF(B313=FALSE,"",OFFSET(Force_2!P$3,B294+A313,0))</f>
        <v/>
      </c>
      <c r="G313" s="121" t="str">
        <f ca="1">IF(B313=FALSE,"",OFFSET(Force_2!Q$3,B294+A313,0))</f>
        <v/>
      </c>
      <c r="H313" s="121" t="str">
        <f ca="1">IF(B313=FALSE,"",OFFSET(Force_2!R$3,B294+A313,0))</f>
        <v/>
      </c>
      <c r="I313" s="121" t="str">
        <f ca="1">IF(B313=FALSE,"",OFFSET(Force_2!S$3,B294+A313,0))</f>
        <v/>
      </c>
      <c r="J313" s="121" t="str">
        <f ca="1">IF(B313=FALSE,"",OFFSET(Force_2!T$3,B294+A313,0))</f>
        <v/>
      </c>
      <c r="K313" s="308" t="str">
        <f ca="1">IF(B313=FALSE,"",D313*A296)</f>
        <v/>
      </c>
      <c r="L313" s="308" t="str">
        <f ca="1">IF(B313=FALSE,"",IF(D313=0,0,D313/E313*(F313-F305)))</f>
        <v/>
      </c>
      <c r="M313" s="308" t="str">
        <f ca="1">IF(B313=FALSE,"",IF(D313=0,0,D313/G313*(H313-H305)))</f>
        <v/>
      </c>
      <c r="N313" s="308" t="str">
        <f ca="1">IF(B313=FALSE,"",IF(D313=0,0,D313/I313*(J313-J305)))</f>
        <v/>
      </c>
      <c r="O313" s="308" t="str">
        <f t="shared" ca="1" si="145"/>
        <v/>
      </c>
      <c r="P313" s="308" t="str">
        <f ca="1">IF(B313=FALSE,"",(R296*L313+S296*L313^2+T296*L313^3)*N296)</f>
        <v/>
      </c>
      <c r="Q313" s="308" t="str">
        <f ca="1">IF(B313=FALSE,"",(R296*M313+S296*M313^2+T296*M313^3)*N296)</f>
        <v/>
      </c>
      <c r="R313" s="308" t="str">
        <f ca="1">IF(B313=FALSE,"",(R296*N313+S296*N313^2+T296*N313^3)*N296)</f>
        <v/>
      </c>
      <c r="S313" s="308" t="str">
        <f t="shared" ca="1" si="146"/>
        <v/>
      </c>
      <c r="T313" s="309" t="str">
        <f ca="1">IF(B313=FALSE,"",IF(K313=0,0,(ROUND(K313,K296)-ROUND(P313,K296))/ROUND(P313,K296)*100))</f>
        <v/>
      </c>
      <c r="U313" s="309" t="str">
        <f ca="1">IF(B313=FALSE,"",IF(K313=0,0,(ROUND(K313,K296)-ROUND(Q313,K296))/ROUND(Q313,K296)*100))</f>
        <v/>
      </c>
      <c r="V313" s="309" t="str">
        <f ca="1">IF(B313=FALSE,"",IF(K313=0,0,(ROUND(K313,K296)-ROUND(R313,K296))/ROUND(R313,K296)*100))</f>
        <v/>
      </c>
      <c r="X313" s="124" t="str">
        <f ca="1">IF(A332=FALSE,"",IF(B332*F296&gt;=1000,"# ##","")&amp;J296)</f>
        <v/>
      </c>
      <c r="Y313" s="124" t="str">
        <f ca="1">IF(A332=FALSE,"",TEXT(B332*F296,X313))</f>
        <v/>
      </c>
      <c r="Z313" s="124" t="str">
        <f ca="1">IF(A332=FALSE,"-",TEXT(C332*F296,X313))</f>
        <v>-</v>
      </c>
      <c r="AA313" s="273" t="str">
        <f ca="1">IF(A332=FALSE,"-",TEXT((B332-C332)*F296,X313))</f>
        <v>-</v>
      </c>
      <c r="AB313" s="124" t="str">
        <f ca="1">IF(A332=FALSE,"",IF(D313=0,"-",TEXT(P332,AH326)))</f>
        <v/>
      </c>
      <c r="AC313" s="124" t="str">
        <f ca="1">IF(OR(A332=FALSE,D313=0),"-",TEXT(ROUNDUP(AE332,AH324),AH326))</f>
        <v>-</v>
      </c>
      <c r="AD313" s="273" t="str">
        <f ca="1">IF(A332=FALSE,"-",TEXT(ROUNDUP(AE332,AH324)%*B332*F296,X313))</f>
        <v>-</v>
      </c>
      <c r="AE313" s="124" t="str">
        <f ca="1">IF(OR(A332=FALSE,D313=0),"-",TEXT(Q332,AH326))</f>
        <v>-</v>
      </c>
      <c r="AF313" s="124" t="s">
        <v>578</v>
      </c>
      <c r="AG313" s="125" t="str">
        <f t="shared" ca="1" si="147"/>
        <v>-</v>
      </c>
      <c r="AI313" s="125" t="str">
        <f ca="1">IF(A332=FALSE,"",ROUND(C332*F296,K295))</f>
        <v/>
      </c>
      <c r="AJ313" s="125" t="str">
        <f ca="1">IF(A332=FALSE,"",ROUND(OFFSET(Force_2!L$3,B294+A313,0)*A296*F296,K295))</f>
        <v/>
      </c>
      <c r="AK313" s="125" t="str">
        <f ca="1">IF(A332=FALSE,"",ROUND(OFFSET(Force_2!M$3,B294+A313,0)*A296*F296,K295))</f>
        <v/>
      </c>
      <c r="AL313" s="124" t="str">
        <f ca="1">IF(A332=FALSE,"","± "&amp;TEXT((AK313-AJ313)/2,J296))</f>
        <v/>
      </c>
      <c r="AM313" s="124" t="str">
        <f t="shared" ca="1" si="148"/>
        <v>-</v>
      </c>
    </row>
    <row r="314" spans="1:39" s="119" customFormat="1" ht="18.75" customHeight="1">
      <c r="A314" s="121">
        <v>12</v>
      </c>
      <c r="B314" s="121" t="b">
        <f ca="1">IFERROR(AND(OFFSET(Force_2!O$3,B294+A314,0)&lt;&gt;"",H294+5&gt;A314),FALSE)</f>
        <v>0</v>
      </c>
      <c r="C314" s="542"/>
      <c r="D314" s="121" t="str">
        <f ca="1">IF(B$32=FALSE,"",OFFSET(Force_2!B$3,B294+A314,0))</f>
        <v/>
      </c>
      <c r="E314" s="121" t="str">
        <f ca="1">IF(B314=FALSE,"",OFFSET(Force_2!O$3,B294+A314,0))</f>
        <v/>
      </c>
      <c r="F314" s="121" t="str">
        <f ca="1">IF(B314=FALSE,"",OFFSET(Force_2!P$3,B294+A314,0))</f>
        <v/>
      </c>
      <c r="G314" s="121" t="str">
        <f ca="1">IF(B314=FALSE,"",OFFSET(Force_2!Q$3,B294+A314,0))</f>
        <v/>
      </c>
      <c r="H314" s="121" t="str">
        <f ca="1">IF(B314=FALSE,"",OFFSET(Force_2!R$3,B294+A314,0))</f>
        <v/>
      </c>
      <c r="I314" s="121" t="str">
        <f ca="1">IF(B314=FALSE,"",OFFSET(Force_2!S$3,B294+A314,0))</f>
        <v/>
      </c>
      <c r="J314" s="121" t="str">
        <f ca="1">IF(B314=FALSE,"",OFFSET(Force_2!T$3,B294+A314,0))</f>
        <v/>
      </c>
      <c r="K314" s="308" t="str">
        <f ca="1">IF(B314=FALSE,"",D314*A296)</f>
        <v/>
      </c>
      <c r="L314" s="308" t="str">
        <f ca="1">IF(B314=FALSE,"",IF(D314=0,0,D314/E314*(F314-F305)))</f>
        <v/>
      </c>
      <c r="M314" s="308" t="str">
        <f ca="1">IF(B314=FALSE,"",IF(D314=0,0,D314/G314*(H314-H305)))</f>
        <v/>
      </c>
      <c r="N314" s="308" t="str">
        <f ca="1">IF(B314=FALSE,"",IF(D314=0,0,D314/I314*(J314-J305)))</f>
        <v/>
      </c>
      <c r="O314" s="308" t="str">
        <f t="shared" ca="1" si="145"/>
        <v/>
      </c>
      <c r="P314" s="308" t="str">
        <f ca="1">IF(B314=FALSE,"",(R296*L314+S296*L314^2+T296*L314^3)*N296)</f>
        <v/>
      </c>
      <c r="Q314" s="308" t="str">
        <f ca="1">IF(B314=FALSE,"",(R296*M314+S296*M314^2+T296*M314^3)*N296)</f>
        <v/>
      </c>
      <c r="R314" s="308" t="str">
        <f ca="1">IF(B314=FALSE,"",(R296*N314+S296*N314^2+T296*N314^3)*N296)</f>
        <v/>
      </c>
      <c r="S314" s="308" t="str">
        <f t="shared" ca="1" si="146"/>
        <v/>
      </c>
      <c r="T314" s="309" t="str">
        <f ca="1">IF(B314=FALSE,"",IF(K314=0,0,(ROUND(K314,K296)-ROUND(P314,K296))/ROUND(P314,K296)*100))</f>
        <v/>
      </c>
      <c r="U314" s="309" t="str">
        <f ca="1">IF(B314=FALSE,"",IF(K314=0,0,(ROUND(K314,K296)-ROUND(Q314,K296))/ROUND(Q314,K296)*100))</f>
        <v/>
      </c>
      <c r="V314" s="309" t="str">
        <f ca="1">IF(B314=FALSE,"",IF(K314=0,0,(ROUND(K314,K296)-ROUND(R314,K296))/ROUND(R314,K296)*100))</f>
        <v/>
      </c>
      <c r="X314" s="124" t="str">
        <f ca="1">IF(A333=FALSE,"",IF(B333*F296&gt;=1000,"# ##","")&amp;J296)</f>
        <v/>
      </c>
      <c r="Y314" s="124" t="str">
        <f ca="1">IF(A333=FALSE,"",TEXT(B333*F296,X314))</f>
        <v/>
      </c>
      <c r="Z314" s="124" t="str">
        <f ca="1">IF(A333=FALSE,"-",TEXT(C333*F296,X314))</f>
        <v>-</v>
      </c>
      <c r="AA314" s="273" t="str">
        <f ca="1">IF(A333=FALSE,"-",TEXT((B333-C333)*F296,X314))</f>
        <v>-</v>
      </c>
      <c r="AB314" s="124" t="str">
        <f ca="1">IF(A333=FALSE,"",IF(D314=0,"-",TEXT(P333,AH326)))</f>
        <v/>
      </c>
      <c r="AC314" s="124" t="str">
        <f ca="1">IF(OR(A333=FALSE,D314=0),"-",TEXT(ROUNDUP(AE333,AH324),AH326))</f>
        <v>-</v>
      </c>
      <c r="AD314" s="273" t="str">
        <f ca="1">IF(A333=FALSE,"-",TEXT(ROUNDUP(AE333,AH324)%*B333*F296,X314))</f>
        <v>-</v>
      </c>
      <c r="AE314" s="124" t="str">
        <f ca="1">IF(OR(A333=FALSE,D314=0),"-",TEXT(Q333,AH326))</f>
        <v>-</v>
      </c>
      <c r="AF314" s="124" t="s">
        <v>578</v>
      </c>
      <c r="AG314" s="125" t="str">
        <f t="shared" ca="1" si="147"/>
        <v>-</v>
      </c>
      <c r="AI314" s="125" t="str">
        <f ca="1">IF(A333=FALSE,"",ROUND(C333*F296,K295))</f>
        <v/>
      </c>
      <c r="AJ314" s="125" t="str">
        <f ca="1">IF(A333=FALSE,"",ROUND(OFFSET(Force_2!L$3,B294+A314,0)*A296*F296,K295))</f>
        <v/>
      </c>
      <c r="AK314" s="125" t="str">
        <f ca="1">IF(A333=FALSE,"",ROUND(OFFSET(Force_2!M$3,B294+A314,0)*A296*F296,K295))</f>
        <v/>
      </c>
      <c r="AL314" s="124" t="str">
        <f ca="1">IF(A333=FALSE,"","± "&amp;TEXT((AK314-AJ314)/2,J296))</f>
        <v/>
      </c>
      <c r="AM314" s="124" t="str">
        <f t="shared" ca="1" si="148"/>
        <v>-</v>
      </c>
    </row>
    <row r="315" spans="1:39" s="119" customFormat="1" ht="18.75" customHeight="1">
      <c r="A315" s="121">
        <v>13</v>
      </c>
      <c r="B315" s="121" t="b">
        <f ca="1">IFERROR(AND(OFFSET(Force_2!O$3,B294+A315,0)&lt;&gt;"",H294+5&gt;A315),FALSE)</f>
        <v>0</v>
      </c>
      <c r="C315" s="542"/>
      <c r="D315" s="121" t="str">
        <f ca="1">IF(B$33=FALSE,"",OFFSET(Force_2!B$3,B294+A315,0))</f>
        <v/>
      </c>
      <c r="E315" s="121" t="str">
        <f ca="1">IF(B315=FALSE,"",OFFSET(Force_2!O$3,B294+A315,0))</f>
        <v/>
      </c>
      <c r="F315" s="121" t="str">
        <f ca="1">IF(B315=FALSE,"",OFFSET(Force_2!P$3,B294+A315,0))</f>
        <v/>
      </c>
      <c r="G315" s="121" t="str">
        <f ca="1">IF(B315=FALSE,"",OFFSET(Force_2!Q$3,B294+A315,0))</f>
        <v/>
      </c>
      <c r="H315" s="121" t="str">
        <f ca="1">IF(B315=FALSE,"",OFFSET(Force_2!R$3,B294+A315,0))</f>
        <v/>
      </c>
      <c r="I315" s="121" t="str">
        <f ca="1">IF(B315=FALSE,"",OFFSET(Force_2!S$3,B294+A315,0))</f>
        <v/>
      </c>
      <c r="J315" s="121" t="str">
        <f ca="1">IF(B315=FALSE,"",OFFSET(Force_2!T$3,B294+A315,0))</f>
        <v/>
      </c>
      <c r="K315" s="308" t="str">
        <f ca="1">IF(B315=FALSE,"",D315*A296)</f>
        <v/>
      </c>
      <c r="L315" s="308" t="str">
        <f ca="1">IF(B315=FALSE,"",IF(D315=0,0,D315/E315*(F315-F305)))</f>
        <v/>
      </c>
      <c r="M315" s="308" t="str">
        <f ca="1">IF(B315=FALSE,"",IF(D315=0,0,D315/G315*(H315-H305)))</f>
        <v/>
      </c>
      <c r="N315" s="308" t="str">
        <f ca="1">IF(B315=FALSE,"",IF(D315=0,0,D315/I315*(J315-J305)))</f>
        <v/>
      </c>
      <c r="O315" s="308" t="str">
        <f t="shared" ca="1" si="145"/>
        <v/>
      </c>
      <c r="P315" s="308" t="str">
        <f ca="1">IF(B315=FALSE,"",(R296*L315+S296*L315^2+T296*L315^3)*N296)</f>
        <v/>
      </c>
      <c r="Q315" s="308" t="str">
        <f ca="1">IF(B315=FALSE,"",(R296*M315+S296*M315^2+T296*M315^3)*N296)</f>
        <v/>
      </c>
      <c r="R315" s="308" t="str">
        <f ca="1">IF(B315=FALSE,"",(R296*N315+S296*N315^2+T296*N315^3)*N296)</f>
        <v/>
      </c>
      <c r="S315" s="308" t="str">
        <f t="shared" ca="1" si="146"/>
        <v/>
      </c>
      <c r="T315" s="309" t="str">
        <f ca="1">IF(B315=FALSE,"",IF(K315=0,0,(ROUND(K315,K296)-ROUND(P315,K296))/ROUND(P315,K296)*100))</f>
        <v/>
      </c>
      <c r="U315" s="309" t="str">
        <f ca="1">IF(B315=FALSE,"",IF(K315=0,0,(ROUND(K315,K296)-ROUND(Q315,K296))/ROUND(Q315,K296)*100))</f>
        <v/>
      </c>
      <c r="V315" s="309" t="str">
        <f ca="1">IF(B315=FALSE,"",IF(K315=0,0,(ROUND(K315,K296)-ROUND(R315,K296))/ROUND(R315,K296)*100))</f>
        <v/>
      </c>
      <c r="X315" s="124" t="str">
        <f ca="1">IF(A334=FALSE,"",IF(B334*F296&gt;=1000,"# ##","")&amp;J296)</f>
        <v/>
      </c>
      <c r="Y315" s="124" t="str">
        <f ca="1">IF(A334=FALSE,"",TEXT(B334*F296,X315))</f>
        <v/>
      </c>
      <c r="Z315" s="124" t="str">
        <f ca="1">IF(A334=FALSE,"-",TEXT(C334*F296,X315))</f>
        <v>-</v>
      </c>
      <c r="AA315" s="273" t="str">
        <f ca="1">IF(A334=FALSE,"-",TEXT((B334-C334)*F296,X315))</f>
        <v>-</v>
      </c>
      <c r="AB315" s="124" t="str">
        <f ca="1">IF(A334=FALSE,"",IF(D315=0,"-",TEXT(P334,AH326)))</f>
        <v/>
      </c>
      <c r="AC315" s="124" t="str">
        <f ca="1">IF(OR(A334=FALSE,D315=0),"-",TEXT(ROUNDUP(AE334,AH324),AH326))</f>
        <v>-</v>
      </c>
      <c r="AD315" s="273" t="str">
        <f ca="1">IF(A334=FALSE,"-",TEXT(ROUNDUP(AE334,AH324)%*B334*F296,X315))</f>
        <v>-</v>
      </c>
      <c r="AE315" s="124" t="str">
        <f ca="1">IF(OR(A334=FALSE,D315=0),"-",TEXT(Q334,AH326))</f>
        <v>-</v>
      </c>
      <c r="AF315" s="124" t="s">
        <v>578</v>
      </c>
      <c r="AG315" s="125" t="str">
        <f t="shared" ca="1" si="147"/>
        <v>-</v>
      </c>
      <c r="AI315" s="125" t="str">
        <f ca="1">IF(A334=FALSE,"",ROUND(C334*F296,K295))</f>
        <v/>
      </c>
      <c r="AJ315" s="125" t="str">
        <f ca="1">IF(A334=FALSE,"",ROUND(OFFSET(Force_2!L$3,B294+A315,0)*A296*F296,K295))</f>
        <v/>
      </c>
      <c r="AK315" s="125" t="str">
        <f ca="1">IF(A334=FALSE,"",ROUND(OFFSET(Force_2!M$3,B294+A315,0)*A296*F296,K295))</f>
        <v/>
      </c>
      <c r="AL315" s="124" t="str">
        <f ca="1">IF(A334=FALSE,"","± "&amp;TEXT((AK315-AJ315)/2,J296))</f>
        <v/>
      </c>
      <c r="AM315" s="124" t="str">
        <f t="shared" ca="1" si="148"/>
        <v>-</v>
      </c>
    </row>
    <row r="316" spans="1:39" s="119" customFormat="1" ht="18.75" customHeight="1">
      <c r="A316" s="121">
        <v>14</v>
      </c>
      <c r="B316" s="121" t="b">
        <f ca="1">IFERROR(AND(OFFSET(Force_2!O$3,B294+A316,0)&lt;&gt;"",H294+5&gt;A316),FALSE)</f>
        <v>0</v>
      </c>
      <c r="C316" s="542"/>
      <c r="D316" s="121" t="str">
        <f ca="1">IF(B$34=FALSE,"",OFFSET(Force_2!B$3,B294+A316,0))</f>
        <v/>
      </c>
      <c r="E316" s="121" t="str">
        <f ca="1">IF(B316=FALSE,"",OFFSET(Force_2!O$3,B294+A316,0))</f>
        <v/>
      </c>
      <c r="F316" s="121" t="str">
        <f ca="1">IF(B316=FALSE,"",OFFSET(Force_2!P$3,B294+A316,0))</f>
        <v/>
      </c>
      <c r="G316" s="121" t="str">
        <f ca="1">IF(B316=FALSE,"",OFFSET(Force_2!Q$3,B294+A316,0))</f>
        <v/>
      </c>
      <c r="H316" s="121" t="str">
        <f ca="1">IF(B316=FALSE,"",OFFSET(Force_2!R$3,B294+A316,0))</f>
        <v/>
      </c>
      <c r="I316" s="121" t="str">
        <f ca="1">IF(B316=FALSE,"",OFFSET(Force_2!S$3,B294+A316,0))</f>
        <v/>
      </c>
      <c r="J316" s="121" t="str">
        <f ca="1">IF(B316=FALSE,"",OFFSET(Force_2!T$3,B294+A316,0))</f>
        <v/>
      </c>
      <c r="K316" s="308" t="str">
        <f ca="1">IF(B316=FALSE,"",D316*A296)</f>
        <v/>
      </c>
      <c r="L316" s="308" t="str">
        <f ca="1">IF(B316=FALSE,"",IF(D316=0,0,D316/E316*(F316-F305)))</f>
        <v/>
      </c>
      <c r="M316" s="308" t="str">
        <f ca="1">IF(B316=FALSE,"",IF(D316=0,0,D316/G316*(H316-H305)))</f>
        <v/>
      </c>
      <c r="N316" s="308" t="str">
        <f ca="1">IF(B316=FALSE,"",IF(D316=0,0,D316/I316*(J316-J305)))</f>
        <v/>
      </c>
      <c r="O316" s="308" t="str">
        <f t="shared" ca="1" si="145"/>
        <v/>
      </c>
      <c r="P316" s="308" t="str">
        <f ca="1">IF(B316=FALSE,"",(R296*L316+S296*L316^2+T296*L316^3)*N296)</f>
        <v/>
      </c>
      <c r="Q316" s="308" t="str">
        <f ca="1">IF(B316=FALSE,"",(R296*M316+S296*M316^2+T296*M316^3)*N296)</f>
        <v/>
      </c>
      <c r="R316" s="308" t="str">
        <f ca="1">IF(B316=FALSE,"",(R296*N316+S296*N316^2+T296*N316^3)*N296)</f>
        <v/>
      </c>
      <c r="S316" s="308" t="str">
        <f t="shared" ca="1" si="146"/>
        <v/>
      </c>
      <c r="T316" s="309" t="str">
        <f ca="1">IF(B316=FALSE,"",IF(K316=0,0,(ROUND(K316,K296)-ROUND(P316,K296))/ROUND(P316,K296)*100))</f>
        <v/>
      </c>
      <c r="U316" s="309" t="str">
        <f ca="1">IF(B316=FALSE,"",IF(K316=0,0,(ROUND(K316,K296)-ROUND(Q316,K296))/ROUND(Q316,K296)*100))</f>
        <v/>
      </c>
      <c r="V316" s="309" t="str">
        <f ca="1">IF(B316=FALSE,"",IF(K316=0,0,(ROUND(K316,K296)-ROUND(R316,K296))/ROUND(R316,K296)*100))</f>
        <v/>
      </c>
      <c r="X316" s="124" t="str">
        <f ca="1">IF(A335=FALSE,"",IF(B335*F296&gt;=1000,"# ##","")&amp;J296)</f>
        <v/>
      </c>
      <c r="Y316" s="124" t="str">
        <f ca="1">IF(A335=FALSE,"",TEXT(B335*F296,X316))</f>
        <v/>
      </c>
      <c r="Z316" s="124" t="str">
        <f ca="1">IF(A335=FALSE,"-",TEXT(C335*F296,X316))</f>
        <v>-</v>
      </c>
      <c r="AA316" s="273" t="str">
        <f ca="1">IF(A335=FALSE,"-",TEXT((B335-C335)*F296,X316))</f>
        <v>-</v>
      </c>
      <c r="AB316" s="124" t="str">
        <f ca="1">IF(A335=FALSE,"",IF(D316=0,"-",TEXT(P335,AH326)))</f>
        <v/>
      </c>
      <c r="AC316" s="124" t="str">
        <f ca="1">IF(OR(A335=FALSE,D316=0),"-",TEXT(ROUNDUP(AE335,AH324),AH326))</f>
        <v>-</v>
      </c>
      <c r="AD316" s="273" t="str">
        <f ca="1">IF(A335=FALSE,"-",TEXT(ROUNDUP(AE335,AH324)%*B335*F296,X316))</f>
        <v>-</v>
      </c>
      <c r="AE316" s="124" t="str">
        <f ca="1">IF(OR(A335=FALSE,D316=0),"-",TEXT(Q335,AH326))</f>
        <v>-</v>
      </c>
      <c r="AF316" s="124" t="s">
        <v>578</v>
      </c>
      <c r="AG316" s="125" t="str">
        <f t="shared" ca="1" si="147"/>
        <v>-</v>
      </c>
      <c r="AI316" s="125" t="str">
        <f ca="1">IF(A335=FALSE,"",ROUND(C335*F296,K295))</f>
        <v/>
      </c>
      <c r="AJ316" s="125" t="str">
        <f ca="1">IF(A335=FALSE,"",ROUND(OFFSET(Force_2!L$3,B294+A316,0)*A296*F296,K295))</f>
        <v/>
      </c>
      <c r="AK316" s="125" t="str">
        <f ca="1">IF(A335=FALSE,"",ROUND(OFFSET(Force_2!M$3,B294+A316,0)*A296*F296,K295))</f>
        <v/>
      </c>
      <c r="AL316" s="124" t="str">
        <f ca="1">IF(A335=FALSE,"","± "&amp;TEXT((AK316-AJ316)/2,J296))</f>
        <v/>
      </c>
      <c r="AM316" s="124" t="str">
        <f t="shared" ca="1" si="148"/>
        <v>-</v>
      </c>
    </row>
    <row r="317" spans="1:39" s="119" customFormat="1" ht="18.75" customHeight="1">
      <c r="A317" s="121">
        <v>15</v>
      </c>
      <c r="B317" s="121" t="b">
        <f ca="1">IFERROR(AND(OFFSET(Force_2!O$3,B294+A317,0)&lt;&gt;"",H294+5&gt;A317),FALSE)</f>
        <v>0</v>
      </c>
      <c r="C317" s="542"/>
      <c r="D317" s="121" t="str">
        <f ca="1">IF(B$35=FALSE,"",OFFSET(Force_2!B$3,B294+A317,0))</f>
        <v/>
      </c>
      <c r="E317" s="121" t="str">
        <f ca="1">IF(B317=FALSE,"",OFFSET(Force_2!O$3,B294+A317,0))</f>
        <v/>
      </c>
      <c r="F317" s="121" t="str">
        <f ca="1">IF(B317=FALSE,"",OFFSET(Force_2!P$3,B294+A317,0))</f>
        <v/>
      </c>
      <c r="G317" s="121" t="str">
        <f ca="1">IF(B317=FALSE,"",OFFSET(Force_2!Q$3,B294+A317,0))</f>
        <v/>
      </c>
      <c r="H317" s="121" t="str">
        <f ca="1">IF(B317=FALSE,"",OFFSET(Force_2!R$3,B294+A317,0))</f>
        <v/>
      </c>
      <c r="I317" s="121" t="str">
        <f ca="1">IF(B317=FALSE,"",OFFSET(Force_2!S$3,B294+A317,0))</f>
        <v/>
      </c>
      <c r="J317" s="121" t="str">
        <f ca="1">IF(B317=FALSE,"",OFFSET(Force_2!T$3,B294+A317,0))</f>
        <v/>
      </c>
      <c r="K317" s="308" t="str">
        <f ca="1">IF(B317=FALSE,"",D317*A296)</f>
        <v/>
      </c>
      <c r="L317" s="308" t="str">
        <f ca="1">IF(B317=FALSE,"",IF(D317=0,0,D317/E317*(F317-F305)))</f>
        <v/>
      </c>
      <c r="M317" s="308" t="str">
        <f ca="1">IF(B317=FALSE,"",IF(D317=0,0,D317/G317*(H317-H305)))</f>
        <v/>
      </c>
      <c r="N317" s="308" t="str">
        <f ca="1">IF(B317=FALSE,"",IF(D317=0,0,D317/I317*(J317-J305)))</f>
        <v/>
      </c>
      <c r="O317" s="308" t="str">
        <f t="shared" ca="1" si="145"/>
        <v/>
      </c>
      <c r="P317" s="308" t="str">
        <f ca="1">IF(B317=FALSE,"",(R296*L317+S296*L317^2+T296*L317^3)*N296)</f>
        <v/>
      </c>
      <c r="Q317" s="308" t="str">
        <f ca="1">IF(B317=FALSE,"",(R296*M317+S296*M317^2+T296*M317^3)*N296)</f>
        <v/>
      </c>
      <c r="R317" s="308" t="str">
        <f ca="1">IF(B317=FALSE,"",(R296*N317+S296*N317^2+T296*N317^3)*N296)</f>
        <v/>
      </c>
      <c r="S317" s="308" t="str">
        <f t="shared" ca="1" si="146"/>
        <v/>
      </c>
      <c r="T317" s="309" t="str">
        <f ca="1">IF(B317=FALSE,"",IF(K317=0,0,(ROUND(K317,K296)-ROUND(P317,K296))/ROUND(P317,K296)*100))</f>
        <v/>
      </c>
      <c r="U317" s="309" t="str">
        <f ca="1">IF(B317=FALSE,"",IF(K317=0,0,(ROUND(K317,K296)-ROUND(Q317,K296))/ROUND(Q317,K296)*100))</f>
        <v/>
      </c>
      <c r="V317" s="309" t="str">
        <f ca="1">IF(B317=FALSE,"",IF(K317=0,0,(ROUND(K317,K296)-ROUND(R317,K296))/ROUND(R317,K296)*100))</f>
        <v/>
      </c>
      <c r="X317" s="124" t="str">
        <f ca="1">IF(A336=FALSE,"",IF(B336*F296&gt;=1000,"# ##","")&amp;J296)</f>
        <v/>
      </c>
      <c r="Y317" s="124" t="str">
        <f ca="1">IF(A336=FALSE,"",TEXT(B336*F296,X317))</f>
        <v/>
      </c>
      <c r="Z317" s="124" t="str">
        <f ca="1">IF(A336=FALSE,"-",TEXT(C336*F296,X317))</f>
        <v>-</v>
      </c>
      <c r="AA317" s="273" t="str">
        <f ca="1">IF(A336=FALSE,"-",TEXT((B336-C336)*F296,X317))</f>
        <v>-</v>
      </c>
      <c r="AB317" s="124" t="str">
        <f ca="1">IF(A336=FALSE,"",IF(D317=0,"-",TEXT(P336,AH326)))</f>
        <v/>
      </c>
      <c r="AC317" s="124" t="str">
        <f ca="1">IF(OR(A336=FALSE,D317=0),"-",TEXT(ROUNDUP(AE336,AH324),AH326))</f>
        <v>-</v>
      </c>
      <c r="AD317" s="273" t="str">
        <f ca="1">IF(A336=FALSE,"-",TEXT(ROUNDUP(AE336,AH324)%*B336*F296,X317))</f>
        <v>-</v>
      </c>
      <c r="AE317" s="124" t="str">
        <f ca="1">IF(OR(A336=FALSE,D317=0),"-",TEXT(Q336,AH326))</f>
        <v>-</v>
      </c>
      <c r="AF317" s="124" t="s">
        <v>578</v>
      </c>
      <c r="AG317" s="125" t="str">
        <f t="shared" ca="1" si="147"/>
        <v>-</v>
      </c>
      <c r="AI317" s="125" t="str">
        <f ca="1">IF(A336=FALSE,"",ROUND(C336*F296,K295))</f>
        <v/>
      </c>
      <c r="AJ317" s="125" t="str">
        <f ca="1">IF(A336=FALSE,"",ROUND(OFFSET(Force_2!L$3,B294+A317,0)*A296*F296,K295))</f>
        <v/>
      </c>
      <c r="AK317" s="125" t="str">
        <f ca="1">IF(A336=FALSE,"",ROUND(OFFSET(Force_2!M$3,B294+A317,0)*A296*F296,K295))</f>
        <v/>
      </c>
      <c r="AL317" s="124" t="str">
        <f ca="1">IF(A336=FALSE,"","± "&amp;TEXT((AK317-AJ317)/2,J296))</f>
        <v/>
      </c>
      <c r="AM317" s="124" t="str">
        <f t="shared" ca="1" si="148"/>
        <v>-</v>
      </c>
    </row>
    <row r="318" spans="1:39" s="119" customFormat="1" ht="18.75" customHeight="1">
      <c r="A318" s="121">
        <v>16</v>
      </c>
      <c r="B318" s="121" t="b">
        <f ca="1">IFERROR(AND(OFFSET(Force_2!O$3,B294+A318,0)&lt;&gt;"",H294+5&gt;A318),FALSE)</f>
        <v>0</v>
      </c>
      <c r="C318" s="542"/>
      <c r="D318" s="121" t="str">
        <f ca="1">IF(B$36=FALSE,"",OFFSET(Force_2!B$3,B294+A318,0))</f>
        <v/>
      </c>
      <c r="E318" s="121" t="str">
        <f ca="1">IF(B318=FALSE,"",OFFSET(Force_2!O$3,B294+A318,0))</f>
        <v/>
      </c>
      <c r="F318" s="121" t="str">
        <f ca="1">IF(B318=FALSE,"",OFFSET(Force_2!P$3,B294+A318,0))</f>
        <v/>
      </c>
      <c r="G318" s="121" t="str">
        <f ca="1">IF(B318=FALSE,"",OFFSET(Force_2!Q$3,B294+A318,0))</f>
        <v/>
      </c>
      <c r="H318" s="121" t="str">
        <f ca="1">IF(B318=FALSE,"",OFFSET(Force_2!R$3,B294+A318,0))</f>
        <v/>
      </c>
      <c r="I318" s="121" t="str">
        <f ca="1">IF(B318=FALSE,"",OFFSET(Force_2!S$3,B294+A318,0))</f>
        <v/>
      </c>
      <c r="J318" s="121" t="str">
        <f ca="1">IF(B318=FALSE,"",OFFSET(Force_2!T$3,B294+A318,0))</f>
        <v/>
      </c>
      <c r="K318" s="308" t="str">
        <f ca="1">IF(B318=FALSE,"",D318*A296)</f>
        <v/>
      </c>
      <c r="L318" s="308" t="str">
        <f ca="1">IF(B318=FALSE,"",IF(D318=0,0,D318/E318*(F318-F305)))</f>
        <v/>
      </c>
      <c r="M318" s="308" t="str">
        <f ca="1">IF(B318=FALSE,"",IF(D318=0,0,D318/G318*(H318-H305)))</f>
        <v/>
      </c>
      <c r="N318" s="308" t="str">
        <f ca="1">IF(B318=FALSE,"",IF(D318=0,0,D318/I318*(J318-J305)))</f>
        <v/>
      </c>
      <c r="O318" s="308" t="str">
        <f t="shared" ca="1" si="145"/>
        <v/>
      </c>
      <c r="P318" s="308" t="str">
        <f ca="1">IF(B318=FALSE,"",(R296*L318+S296*L318^2+T296*L318^3)*N296)</f>
        <v/>
      </c>
      <c r="Q318" s="308" t="str">
        <f ca="1">IF(B318=FALSE,"",(R296*M318+S296*M318^2+T296*M318^3)*N296)</f>
        <v/>
      </c>
      <c r="R318" s="308" t="str">
        <f ca="1">IF(B318=FALSE,"",(R296*N318+S296*N318^2+T296*N318^3)*N296)</f>
        <v/>
      </c>
      <c r="S318" s="308" t="str">
        <f t="shared" ca="1" si="146"/>
        <v/>
      </c>
      <c r="T318" s="309" t="str">
        <f ca="1">IF(B318=FALSE,"",IF(K318=0,0,(ROUND(K318,K296)-ROUND(P318,K296))/ROUND(P318,K296)*100))</f>
        <v/>
      </c>
      <c r="U318" s="309" t="str">
        <f ca="1">IF(B318=FALSE,"",IF(K318=0,0,(ROUND(K318,K296)-ROUND(Q318,K296))/ROUND(Q318,K296)*100))</f>
        <v/>
      </c>
      <c r="V318" s="309" t="str">
        <f ca="1">IF(B318=FALSE,"",IF(K318=0,0,(ROUND(K318,K296)-ROUND(R318,K296))/ROUND(R318,K296)*100))</f>
        <v/>
      </c>
      <c r="W318" s="126"/>
      <c r="X318" s="124" t="str">
        <f ca="1">IF(A337=FALSE,"",IF(B337*F296&gt;=1000,"# ##","")&amp;J296)</f>
        <v/>
      </c>
      <c r="Y318" s="124" t="str">
        <f ca="1">IF(A337=FALSE,"",TEXT(B337*F296,X318))</f>
        <v/>
      </c>
      <c r="Z318" s="124" t="str">
        <f ca="1">IF(A337=FALSE,"-",TEXT(C337*F296,X318))</f>
        <v>-</v>
      </c>
      <c r="AA318" s="273" t="str">
        <f ca="1">IF(A337=FALSE,"-",TEXT((B337-C337)*F296,X318))</f>
        <v>-</v>
      </c>
      <c r="AB318" s="124" t="str">
        <f ca="1">IF(A337=FALSE,"",IF(D318=0,"-",TEXT(P337,AH326)))</f>
        <v/>
      </c>
      <c r="AC318" s="124" t="str">
        <f ca="1">IF(OR(A337=FALSE,D318=0),"-",TEXT(ROUNDUP(AE337,AH324),AH326))</f>
        <v>-</v>
      </c>
      <c r="AD318" s="273" t="str">
        <f ca="1">IF(A337=FALSE,"-",TEXT(ROUNDUP(AE337,AH324)%*B337*F296,X318))</f>
        <v>-</v>
      </c>
      <c r="AE318" s="124" t="str">
        <f ca="1">IF(OR(A337=FALSE,D318=0),"-",TEXT(Q337,AH326))</f>
        <v>-</v>
      </c>
      <c r="AF318" s="124" t="s">
        <v>578</v>
      </c>
      <c r="AG318" s="125" t="str">
        <f t="shared" ca="1" si="147"/>
        <v>-</v>
      </c>
      <c r="AI318" s="125" t="str">
        <f ca="1">IF(A337=FALSE,"",ROUND(C337*F296,K295))</f>
        <v/>
      </c>
      <c r="AJ318" s="125" t="str">
        <f ca="1">IF(A337=FALSE,"",ROUND(OFFSET(Force_2!L$3,B294+A318,0)*A296*F296,K295))</f>
        <v/>
      </c>
      <c r="AK318" s="125" t="str">
        <f ca="1">IF(A337=FALSE,"",ROUND(OFFSET(Force_2!M$3,B294+A318,0)*A296*F296,K295))</f>
        <v/>
      </c>
      <c r="AL318" s="124" t="str">
        <f ca="1">IF(A337=FALSE,"","± "&amp;TEXT((AK318-AJ318)/2,J296))</f>
        <v/>
      </c>
      <c r="AM318" s="124" t="str">
        <f t="shared" ca="1" si="148"/>
        <v>-</v>
      </c>
    </row>
    <row r="319" spans="1:39" s="119" customFormat="1" ht="18.75" customHeight="1">
      <c r="A319" s="121">
        <v>17</v>
      </c>
      <c r="B319" s="121" t="b">
        <f ca="1">IFERROR(AND(OFFSET(Force_2!O$3,B294+A319,0)&lt;&gt;"",H294+5&gt;A319),FALSE)</f>
        <v>0</v>
      </c>
      <c r="C319" s="557"/>
      <c r="D319" s="121" t="str">
        <f ca="1">IF(B$37=FALSE,"",OFFSET(Force_2!B$3,B294+A319,0))</f>
        <v/>
      </c>
      <c r="E319" s="121" t="str">
        <f ca="1">IF(B319=FALSE,"",OFFSET(Force_2!O$3,B294+A319,0))</f>
        <v/>
      </c>
      <c r="F319" s="121" t="str">
        <f ca="1">IF(B319=FALSE,"",OFFSET(Force_2!P$3,B294+A319,0))</f>
        <v/>
      </c>
      <c r="G319" s="121" t="str">
        <f ca="1">IF(B319=FALSE,"",OFFSET(Force_2!Q$3,B294+A319,0))</f>
        <v/>
      </c>
      <c r="H319" s="121" t="str">
        <f ca="1">IF(B319=FALSE,"",OFFSET(Force_2!R$3,B294+A319,0))</f>
        <v/>
      </c>
      <c r="I319" s="121" t="str">
        <f ca="1">IF(B319=FALSE,"",OFFSET(Force_2!S$3,B294+A319,0))</f>
        <v/>
      </c>
      <c r="J319" s="121" t="str">
        <f ca="1">IF(B319=FALSE,"",OFFSET(Force_2!T$3,B294+A319,0))</f>
        <v/>
      </c>
      <c r="K319" s="308" t="str">
        <f ca="1">IF(B319=FALSE,"",D319*A296)</f>
        <v/>
      </c>
      <c r="L319" s="308" t="str">
        <f ca="1">IF(B319=FALSE,"",IF(D319=0,0,D319/E319*(F319-F305)))</f>
        <v/>
      </c>
      <c r="M319" s="308" t="str">
        <f ca="1">IF(B319=FALSE,"",IF(D319=0,0,D319/G319*(H319-H305)))</f>
        <v/>
      </c>
      <c r="N319" s="308" t="str">
        <f ca="1">IF(B319=FALSE,"",IF(D319=0,0,D319/I319*(J319-J305)))</f>
        <v/>
      </c>
      <c r="O319" s="308" t="str">
        <f t="shared" ca="1" si="145"/>
        <v/>
      </c>
      <c r="P319" s="308" t="str">
        <f ca="1">IF(B319=FALSE,"",(R296*L319+S296*L319^2+T296*L319^3)*N296)</f>
        <v/>
      </c>
      <c r="Q319" s="308" t="str">
        <f ca="1">IF(B319=FALSE,"",(R296*M319+S296*M319^2+T296*M319^3)*N296)</f>
        <v/>
      </c>
      <c r="R319" s="308" t="str">
        <f ca="1">IF(B319=FALSE,"",(R296*N319+S296*N319^2+T296*N319^3)*N296)</f>
        <v/>
      </c>
      <c r="S319" s="308" t="str">
        <f t="shared" ca="1" si="146"/>
        <v/>
      </c>
      <c r="T319" s="309" t="str">
        <f ca="1">IF(B319=FALSE,"",IF(K319=0,0,(ROUND(K319,K296)-ROUND(P319,K296))/ROUND(P319,K296)*100))</f>
        <v/>
      </c>
      <c r="U319" s="309" t="str">
        <f ca="1">IF(B319=FALSE,"",IF(K319=0,0,(ROUND(K319,K296)-ROUND(Q319,K296))/ROUND(Q319,K296)*100))</f>
        <v/>
      </c>
      <c r="V319" s="309" t="str">
        <f ca="1">IF(B319=FALSE,"",IF(K319=0,0,(ROUND(K319,K296)-ROUND(R319,K296))/ROUND(R319,K296)*100))</f>
        <v/>
      </c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</row>
    <row r="320" spans="1:39" s="119" customFormat="1" ht="18.75" customHeight="1"/>
    <row r="321" spans="1:34" s="119" customFormat="1" ht="18.75" customHeight="1">
      <c r="A321" s="93" t="s">
        <v>194</v>
      </c>
      <c r="F321" s="127"/>
      <c r="G321" s="128"/>
      <c r="H321" s="128"/>
      <c r="I321" s="128"/>
      <c r="J321" s="128"/>
      <c r="K321" s="108"/>
      <c r="L321" s="108"/>
      <c r="U321" s="93" t="s">
        <v>286</v>
      </c>
      <c r="Z321" s="106"/>
      <c r="AA321" s="106"/>
      <c r="AB321" s="106"/>
      <c r="AC321" s="93" t="s">
        <v>287</v>
      </c>
    </row>
    <row r="322" spans="1:34" s="119" customFormat="1" ht="18.75" customHeight="1">
      <c r="A322" s="313" t="s">
        <v>300</v>
      </c>
      <c r="B322" s="313" t="s">
        <v>192</v>
      </c>
      <c r="C322" s="313" t="s">
        <v>272</v>
      </c>
      <c r="D322" s="535" t="s">
        <v>301</v>
      </c>
      <c r="E322" s="536"/>
      <c r="F322" s="536"/>
      <c r="G322" s="536"/>
      <c r="H322" s="536"/>
      <c r="I322" s="536"/>
      <c r="J322" s="536"/>
      <c r="K322" s="537"/>
      <c r="L322" s="538" t="s">
        <v>302</v>
      </c>
      <c r="M322" s="544" t="s">
        <v>44</v>
      </c>
      <c r="N322" s="538" t="s">
        <v>290</v>
      </c>
      <c r="O322" s="538" t="s">
        <v>227</v>
      </c>
      <c r="P322" s="538" t="s">
        <v>288</v>
      </c>
      <c r="Q322" s="538" t="s">
        <v>229</v>
      </c>
      <c r="R322" s="538" t="s">
        <v>195</v>
      </c>
      <c r="S322" s="538" t="s">
        <v>232</v>
      </c>
      <c r="U322" s="538" t="s">
        <v>227</v>
      </c>
      <c r="V322" s="538" t="s">
        <v>288</v>
      </c>
      <c r="W322" s="538" t="s">
        <v>229</v>
      </c>
      <c r="X322" s="538" t="s">
        <v>195</v>
      </c>
      <c r="Y322" s="538" t="s">
        <v>232</v>
      </c>
      <c r="Z322" s="538" t="s">
        <v>289</v>
      </c>
      <c r="AA322" s="558" t="s">
        <v>310</v>
      </c>
      <c r="AC322" s="313" t="s">
        <v>290</v>
      </c>
      <c r="AD322" s="538" t="s">
        <v>3</v>
      </c>
      <c r="AE322" s="313" t="s">
        <v>290</v>
      </c>
      <c r="AF322" s="538" t="s">
        <v>291</v>
      </c>
      <c r="AG322" s="313" t="s">
        <v>290</v>
      </c>
      <c r="AH322" s="313" t="s">
        <v>290</v>
      </c>
    </row>
    <row r="323" spans="1:34" s="119" customFormat="1" ht="18.75" customHeight="1">
      <c r="A323" s="312"/>
      <c r="B323" s="312" t="s">
        <v>176</v>
      </c>
      <c r="C323" s="312" t="s">
        <v>176</v>
      </c>
      <c r="D323" s="99" t="s">
        <v>297</v>
      </c>
      <c r="E323" s="99" t="s">
        <v>313</v>
      </c>
      <c r="F323" s="99" t="s">
        <v>314</v>
      </c>
      <c r="G323" s="99" t="s">
        <v>315</v>
      </c>
      <c r="H323" s="99" t="s">
        <v>296</v>
      </c>
      <c r="I323" s="99" t="s">
        <v>316</v>
      </c>
      <c r="J323" s="99" t="s">
        <v>298</v>
      </c>
      <c r="K323" s="99" t="s">
        <v>61</v>
      </c>
      <c r="L323" s="539"/>
      <c r="M323" s="545"/>
      <c r="N323" s="539"/>
      <c r="O323" s="539"/>
      <c r="P323" s="539"/>
      <c r="Q323" s="539"/>
      <c r="R323" s="539"/>
      <c r="S323" s="539"/>
      <c r="U323" s="539"/>
      <c r="V323" s="539"/>
      <c r="W323" s="539"/>
      <c r="X323" s="539"/>
      <c r="Y323" s="539"/>
      <c r="Z323" s="539"/>
      <c r="AA323" s="559"/>
      <c r="AC323" s="312" t="s">
        <v>292</v>
      </c>
      <c r="AD323" s="539"/>
      <c r="AE323" s="312" t="s">
        <v>293</v>
      </c>
      <c r="AF323" s="539"/>
      <c r="AG323" s="312" t="s">
        <v>294</v>
      </c>
      <c r="AH323" s="312" t="s">
        <v>295</v>
      </c>
    </row>
    <row r="324" spans="1:34" s="119" customFormat="1" ht="18.75" customHeight="1">
      <c r="A324" s="129" t="b">
        <f ca="1">AND(B305=TRUE,H294+6&gt;A305+2)</f>
        <v>0</v>
      </c>
      <c r="B324" s="130" t="str">
        <f t="shared" ref="B324:B337" ca="1" si="149">IF(TYPE(K305)=16,"",K305)</f>
        <v/>
      </c>
      <c r="C324" s="131" t="str">
        <f t="shared" ref="C324:C337" ca="1" si="150">S305</f>
        <v/>
      </c>
      <c r="D324" s="204" t="str">
        <f ca="1">IF(A324=FALSE,"",IF(B324=0,0,D296/B324*100))</f>
        <v/>
      </c>
      <c r="E324" s="204" t="str">
        <f ca="1">IF(A324=FALSE,"",IF(B324=0,0,D296/B324*100))</f>
        <v/>
      </c>
      <c r="F324" s="132" t="str">
        <f ca="1">IF(A324=FALSE,"",IF(B324=0,0,SQRT(SUMSQ(D324/2/SQRT(3),E324/2/SQRT(3)))))</f>
        <v/>
      </c>
      <c r="G324" s="132" t="str">
        <f t="shared" ref="G324:G337" ca="1" si="151">IF(A324=FALSE,"",SQRT(1/(3*(3-1))*SUMSQ(T305-P324,U305-P324,V305-P324)))</f>
        <v/>
      </c>
      <c r="H324" s="132" t="str">
        <f ca="1">IF(A324=FALSE,"",IF(B324=0,0,P294/2))</f>
        <v/>
      </c>
      <c r="I324" s="132" t="str">
        <f ca="1">IF(A324=FALSE,"",IF(B324=0,0,P296/SQRT(3)))</f>
        <v/>
      </c>
      <c r="J324" s="132" t="str">
        <f ca="1">IF(A324=FALSE,"",IF(B324=0,0,O294*B296/SQRT(3)))</f>
        <v/>
      </c>
      <c r="K324" s="205" t="str">
        <f t="shared" ref="K324:K337" ca="1" si="152">IF(A324=FALSE,"",IF(B324=0,0,SQRT(SUMSQ(F324:J324))))</f>
        <v/>
      </c>
      <c r="L324" s="133" t="str">
        <f ca="1">IF(A324=FALSE,"",IF(G324=0,"∞",IF(K324^4/(G324^4/2)&gt;100000,"∞",ROUNDDOWN(K324^4/(G324^4/2),0))))</f>
        <v/>
      </c>
      <c r="M324" s="134" t="str">
        <f t="shared" ref="M324:M337" ca="1" si="153">IF(A324=FALSE,"",IF(L324="∞",2,IF(L324&gt;=10,2,IF(L324&lt;10,ROUND(TINV((1-0.95),L324),2)))))</f>
        <v/>
      </c>
      <c r="N324" s="135" t="str">
        <f ca="1">IF(A324=FALSE,"",IF(B324=0,0,K324*MAX(M324:M337)))</f>
        <v/>
      </c>
      <c r="O324" s="207" t="str">
        <f ca="1">IF(A324=FALSE,"",D306)</f>
        <v/>
      </c>
      <c r="P324" s="208" t="str">
        <f t="shared" ref="P324:P337" ca="1" si="154">IF(A324=FALSE,"",AVERAGE(T305:V305))</f>
        <v/>
      </c>
      <c r="Q324" s="210" t="str">
        <f t="shared" ref="Q324:Q337" ca="1" si="155">IF(A324=FALSE,"",IF(B324=0,0,MAX(T305:V305)-MIN(T305:V305)))</f>
        <v/>
      </c>
      <c r="R324" s="208" t="str">
        <f ca="1">IF(A324=FALSE,"",OFFSET(O303,0,MATCH(MAX(P304:R304),P304:R304,0)))</f>
        <v/>
      </c>
      <c r="S324" s="209" t="str">
        <f ca="1">IF(A324=FALSE,"",IF(C324=0,0,D296/B324*100))</f>
        <v/>
      </c>
      <c r="U324" s="104">
        <f ca="1">IF(F294*Q$4&lt;=O324,0.5,IF(F294*Q$5&lt;=O324,1,IF(F294*Q$6&lt;=O324,2,IF(F294*Q$7&lt;=O324,3,))))</f>
        <v>0.5</v>
      </c>
      <c r="V324" s="104">
        <f t="shared" ref="V324:V337" ca="1" si="156">OFFSET($P$3,COUNTIF(R$4:R$7,"&lt;"&amp;ABS(P324))+1,0)</f>
        <v>0.5</v>
      </c>
      <c r="W324" s="104">
        <f t="shared" ref="W324:W337" ca="1" si="157">OFFSET($P$3,COUNTIF(S$4:S$7,"&lt;"&amp;ABS(Q324))+1,0)</f>
        <v>0.5</v>
      </c>
      <c r="X324" s="104">
        <f t="shared" ref="X324:X337" ca="1" si="158">OFFSET($P$3,COUNTIF(U$4:U$7,"&lt;"&amp;ABS(R324))+1,0)</f>
        <v>0.5</v>
      </c>
      <c r="Y324" s="104">
        <f t="shared" ref="Y324:Y337" ca="1" si="159">OFFSET($P$3,COUNTIF(V$4:V$7,"&lt;"&amp;ABS(S324))+1,0)</f>
        <v>0.5</v>
      </c>
      <c r="Z324" s="104">
        <f ca="1">IF(O296="등급외",4,O296)</f>
        <v>0</v>
      </c>
      <c r="AA324" s="136" t="s">
        <v>0</v>
      </c>
      <c r="AC324" s="137" t="str">
        <f t="shared" ref="AC324:AC337" ca="1" si="160">N324</f>
        <v/>
      </c>
      <c r="AD324" s="137" t="str">
        <f ca="1">IF(A324=FALSE,"",IF(B324=0,0,C296*100))</f>
        <v/>
      </c>
      <c r="AE324" s="137" t="str">
        <f t="shared" ref="AE324:AE337" ca="1" si="161">IF(A324=FALSE,"",IF(B324=0,0,MAX(AC324:AD324)))</f>
        <v/>
      </c>
      <c r="AF324" s="137" t="b">
        <f t="shared" ref="AF324:AF337" ca="1" si="162">AE324=AC324</f>
        <v>1</v>
      </c>
      <c r="AG324" s="125" t="str">
        <f t="shared" ref="AG324:AG337" ca="1" si="163">IF(A324=FALSE,"",IF(B324=0,"",IF(ABS(AE324)&lt;0.01,4,IF(ABS(AE324)&lt;0.1,3,IF(ABS(AE324)&lt;1,2,IF(ABS(AE324)&lt;10,1,0))))))</f>
        <v/>
      </c>
      <c r="AH324" s="125">
        <f ca="1">MIN(AG324:AG337)</f>
        <v>0</v>
      </c>
    </row>
    <row r="325" spans="1:34" s="119" customFormat="1" ht="18.75" customHeight="1">
      <c r="A325" s="129" t="b">
        <f ca="1">AND(B306=TRUE,H294+6&gt;A306+2)</f>
        <v>0</v>
      </c>
      <c r="B325" s="130" t="str">
        <f t="shared" ca="1" si="149"/>
        <v/>
      </c>
      <c r="C325" s="131" t="str">
        <f t="shared" ca="1" si="150"/>
        <v/>
      </c>
      <c r="D325" s="204" t="str">
        <f ca="1">IF(A325=FALSE,"",IF(B325=0,0,D296/B325*100))</f>
        <v/>
      </c>
      <c r="E325" s="204" t="str">
        <f ca="1">IF(A325=FALSE,"",IF(B325=0,0,D296/B325*100))</f>
        <v/>
      </c>
      <c r="F325" s="132" t="str">
        <f t="shared" ref="F325:F337" ca="1" si="164">IF(A325=FALSE,"",IF(B325=0,0,SQRT(SUMSQ(D325/2/SQRT(3),E325/2/SQRT(3)))))</f>
        <v/>
      </c>
      <c r="G325" s="132" t="str">
        <f t="shared" ca="1" si="151"/>
        <v/>
      </c>
      <c r="H325" s="132" t="str">
        <f ca="1">IF(A325=FALSE,"",IF(B325=0,0,P294/2))</f>
        <v/>
      </c>
      <c r="I325" s="132" t="str">
        <f ca="1">IF(A325=FALSE,"",IF(B325=0,0,P296/SQRT(3)))</f>
        <v/>
      </c>
      <c r="J325" s="132" t="str">
        <f ca="1">IF(A325=FALSE,"",IF(B325=0,0,O294*B296/SQRT(3)))</f>
        <v/>
      </c>
      <c r="K325" s="205" t="str">
        <f t="shared" ca="1" si="152"/>
        <v/>
      </c>
      <c r="L325" s="133" t="str">
        <f t="shared" ref="L325:L337" ca="1" si="165">IF(A325=FALSE,"",IF(G325=0,"∞",IF(K325^4/(G325^4/2)&gt;100000,"∞",ROUNDDOWN(K325^4/(G325^4/2),0))))</f>
        <v/>
      </c>
      <c r="M325" s="134" t="str">
        <f t="shared" ca="1" si="153"/>
        <v/>
      </c>
      <c r="N325" s="135" t="str">
        <f ca="1">IF(A325=FALSE,"",IF(B325=0,0,K325*MAX(M324:M337)))</f>
        <v/>
      </c>
      <c r="O325" s="207" t="str">
        <f ca="1">IF(A325=FALSE,"",D306)</f>
        <v/>
      </c>
      <c r="P325" s="208" t="str">
        <f t="shared" ca="1" si="154"/>
        <v/>
      </c>
      <c r="Q325" s="210" t="str">
        <f t="shared" ca="1" si="155"/>
        <v/>
      </c>
      <c r="R325" s="208" t="str">
        <f ca="1">IF(A325=FALSE,"",OFFSET(O303,0,MATCH(MAX(P304:R304),P304:R304,0)))</f>
        <v/>
      </c>
      <c r="S325" s="209" t="str">
        <f ca="1">IF(A325=FALSE,"",IF(C325=0,0,D296/B325*100))</f>
        <v/>
      </c>
      <c r="U325" s="104">
        <f ca="1">IF(F294*Q$4&lt;=O325,0.5,IF(F294*Q$5&lt;=O325,1,IF(F294*Q$6&lt;=O325,2,IF(F294*Q$7&lt;=O325,3,))))</f>
        <v>0.5</v>
      </c>
      <c r="V325" s="104">
        <f t="shared" ca="1" si="156"/>
        <v>0.5</v>
      </c>
      <c r="W325" s="104">
        <f t="shared" ca="1" si="157"/>
        <v>0.5</v>
      </c>
      <c r="X325" s="104">
        <f t="shared" ca="1" si="158"/>
        <v>0.5</v>
      </c>
      <c r="Y325" s="104">
        <f t="shared" ca="1" si="159"/>
        <v>0.5</v>
      </c>
      <c r="Z325" s="104">
        <f ca="1">Z324</f>
        <v>0</v>
      </c>
      <c r="AA325" s="136">
        <f t="shared" ref="AA325:AA337" ca="1" si="166">MAX(U325:Z325)</f>
        <v>0.5</v>
      </c>
      <c r="AC325" s="137" t="str">
        <f t="shared" ca="1" si="160"/>
        <v/>
      </c>
      <c r="AD325" s="137" t="str">
        <f ca="1">IF(A325=FALSE,"",IF(B325=0,0,C296*100))</f>
        <v/>
      </c>
      <c r="AE325" s="137" t="str">
        <f t="shared" ca="1" si="161"/>
        <v/>
      </c>
      <c r="AF325" s="137" t="b">
        <f t="shared" ca="1" si="162"/>
        <v>1</v>
      </c>
      <c r="AG325" s="125" t="str">
        <f t="shared" ca="1" si="163"/>
        <v/>
      </c>
      <c r="AH325" s="313" t="s">
        <v>51</v>
      </c>
    </row>
    <row r="326" spans="1:34" s="119" customFormat="1" ht="18.75" customHeight="1">
      <c r="A326" s="129" t="b">
        <f ca="1">AND(B307=TRUE,H294+6&gt;A307+2)</f>
        <v>0</v>
      </c>
      <c r="B326" s="130" t="str">
        <f t="shared" ca="1" si="149"/>
        <v/>
      </c>
      <c r="C326" s="131" t="str">
        <f t="shared" ca="1" si="150"/>
        <v/>
      </c>
      <c r="D326" s="204" t="str">
        <f ca="1">IF(A326=FALSE,"",IF(B326=0,0,D296/B326*100))</f>
        <v/>
      </c>
      <c r="E326" s="204" t="str">
        <f ca="1">IF(A326=FALSE,"",IF(B326=0,0,D296/B326*100))</f>
        <v/>
      </c>
      <c r="F326" s="132" t="str">
        <f t="shared" ca="1" si="164"/>
        <v/>
      </c>
      <c r="G326" s="132" t="str">
        <f t="shared" ca="1" si="151"/>
        <v/>
      </c>
      <c r="H326" s="132" t="str">
        <f ca="1">IF(A326=FALSE,"",IF(B326=0,0,P294/2))</f>
        <v/>
      </c>
      <c r="I326" s="132" t="str">
        <f ca="1">IF(A326=FALSE,"",IF(B326=0,0,P296/SQRT(3)))</f>
        <v/>
      </c>
      <c r="J326" s="132" t="str">
        <f ca="1">IF(A326=FALSE,"",IF(B326=0,0,O294*B296/SQRT(3)))</f>
        <v/>
      </c>
      <c r="K326" s="205" t="str">
        <f t="shared" ca="1" si="152"/>
        <v/>
      </c>
      <c r="L326" s="133" t="str">
        <f t="shared" ca="1" si="165"/>
        <v/>
      </c>
      <c r="M326" s="134" t="str">
        <f t="shared" ca="1" si="153"/>
        <v/>
      </c>
      <c r="N326" s="135" t="str">
        <f ca="1">IF(A326=FALSE,"",IF(B326=0,0,K326*MAX(M324:M337)))</f>
        <v/>
      </c>
      <c r="O326" s="207" t="str">
        <f ca="1">IF(A326=FALSE,"",D306)</f>
        <v/>
      </c>
      <c r="P326" s="208" t="str">
        <f t="shared" ca="1" si="154"/>
        <v/>
      </c>
      <c r="Q326" s="210" t="str">
        <f t="shared" ca="1" si="155"/>
        <v/>
      </c>
      <c r="R326" s="208" t="str">
        <f ca="1">IF(A326=FALSE,"",OFFSET(O303,0,MATCH(MAX(P304:R304),P304:R304,0)))</f>
        <v/>
      </c>
      <c r="S326" s="209" t="str">
        <f ca="1">IF(A326=FALSE,"",IF(C326=0,0,D296/B326*100))</f>
        <v/>
      </c>
      <c r="U326" s="104">
        <f ca="1">IF(F294*Q$4&lt;=O326,0.5,IF(F294*Q$5&lt;=O326,1,IF(F294*Q$6&lt;=O326,2,IF(F294*Q$7&lt;=O326,3,))))</f>
        <v>0.5</v>
      </c>
      <c r="V326" s="104">
        <f t="shared" ca="1" si="156"/>
        <v>0.5</v>
      </c>
      <c r="W326" s="104">
        <f t="shared" ca="1" si="157"/>
        <v>0.5</v>
      </c>
      <c r="X326" s="104">
        <f t="shared" ca="1" si="158"/>
        <v>0.5</v>
      </c>
      <c r="Y326" s="104">
        <f t="shared" ca="1" si="159"/>
        <v>0.5</v>
      </c>
      <c r="Z326" s="104">
        <f t="shared" ref="Z326:Z337" ca="1" si="167">Z325</f>
        <v>0</v>
      </c>
      <c r="AA326" s="136">
        <f t="shared" ca="1" si="166"/>
        <v>0.5</v>
      </c>
      <c r="AC326" s="137" t="str">
        <f t="shared" ca="1" si="160"/>
        <v/>
      </c>
      <c r="AD326" s="137" t="str">
        <f ca="1">IF(A326=FALSE,"",IF(B326=0,0,C296*100))</f>
        <v/>
      </c>
      <c r="AE326" s="137" t="str">
        <f t="shared" ca="1" si="161"/>
        <v/>
      </c>
      <c r="AF326" s="137" t="b">
        <f t="shared" ca="1" si="162"/>
        <v>1</v>
      </c>
      <c r="AG326" s="125" t="str">
        <f t="shared" ca="1" si="163"/>
        <v/>
      </c>
      <c r="AH326" s="125" t="str">
        <f ca="1">OFFSET($N$2,MATCH(AH324,$M$3:$M$8,0),0)</f>
        <v>0</v>
      </c>
    </row>
    <row r="327" spans="1:34" s="119" customFormat="1" ht="18.75" customHeight="1">
      <c r="A327" s="129" t="b">
        <f ca="1">AND(B308=TRUE,H294+6&gt;A308+2)</f>
        <v>0</v>
      </c>
      <c r="B327" s="130" t="str">
        <f t="shared" ca="1" si="149"/>
        <v/>
      </c>
      <c r="C327" s="131" t="str">
        <f t="shared" ca="1" si="150"/>
        <v/>
      </c>
      <c r="D327" s="204" t="str">
        <f ca="1">IF(A327=FALSE,"",IF(B327=0,0,D296/B327*100))</f>
        <v/>
      </c>
      <c r="E327" s="204" t="str">
        <f ca="1">IF(A327=FALSE,"",IF(B327=0,0,D296/B327*100))</f>
        <v/>
      </c>
      <c r="F327" s="132" t="str">
        <f t="shared" ca="1" si="164"/>
        <v/>
      </c>
      <c r="G327" s="132" t="str">
        <f t="shared" ca="1" si="151"/>
        <v/>
      </c>
      <c r="H327" s="132" t="str">
        <f ca="1">IF(A327=FALSE,"",IF(B327=0,0,P294/2))</f>
        <v/>
      </c>
      <c r="I327" s="132" t="str">
        <f ca="1">IF(A327=FALSE,"",IF(B327=0,0,P296/SQRT(3)))</f>
        <v/>
      </c>
      <c r="J327" s="132" t="str">
        <f ca="1">IF(A327=FALSE,"",IF(B327=0,0,O294*B296/SQRT(3)))</f>
        <v/>
      </c>
      <c r="K327" s="205" t="str">
        <f t="shared" ca="1" si="152"/>
        <v/>
      </c>
      <c r="L327" s="133" t="str">
        <f t="shared" ca="1" si="165"/>
        <v/>
      </c>
      <c r="M327" s="134" t="str">
        <f t="shared" ca="1" si="153"/>
        <v/>
      </c>
      <c r="N327" s="135" t="str">
        <f ca="1">IF(A327=FALSE,"",IF(B327=0,0,K327*MAX(M324:M337)))</f>
        <v/>
      </c>
      <c r="O327" s="207" t="str">
        <f ca="1">IF(A327=FALSE,"",D306)</f>
        <v/>
      </c>
      <c r="P327" s="208" t="str">
        <f t="shared" ca="1" si="154"/>
        <v/>
      </c>
      <c r="Q327" s="210" t="str">
        <f t="shared" ca="1" si="155"/>
        <v/>
      </c>
      <c r="R327" s="208" t="str">
        <f ca="1">IF(A327=FALSE,"",OFFSET(O303,0,MATCH(MAX(P304:R304),P304:R304,0)))</f>
        <v/>
      </c>
      <c r="S327" s="209" t="str">
        <f ca="1">IF(A327=FALSE,"",IF(C327=0,0,D296/B327*100))</f>
        <v/>
      </c>
      <c r="U327" s="104">
        <f ca="1">IF(F294*Q$4&lt;=O327,0.5,IF(F294*Q$5&lt;=O327,1,IF(F294*Q$6&lt;=O327,2,IF(F294*Q$7&lt;=O327,3,))))</f>
        <v>0.5</v>
      </c>
      <c r="V327" s="104">
        <f t="shared" ca="1" si="156"/>
        <v>0.5</v>
      </c>
      <c r="W327" s="104">
        <f t="shared" ca="1" si="157"/>
        <v>0.5</v>
      </c>
      <c r="X327" s="104">
        <f t="shared" ca="1" si="158"/>
        <v>0.5</v>
      </c>
      <c r="Y327" s="104">
        <f t="shared" ca="1" si="159"/>
        <v>0.5</v>
      </c>
      <c r="Z327" s="104">
        <f t="shared" ca="1" si="167"/>
        <v>0</v>
      </c>
      <c r="AA327" s="136">
        <f t="shared" ca="1" si="166"/>
        <v>0.5</v>
      </c>
      <c r="AC327" s="137" t="str">
        <f t="shared" ca="1" si="160"/>
        <v/>
      </c>
      <c r="AD327" s="137" t="str">
        <f ca="1">IF(A327=FALSE,"",IF(B327=0,0,C296*100))</f>
        <v/>
      </c>
      <c r="AE327" s="137" t="str">
        <f t="shared" ca="1" si="161"/>
        <v/>
      </c>
      <c r="AF327" s="137" t="b">
        <f t="shared" ca="1" si="162"/>
        <v>1</v>
      </c>
      <c r="AG327" s="125" t="str">
        <f t="shared" ca="1" si="163"/>
        <v/>
      </c>
      <c r="AH327" s="313" t="s">
        <v>3</v>
      </c>
    </row>
    <row r="328" spans="1:34" s="119" customFormat="1" ht="18.75" customHeight="1">
      <c r="A328" s="129" t="b">
        <f ca="1">AND(B309=TRUE,H294+6&gt;A309+2)</f>
        <v>0</v>
      </c>
      <c r="B328" s="130" t="str">
        <f t="shared" ca="1" si="149"/>
        <v/>
      </c>
      <c r="C328" s="131" t="str">
        <f t="shared" ca="1" si="150"/>
        <v/>
      </c>
      <c r="D328" s="204" t="str">
        <f ca="1">IF(A328=FALSE,"",IF(B328=0,0,D296/B328*100))</f>
        <v/>
      </c>
      <c r="E328" s="204" t="str">
        <f ca="1">IF(A328=FALSE,"",IF(B328=0,0,D296/B328*100))</f>
        <v/>
      </c>
      <c r="F328" s="132" t="str">
        <f t="shared" ca="1" si="164"/>
        <v/>
      </c>
      <c r="G328" s="132" t="str">
        <f t="shared" ca="1" si="151"/>
        <v/>
      </c>
      <c r="H328" s="132" t="str">
        <f ca="1">IF(A328=FALSE,"",IF(B328=0,0,P294/2))</f>
        <v/>
      </c>
      <c r="I328" s="132" t="str">
        <f ca="1">IF(A328=FALSE,"",IF(B328=0,0,P296/SQRT(3)))</f>
        <v/>
      </c>
      <c r="J328" s="132" t="str">
        <f ca="1">IF(A328=FALSE,"",IF(B328=0,0,O294*B296/SQRT(3)))</f>
        <v/>
      </c>
      <c r="K328" s="205" t="str">
        <f t="shared" ca="1" si="152"/>
        <v/>
      </c>
      <c r="L328" s="133" t="str">
        <f t="shared" ca="1" si="165"/>
        <v/>
      </c>
      <c r="M328" s="134" t="str">
        <f t="shared" ca="1" si="153"/>
        <v/>
      </c>
      <c r="N328" s="135" t="str">
        <f ca="1">IF(A328=FALSE,"",IF(B328=0,0,K328*MAX(M324:M337)))</f>
        <v/>
      </c>
      <c r="O328" s="207" t="str">
        <f ca="1">IF(A328=FALSE,"",D306)</f>
        <v/>
      </c>
      <c r="P328" s="208" t="str">
        <f t="shared" ca="1" si="154"/>
        <v/>
      </c>
      <c r="Q328" s="210" t="str">
        <f t="shared" ca="1" si="155"/>
        <v/>
      </c>
      <c r="R328" s="208" t="str">
        <f ca="1">IF(A328=FALSE,"",OFFSET(O303,0,MATCH(MAX(P304:R304),P304:R304,0)))</f>
        <v/>
      </c>
      <c r="S328" s="209" t="str">
        <f ca="1">IF(A328=FALSE,"",IF(C328=0,0,D296/B328*100))</f>
        <v/>
      </c>
      <c r="U328" s="104">
        <f ca="1">IF(F294*Q$4&lt;=O328,0.5,IF(F294*Q$5&lt;=O328,1,IF(F294*Q$6&lt;=O328,2,IF(F294*Q$7&lt;=O328,3,))))</f>
        <v>0.5</v>
      </c>
      <c r="V328" s="104">
        <f t="shared" ca="1" si="156"/>
        <v>0.5</v>
      </c>
      <c r="W328" s="104">
        <f t="shared" ca="1" si="157"/>
        <v>0.5</v>
      </c>
      <c r="X328" s="104">
        <f t="shared" ca="1" si="158"/>
        <v>0.5</v>
      </c>
      <c r="Y328" s="104">
        <f t="shared" ca="1" si="159"/>
        <v>0.5</v>
      </c>
      <c r="Z328" s="104">
        <f t="shared" ca="1" si="167"/>
        <v>0</v>
      </c>
      <c r="AA328" s="136">
        <f t="shared" ca="1" si="166"/>
        <v>0.5</v>
      </c>
      <c r="AC328" s="137" t="str">
        <f t="shared" ca="1" si="160"/>
        <v/>
      </c>
      <c r="AD328" s="137" t="str">
        <f ca="1">IF(A328=FALSE,"",IF(B328=0,0,C296*100))</f>
        <v/>
      </c>
      <c r="AE328" s="137" t="str">
        <f t="shared" ca="1" si="161"/>
        <v/>
      </c>
      <c r="AF328" s="137" t="b">
        <f t="shared" ca="1" si="162"/>
        <v>1</v>
      </c>
      <c r="AG328" s="125" t="str">
        <f t="shared" ca="1" si="163"/>
        <v/>
      </c>
      <c r="AH328" s="312" t="s">
        <v>233</v>
      </c>
    </row>
    <row r="329" spans="1:34" s="119" customFormat="1" ht="18.75" customHeight="1">
      <c r="A329" s="129" t="b">
        <f ca="1">AND(B310=TRUE,H294+6&gt;A310+2)</f>
        <v>0</v>
      </c>
      <c r="B329" s="130" t="str">
        <f t="shared" ca="1" si="149"/>
        <v/>
      </c>
      <c r="C329" s="131" t="str">
        <f t="shared" ca="1" si="150"/>
        <v/>
      </c>
      <c r="D329" s="204" t="str">
        <f ca="1">IF(A329=FALSE,"",IF(B329=0,0,D296/B329*100))</f>
        <v/>
      </c>
      <c r="E329" s="204" t="str">
        <f ca="1">IF(A329=FALSE,"",IF(B329=0,0,D296/B329*100))</f>
        <v/>
      </c>
      <c r="F329" s="132" t="str">
        <f t="shared" ca="1" si="164"/>
        <v/>
      </c>
      <c r="G329" s="132" t="str">
        <f t="shared" ca="1" si="151"/>
        <v/>
      </c>
      <c r="H329" s="132" t="str">
        <f ca="1">IF(A329=FALSE,"",IF(B329=0,0,P294/2))</f>
        <v/>
      </c>
      <c r="I329" s="132" t="str">
        <f ca="1">IF(A329=FALSE,"",IF(B329=0,0,P296/SQRT(3)))</f>
        <v/>
      </c>
      <c r="J329" s="132" t="str">
        <f ca="1">IF(A329=FALSE,"",IF(B329=0,0,O294*B296/SQRT(3)))</f>
        <v/>
      </c>
      <c r="K329" s="205" t="str">
        <f t="shared" ca="1" si="152"/>
        <v/>
      </c>
      <c r="L329" s="133" t="str">
        <f t="shared" ca="1" si="165"/>
        <v/>
      </c>
      <c r="M329" s="134" t="str">
        <f t="shared" ca="1" si="153"/>
        <v/>
      </c>
      <c r="N329" s="135" t="str">
        <f ca="1">IF(A329=FALSE,"",IF(B329=0,0,K329*MAX(M324:M337)))</f>
        <v/>
      </c>
      <c r="O329" s="207" t="str">
        <f ca="1">IF(A329=FALSE,"",D306)</f>
        <v/>
      </c>
      <c r="P329" s="208" t="str">
        <f t="shared" ca="1" si="154"/>
        <v/>
      </c>
      <c r="Q329" s="210" t="str">
        <f t="shared" ca="1" si="155"/>
        <v/>
      </c>
      <c r="R329" s="208" t="str">
        <f ca="1">IF(A329=FALSE,"",OFFSET(O303,0,MATCH(MAX(P304:R304),P304:R304,0)))</f>
        <v/>
      </c>
      <c r="S329" s="209" t="str">
        <f ca="1">IF(A329=FALSE,"",IF(C329=0,0,D296/B329*100))</f>
        <v/>
      </c>
      <c r="U329" s="104">
        <f ca="1">IF(F294*Q$4&lt;=O329,0.5,IF(F294*Q$5&lt;=O329,1,IF(F294*Q$6&lt;=O329,2,IF(F294*Q$7&lt;=O329,3,))))</f>
        <v>0.5</v>
      </c>
      <c r="V329" s="104">
        <f t="shared" ca="1" si="156"/>
        <v>0.5</v>
      </c>
      <c r="W329" s="104">
        <f t="shared" ca="1" si="157"/>
        <v>0.5</v>
      </c>
      <c r="X329" s="104">
        <f t="shared" ca="1" si="158"/>
        <v>0.5</v>
      </c>
      <c r="Y329" s="104">
        <f t="shared" ca="1" si="159"/>
        <v>0.5</v>
      </c>
      <c r="Z329" s="104">
        <f t="shared" ca="1" si="167"/>
        <v>0</v>
      </c>
      <c r="AA329" s="136">
        <f t="shared" ca="1" si="166"/>
        <v>0.5</v>
      </c>
      <c r="AC329" s="137" t="str">
        <f t="shared" ca="1" si="160"/>
        <v/>
      </c>
      <c r="AD329" s="137" t="str">
        <f ca="1">IF(A329=FALSE,"",IF(B329=0,0,C296*100))</f>
        <v/>
      </c>
      <c r="AE329" s="137" t="str">
        <f t="shared" ca="1" si="161"/>
        <v/>
      </c>
      <c r="AF329" s="137" t="b">
        <f t="shared" ca="1" si="162"/>
        <v>1</v>
      </c>
      <c r="AG329" s="125" t="str">
        <f t="shared" ca="1" si="163"/>
        <v/>
      </c>
      <c r="AH329" s="188" t="str">
        <f ca="1">IF(COUNTIF(AF324:AF337,FALSE)=0,"","초과")</f>
        <v/>
      </c>
    </row>
    <row r="330" spans="1:34" s="119" customFormat="1" ht="18.75" customHeight="1">
      <c r="A330" s="129" t="b">
        <f ca="1">AND(B311=TRUE,H294+6&gt;A311+2)</f>
        <v>0</v>
      </c>
      <c r="B330" s="130" t="str">
        <f t="shared" ca="1" si="149"/>
        <v/>
      </c>
      <c r="C330" s="131" t="str">
        <f t="shared" ca="1" si="150"/>
        <v/>
      </c>
      <c r="D330" s="204" t="str">
        <f ca="1">IF(A330=FALSE,"",IF(B330=0,0,D296/B330*100))</f>
        <v/>
      </c>
      <c r="E330" s="204" t="str">
        <f ca="1">IF(A330=FALSE,"",IF(B330=0,0,D296/B330*100))</f>
        <v/>
      </c>
      <c r="F330" s="132" t="str">
        <f t="shared" ca="1" si="164"/>
        <v/>
      </c>
      <c r="G330" s="132" t="str">
        <f t="shared" ca="1" si="151"/>
        <v/>
      </c>
      <c r="H330" s="132" t="str">
        <f ca="1">IF(A330=FALSE,"",IF(B330=0,0,P294/2))</f>
        <v/>
      </c>
      <c r="I330" s="132" t="str">
        <f ca="1">IF(A330=FALSE,"",IF(B330=0,0,P296/SQRT(3)))</f>
        <v/>
      </c>
      <c r="J330" s="132" t="str">
        <f ca="1">IF(A330=FALSE,"",IF(B330=0,0,O294*B296/SQRT(3)))</f>
        <v/>
      </c>
      <c r="K330" s="205" t="str">
        <f t="shared" ca="1" si="152"/>
        <v/>
      </c>
      <c r="L330" s="133" t="str">
        <f t="shared" ca="1" si="165"/>
        <v/>
      </c>
      <c r="M330" s="134" t="str">
        <f t="shared" ca="1" si="153"/>
        <v/>
      </c>
      <c r="N330" s="135" t="str">
        <f ca="1">IF(A330=FALSE,"",IF(B330=0,0,K330*MAX(M324:M337)))</f>
        <v/>
      </c>
      <c r="O330" s="207" t="str">
        <f ca="1">IF(A330=FALSE,"",D306)</f>
        <v/>
      </c>
      <c r="P330" s="208" t="str">
        <f t="shared" ca="1" si="154"/>
        <v/>
      </c>
      <c r="Q330" s="210" t="str">
        <f t="shared" ca="1" si="155"/>
        <v/>
      </c>
      <c r="R330" s="208" t="str">
        <f ca="1">IF(A330=FALSE,"",OFFSET(O303,0,MATCH(MAX(P304:R304),P304:R304,0)))</f>
        <v/>
      </c>
      <c r="S330" s="209" t="str">
        <f ca="1">IF(A330=FALSE,"",IF(C330=0,0,D296/B330*100))</f>
        <v/>
      </c>
      <c r="U330" s="104">
        <f ca="1">IF(F294*Q$4&lt;=O330,0.5,IF(F294*Q$5&lt;=O330,1,IF(F294*Q$6&lt;=O330,2,IF(F294*Q$7&lt;=O330,3,))))</f>
        <v>0.5</v>
      </c>
      <c r="V330" s="104">
        <f t="shared" ca="1" si="156"/>
        <v>0.5</v>
      </c>
      <c r="W330" s="104">
        <f t="shared" ca="1" si="157"/>
        <v>0.5</v>
      </c>
      <c r="X330" s="104">
        <f t="shared" ca="1" si="158"/>
        <v>0.5</v>
      </c>
      <c r="Y330" s="104">
        <f t="shared" ca="1" si="159"/>
        <v>0.5</v>
      </c>
      <c r="Z330" s="104">
        <f t="shared" ca="1" si="167"/>
        <v>0</v>
      </c>
      <c r="AA330" s="136">
        <f t="shared" ca="1" si="166"/>
        <v>0.5</v>
      </c>
      <c r="AC330" s="137" t="str">
        <f t="shared" ca="1" si="160"/>
        <v/>
      </c>
      <c r="AD330" s="137" t="str">
        <f ca="1">IF(A330=FALSE,"",IF(B330=0,0,C296*100))</f>
        <v/>
      </c>
      <c r="AE330" s="137" t="str">
        <f t="shared" ca="1" si="161"/>
        <v/>
      </c>
      <c r="AF330" s="137" t="b">
        <f t="shared" ca="1" si="162"/>
        <v>1</v>
      </c>
      <c r="AG330" s="186" t="str">
        <f t="shared" ca="1" si="163"/>
        <v/>
      </c>
      <c r="AH330" s="189"/>
    </row>
    <row r="331" spans="1:34" s="119" customFormat="1" ht="18.75" customHeight="1">
      <c r="A331" s="129" t="b">
        <f ca="1">AND(B312=TRUE,H294+6&gt;A312+2)</f>
        <v>0</v>
      </c>
      <c r="B331" s="130" t="str">
        <f t="shared" ca="1" si="149"/>
        <v/>
      </c>
      <c r="C331" s="131" t="str">
        <f t="shared" ca="1" si="150"/>
        <v/>
      </c>
      <c r="D331" s="204" t="str">
        <f ca="1">IF(A331=FALSE,"",IF(B331=0,0,D296/B331*100))</f>
        <v/>
      </c>
      <c r="E331" s="204" t="str">
        <f ca="1">IF(A331=FALSE,"",IF(B331=0,0,D296/B331*100))</f>
        <v/>
      </c>
      <c r="F331" s="132" t="str">
        <f t="shared" ca="1" si="164"/>
        <v/>
      </c>
      <c r="G331" s="132" t="str">
        <f t="shared" ca="1" si="151"/>
        <v/>
      </c>
      <c r="H331" s="132" t="str">
        <f ca="1">IF(A331=FALSE,"",IF(B331=0,0,P294/2))</f>
        <v/>
      </c>
      <c r="I331" s="132" t="str">
        <f ca="1">IF(A331=FALSE,"",IF(B331=0,0,P296/SQRT(3)))</f>
        <v/>
      </c>
      <c r="J331" s="132" t="str">
        <f ca="1">IF(A331=FALSE,"",IF(B331=0,0,O294*B296/SQRT(3)))</f>
        <v/>
      </c>
      <c r="K331" s="205" t="str">
        <f t="shared" ca="1" si="152"/>
        <v/>
      </c>
      <c r="L331" s="133" t="str">
        <f t="shared" ca="1" si="165"/>
        <v/>
      </c>
      <c r="M331" s="134" t="str">
        <f t="shared" ca="1" si="153"/>
        <v/>
      </c>
      <c r="N331" s="135" t="str">
        <f ca="1">IF(A331=FALSE,"",IF(B331=0,0,K331*MAX(M324:M337)))</f>
        <v/>
      </c>
      <c r="O331" s="207" t="str">
        <f ca="1">IF(A331=FALSE,"",D306)</f>
        <v/>
      </c>
      <c r="P331" s="208" t="str">
        <f t="shared" ca="1" si="154"/>
        <v/>
      </c>
      <c r="Q331" s="210" t="str">
        <f t="shared" ca="1" si="155"/>
        <v/>
      </c>
      <c r="R331" s="208" t="str">
        <f ca="1">IF(A331=FALSE,"",OFFSET(O303,0,MATCH(MAX(P304:R304),P304:R304,0)))</f>
        <v/>
      </c>
      <c r="S331" s="209" t="str">
        <f ca="1">IF(A331=FALSE,"",IF(C331=0,0,D296/B331*100))</f>
        <v/>
      </c>
      <c r="U331" s="104">
        <f ca="1">IF(F294*Q$4&lt;=O331,0.5,IF(F294*Q$5&lt;=O331,1,IF(F294*Q$6&lt;=O331,2,IF(F294*Q$7&lt;=O331,3,))))</f>
        <v>0.5</v>
      </c>
      <c r="V331" s="104">
        <f t="shared" ca="1" si="156"/>
        <v>0.5</v>
      </c>
      <c r="W331" s="104">
        <f t="shared" ca="1" si="157"/>
        <v>0.5</v>
      </c>
      <c r="X331" s="104">
        <f t="shared" ca="1" si="158"/>
        <v>0.5</v>
      </c>
      <c r="Y331" s="104">
        <f t="shared" ca="1" si="159"/>
        <v>0.5</v>
      </c>
      <c r="Z331" s="104">
        <f t="shared" ca="1" si="167"/>
        <v>0</v>
      </c>
      <c r="AA331" s="136">
        <f t="shared" ca="1" si="166"/>
        <v>0.5</v>
      </c>
      <c r="AC331" s="137" t="str">
        <f t="shared" ca="1" si="160"/>
        <v/>
      </c>
      <c r="AD331" s="137" t="str">
        <f ca="1">IF(A331=FALSE,"",IF(B331=0,0,C296*100))</f>
        <v/>
      </c>
      <c r="AE331" s="137" t="str">
        <f t="shared" ca="1" si="161"/>
        <v/>
      </c>
      <c r="AF331" s="137" t="b">
        <f t="shared" ca="1" si="162"/>
        <v>1</v>
      </c>
      <c r="AG331" s="125" t="str">
        <f t="shared" ca="1" si="163"/>
        <v/>
      </c>
    </row>
    <row r="332" spans="1:34" s="119" customFormat="1" ht="18.75" customHeight="1">
      <c r="A332" s="129" t="b">
        <f ca="1">AND(B313=TRUE,H294+6&gt;A313+2)</f>
        <v>0</v>
      </c>
      <c r="B332" s="130" t="str">
        <f t="shared" ca="1" si="149"/>
        <v/>
      </c>
      <c r="C332" s="131" t="str">
        <f t="shared" ca="1" si="150"/>
        <v/>
      </c>
      <c r="D332" s="204" t="str">
        <f ca="1">IF(A332=FALSE,"",IF(B332=0,0,D296/B332*100))</f>
        <v/>
      </c>
      <c r="E332" s="204" t="str">
        <f ca="1">IF(A332=FALSE,"",IF(B332=0,0,D296/B332*100))</f>
        <v/>
      </c>
      <c r="F332" s="132" t="str">
        <f t="shared" ca="1" si="164"/>
        <v/>
      </c>
      <c r="G332" s="132" t="str">
        <f t="shared" ca="1" si="151"/>
        <v/>
      </c>
      <c r="H332" s="132" t="str">
        <f ca="1">IF(A332=FALSE,"",IF(B332=0,0,P294/2))</f>
        <v/>
      </c>
      <c r="I332" s="132" t="str">
        <f ca="1">IF(A332=FALSE,"",IF(B332=0,0,P296/SQRT(3)))</f>
        <v/>
      </c>
      <c r="J332" s="132" t="str">
        <f ca="1">IF(A332=FALSE,"",IF(B332=0,0,O294*B296/SQRT(3)))</f>
        <v/>
      </c>
      <c r="K332" s="205" t="str">
        <f t="shared" ca="1" si="152"/>
        <v/>
      </c>
      <c r="L332" s="133" t="str">
        <f t="shared" ca="1" si="165"/>
        <v/>
      </c>
      <c r="M332" s="134" t="str">
        <f t="shared" ca="1" si="153"/>
        <v/>
      </c>
      <c r="N332" s="135" t="str">
        <f ca="1">IF(A332=FALSE,"",IF(B332=0,0,K332*MAX(M324:M337)))</f>
        <v/>
      </c>
      <c r="O332" s="207" t="str">
        <f ca="1">IF(A332=FALSE,"",D306)</f>
        <v/>
      </c>
      <c r="P332" s="208" t="str">
        <f t="shared" ca="1" si="154"/>
        <v/>
      </c>
      <c r="Q332" s="210" t="str">
        <f t="shared" ca="1" si="155"/>
        <v/>
      </c>
      <c r="R332" s="208" t="str">
        <f ca="1">IF(A332=FALSE,"",OFFSET(O303,0,MATCH(MAX(P304:R304),P304:R304,0)))</f>
        <v/>
      </c>
      <c r="S332" s="209" t="str">
        <f ca="1">IF(A332=FALSE,"",IF(C332=0,0,D296/B332*100))</f>
        <v/>
      </c>
      <c r="U332" s="104">
        <f ca="1">IF(F294*Q$4&lt;=O332,0.5,IF(F294*Q$5&lt;=O332,1,IF(F294*Q$6&lt;=O332,2,IF(F294*Q$7&lt;=O332,3,))))</f>
        <v>0.5</v>
      </c>
      <c r="V332" s="104">
        <f t="shared" ca="1" si="156"/>
        <v>0.5</v>
      </c>
      <c r="W332" s="104">
        <f t="shared" ca="1" si="157"/>
        <v>0.5</v>
      </c>
      <c r="X332" s="104">
        <f t="shared" ca="1" si="158"/>
        <v>0.5</v>
      </c>
      <c r="Y332" s="104">
        <f t="shared" ca="1" si="159"/>
        <v>0.5</v>
      </c>
      <c r="Z332" s="104">
        <f t="shared" ca="1" si="167"/>
        <v>0</v>
      </c>
      <c r="AA332" s="136">
        <f t="shared" ca="1" si="166"/>
        <v>0.5</v>
      </c>
      <c r="AC332" s="137" t="str">
        <f t="shared" ca="1" si="160"/>
        <v/>
      </c>
      <c r="AD332" s="137" t="str">
        <f ca="1">IF(A332=FALSE,"",IF(B332=0,0,C296*100))</f>
        <v/>
      </c>
      <c r="AE332" s="137" t="str">
        <f t="shared" ca="1" si="161"/>
        <v/>
      </c>
      <c r="AF332" s="137" t="b">
        <f t="shared" ca="1" si="162"/>
        <v>1</v>
      </c>
      <c r="AG332" s="125" t="str">
        <f t="shared" ca="1" si="163"/>
        <v/>
      </c>
    </row>
    <row r="333" spans="1:34" s="119" customFormat="1" ht="18.75" customHeight="1">
      <c r="A333" s="129" t="b">
        <f ca="1">AND(B314=TRUE,H294+6&gt;A314+2)</f>
        <v>0</v>
      </c>
      <c r="B333" s="130" t="str">
        <f t="shared" ca="1" si="149"/>
        <v/>
      </c>
      <c r="C333" s="131" t="str">
        <f t="shared" ca="1" si="150"/>
        <v/>
      </c>
      <c r="D333" s="204" t="str">
        <f ca="1">IF(A333=FALSE,"",IF(B333=0,0,D296/B333*100))</f>
        <v/>
      </c>
      <c r="E333" s="204" t="str">
        <f ca="1">IF(A333=FALSE,"",IF(B333=0,0,D296/B333*100))</f>
        <v/>
      </c>
      <c r="F333" s="132" t="str">
        <f t="shared" ca="1" si="164"/>
        <v/>
      </c>
      <c r="G333" s="132" t="str">
        <f t="shared" ca="1" si="151"/>
        <v/>
      </c>
      <c r="H333" s="132" t="str">
        <f ca="1">IF(A333=FALSE,"",IF(B333=0,0,P294/2))</f>
        <v/>
      </c>
      <c r="I333" s="132" t="str">
        <f ca="1">IF(A333=FALSE,"",IF(B333=0,0,P296/SQRT(3)))</f>
        <v/>
      </c>
      <c r="J333" s="132" t="str">
        <f ca="1">IF(A333=FALSE,"",IF(B333=0,0,O294*B296/SQRT(3)))</f>
        <v/>
      </c>
      <c r="K333" s="205" t="str">
        <f t="shared" ca="1" si="152"/>
        <v/>
      </c>
      <c r="L333" s="133" t="str">
        <f t="shared" ca="1" si="165"/>
        <v/>
      </c>
      <c r="M333" s="134" t="str">
        <f t="shared" ca="1" si="153"/>
        <v/>
      </c>
      <c r="N333" s="135" t="str">
        <f ca="1">IF(A333=FALSE,"",IF(B333=0,0,K333*MAX(M324:M337)))</f>
        <v/>
      </c>
      <c r="O333" s="207" t="str">
        <f ca="1">IF(A333=FALSE,"",D306)</f>
        <v/>
      </c>
      <c r="P333" s="208" t="str">
        <f t="shared" ca="1" si="154"/>
        <v/>
      </c>
      <c r="Q333" s="210" t="str">
        <f t="shared" ca="1" si="155"/>
        <v/>
      </c>
      <c r="R333" s="208" t="str">
        <f ca="1">IF(A333=FALSE,"",OFFSET(O303,0,MATCH(MAX(P304:R304),P304:R304,0)))</f>
        <v/>
      </c>
      <c r="S333" s="209" t="str">
        <f ca="1">IF(A333=FALSE,"",IF(C333=0,0,D296/B333*100))</f>
        <v/>
      </c>
      <c r="U333" s="104">
        <f ca="1">IF(F294*Q$4&lt;=O333,0.5,IF(F294*Q$5&lt;=O333,1,IF(F294*Q$6&lt;=O333,2,IF(F294*Q$7&lt;=O333,3,))))</f>
        <v>0.5</v>
      </c>
      <c r="V333" s="104">
        <f t="shared" ca="1" si="156"/>
        <v>0.5</v>
      </c>
      <c r="W333" s="104">
        <f t="shared" ca="1" si="157"/>
        <v>0.5</v>
      </c>
      <c r="X333" s="104">
        <f t="shared" ca="1" si="158"/>
        <v>0.5</v>
      </c>
      <c r="Y333" s="104">
        <f t="shared" ca="1" si="159"/>
        <v>0.5</v>
      </c>
      <c r="Z333" s="104">
        <f t="shared" ca="1" si="167"/>
        <v>0</v>
      </c>
      <c r="AA333" s="136">
        <f t="shared" ca="1" si="166"/>
        <v>0.5</v>
      </c>
      <c r="AC333" s="137" t="str">
        <f t="shared" ca="1" si="160"/>
        <v/>
      </c>
      <c r="AD333" s="137" t="str">
        <f ca="1">IF(A333=FALSE,"",IF(B333=0,0,C296*100))</f>
        <v/>
      </c>
      <c r="AE333" s="137" t="str">
        <f t="shared" ca="1" si="161"/>
        <v/>
      </c>
      <c r="AF333" s="137" t="b">
        <f t="shared" ca="1" si="162"/>
        <v>1</v>
      </c>
      <c r="AG333" s="125" t="str">
        <f t="shared" ca="1" si="163"/>
        <v/>
      </c>
    </row>
    <row r="334" spans="1:34" s="119" customFormat="1" ht="18.75" customHeight="1">
      <c r="A334" s="129" t="b">
        <f ca="1">AND(B315=TRUE,H294+6&gt;A315+2)</f>
        <v>0</v>
      </c>
      <c r="B334" s="130" t="str">
        <f t="shared" ca="1" si="149"/>
        <v/>
      </c>
      <c r="C334" s="131" t="str">
        <f t="shared" ca="1" si="150"/>
        <v/>
      </c>
      <c r="D334" s="204" t="str">
        <f ca="1">IF(A334=FALSE,"",IF(B334=0,0,D296/B334*100))</f>
        <v/>
      </c>
      <c r="E334" s="204" t="str">
        <f ca="1">IF(A334=FALSE,"",IF(B334=0,0,D296/B334*100))</f>
        <v/>
      </c>
      <c r="F334" s="132" t="str">
        <f t="shared" ca="1" si="164"/>
        <v/>
      </c>
      <c r="G334" s="132" t="str">
        <f t="shared" ca="1" si="151"/>
        <v/>
      </c>
      <c r="H334" s="132" t="str">
        <f ca="1">IF(A334=FALSE,"",IF(B334=0,0,P294/2))</f>
        <v/>
      </c>
      <c r="I334" s="132" t="str">
        <f ca="1">IF(A334=FALSE,"",IF(B334=0,0,P296/SQRT(3)))</f>
        <v/>
      </c>
      <c r="J334" s="132" t="str">
        <f ca="1">IF(A334=FALSE,"",IF(B334=0,0,O294*B296/SQRT(3)))</f>
        <v/>
      </c>
      <c r="K334" s="205" t="str">
        <f t="shared" ca="1" si="152"/>
        <v/>
      </c>
      <c r="L334" s="133" t="str">
        <f t="shared" ca="1" si="165"/>
        <v/>
      </c>
      <c r="M334" s="134" t="str">
        <f t="shared" ca="1" si="153"/>
        <v/>
      </c>
      <c r="N334" s="135" t="str">
        <f ca="1">IF(A334=FALSE,"",IF(B334=0,0,K334*MAX(M324:M337)))</f>
        <v/>
      </c>
      <c r="O334" s="207" t="str">
        <f ca="1">IF(A334=FALSE,"",D306)</f>
        <v/>
      </c>
      <c r="P334" s="208" t="str">
        <f t="shared" ca="1" si="154"/>
        <v/>
      </c>
      <c r="Q334" s="210" t="str">
        <f t="shared" ca="1" si="155"/>
        <v/>
      </c>
      <c r="R334" s="208" t="str">
        <f ca="1">IF(A334=FALSE,"",OFFSET(O303,0,MATCH(MAX(P304:R304),P304:R304,0)))</f>
        <v/>
      </c>
      <c r="S334" s="209" t="str">
        <f ca="1">IF(A334=FALSE,"",IF(C334=0,0,D296/B334*100))</f>
        <v/>
      </c>
      <c r="U334" s="104">
        <f ca="1">IF(F294*Q$4&lt;=O334,0.5,IF(F294*Q$5&lt;=O334,1,IF(F294*Q$6&lt;=O334,2,IF(F294*Q$7&lt;=O334,3,))))</f>
        <v>0.5</v>
      </c>
      <c r="V334" s="104">
        <f t="shared" ca="1" si="156"/>
        <v>0.5</v>
      </c>
      <c r="W334" s="104">
        <f t="shared" ca="1" si="157"/>
        <v>0.5</v>
      </c>
      <c r="X334" s="104">
        <f t="shared" ca="1" si="158"/>
        <v>0.5</v>
      </c>
      <c r="Y334" s="104">
        <f t="shared" ca="1" si="159"/>
        <v>0.5</v>
      </c>
      <c r="Z334" s="104">
        <f t="shared" ca="1" si="167"/>
        <v>0</v>
      </c>
      <c r="AA334" s="136">
        <f t="shared" ca="1" si="166"/>
        <v>0.5</v>
      </c>
      <c r="AC334" s="137" t="str">
        <f t="shared" ca="1" si="160"/>
        <v/>
      </c>
      <c r="AD334" s="137" t="str">
        <f ca="1">IF(A334=FALSE,"",IF(B334=0,0,C296*100))</f>
        <v/>
      </c>
      <c r="AE334" s="137" t="str">
        <f t="shared" ca="1" si="161"/>
        <v/>
      </c>
      <c r="AF334" s="137" t="b">
        <f t="shared" ca="1" si="162"/>
        <v>1</v>
      </c>
      <c r="AG334" s="125" t="str">
        <f t="shared" ca="1" si="163"/>
        <v/>
      </c>
    </row>
    <row r="335" spans="1:34" s="119" customFormat="1" ht="18.75" customHeight="1">
      <c r="A335" s="129" t="b">
        <f ca="1">AND(B316=TRUE,H294+6&gt;A316+2)</f>
        <v>0</v>
      </c>
      <c r="B335" s="130" t="str">
        <f t="shared" ca="1" si="149"/>
        <v/>
      </c>
      <c r="C335" s="131" t="str">
        <f t="shared" ca="1" si="150"/>
        <v/>
      </c>
      <c r="D335" s="204" t="str">
        <f ca="1">IF(A335=FALSE,"",IF(B335=0,0,D296/B335*100))</f>
        <v/>
      </c>
      <c r="E335" s="204" t="str">
        <f ca="1">IF(A335=FALSE,"",IF(B335=0,0,D296/B335*100))</f>
        <v/>
      </c>
      <c r="F335" s="132" t="str">
        <f t="shared" ca="1" si="164"/>
        <v/>
      </c>
      <c r="G335" s="132" t="str">
        <f t="shared" ca="1" si="151"/>
        <v/>
      </c>
      <c r="H335" s="132" t="str">
        <f ca="1">IF(A335=FALSE,"",IF(B335=0,0,P294/2))</f>
        <v/>
      </c>
      <c r="I335" s="132" t="str">
        <f ca="1">IF(A335=FALSE,"",IF(B335=0,0,P296/SQRT(3)))</f>
        <v/>
      </c>
      <c r="J335" s="132" t="str">
        <f ca="1">IF(A335=FALSE,"",IF(B335=0,0,O294*B296/SQRT(3)))</f>
        <v/>
      </c>
      <c r="K335" s="205" t="str">
        <f t="shared" ca="1" si="152"/>
        <v/>
      </c>
      <c r="L335" s="133" t="str">
        <f t="shared" ca="1" si="165"/>
        <v/>
      </c>
      <c r="M335" s="134" t="str">
        <f t="shared" ca="1" si="153"/>
        <v/>
      </c>
      <c r="N335" s="135" t="str">
        <f ca="1">IF(A335=FALSE,"",IF(B335=0,0,K335*MAX(M324:M337)))</f>
        <v/>
      </c>
      <c r="O335" s="207" t="str">
        <f ca="1">IF(A335=FALSE,"",D306)</f>
        <v/>
      </c>
      <c r="P335" s="208" t="str">
        <f t="shared" ca="1" si="154"/>
        <v/>
      </c>
      <c r="Q335" s="210" t="str">
        <f t="shared" ca="1" si="155"/>
        <v/>
      </c>
      <c r="R335" s="208" t="str">
        <f ca="1">IF(A335=FALSE,"",OFFSET(O303,0,MATCH(MAX(P304:R304),P304:R304,0)))</f>
        <v/>
      </c>
      <c r="S335" s="209" t="str">
        <f ca="1">IF(A335=FALSE,"",IF(C335=0,0,D296/B335*100))</f>
        <v/>
      </c>
      <c r="U335" s="104">
        <f ca="1">IF(F294*Q$4&lt;=O335,0.5,IF(F294*Q$5&lt;=O335,1,IF(F294*Q$6&lt;=O335,2,IF(F294*Q$7&lt;=O335,3,))))</f>
        <v>0.5</v>
      </c>
      <c r="V335" s="104">
        <f t="shared" ca="1" si="156"/>
        <v>0.5</v>
      </c>
      <c r="W335" s="104">
        <f t="shared" ca="1" si="157"/>
        <v>0.5</v>
      </c>
      <c r="X335" s="104">
        <f t="shared" ca="1" si="158"/>
        <v>0.5</v>
      </c>
      <c r="Y335" s="104">
        <f t="shared" ca="1" si="159"/>
        <v>0.5</v>
      </c>
      <c r="Z335" s="104">
        <f t="shared" ca="1" si="167"/>
        <v>0</v>
      </c>
      <c r="AA335" s="136">
        <f t="shared" ca="1" si="166"/>
        <v>0.5</v>
      </c>
      <c r="AC335" s="137" t="str">
        <f t="shared" ca="1" si="160"/>
        <v/>
      </c>
      <c r="AD335" s="137" t="str">
        <f ca="1">IF(A335=FALSE,"",IF(B335=0,0,C296*100))</f>
        <v/>
      </c>
      <c r="AE335" s="137" t="str">
        <f t="shared" ca="1" si="161"/>
        <v/>
      </c>
      <c r="AF335" s="137" t="b">
        <f t="shared" ca="1" si="162"/>
        <v>1</v>
      </c>
      <c r="AG335" s="125" t="str">
        <f t="shared" ca="1" si="163"/>
        <v/>
      </c>
    </row>
    <row r="336" spans="1:34" s="119" customFormat="1" ht="18.75" customHeight="1">
      <c r="A336" s="129" t="b">
        <f ca="1">AND(B317=TRUE,H294+6&gt;A317+2)</f>
        <v>0</v>
      </c>
      <c r="B336" s="130" t="str">
        <f t="shared" ca="1" si="149"/>
        <v/>
      </c>
      <c r="C336" s="131" t="str">
        <f t="shared" ca="1" si="150"/>
        <v/>
      </c>
      <c r="D336" s="204" t="str">
        <f ca="1">IF(A336=FALSE,"",IF(B336=0,0,D296/B336*100))</f>
        <v/>
      </c>
      <c r="E336" s="204" t="str">
        <f ca="1">IF(A336=FALSE,"",IF(B336=0,0,D296/B336*100))</f>
        <v/>
      </c>
      <c r="F336" s="132" t="str">
        <f t="shared" ca="1" si="164"/>
        <v/>
      </c>
      <c r="G336" s="132" t="str">
        <f t="shared" ca="1" si="151"/>
        <v/>
      </c>
      <c r="H336" s="132" t="str">
        <f ca="1">IF(A336=FALSE,"",IF(B336=0,0,P294/2))</f>
        <v/>
      </c>
      <c r="I336" s="132" t="str">
        <f ca="1">IF(A336=FALSE,"",IF(B336=0,0,P296/SQRT(3)))</f>
        <v/>
      </c>
      <c r="J336" s="132" t="str">
        <f ca="1">IF(A336=FALSE,"",IF(B336=0,0,O294*B296/SQRT(3)))</f>
        <v/>
      </c>
      <c r="K336" s="205" t="str">
        <f t="shared" ca="1" si="152"/>
        <v/>
      </c>
      <c r="L336" s="133" t="str">
        <f t="shared" ca="1" si="165"/>
        <v/>
      </c>
      <c r="M336" s="134" t="str">
        <f t="shared" ca="1" si="153"/>
        <v/>
      </c>
      <c r="N336" s="135" t="str">
        <f ca="1">IF(A336=FALSE,"",IF(B336=0,0,K336*MAX(M324:M337)))</f>
        <v/>
      </c>
      <c r="O336" s="207" t="str">
        <f ca="1">IF(A336=FALSE,"",D306)</f>
        <v/>
      </c>
      <c r="P336" s="208" t="str">
        <f t="shared" ca="1" si="154"/>
        <v/>
      </c>
      <c r="Q336" s="210" t="str">
        <f t="shared" ca="1" si="155"/>
        <v/>
      </c>
      <c r="R336" s="208" t="str">
        <f ca="1">IF(A336=FALSE,"",OFFSET(O303,0,MATCH(MAX(P304:R304),P304:R304,0)))</f>
        <v/>
      </c>
      <c r="S336" s="209" t="str">
        <f ca="1">IF(A336=FALSE,"",IF(C336=0,0,D296/B336*100))</f>
        <v/>
      </c>
      <c r="U336" s="104">
        <f ca="1">IF(F294*Q$4&lt;=O336,0.5,IF(F294*Q$5&lt;=O336,1,IF(F294*Q$6&lt;=O336,2,IF(F294*Q$7&lt;=O336,3,))))</f>
        <v>0.5</v>
      </c>
      <c r="V336" s="104">
        <f t="shared" ca="1" si="156"/>
        <v>0.5</v>
      </c>
      <c r="W336" s="104">
        <f t="shared" ca="1" si="157"/>
        <v>0.5</v>
      </c>
      <c r="X336" s="104">
        <f t="shared" ca="1" si="158"/>
        <v>0.5</v>
      </c>
      <c r="Y336" s="104">
        <f t="shared" ca="1" si="159"/>
        <v>0.5</v>
      </c>
      <c r="Z336" s="104">
        <f t="shared" ca="1" si="167"/>
        <v>0</v>
      </c>
      <c r="AA336" s="136">
        <f t="shared" ca="1" si="166"/>
        <v>0.5</v>
      </c>
      <c r="AC336" s="137" t="str">
        <f t="shared" ca="1" si="160"/>
        <v/>
      </c>
      <c r="AD336" s="137" t="str">
        <f ca="1">IF(A336=FALSE,"",IF(B336=0,0,C296*100))</f>
        <v/>
      </c>
      <c r="AE336" s="137" t="str">
        <f t="shared" ca="1" si="161"/>
        <v/>
      </c>
      <c r="AF336" s="137" t="b">
        <f t="shared" ca="1" si="162"/>
        <v>1</v>
      </c>
      <c r="AG336" s="125" t="str">
        <f t="shared" ca="1" si="163"/>
        <v/>
      </c>
    </row>
    <row r="337" spans="1:39" s="119" customFormat="1" ht="18.75" customHeight="1">
      <c r="A337" s="129" t="b">
        <f ca="1">AND(B318=TRUE,H294+6&gt;A318+2)</f>
        <v>0</v>
      </c>
      <c r="B337" s="130" t="str">
        <f t="shared" ca="1" si="149"/>
        <v/>
      </c>
      <c r="C337" s="131" t="str">
        <f t="shared" ca="1" si="150"/>
        <v/>
      </c>
      <c r="D337" s="204" t="str">
        <f ca="1">IF(A337=FALSE,"",IF(B337=0,0,D296/B337*100))</f>
        <v/>
      </c>
      <c r="E337" s="204" t="str">
        <f ca="1">IF(A337=FALSE,"",IF(B337=0,0,D296/B337*100))</f>
        <v/>
      </c>
      <c r="F337" s="132" t="str">
        <f t="shared" ca="1" si="164"/>
        <v/>
      </c>
      <c r="G337" s="132" t="str">
        <f t="shared" ca="1" si="151"/>
        <v/>
      </c>
      <c r="H337" s="132" t="str">
        <f ca="1">IF(A337=FALSE,"",IF(B337=0,0,P294/2))</f>
        <v/>
      </c>
      <c r="I337" s="132" t="str">
        <f ca="1">IF(A337=FALSE,"",IF(B337=0,0,P296/SQRT(3)))</f>
        <v/>
      </c>
      <c r="J337" s="132" t="str">
        <f ca="1">IF(A337=FALSE,"",IF(B337=0,0,O294*B296/SQRT(3)))</f>
        <v/>
      </c>
      <c r="K337" s="205" t="str">
        <f t="shared" ca="1" si="152"/>
        <v/>
      </c>
      <c r="L337" s="133" t="str">
        <f t="shared" ca="1" si="165"/>
        <v/>
      </c>
      <c r="M337" s="134" t="str">
        <f t="shared" ca="1" si="153"/>
        <v/>
      </c>
      <c r="N337" s="135" t="str">
        <f ca="1">IF(A337=FALSE,"",IF(B337=0,0,K337*MAX(M324:M337)))</f>
        <v/>
      </c>
      <c r="O337" s="207" t="str">
        <f ca="1">IF(A337=FALSE,"",D306)</f>
        <v/>
      </c>
      <c r="P337" s="208" t="str">
        <f t="shared" ca="1" si="154"/>
        <v/>
      </c>
      <c r="Q337" s="210" t="str">
        <f t="shared" ca="1" si="155"/>
        <v/>
      </c>
      <c r="R337" s="208" t="str">
        <f ca="1">IF(A337=FALSE,"",OFFSET(O303,0,MATCH(MAX(P304:R304),P304:R304,0)))</f>
        <v/>
      </c>
      <c r="S337" s="209" t="str">
        <f ca="1">IF(A337=FALSE,"",IF(C337=0,0,D296/B337*100))</f>
        <v/>
      </c>
      <c r="U337" s="104">
        <f ca="1">IF(F294*Q$4&lt;=O337,0.5,IF(F294*Q$5&lt;=O337,1,IF(F294*Q$6&lt;=O337,2,IF(F294*Q$7&lt;=O337,3,))))</f>
        <v>0.5</v>
      </c>
      <c r="V337" s="104">
        <f t="shared" ca="1" si="156"/>
        <v>0.5</v>
      </c>
      <c r="W337" s="104">
        <f t="shared" ca="1" si="157"/>
        <v>0.5</v>
      </c>
      <c r="X337" s="104">
        <f t="shared" ca="1" si="158"/>
        <v>0.5</v>
      </c>
      <c r="Y337" s="104">
        <f t="shared" ca="1" si="159"/>
        <v>0.5</v>
      </c>
      <c r="Z337" s="104">
        <f t="shared" ca="1" si="167"/>
        <v>0</v>
      </c>
      <c r="AA337" s="136">
        <f t="shared" ca="1" si="166"/>
        <v>0.5</v>
      </c>
      <c r="AC337" s="137" t="str">
        <f t="shared" ca="1" si="160"/>
        <v/>
      </c>
      <c r="AD337" s="137" t="str">
        <f ca="1">IF(A337=FALSE,"",IF(B337=0,0,C296*100))</f>
        <v/>
      </c>
      <c r="AE337" s="137" t="str">
        <f t="shared" ca="1" si="161"/>
        <v/>
      </c>
      <c r="AF337" s="137" t="b">
        <f t="shared" ca="1" si="162"/>
        <v>1</v>
      </c>
      <c r="AG337" s="125" t="str">
        <f t="shared" ca="1" si="163"/>
        <v/>
      </c>
    </row>
    <row r="339" spans="1:39" ht="17.25" customHeight="1">
      <c r="A339" s="105" t="str">
        <f>"■ 피교정기기 명세 ("&amp;A341&amp;"단)"</f>
        <v>■ 피교정기기 명세 (8단)</v>
      </c>
      <c r="M339" s="107" t="s">
        <v>234</v>
      </c>
      <c r="N339" s="108"/>
      <c r="O339" s="108"/>
      <c r="P339" s="108"/>
      <c r="Q339" s="548" t="s">
        <v>235</v>
      </c>
      <c r="R339" s="549"/>
      <c r="S339" s="549"/>
      <c r="T339" s="550"/>
    </row>
    <row r="340" spans="1:39" ht="17.25" customHeight="1">
      <c r="A340" s="96" t="s">
        <v>236</v>
      </c>
      <c r="B340" s="96" t="s">
        <v>237</v>
      </c>
      <c r="C340" s="96" t="s">
        <v>50</v>
      </c>
      <c r="D340" s="96" t="s">
        <v>239</v>
      </c>
      <c r="E340" s="96" t="s">
        <v>183</v>
      </c>
      <c r="F340" s="206" t="s">
        <v>39</v>
      </c>
      <c r="G340" s="96" t="s">
        <v>241</v>
      </c>
      <c r="H340" s="96" t="s">
        <v>242</v>
      </c>
      <c r="I340" s="96" t="s">
        <v>243</v>
      </c>
      <c r="J340" s="96" t="s">
        <v>244</v>
      </c>
      <c r="M340" s="96" t="s">
        <v>52</v>
      </c>
      <c r="N340" s="96" t="s">
        <v>246</v>
      </c>
      <c r="O340" s="96" t="s">
        <v>247</v>
      </c>
      <c r="P340" s="96" t="s">
        <v>248</v>
      </c>
      <c r="Q340" s="546" t="s">
        <v>249</v>
      </c>
      <c r="R340" s="102" t="s">
        <v>40</v>
      </c>
      <c r="S340" s="102" t="s">
        <v>42</v>
      </c>
      <c r="T340" s="102" t="s">
        <v>154</v>
      </c>
    </row>
    <row r="341" spans="1:39" ht="18" customHeight="1">
      <c r="A341" s="102">
        <v>8</v>
      </c>
      <c r="B341" s="102" t="e">
        <f>MATCH(A341&amp;"단",Force_2!D$4:D$203,0)</f>
        <v>#N/A</v>
      </c>
      <c r="C341" s="109">
        <f ca="1">OFFSET(Force_2!A$206,$A341,0)</f>
        <v>0</v>
      </c>
      <c r="D341" s="109">
        <f ca="1">OFFSET(Force_2!B$206,$A341,0)</f>
        <v>0</v>
      </c>
      <c r="E341" s="109">
        <f ca="1">OFFSET(Force_2!C$206,$A341,0)</f>
        <v>0</v>
      </c>
      <c r="F341" s="109">
        <f ca="1">OFFSET(Force_2!D$206,$A341,0)</f>
        <v>0</v>
      </c>
      <c r="G341" s="109">
        <f ca="1">OFFSET(Force_2!E$206,$A341,0)</f>
        <v>0</v>
      </c>
      <c r="H341" s="109">
        <f ca="1">OFFSET(Force_2!F$206,$A341,0)</f>
        <v>0</v>
      </c>
      <c r="I341" s="109">
        <f ca="1">OFFSET(Force_2!G$206,$A341,0)</f>
        <v>0</v>
      </c>
      <c r="J341" s="109">
        <f ca="1">OFFSET(Force_2!B$219,A341,0)</f>
        <v>0</v>
      </c>
      <c r="K341" s="211" t="s">
        <v>500</v>
      </c>
      <c r="M341" s="102">
        <f ca="1">OFFSET(Force_2!G$219,A341,0)</f>
        <v>0</v>
      </c>
      <c r="N341" s="102">
        <f ca="1">OFFSET(Force_2!Y$219,A341,0)</f>
        <v>0</v>
      </c>
      <c r="O341" s="102">
        <v>0.05</v>
      </c>
      <c r="P341" s="102">
        <f ca="1">OFFSET(Force_2!T$219,A341,0)</f>
        <v>0</v>
      </c>
      <c r="Q341" s="547"/>
      <c r="R341" s="111">
        <f ca="1">OFFSET(Force_2!Z$219,$A341,0)</f>
        <v>0</v>
      </c>
      <c r="S341" s="111">
        <f ca="1">OFFSET(Force_2!AA$219,$A341,0)</f>
        <v>0</v>
      </c>
      <c r="T341" s="111">
        <f ca="1">OFFSET(Force_2!AB$219,$A341,0)</f>
        <v>0</v>
      </c>
    </row>
    <row r="342" spans="1:39" s="108" customFormat="1" ht="18" customHeight="1">
      <c r="A342" s="96" t="s">
        <v>250</v>
      </c>
      <c r="B342" s="96" t="s">
        <v>53</v>
      </c>
      <c r="C342" s="96" t="s">
        <v>3</v>
      </c>
      <c r="D342" s="97" t="s">
        <v>252</v>
      </c>
      <c r="E342" s="97" t="s">
        <v>253</v>
      </c>
      <c r="F342" s="97" t="s">
        <v>254</v>
      </c>
      <c r="G342" s="97" t="s">
        <v>255</v>
      </c>
      <c r="H342" s="96" t="s">
        <v>256</v>
      </c>
      <c r="I342" s="96" t="s">
        <v>257</v>
      </c>
      <c r="J342" s="96" t="s">
        <v>51</v>
      </c>
      <c r="K342" s="110">
        <f ca="1">OFFSET(M$2,MATCH(J343,N$3:N$8,0),0)</f>
        <v>0</v>
      </c>
      <c r="M342" s="96" t="s">
        <v>258</v>
      </c>
      <c r="N342" s="96" t="s">
        <v>259</v>
      </c>
      <c r="O342" s="96" t="s">
        <v>260</v>
      </c>
      <c r="P342" s="96" t="s">
        <v>261</v>
      </c>
      <c r="Q342" s="546" t="s">
        <v>262</v>
      </c>
      <c r="R342" s="102" t="s">
        <v>41</v>
      </c>
      <c r="S342" s="102" t="s">
        <v>43</v>
      </c>
      <c r="T342" s="102" t="s">
        <v>157</v>
      </c>
    </row>
    <row r="343" spans="1:39" s="108" customFormat="1" ht="18.75" customHeight="1">
      <c r="A343" s="110" t="e">
        <f ca="1">OFFSET($H$2,MATCH(G341,$D$3:$D$8,0),0)</f>
        <v>#N/A</v>
      </c>
      <c r="B343" s="112" t="e">
        <f ca="1">ABS(N341-A$3)</f>
        <v>#DIV/0!</v>
      </c>
      <c r="C343" s="110" t="e">
        <f ca="1">OFFSET(Force_2!E$3,B341+4,0)</f>
        <v>#N/A</v>
      </c>
      <c r="D343" s="113" t="e">
        <f ca="1">F341*A343</f>
        <v>#N/A</v>
      </c>
      <c r="E343" s="102" t="str">
        <f ca="1">IF(OR(G341="kN",G341="N"),G341,IF(K350&gt;5,"kN","N"))</f>
        <v>kN</v>
      </c>
      <c r="F343" s="110">
        <f ca="1">OFFSET($D$6,0,MATCH(E343,$E$2:$J$2,0))</f>
        <v>1</v>
      </c>
      <c r="G343" s="113" t="e">
        <f ca="1">D343*F343</f>
        <v>#N/A</v>
      </c>
      <c r="H343" s="110" t="e">
        <f ca="1">IF(OR(G341="kN",G341="N"),"","약 ")&amp;TEXT(ROUND(G343,OFFSET($M$3,COUNTIF($L$3:$L$8,"&gt;"&amp;G343),0)),J343)&amp;" "&amp;E343</f>
        <v>#N/A</v>
      </c>
      <c r="I343" s="110">
        <f ca="1">OFFSET($N$3,COUNTIF($L$3:$L$8,"&gt;"&amp;ROUND(F341,OFFSET($M$3,COUNTIF($L$3:$L$8,"&gt;"&amp;F341),0))),0)</f>
        <v>0</v>
      </c>
      <c r="J343" s="110" t="str">
        <f ca="1">OFFSET($N$3,COUNTIF($L$3:$L$8,"&gt;"&amp;ROUND(G343,OFFSET($M$3,COUNTIF($L$3:$L$8,"&gt;"&amp;G343),0))),0)</f>
        <v>0</v>
      </c>
      <c r="K343" s="110">
        <f ca="1">K342+IF(E343="N",3,0)</f>
        <v>0</v>
      </c>
      <c r="M343" s="110">
        <f ca="1">IF(OR(M341="인장 (추)",M341="압축 (추)"),E343,OFFSET(Force_2!AF$219,A341,0))</f>
        <v>0</v>
      </c>
      <c r="N343" s="102" t="e">
        <f ca="1">OFFSET($D$2,MATCH(M343,$E$2:$J$2,0),MATCH(K348,$D$3:$D$8,0))</f>
        <v>#N/A</v>
      </c>
      <c r="O343" s="110">
        <f ca="1">OFFSET(Force_2!AG$219,A341,0)</f>
        <v>0</v>
      </c>
      <c r="P343" s="114">
        <f ca="1">OFFSET(Force_2!AH$219,A341,0)</f>
        <v>0</v>
      </c>
      <c r="Q343" s="547"/>
      <c r="R343" s="111">
        <f ca="1">OFFSET(Force_2!AC$219,$A341,0)</f>
        <v>0</v>
      </c>
      <c r="S343" s="111">
        <f ca="1">OFFSET(Force_2!AD$219,$A341,0)</f>
        <v>0</v>
      </c>
      <c r="T343" s="111">
        <f ca="1">OFFSET(Force_2!AE$219,$A341,0)</f>
        <v>0</v>
      </c>
    </row>
    <row r="344" spans="1:39" s="115" customFormat="1" ht="18.75" customHeight="1">
      <c r="A344" s="106"/>
      <c r="B344" s="106"/>
      <c r="C344" s="106"/>
      <c r="D344" s="106"/>
      <c r="E344" s="106"/>
      <c r="F344" s="106"/>
      <c r="G344" s="106"/>
      <c r="I344" s="106"/>
      <c r="J344" s="106"/>
      <c r="K344" s="106"/>
      <c r="L344" s="106"/>
      <c r="M344" s="106"/>
      <c r="N344" s="106"/>
      <c r="O344" s="106"/>
      <c r="AB344" s="116"/>
      <c r="AC344" s="116"/>
      <c r="AD344" s="116"/>
      <c r="AE344" s="116"/>
    </row>
    <row r="345" spans="1:39" s="115" customFormat="1" ht="18.75" customHeight="1">
      <c r="A345" s="117" t="s">
        <v>263</v>
      </c>
      <c r="B345" s="117"/>
      <c r="C345" s="118"/>
      <c r="D345" s="108"/>
      <c r="E345" s="108"/>
      <c r="F345" s="93"/>
      <c r="G345" s="108"/>
      <c r="H345" s="119"/>
      <c r="I345" s="108"/>
      <c r="K345" s="93" t="s">
        <v>54</v>
      </c>
      <c r="M345" s="119"/>
      <c r="N345" s="119"/>
      <c r="O345" s="119"/>
      <c r="P345" s="120" t="s">
        <v>55</v>
      </c>
      <c r="R345" s="119"/>
      <c r="S345" s="119"/>
    </row>
    <row r="346" spans="1:39" s="115" customFormat="1" ht="17.25" customHeight="1">
      <c r="A346" s="538" t="s">
        <v>264</v>
      </c>
      <c r="B346" s="555" t="s">
        <v>576</v>
      </c>
      <c r="C346" s="538" t="s">
        <v>265</v>
      </c>
      <c r="D346" s="538" t="s">
        <v>266</v>
      </c>
      <c r="E346" s="535" t="s">
        <v>267</v>
      </c>
      <c r="F346" s="537"/>
      <c r="G346" s="535" t="s">
        <v>190</v>
      </c>
      <c r="H346" s="537"/>
      <c r="I346" s="535" t="s">
        <v>191</v>
      </c>
      <c r="J346" s="537"/>
      <c r="K346" s="538" t="s">
        <v>192</v>
      </c>
      <c r="L346" s="535" t="s">
        <v>271</v>
      </c>
      <c r="M346" s="536"/>
      <c r="N346" s="536"/>
      <c r="O346" s="537"/>
      <c r="P346" s="535" t="s">
        <v>272</v>
      </c>
      <c r="Q346" s="536"/>
      <c r="R346" s="536"/>
      <c r="S346" s="537"/>
      <c r="T346" s="535" t="s">
        <v>228</v>
      </c>
      <c r="U346" s="536"/>
      <c r="V346" s="537"/>
    </row>
    <row r="347" spans="1:39" ht="18.75" customHeight="1">
      <c r="A347" s="540"/>
      <c r="B347" s="540"/>
      <c r="C347" s="540"/>
      <c r="D347" s="539"/>
      <c r="E347" s="99" t="s">
        <v>192</v>
      </c>
      <c r="F347" s="99" t="s">
        <v>271</v>
      </c>
      <c r="G347" s="99" t="s">
        <v>192</v>
      </c>
      <c r="H347" s="99" t="s">
        <v>271</v>
      </c>
      <c r="I347" s="99" t="s">
        <v>192</v>
      </c>
      <c r="J347" s="99" t="s">
        <v>271</v>
      </c>
      <c r="K347" s="539"/>
      <c r="L347" s="99" t="s">
        <v>267</v>
      </c>
      <c r="M347" s="99" t="s">
        <v>190</v>
      </c>
      <c r="N347" s="99" t="s">
        <v>191</v>
      </c>
      <c r="O347" s="99" t="s">
        <v>277</v>
      </c>
      <c r="P347" s="99" t="s">
        <v>267</v>
      </c>
      <c r="Q347" s="99" t="s">
        <v>190</v>
      </c>
      <c r="R347" s="99" t="s">
        <v>191</v>
      </c>
      <c r="S347" s="99" t="s">
        <v>277</v>
      </c>
      <c r="T347" s="99" t="s">
        <v>212</v>
      </c>
      <c r="U347" s="99" t="s">
        <v>213</v>
      </c>
      <c r="V347" s="99" t="s">
        <v>214</v>
      </c>
    </row>
    <row r="348" spans="1:39" s="115" customFormat="1" ht="18.75" customHeight="1">
      <c r="A348" s="539"/>
      <c r="B348" s="539"/>
      <c r="C348" s="539"/>
      <c r="D348" s="312">
        <f ca="1">G341</f>
        <v>0</v>
      </c>
      <c r="E348" s="99">
        <f ca="1">D348</f>
        <v>0</v>
      </c>
      <c r="F348" s="99" t="s">
        <v>0</v>
      </c>
      <c r="G348" s="99">
        <f ca="1">D348</f>
        <v>0</v>
      </c>
      <c r="H348" s="99" t="s">
        <v>0</v>
      </c>
      <c r="I348" s="99">
        <f ca="1">D348</f>
        <v>0</v>
      </c>
      <c r="J348" s="99" t="s">
        <v>0</v>
      </c>
      <c r="K348" s="312" t="s">
        <v>176</v>
      </c>
      <c r="L348" s="99"/>
      <c r="M348" s="99"/>
      <c r="N348" s="99"/>
      <c r="O348" s="187"/>
      <c r="P348" s="99" t="s">
        <v>176</v>
      </c>
      <c r="Q348" s="99" t="s">
        <v>176</v>
      </c>
      <c r="R348" s="99" t="s">
        <v>176</v>
      </c>
      <c r="S348" s="99" t="s">
        <v>176</v>
      </c>
      <c r="T348" s="99" t="s">
        <v>215</v>
      </c>
      <c r="U348" s="99" t="s">
        <v>215</v>
      </c>
      <c r="V348" s="99" t="s">
        <v>215</v>
      </c>
    </row>
    <row r="349" spans="1:39" s="115" customFormat="1" ht="18.75" customHeight="1">
      <c r="A349" s="121">
        <v>0</v>
      </c>
      <c r="B349" s="121" t="b">
        <f ca="1">IFERROR(AND(OFFSET(Force_2!O$3,B341+A349,0)&lt;&gt;"",H341+5&gt;A349),FALSE)</f>
        <v>0</v>
      </c>
      <c r="C349" s="541" t="s">
        <v>280</v>
      </c>
      <c r="D349" s="121" t="str">
        <f ca="1">IF(B349=FALSE,"",OFFSET(Force_2!B$3,B341+A349,0))</f>
        <v/>
      </c>
      <c r="E349" s="121" t="str">
        <f ca="1">IF(B349=FALSE,"",OFFSET(Force_2!O$3,B341+A349,0))</f>
        <v/>
      </c>
      <c r="F349" s="121" t="str">
        <f ca="1">IF(B349=FALSE,"",OFFSET(Force_2!P$3,B341+A349,0))</f>
        <v/>
      </c>
      <c r="G349" s="121" t="str">
        <f ca="1">IF(B349=FALSE,"",OFFSET(Force_2!Q$3,B341+A349,0))</f>
        <v/>
      </c>
      <c r="H349" s="121" t="str">
        <f ca="1">IF(B349=FALSE,"",OFFSET(Force_2!R$3,B341+A349,0))</f>
        <v/>
      </c>
      <c r="I349" s="121" t="str">
        <f ca="1">IF(B349=FALSE,"",OFFSET(Force_2!S$3,B341+A349,0))</f>
        <v/>
      </c>
      <c r="J349" s="121" t="str">
        <f ca="1">IF(B349=FALSE,"",OFFSET(Force_2!T$3,B341+A349,0))</f>
        <v/>
      </c>
      <c r="K349" s="295" t="str">
        <f ca="1">IF(B349=FALSE,"",D349*A343)</f>
        <v/>
      </c>
      <c r="L349" s="295" t="str">
        <f ca="1">IF(B349=FALSE,"",IF(D349=0,0,D349/E349*(F349-F349)))</f>
        <v/>
      </c>
      <c r="M349" s="295" t="str">
        <f ca="1">IF(B349=FALSE,"",IF(D349=0,0,D349/G349*(H349-H349)))</f>
        <v/>
      </c>
      <c r="N349" s="295" t="str">
        <f ca="1">IF(B349=FALSE,"",IF(D349=0,0,D349/I349*(J349-J349)))</f>
        <v/>
      </c>
      <c r="O349" s="296"/>
      <c r="P349" s="297" t="s">
        <v>281</v>
      </c>
      <c r="Q349" s="298"/>
      <c r="R349" s="298"/>
      <c r="S349" s="298"/>
      <c r="T349" s="296"/>
      <c r="U349" s="298"/>
      <c r="V349" s="299"/>
      <c r="X349" s="93" t="s">
        <v>282</v>
      </c>
      <c r="Z349" s="119"/>
      <c r="AA349" s="119"/>
      <c r="AB349" s="119"/>
      <c r="AI349" s="93" t="s">
        <v>501</v>
      </c>
      <c r="AJ349" s="119"/>
      <c r="AK349" s="119"/>
    </row>
    <row r="350" spans="1:39" s="108" customFormat="1" ht="18.75" customHeight="1">
      <c r="A350" s="121">
        <v>1</v>
      </c>
      <c r="B350" s="121" t="b">
        <f ca="1">IFERROR(AND(OFFSET(Force_2!O$3,B341+A350,0)&lt;&gt;"",H341+5&gt;A350),FALSE)</f>
        <v>0</v>
      </c>
      <c r="C350" s="542"/>
      <c r="D350" s="121" t="str">
        <f ca="1">IF(B350=FALSE,"",OFFSET(Force_2!B$3,B341+A350,0))</f>
        <v/>
      </c>
      <c r="E350" s="121" t="str">
        <f ca="1">IF(B350=FALSE,"",OFFSET(Force_2!O$3,B341+A350,0))</f>
        <v/>
      </c>
      <c r="F350" s="121" t="str">
        <f ca="1">IF(B350=FALSE,"",OFFSET(Force_2!P$3,B341+A350,0))</f>
        <v/>
      </c>
      <c r="G350" s="121" t="str">
        <f ca="1">IF(B350=FALSE,"",OFFSET(Force_2!Q$3,B341+A350,0))</f>
        <v/>
      </c>
      <c r="H350" s="121" t="str">
        <f ca="1">IF(B350=FALSE,"",OFFSET(Force_2!R$3,B341+A350,0))</f>
        <v/>
      </c>
      <c r="I350" s="121" t="str">
        <f ca="1">IF(B350=FALSE,"",OFFSET(Force_2!S$3,B341+A350,0))</f>
        <v/>
      </c>
      <c r="J350" s="121" t="str">
        <f ca="1">IF(B350=FALSE,"",OFFSET(Force_2!T$3,B341+A350,0))</f>
        <v/>
      </c>
      <c r="K350" s="295" t="str">
        <f ca="1">IF(B350=FALSE,"",D350*A343)</f>
        <v/>
      </c>
      <c r="L350" s="295" t="str">
        <f ca="1">IF(B350=FALSE,"",IF(D350=0,0,D350/E350*(F350-F349)))</f>
        <v/>
      </c>
      <c r="M350" s="295" t="str">
        <f ca="1">IF(B350=FALSE,"",IF(D350=0,0,D350/G350*(H350-H349)))</f>
        <v/>
      </c>
      <c r="N350" s="295" t="str">
        <f ca="1">IF(B350=FALSE,"",IF(D350=0,0,D350/I350*(J350-J349)))</f>
        <v/>
      </c>
      <c r="O350" s="300"/>
      <c r="P350" s="295" t="e">
        <f ca="1">OFFSET(E352,H341+1,0)*A343</f>
        <v>#VALUE!</v>
      </c>
      <c r="Q350" s="295" t="e">
        <f ca="1">OFFSET(G352,H341+1,0)*A343</f>
        <v>#VALUE!</v>
      </c>
      <c r="R350" s="295" t="e">
        <f ca="1">OFFSET(I352,H341+1,0)*A343</f>
        <v>#VALUE!</v>
      </c>
      <c r="S350" s="301"/>
      <c r="T350" s="300"/>
      <c r="U350" s="301"/>
      <c r="V350" s="302"/>
      <c r="X350" s="98" t="s">
        <v>532</v>
      </c>
      <c r="Y350" s="313" t="s">
        <v>192</v>
      </c>
      <c r="Z350" s="311" t="s">
        <v>478</v>
      </c>
      <c r="AA350" s="272" t="s">
        <v>550</v>
      </c>
      <c r="AB350" s="313" t="s">
        <v>283</v>
      </c>
      <c r="AC350" s="313" t="s">
        <v>58</v>
      </c>
      <c r="AD350" s="272" t="s">
        <v>551</v>
      </c>
      <c r="AE350" s="313" t="s">
        <v>56</v>
      </c>
      <c r="AF350" s="313" t="s">
        <v>57</v>
      </c>
      <c r="AG350" s="313" t="s">
        <v>193</v>
      </c>
      <c r="AI350" s="311" t="s">
        <v>478</v>
      </c>
      <c r="AJ350" s="560" t="s">
        <v>112</v>
      </c>
      <c r="AK350" s="561"/>
      <c r="AL350" s="562"/>
      <c r="AM350" s="311" t="s">
        <v>504</v>
      </c>
    </row>
    <row r="351" spans="1:39" s="108" customFormat="1" ht="18.75" customHeight="1" thickBot="1">
      <c r="A351" s="122">
        <v>2</v>
      </c>
      <c r="B351" s="122" t="b">
        <f ca="1">IFERROR(AND(OFFSET(Force_2!O$3,B341+A351,0)&lt;&gt;"",H341+5&gt;A351),FALSE)</f>
        <v>0</v>
      </c>
      <c r="C351" s="543"/>
      <c r="D351" s="122" t="str">
        <f ca="1">IF(B351=FALSE,"",OFFSET(Force_2!B$3,B341+A351,0))</f>
        <v/>
      </c>
      <c r="E351" s="122" t="str">
        <f ca="1">IF(B351=FALSE,"",OFFSET(Force_2!O$3,B341+A351,0))</f>
        <v/>
      </c>
      <c r="F351" s="122" t="str">
        <f ca="1">IF(B351=FALSE,"",OFFSET(Force_2!P$3,B341+A351,0))</f>
        <v/>
      </c>
      <c r="G351" s="122" t="str">
        <f ca="1">IF(B351=FALSE,"",OFFSET(Force_2!Q$3,B341+A351,0))</f>
        <v/>
      </c>
      <c r="H351" s="122" t="str">
        <f ca="1">IF(B351=FALSE,"",OFFSET(Force_2!R$3,B341+A351,0))</f>
        <v/>
      </c>
      <c r="I351" s="122" t="str">
        <f ca="1">IF(B351=FALSE,"",OFFSET(Force_2!S$3,B341+A351,0))</f>
        <v/>
      </c>
      <c r="J351" s="122" t="str">
        <f ca="1">IF(B351=FALSE,"",OFFSET(Force_2!T$3,B341+A351,0))</f>
        <v/>
      </c>
      <c r="K351" s="303" t="str">
        <f ca="1">IF(B351=FALSE,"",D351*A343)</f>
        <v/>
      </c>
      <c r="L351" s="303" t="str">
        <f ca="1">IF(B351=FALSE,"",IF(D351=0,0,D351/E351*(F351-F349)))</f>
        <v/>
      </c>
      <c r="M351" s="303" t="str">
        <f ca="1">IF(B351=FALSE,"",IF(D351=0,0,D351/G351*(H351-H349)))</f>
        <v/>
      </c>
      <c r="N351" s="303" t="str">
        <f ca="1">IF(B351=FALSE,"",IF(D351=0,0,D351/I351*(J351-J349)))</f>
        <v/>
      </c>
      <c r="O351" s="304"/>
      <c r="P351" s="305" t="e">
        <f ca="1">ABS(P350)</f>
        <v>#VALUE!</v>
      </c>
      <c r="Q351" s="305" t="e">
        <f t="shared" ref="Q351:R351" ca="1" si="168">ABS(Q350)</f>
        <v>#VALUE!</v>
      </c>
      <c r="R351" s="305" t="e">
        <f t="shared" ca="1" si="168"/>
        <v>#VALUE!</v>
      </c>
      <c r="S351" s="306"/>
      <c r="T351" s="304"/>
      <c r="U351" s="306"/>
      <c r="V351" s="307"/>
      <c r="X351" s="312" t="s">
        <v>533</v>
      </c>
      <c r="Y351" s="312" t="str">
        <f ca="1">E343</f>
        <v>kN</v>
      </c>
      <c r="Z351" s="312" t="str">
        <f ca="1">E343</f>
        <v>kN</v>
      </c>
      <c r="AA351" s="312" t="str">
        <f ca="1">Z351</f>
        <v>kN</v>
      </c>
      <c r="AB351" s="312" t="s">
        <v>59</v>
      </c>
      <c r="AC351" s="312" t="s">
        <v>60</v>
      </c>
      <c r="AD351" s="233" t="str">
        <f ca="1">AA351</f>
        <v>kN</v>
      </c>
      <c r="AE351" s="312" t="s">
        <v>59</v>
      </c>
      <c r="AF351" s="312" t="s">
        <v>59</v>
      </c>
      <c r="AG351" s="312"/>
      <c r="AI351" s="312" t="str">
        <f ca="1">Z351</f>
        <v>kN</v>
      </c>
      <c r="AJ351" s="233" t="s">
        <v>505</v>
      </c>
      <c r="AK351" s="233" t="s">
        <v>558</v>
      </c>
      <c r="AL351" s="233" t="s">
        <v>506</v>
      </c>
      <c r="AM351" s="250" t="str">
        <f ca="1">IF(TYPE(MATCH("FAIL",AM352:AM365,0))=16,"","FAIL")</f>
        <v/>
      </c>
    </row>
    <row r="352" spans="1:39" s="119" customFormat="1" ht="18.75" customHeight="1">
      <c r="A352" s="123">
        <v>3</v>
      </c>
      <c r="B352" s="123" t="b">
        <f ca="1">IFERROR(AND(OFFSET(Force_2!O$3,B341+A352,0)&lt;&gt;"",H341+5&gt;A352),FALSE)</f>
        <v>0</v>
      </c>
      <c r="C352" s="556" t="s">
        <v>285</v>
      </c>
      <c r="D352" s="123" t="str">
        <f ca="1">IF(B352=FALSE,"",OFFSET(Force_2!B$3,B341+A352,0))</f>
        <v/>
      </c>
      <c r="E352" s="123" t="str">
        <f ca="1">IF(B352=FALSE,"",OFFSET(Force_2!O$3,B341+A352,0))</f>
        <v/>
      </c>
      <c r="F352" s="123" t="str">
        <f ca="1">IF(B352=FALSE,"",OFFSET(Force_2!P$3,B341+A352,0))</f>
        <v/>
      </c>
      <c r="G352" s="123" t="str">
        <f ca="1">IF(B352=FALSE,"",OFFSET(Force_2!Q$3,B341+A352,0))</f>
        <v/>
      </c>
      <c r="H352" s="123" t="str">
        <f ca="1">IF(B352=FALSE,"",OFFSET(Force_2!R$3,B341+A352,0))</f>
        <v/>
      </c>
      <c r="I352" s="123" t="str">
        <f ca="1">IF(B352=FALSE,"",OFFSET(Force_2!S$3,B341+A352,0))</f>
        <v/>
      </c>
      <c r="J352" s="123" t="str">
        <f ca="1">IF(B352=FALSE,"",OFFSET(Force_2!T$3,B341+A352,0))</f>
        <v/>
      </c>
      <c r="K352" s="308" t="str">
        <f ca="1">IF(B352=FALSE,"",D352*A343)</f>
        <v/>
      </c>
      <c r="L352" s="308" t="str">
        <f ca="1">IF(B352=FALSE,"",IF(D352=0,0,D352/E352*(F352-F352)))</f>
        <v/>
      </c>
      <c r="M352" s="308" t="str">
        <f ca="1">IF(B352=FALSE,"",IF(D352=0,0,D352/G352*(H352-H352)))</f>
        <v/>
      </c>
      <c r="N352" s="308" t="str">
        <f ca="1">IF(B352=FALSE,"",IF(D352=0,0,D352/I352*(J352-J352)))</f>
        <v/>
      </c>
      <c r="O352" s="308" t="str">
        <f ca="1">IF(B352=FALSE,"",AVERAGE(L352:N352))</f>
        <v/>
      </c>
      <c r="P352" s="308" t="str">
        <f ca="1">IF(B352=FALSE,"",(R343*L352+S343*L352^2+T343*L352^3)*N343)</f>
        <v/>
      </c>
      <c r="Q352" s="308" t="str">
        <f ca="1">IF(B352=FALSE,"",(R343*M352+S343*M352^2+T343*M352^3)*N343)</f>
        <v/>
      </c>
      <c r="R352" s="308" t="str">
        <f ca="1">IF(B352=FALSE,"",(R343*N352+S343*N352^2+T343*N352^3)*N343)</f>
        <v/>
      </c>
      <c r="S352" s="308" t="str">
        <f ca="1">IF(B352=FALSE,"",AVERAGE(P352:R352))</f>
        <v/>
      </c>
      <c r="T352" s="309" t="str">
        <f ca="1">IF(B352=FALSE,"",IF(K352=0,0,(ROUND(K352,K343)-ROUND(P352,K343))/ROUND(P352,K343)*100))</f>
        <v/>
      </c>
      <c r="U352" s="309" t="str">
        <f ca="1">IF(B352=FALSE,"",IF(K352=0,0,(ROUND(K352,K343)-ROUND(Q352,K343))/ROUND(Q352,K343)*100))</f>
        <v/>
      </c>
      <c r="V352" s="309" t="str">
        <f ca="1">IF(B352=FALSE,"",IF(K352=0,0,(ROUND(K352,K343)-ROUND(R352,K343))/ROUND(R352,K343)*100))</f>
        <v/>
      </c>
      <c r="X352" s="124" t="str">
        <f ca="1">IF(A371=FALSE,"",IF(B371*F343&gt;=1000,"# ##","")&amp;J343)</f>
        <v/>
      </c>
      <c r="Y352" s="124" t="str">
        <f ca="1">IF(A371=FALSE,"",TEXT(B371*F343,X352))</f>
        <v/>
      </c>
      <c r="Z352" s="124" t="str">
        <f ca="1">IF(A371=FALSE,"-",TEXT(C371*F343,X352))</f>
        <v>-</v>
      </c>
      <c r="AA352" s="273" t="str">
        <f ca="1">IF(A371=FALSE,"-",TEXT((B371-C371)*F343,X352))</f>
        <v>-</v>
      </c>
      <c r="AB352" s="124" t="str">
        <f ca="1">IF(A371=FALSE,"",IF(D352=0,"-",TEXT(P371,AH373)))</f>
        <v/>
      </c>
      <c r="AC352" s="124" t="str">
        <f ca="1">IF(OR(A371=FALSE,D352=0),"-",TEXT(ROUNDUP(AE371,AH371),AH373))</f>
        <v>-</v>
      </c>
      <c r="AD352" s="310" t="s">
        <v>577</v>
      </c>
      <c r="AE352" s="124" t="str">
        <f ca="1">IF(OR(A371=FALSE,D352=0),"-",TEXT(Q371,AH373))</f>
        <v>-</v>
      </c>
      <c r="AF352" s="130" t="str">
        <f ca="1">IF(A371=FALSE,"-",TEXT(R371,AH373))</f>
        <v>-</v>
      </c>
      <c r="AG352" s="125" t="str">
        <f ca="1">IF(A371=FALSE,"-",AA371)</f>
        <v>-</v>
      </c>
      <c r="AI352" s="125" t="str">
        <f ca="1">IF(A371=FALSE,"",ROUND(C371*F343,K342))</f>
        <v/>
      </c>
      <c r="AJ352" s="125" t="str">
        <f ca="1">IF(A371=FALSE,"",ROUND(OFFSET(Force_2!L$3,B341+A352,0)*A343*F343,K342))</f>
        <v/>
      </c>
      <c r="AK352" s="125" t="str">
        <f ca="1">IF(A371=FALSE,"",ROUND(OFFSET(Force_2!M$3,B341+A352,0)*A343*F343,K342))</f>
        <v/>
      </c>
      <c r="AL352" s="124" t="str">
        <f ca="1">IF(A371=FALSE,"","± "&amp;TEXT((AK352-AJ352)/2,J343))</f>
        <v/>
      </c>
      <c r="AM352" s="124" t="str">
        <f ca="1">IF(A371=FALSE,"-",IF(AND(AJ352&lt;=AI352,AI352&lt;=AK352),"PASS","FAIL"))</f>
        <v>-</v>
      </c>
    </row>
    <row r="353" spans="1:39" s="119" customFormat="1" ht="18.75" customHeight="1">
      <c r="A353" s="121">
        <v>4</v>
      </c>
      <c r="B353" s="121" t="b">
        <f ca="1">IFERROR(AND(OFFSET(Force_2!O$3,B341+A353,0)&lt;&gt;"",H341+5&gt;A353),FALSE)</f>
        <v>0</v>
      </c>
      <c r="C353" s="542"/>
      <c r="D353" s="121" t="str">
        <f ca="1">IF(B353=FALSE,"",OFFSET(Force_2!B$3,B341+A353,0))</f>
        <v/>
      </c>
      <c r="E353" s="121" t="str">
        <f ca="1">IF(B353=FALSE,"",OFFSET(Force_2!O$3,B341+A353,0))</f>
        <v/>
      </c>
      <c r="F353" s="121" t="str">
        <f ca="1">IF(B353=FALSE,"",OFFSET(Force_2!P$3,B341+A353,0))</f>
        <v/>
      </c>
      <c r="G353" s="121" t="str">
        <f ca="1">IF(B353=FALSE,"",OFFSET(Force_2!Q$3,B341+A353,0))</f>
        <v/>
      </c>
      <c r="H353" s="121" t="str">
        <f ca="1">IF(B353=FALSE,"",OFFSET(Force_2!R$3,B341+A353,0))</f>
        <v/>
      </c>
      <c r="I353" s="121" t="str">
        <f ca="1">IF(B353=FALSE,"",OFFSET(Force_2!S$3,B341+A353,0))</f>
        <v/>
      </c>
      <c r="J353" s="121" t="str">
        <f ca="1">IF(B353=FALSE,"",OFFSET(Force_2!T$3,B341+A353,0))</f>
        <v/>
      </c>
      <c r="K353" s="308" t="str">
        <f ca="1">IF(B353=FALSE,"",D353*A343)</f>
        <v/>
      </c>
      <c r="L353" s="308" t="str">
        <f ca="1">IF(B353=FALSE,"",IF(D353=0,0,D353/E353*(F353-F352)))</f>
        <v/>
      </c>
      <c r="M353" s="308" t="str">
        <f ca="1">IF(B353=FALSE,"",IF(D353=0,0,D353/G353*(H353-H352)))</f>
        <v/>
      </c>
      <c r="N353" s="308" t="str">
        <f ca="1">IF(B353=FALSE,"",IF(D353=0,0,D353/I353*(J353-J352)))</f>
        <v/>
      </c>
      <c r="O353" s="308" t="str">
        <f t="shared" ref="O353:O366" ca="1" si="169">IF(B353=FALSE,"",AVERAGE(L353:N353))</f>
        <v/>
      </c>
      <c r="P353" s="308" t="str">
        <f ca="1">IF(B353=FALSE,"",(R343*L353+S343*L353^2+T343*L353^3)*N343)</f>
        <v/>
      </c>
      <c r="Q353" s="308" t="str">
        <f ca="1">IF(B353=FALSE,"",(R343*M353+S343*M353^2+T343*M353^3)*N343)</f>
        <v/>
      </c>
      <c r="R353" s="308" t="str">
        <f ca="1">IF(B353=FALSE,"",(R343*N353+S343*N353^2+T343*N353^3)*N343)</f>
        <v/>
      </c>
      <c r="S353" s="308" t="str">
        <f t="shared" ref="S353:S366" ca="1" si="170">IF(B353=FALSE,"",AVERAGE(P353:R353))</f>
        <v/>
      </c>
      <c r="T353" s="309" t="str">
        <f ca="1">IF(B353=FALSE,"",IF(K353=0,0,(ROUND(K353,K343)-ROUND(P353,K343))/ROUND(P353,K343)*100))</f>
        <v/>
      </c>
      <c r="U353" s="309" t="str">
        <f ca="1">IF(B353=FALSE,"",IF(K353=0,0,(ROUND(K353,K343)-ROUND(Q353,K343))/ROUND(Q353,K343)*100))</f>
        <v/>
      </c>
      <c r="V353" s="309" t="str">
        <f ca="1">IF(B353=FALSE,"",IF(K353=0,0,(ROUND(K353,K343)-ROUND(R353,K343))/ROUND(R353,K343)*100))</f>
        <v/>
      </c>
      <c r="X353" s="124" t="str">
        <f ca="1">IF(A372=FALSE,"",IF(B372*F343&gt;=1000,"# ##","")&amp;J343)</f>
        <v/>
      </c>
      <c r="Y353" s="124" t="str">
        <f ca="1">IF(A372=FALSE,"",TEXT(B372*F343,X353))</f>
        <v/>
      </c>
      <c r="Z353" s="124" t="str">
        <f ca="1">IF(A372=FALSE,"-",TEXT(C372*F343,X353))</f>
        <v>-</v>
      </c>
      <c r="AA353" s="273" t="str">
        <f ca="1">IF(A372=FALSE,"-",TEXT((B372-C372)*F343,X353))</f>
        <v>-</v>
      </c>
      <c r="AB353" s="124" t="str">
        <f ca="1">IF(A372=FALSE,"",IF(D353=0,"-",TEXT(P372,AH373)))</f>
        <v/>
      </c>
      <c r="AC353" s="124" t="str">
        <f ca="1">IF(OR(A372=FALSE,D353=0),"-",TEXT(ROUNDUP(AE372,AH371),AH373))</f>
        <v>-</v>
      </c>
      <c r="AD353" s="273" t="str">
        <f ca="1">IF(A372=FALSE,"-",TEXT(ROUNDUP(AE372,AH371)%*B372*F343,X353))</f>
        <v>-</v>
      </c>
      <c r="AE353" s="124" t="str">
        <f ca="1">IF(OR(A372=FALSE,D353=0),"-",TEXT(Q372,AH373))</f>
        <v>-</v>
      </c>
      <c r="AF353" s="124" t="s">
        <v>578</v>
      </c>
      <c r="AG353" s="125" t="str">
        <f t="shared" ref="AG353:AG365" ca="1" si="171">IF(A372=FALSE,"-",AA372)</f>
        <v>-</v>
      </c>
      <c r="AI353" s="125" t="str">
        <f ca="1">IF(A372=FALSE,"",ROUND(C372*F343,K342))</f>
        <v/>
      </c>
      <c r="AJ353" s="125" t="str">
        <f ca="1">IF(A372=FALSE,"",ROUND(OFFSET(Force_2!L$3,B341+A353,0)*A343*F343,K342))</f>
        <v/>
      </c>
      <c r="AK353" s="125" t="str">
        <f ca="1">IF(A372=FALSE,"",ROUND(OFFSET(Force_2!M$3,B341+A353,0)*A343*F343,K342))</f>
        <v/>
      </c>
      <c r="AL353" s="124" t="str">
        <f ca="1">IF(A372=FALSE,"","± "&amp;TEXT((AK353-AJ353)/2,J343))</f>
        <v/>
      </c>
      <c r="AM353" s="124" t="str">
        <f t="shared" ref="AM353:AM365" ca="1" si="172">IF(A372=FALSE,"-",IF(AND(AJ353&lt;=AI353,AI353&lt;=AK353),"PASS","FAIL"))</f>
        <v>-</v>
      </c>
    </row>
    <row r="354" spans="1:39" s="119" customFormat="1" ht="18.75" customHeight="1">
      <c r="A354" s="121">
        <v>5</v>
      </c>
      <c r="B354" s="121" t="b">
        <f ca="1">IFERROR(AND(OFFSET(Force_2!O$3,B341+A354,0)&lt;&gt;"",H341+5&gt;A354),FALSE)</f>
        <v>0</v>
      </c>
      <c r="C354" s="542"/>
      <c r="D354" s="121" t="str">
        <f ca="1">IF(B354=FALSE,"",OFFSET(Force_2!B$3,B341+A354,0))</f>
        <v/>
      </c>
      <c r="E354" s="121" t="str">
        <f ca="1">IF(B354=FALSE,"",OFFSET(Force_2!O$3,B341+A354,0))</f>
        <v/>
      </c>
      <c r="F354" s="121" t="str">
        <f ca="1">IF(B354=FALSE,"",OFFSET(Force_2!P$3,B341+A354,0))</f>
        <v/>
      </c>
      <c r="G354" s="121" t="str">
        <f ca="1">IF(B354=FALSE,"",OFFSET(Force_2!Q$3,B341+A354,0))</f>
        <v/>
      </c>
      <c r="H354" s="121" t="str">
        <f ca="1">IF(B354=FALSE,"",OFFSET(Force_2!R$3,B341+A354,0))</f>
        <v/>
      </c>
      <c r="I354" s="121" t="str">
        <f ca="1">IF(B354=FALSE,"",OFFSET(Force_2!S$3,B341+A354,0))</f>
        <v/>
      </c>
      <c r="J354" s="121" t="str">
        <f ca="1">IF(B354=FALSE,"",OFFSET(Force_2!T$3,B341+A354,0))</f>
        <v/>
      </c>
      <c r="K354" s="308" t="str">
        <f ca="1">IF(B354=FALSE,"",D354*A343)</f>
        <v/>
      </c>
      <c r="L354" s="308" t="str">
        <f ca="1">IF(B354=FALSE,"",IF(D354=0,0,D354/E354*(F354-F352)))</f>
        <v/>
      </c>
      <c r="M354" s="308" t="str">
        <f ca="1">IF(B354=FALSE,"",IF(D354=0,0,D354/G354*(H354-H352)))</f>
        <v/>
      </c>
      <c r="N354" s="308" t="str">
        <f ca="1">IF(B354=FALSE,"",IF(D354=0,0,D354/I354*(J354-J352)))</f>
        <v/>
      </c>
      <c r="O354" s="308" t="str">
        <f t="shared" ca="1" si="169"/>
        <v/>
      </c>
      <c r="P354" s="308" t="str">
        <f ca="1">IF(B354=FALSE,"",(R343*L354+S343*L354^2+T343*L354^3)*N343)</f>
        <v/>
      </c>
      <c r="Q354" s="308" t="str">
        <f ca="1">IF(B354=FALSE,"",(R343*M354+S343*M354^2+T343*M354^3)*N343)</f>
        <v/>
      </c>
      <c r="R354" s="308" t="str">
        <f ca="1">IF(B354=FALSE,"",(R343*N354+S343*N354^2+T343*N354^3)*N343)</f>
        <v/>
      </c>
      <c r="S354" s="308" t="str">
        <f t="shared" ca="1" si="170"/>
        <v/>
      </c>
      <c r="T354" s="309" t="str">
        <f ca="1">IF(B354=FALSE,"",IF(K354=0,0,(ROUND(K354,K343)-ROUND(P354,K343))/ROUND(P354,K343)*100))</f>
        <v/>
      </c>
      <c r="U354" s="309" t="str">
        <f ca="1">IF(B354=FALSE,"",IF(K354=0,0,(ROUND(K354,K343)-ROUND(Q354,K343))/ROUND(Q354,K343)*100))</f>
        <v/>
      </c>
      <c r="V354" s="309" t="str">
        <f ca="1">IF(B354=FALSE,"",IF(K354=0,0,(ROUND(K354,K343)-ROUND(R354,K343))/ROUND(R354,K343)*100))</f>
        <v/>
      </c>
      <c r="X354" s="124" t="str">
        <f ca="1">IF(A373=FALSE,"",IF(B373*F343&gt;=1000,"# ##","")&amp;J343)</f>
        <v/>
      </c>
      <c r="Y354" s="124" t="str">
        <f ca="1">IF(A373=FALSE,"",TEXT(B373*F343,X354))</f>
        <v/>
      </c>
      <c r="Z354" s="124" t="str">
        <f ca="1">IF(A373=FALSE,"-",TEXT(C373*F343,X354))</f>
        <v>-</v>
      </c>
      <c r="AA354" s="273" t="str">
        <f ca="1">IF(A373=FALSE,"-",TEXT((B373-C373)*F343,X354))</f>
        <v>-</v>
      </c>
      <c r="AB354" s="124" t="str">
        <f ca="1">IF(A373=FALSE,"",IF(D354=0,"-",TEXT(P373,AH373)))</f>
        <v/>
      </c>
      <c r="AC354" s="124" t="str">
        <f ca="1">IF(OR(A373=FALSE,D354=0),"-",TEXT(ROUNDUP(AE373,AH371),AH373))</f>
        <v>-</v>
      </c>
      <c r="AD354" s="273" t="str">
        <f ca="1">IF(A373=FALSE,"-",TEXT(ROUNDUP(AE373,AH371)%*B373*F343,X354))</f>
        <v>-</v>
      </c>
      <c r="AE354" s="124" t="str">
        <f ca="1">IF(OR(A373=FALSE,D354=0),"-",TEXT(Q373,AH373))</f>
        <v>-</v>
      </c>
      <c r="AF354" s="124" t="s">
        <v>578</v>
      </c>
      <c r="AG354" s="125" t="str">
        <f t="shared" ca="1" si="171"/>
        <v>-</v>
      </c>
      <c r="AI354" s="125" t="str">
        <f ca="1">IF(A373=FALSE,"",ROUND(C373*F343,K342))</f>
        <v/>
      </c>
      <c r="AJ354" s="125" t="str">
        <f ca="1">IF(A373=FALSE,"",ROUND(OFFSET(Force_2!L$3,B341+A354,0)*A343*F343,K342))</f>
        <v/>
      </c>
      <c r="AK354" s="125" t="str">
        <f ca="1">IF(A373=FALSE,"",ROUND(OFFSET(Force_2!M$3,B341+A354,0)*A343*F343,K342))</f>
        <v/>
      </c>
      <c r="AL354" s="124" t="str">
        <f ca="1">IF(A373=FALSE,"","± "&amp;TEXT((AK354-AJ354)/2,J343))</f>
        <v/>
      </c>
      <c r="AM354" s="124" t="str">
        <f t="shared" ca="1" si="172"/>
        <v>-</v>
      </c>
    </row>
    <row r="355" spans="1:39" s="119" customFormat="1" ht="18.75" customHeight="1">
      <c r="A355" s="121">
        <v>6</v>
      </c>
      <c r="B355" s="121" t="b">
        <f ca="1">IFERROR(AND(OFFSET(Force_2!O$3,B341+A355,0)&lt;&gt;"",H341+5&gt;A355),FALSE)</f>
        <v>0</v>
      </c>
      <c r="C355" s="542"/>
      <c r="D355" s="121" t="str">
        <f ca="1">IF(B355=FALSE,"",OFFSET(Force_2!B$3,B341+A355,0))</f>
        <v/>
      </c>
      <c r="E355" s="121" t="str">
        <f ca="1">IF(B355=FALSE,"",OFFSET(Force_2!O$3,B341+A355,0))</f>
        <v/>
      </c>
      <c r="F355" s="121" t="str">
        <f ca="1">IF(B355=FALSE,"",OFFSET(Force_2!P$3,B341+A355,0))</f>
        <v/>
      </c>
      <c r="G355" s="121" t="str">
        <f ca="1">IF(B355=FALSE,"",OFFSET(Force_2!Q$3,B341+A355,0))</f>
        <v/>
      </c>
      <c r="H355" s="121" t="str">
        <f ca="1">IF(B355=FALSE,"",OFFSET(Force_2!R$3,B341+A355,0))</f>
        <v/>
      </c>
      <c r="I355" s="121" t="str">
        <f ca="1">IF(B355=FALSE,"",OFFSET(Force_2!S$3,B341+A355,0))</f>
        <v/>
      </c>
      <c r="J355" s="121" t="str">
        <f ca="1">IF(B355=FALSE,"",OFFSET(Force_2!T$3,B341+A355,0))</f>
        <v/>
      </c>
      <c r="K355" s="308" t="str">
        <f ca="1">IF(B355=FALSE,"",D355*A343)</f>
        <v/>
      </c>
      <c r="L355" s="308" t="str">
        <f ca="1">IF(B355=FALSE,"",IF(D355=0,0,D355/E355*(F355-F352)))</f>
        <v/>
      </c>
      <c r="M355" s="308" t="str">
        <f ca="1">IF(B355=FALSE,"",IF(D355=0,0,D355/G355*(H355-H352)))</f>
        <v/>
      </c>
      <c r="N355" s="308" t="str">
        <f ca="1">IF(B355=FALSE,"",IF(D355=0,0,D355/I355*(J355-J352)))</f>
        <v/>
      </c>
      <c r="O355" s="308" t="str">
        <f t="shared" ca="1" si="169"/>
        <v/>
      </c>
      <c r="P355" s="308" t="str">
        <f ca="1">IF(B355=FALSE,"",(R343*L355+S343*L355^2+T343*L355^3)*N343)</f>
        <v/>
      </c>
      <c r="Q355" s="308" t="str">
        <f ca="1">IF(B355=FALSE,"",(R343*M355+S343*M355^2+T343*M355^3)*N343)</f>
        <v/>
      </c>
      <c r="R355" s="308" t="str">
        <f ca="1">IF(B355=FALSE,"",(R343*N355+S343*N355^2+T343*N355^3)*N343)</f>
        <v/>
      </c>
      <c r="S355" s="308" t="str">
        <f t="shared" ca="1" si="170"/>
        <v/>
      </c>
      <c r="T355" s="309" t="str">
        <f ca="1">IF(B355=FALSE,"",IF(K355=0,0,(ROUND(K355,K343)-ROUND(P355,K343))/ROUND(P355,K343)*100))</f>
        <v/>
      </c>
      <c r="U355" s="309" t="str">
        <f ca="1">IF(B355=FALSE,"",IF(K355=0,0,(ROUND(K355,K343)-ROUND(Q355,K343))/ROUND(Q355,K343)*100))</f>
        <v/>
      </c>
      <c r="V355" s="309" t="str">
        <f ca="1">IF(B355=FALSE,"",IF(K355=0,0,(ROUND(K355,K343)-ROUND(R355,K343))/ROUND(R355,K343)*100))</f>
        <v/>
      </c>
      <c r="X355" s="124" t="str">
        <f ca="1">IF(A374=FALSE,"",IF(B374*F343&gt;=1000,"# ##","")&amp;J343)</f>
        <v/>
      </c>
      <c r="Y355" s="124" t="str">
        <f ca="1">IF(A374=FALSE,"",TEXT(B374*F343,X355))</f>
        <v/>
      </c>
      <c r="Z355" s="124" t="str">
        <f ca="1">IF(A374=FALSE,"-",TEXT(C374*F343,X355))</f>
        <v>-</v>
      </c>
      <c r="AA355" s="273" t="str">
        <f ca="1">IF(A374=FALSE,"-",TEXT((B374-C374)*F343,X355))</f>
        <v>-</v>
      </c>
      <c r="AB355" s="124" t="str">
        <f ca="1">IF(A374=FALSE,"",IF(D355=0,"-",TEXT(P374,AH373)))</f>
        <v/>
      </c>
      <c r="AC355" s="124" t="str">
        <f ca="1">IF(OR(A374=FALSE,D355=0),"-",TEXT(ROUNDUP(AE374,AH371),AH373))</f>
        <v>-</v>
      </c>
      <c r="AD355" s="273" t="str">
        <f ca="1">IF(A374=FALSE,"-",TEXT(ROUNDUP(AE374,AH371)%*B374*F343,X355))</f>
        <v>-</v>
      </c>
      <c r="AE355" s="124" t="str">
        <f ca="1">IF(OR(A374=FALSE,D355=0),"-",TEXT(Q374,AH373))</f>
        <v>-</v>
      </c>
      <c r="AF355" s="124" t="s">
        <v>578</v>
      </c>
      <c r="AG355" s="125" t="str">
        <f t="shared" ca="1" si="171"/>
        <v>-</v>
      </c>
      <c r="AI355" s="125" t="str">
        <f ca="1">IF(A374=FALSE,"",ROUND(C374*F343,K342))</f>
        <v/>
      </c>
      <c r="AJ355" s="125" t="str">
        <f ca="1">IF(A374=FALSE,"",ROUND(OFFSET(Force_2!L$3,B341+A355,0)*A343*F343,K342))</f>
        <v/>
      </c>
      <c r="AK355" s="125" t="str">
        <f ca="1">IF(A374=FALSE,"",ROUND(OFFSET(Force_2!M$3,B341+A355,0)*A343*F343,K342))</f>
        <v/>
      </c>
      <c r="AL355" s="124" t="str">
        <f ca="1">IF(A374=FALSE,"","± "&amp;TEXT((AK355-AJ355)/2,J343))</f>
        <v/>
      </c>
      <c r="AM355" s="124" t="str">
        <f t="shared" ca="1" si="172"/>
        <v>-</v>
      </c>
    </row>
    <row r="356" spans="1:39" s="119" customFormat="1" ht="18.75" customHeight="1">
      <c r="A356" s="121">
        <v>7</v>
      </c>
      <c r="B356" s="121" t="b">
        <f ca="1">IFERROR(AND(OFFSET(Force_2!O$3,B341+A356,0)&lt;&gt;"",H341+5&gt;A356),FALSE)</f>
        <v>0</v>
      </c>
      <c r="C356" s="542"/>
      <c r="D356" s="121" t="str">
        <f ca="1">IF(B356=FALSE,"",OFFSET(Force_2!B$3,B341+A356,0))</f>
        <v/>
      </c>
      <c r="E356" s="121" t="str">
        <f ca="1">IF(B356=FALSE,"",OFFSET(Force_2!O$3,B341+A356,0))</f>
        <v/>
      </c>
      <c r="F356" s="121" t="str">
        <f ca="1">IF(B356=FALSE,"",OFFSET(Force_2!P$3,B341+A356,0))</f>
        <v/>
      </c>
      <c r="G356" s="121" t="str">
        <f ca="1">IF(B356=FALSE,"",OFFSET(Force_2!Q$3,B341+A356,0))</f>
        <v/>
      </c>
      <c r="H356" s="121" t="str">
        <f ca="1">IF(B356=FALSE,"",OFFSET(Force_2!R$3,B341+A356,0))</f>
        <v/>
      </c>
      <c r="I356" s="121" t="str">
        <f ca="1">IF(B356=FALSE,"",OFFSET(Force_2!S$3,B341+A356,0))</f>
        <v/>
      </c>
      <c r="J356" s="121" t="str">
        <f ca="1">IF(B356=FALSE,"",OFFSET(Force_2!T$3,B341+A356,0))</f>
        <v/>
      </c>
      <c r="K356" s="308" t="str">
        <f ca="1">IF(B356=FALSE,"",D356*A343)</f>
        <v/>
      </c>
      <c r="L356" s="308" t="str">
        <f ca="1">IF(B356=FALSE,"",IF(D356=0,0,D356/E356*(F356-F352)))</f>
        <v/>
      </c>
      <c r="M356" s="308" t="str">
        <f ca="1">IF(B356=FALSE,"",IF(D356=0,0,D356/G356*(H356-H352)))</f>
        <v/>
      </c>
      <c r="N356" s="308" t="str">
        <f ca="1">IF(B356=FALSE,"",IF(D356=0,0,D356/I356*(J356-J352)))</f>
        <v/>
      </c>
      <c r="O356" s="308" t="str">
        <f t="shared" ca="1" si="169"/>
        <v/>
      </c>
      <c r="P356" s="308" t="str">
        <f ca="1">IF(B356=FALSE,"",(R343*L356+S343*L356^2+T343*L356^3)*N343)</f>
        <v/>
      </c>
      <c r="Q356" s="308" t="str">
        <f ca="1">IF(B356=FALSE,"",(R343*M356+S343*M356^2+T343*M356^3)*N343)</f>
        <v/>
      </c>
      <c r="R356" s="308" t="str">
        <f ca="1">IF(B356=FALSE,"",(R343*N356+S343*N356^2+T343*N356^3)*N343)</f>
        <v/>
      </c>
      <c r="S356" s="308" t="str">
        <f t="shared" ca="1" si="170"/>
        <v/>
      </c>
      <c r="T356" s="309" t="str">
        <f ca="1">IF(B356=FALSE,"",IF(K356=0,0,(ROUND(K356,K343)-ROUND(P356,K343))/ROUND(P356,K343)*100))</f>
        <v/>
      </c>
      <c r="U356" s="309" t="str">
        <f ca="1">IF(B356=FALSE,"",IF(K356=0,0,(ROUND(K356,K343)-ROUND(Q356,K343))/ROUND(Q356,K343)*100))</f>
        <v/>
      </c>
      <c r="V356" s="309" t="str">
        <f ca="1">IF(B356=FALSE,"",IF(K356=0,0,(ROUND(K356,K343)-ROUND(R356,K343))/ROUND(R356,K343)*100))</f>
        <v/>
      </c>
      <c r="X356" s="124" t="str">
        <f ca="1">IF(A375=FALSE,"",IF(B375*F343&gt;=1000,"# ##","")&amp;J343)</f>
        <v/>
      </c>
      <c r="Y356" s="124" t="str">
        <f ca="1">IF(A375=FALSE,"",TEXT(B375*F343,X356))</f>
        <v/>
      </c>
      <c r="Z356" s="124" t="str">
        <f ca="1">IF(A375=FALSE,"-",TEXT(C375*F343,X356))</f>
        <v>-</v>
      </c>
      <c r="AA356" s="273" t="str">
        <f ca="1">IF(A375=FALSE,"-",TEXT((B375-C375)*F343,X356))</f>
        <v>-</v>
      </c>
      <c r="AB356" s="124" t="str">
        <f ca="1">IF(A375=FALSE,"",IF(D356=0,"-",TEXT(P375,AH373)))</f>
        <v/>
      </c>
      <c r="AC356" s="124" t="str">
        <f ca="1">IF(OR(A375=FALSE,D356=0),"-",TEXT(ROUNDUP(AE375,AH371),AH373))</f>
        <v>-</v>
      </c>
      <c r="AD356" s="273" t="str">
        <f ca="1">IF(A375=FALSE,"-",TEXT(ROUNDUP(AE375,AH371)%*B375*F343,X356))</f>
        <v>-</v>
      </c>
      <c r="AE356" s="124" t="str">
        <f ca="1">IF(OR(A375=FALSE,D356=0),"-",TEXT(Q375,AH373))</f>
        <v>-</v>
      </c>
      <c r="AF356" s="124" t="s">
        <v>578</v>
      </c>
      <c r="AG356" s="125" t="str">
        <f t="shared" ca="1" si="171"/>
        <v>-</v>
      </c>
      <c r="AI356" s="125" t="str">
        <f ca="1">IF(A375=FALSE,"",ROUND(C375*F343,K342))</f>
        <v/>
      </c>
      <c r="AJ356" s="125" t="str">
        <f ca="1">IF(A375=FALSE,"",ROUND(OFFSET(Force_2!L$3,B341+A356,0)*A343*F343,K342))</f>
        <v/>
      </c>
      <c r="AK356" s="125" t="str">
        <f ca="1">IF(A375=FALSE,"",ROUND(OFFSET(Force_2!M$3,B341+A356,0)*A343*F343,K342))</f>
        <v/>
      </c>
      <c r="AL356" s="124" t="str">
        <f ca="1">IF(A375=FALSE,"","± "&amp;TEXT((AK356-AJ356)/2,J343))</f>
        <v/>
      </c>
      <c r="AM356" s="124" t="str">
        <f t="shared" ca="1" si="172"/>
        <v>-</v>
      </c>
    </row>
    <row r="357" spans="1:39" s="119" customFormat="1" ht="18.75" customHeight="1">
      <c r="A357" s="121">
        <v>8</v>
      </c>
      <c r="B357" s="121" t="b">
        <f ca="1">IFERROR(AND(OFFSET(Force_2!O$3,B341+A357,0)&lt;&gt;"",H341+5&gt;A357),FALSE)</f>
        <v>0</v>
      </c>
      <c r="C357" s="542"/>
      <c r="D357" s="121" t="str">
        <f ca="1">IF(B357=FALSE,"",OFFSET(Force_2!B$3,B341+A357,0))</f>
        <v/>
      </c>
      <c r="E357" s="121" t="str">
        <f ca="1">IF(B357=FALSE,"",OFFSET(Force_2!O$3,B341+A357,0))</f>
        <v/>
      </c>
      <c r="F357" s="121" t="str">
        <f ca="1">IF(B357=FALSE,"",OFFSET(Force_2!P$3,B341+A357,0))</f>
        <v/>
      </c>
      <c r="G357" s="121" t="str">
        <f ca="1">IF(B357=FALSE,"",OFFSET(Force_2!Q$3,B341+A357,0))</f>
        <v/>
      </c>
      <c r="H357" s="121" t="str">
        <f ca="1">IF(B357=FALSE,"",OFFSET(Force_2!R$3,B341+A357,0))</f>
        <v/>
      </c>
      <c r="I357" s="121" t="str">
        <f ca="1">IF(B357=FALSE,"",OFFSET(Force_2!S$3,B341+A357,0))</f>
        <v/>
      </c>
      <c r="J357" s="121" t="str">
        <f ca="1">IF(B357=FALSE,"",OFFSET(Force_2!T$3,B341+A357,0))</f>
        <v/>
      </c>
      <c r="K357" s="308" t="str">
        <f ca="1">IF(B357=FALSE,"",D357*A343)</f>
        <v/>
      </c>
      <c r="L357" s="308" t="str">
        <f ca="1">IF(B357=FALSE,"",IF(D357=0,0,D357/E357*(F357-F352)))</f>
        <v/>
      </c>
      <c r="M357" s="308" t="str">
        <f ca="1">IF(B357=FALSE,"",IF(D357=0,0,D357/G357*(H357-H352)))</f>
        <v/>
      </c>
      <c r="N357" s="308" t="str">
        <f ca="1">IF(B357=FALSE,"",IF(D357=0,0,D357/I357*(J357-J352)))</f>
        <v/>
      </c>
      <c r="O357" s="308" t="str">
        <f t="shared" ca="1" si="169"/>
        <v/>
      </c>
      <c r="P357" s="308" t="str">
        <f ca="1">IF(B357=FALSE,"",(R343*L357+S343*L357^2+T343*L357^3)*N343)</f>
        <v/>
      </c>
      <c r="Q357" s="308" t="str">
        <f ca="1">IF(B357=FALSE,"",(R343*M357+S343*M357^2+T343*M357^3)*N343)</f>
        <v/>
      </c>
      <c r="R357" s="308" t="str">
        <f ca="1">IF(B357=FALSE,"",(R343*N357+S343*N357^2+T343*N357^3)*N343)</f>
        <v/>
      </c>
      <c r="S357" s="308" t="str">
        <f t="shared" ca="1" si="170"/>
        <v/>
      </c>
      <c r="T357" s="309" t="str">
        <f ca="1">IF(B357=FALSE,"",IF(K357=0,0,(ROUND(K357,K343)-ROUND(P357,K343))/ROUND(P357,K343)*100))</f>
        <v/>
      </c>
      <c r="U357" s="309" t="str">
        <f ca="1">IF(B357=FALSE,"",IF(K357=0,0,(ROUND(K357,K343)-ROUND(Q357,K343))/ROUND(Q357,K343)*100))</f>
        <v/>
      </c>
      <c r="V357" s="309" t="str">
        <f ca="1">IF(B357=FALSE,"",IF(K357=0,0,(ROUND(K357,K343)-ROUND(R357,K343))/ROUND(R357,K343)*100))</f>
        <v/>
      </c>
      <c r="X357" s="124" t="str">
        <f ca="1">IF(A376=FALSE,"",IF(B376*F343&gt;=1000,"# ##","")&amp;J343)</f>
        <v/>
      </c>
      <c r="Y357" s="124" t="str">
        <f ca="1">IF(A376=FALSE,"",TEXT(B376*F343,X357))</f>
        <v/>
      </c>
      <c r="Z357" s="124" t="str">
        <f ca="1">IF(A376=FALSE,"-",TEXT(C376*F343,X357))</f>
        <v>-</v>
      </c>
      <c r="AA357" s="273" t="str">
        <f ca="1">IF(A376=FALSE,"-",TEXT((B376-C376)*F343,X357))</f>
        <v>-</v>
      </c>
      <c r="AB357" s="124" t="str">
        <f ca="1">IF(A376=FALSE,"",IF(D357=0,"-",TEXT(P376,AH373)))</f>
        <v/>
      </c>
      <c r="AC357" s="124" t="str">
        <f ca="1">IF(OR(A376=FALSE,D357=0),"-",TEXT(ROUNDUP(AE376,AH371),AH373))</f>
        <v>-</v>
      </c>
      <c r="AD357" s="273" t="str">
        <f ca="1">IF(A376=FALSE,"-",TEXT(ROUNDUP(AE376,AH371)%*B376*F343,X357))</f>
        <v>-</v>
      </c>
      <c r="AE357" s="124" t="str">
        <f ca="1">IF(OR(A376=FALSE,D357=0),"-",TEXT(Q376,AH373))</f>
        <v>-</v>
      </c>
      <c r="AF357" s="124" t="s">
        <v>578</v>
      </c>
      <c r="AG357" s="125" t="str">
        <f t="shared" ca="1" si="171"/>
        <v>-</v>
      </c>
      <c r="AI357" s="125" t="str">
        <f ca="1">IF(A376=FALSE,"",ROUND(C376*F343,K342))</f>
        <v/>
      </c>
      <c r="AJ357" s="125" t="str">
        <f ca="1">IF(A376=FALSE,"",ROUND(OFFSET(Force_2!L$3,B341+A357,0)*A343*F343,K342))</f>
        <v/>
      </c>
      <c r="AK357" s="125" t="str">
        <f ca="1">IF(A376=FALSE,"",ROUND(OFFSET(Force_2!M$3,B341+A357,0)*A343*F343,K342))</f>
        <v/>
      </c>
      <c r="AL357" s="124" t="str">
        <f ca="1">IF(A376=FALSE,"","± "&amp;TEXT((AK357-AJ357)/2,J343))</f>
        <v/>
      </c>
      <c r="AM357" s="124" t="str">
        <f t="shared" ca="1" si="172"/>
        <v>-</v>
      </c>
    </row>
    <row r="358" spans="1:39" s="119" customFormat="1" ht="18.75" customHeight="1">
      <c r="A358" s="121">
        <v>9</v>
      </c>
      <c r="B358" s="121" t="b">
        <f ca="1">IFERROR(AND(OFFSET(Force_2!O$3,B341+A358,0)&lt;&gt;"",H341+5&gt;A358),FALSE)</f>
        <v>0</v>
      </c>
      <c r="C358" s="542"/>
      <c r="D358" s="121" t="str">
        <f ca="1">IF(B358=FALSE,"",OFFSET(Force_2!B$3,B341+A358,0))</f>
        <v/>
      </c>
      <c r="E358" s="121" t="str">
        <f ca="1">IF(B358=FALSE,"",OFFSET(Force_2!O$3,B341+A358,0))</f>
        <v/>
      </c>
      <c r="F358" s="121" t="str">
        <f ca="1">IF(B358=FALSE,"",OFFSET(Force_2!P$3,B341+A358,0))</f>
        <v/>
      </c>
      <c r="G358" s="121" t="str">
        <f ca="1">IF(B358=FALSE,"",OFFSET(Force_2!Q$3,B341+A358,0))</f>
        <v/>
      </c>
      <c r="H358" s="121" t="str">
        <f ca="1">IF(B358=FALSE,"",OFFSET(Force_2!R$3,B341+A358,0))</f>
        <v/>
      </c>
      <c r="I358" s="121" t="str">
        <f ca="1">IF(B358=FALSE,"",OFFSET(Force_2!S$3,B341+A358,0))</f>
        <v/>
      </c>
      <c r="J358" s="121" t="str">
        <f ca="1">IF(B358=FALSE,"",OFFSET(Force_2!T$3,B341+A358,0))</f>
        <v/>
      </c>
      <c r="K358" s="308" t="str">
        <f ca="1">IF(B358=FALSE,"",D358*A343)</f>
        <v/>
      </c>
      <c r="L358" s="308" t="str">
        <f ca="1">IF(B358=FALSE,"",IF(D358=0,0,D358/E358*(F358-F352)))</f>
        <v/>
      </c>
      <c r="M358" s="308" t="str">
        <f ca="1">IF(B358=FALSE,"",IF(D358=0,0,D358/G358*(H358-H352)))</f>
        <v/>
      </c>
      <c r="N358" s="308" t="str">
        <f ca="1">IF(B358=FALSE,"",IF(D358=0,0,D358/I358*(J358-J352)))</f>
        <v/>
      </c>
      <c r="O358" s="308" t="str">
        <f t="shared" ca="1" si="169"/>
        <v/>
      </c>
      <c r="P358" s="308" t="str">
        <f ca="1">IF(B358=FALSE,"",(R343*L358+S343*L358^2+T343*L358^3)*N343)</f>
        <v/>
      </c>
      <c r="Q358" s="308" t="str">
        <f ca="1">IF(B358=FALSE,"",(R343*M358+S343*M358^2+T343*M358^3)*N343)</f>
        <v/>
      </c>
      <c r="R358" s="308" t="str">
        <f ca="1">IF(B358=FALSE,"",(R343*N358+S343*N358^2+T343*N358^3)*N343)</f>
        <v/>
      </c>
      <c r="S358" s="308" t="str">
        <f t="shared" ca="1" si="170"/>
        <v/>
      </c>
      <c r="T358" s="309" t="str">
        <f ca="1">IF(B358=FALSE,"",IF(K358=0,0,(ROUND(K358,K343)-ROUND(P358,K343))/ROUND(P358,K343)*100))</f>
        <v/>
      </c>
      <c r="U358" s="309" t="str">
        <f ca="1">IF(B358=FALSE,"",IF(K358=0,0,(ROUND(K358,K343)-ROUND(Q358,K343))/ROUND(Q358,K343)*100))</f>
        <v/>
      </c>
      <c r="V358" s="309" t="str">
        <f ca="1">IF(B358=FALSE,"",IF(K358=0,0,(ROUND(K358,K343)-ROUND(R358,K343))/ROUND(R358,K343)*100))</f>
        <v/>
      </c>
      <c r="X358" s="124" t="str">
        <f ca="1">IF(A377=FALSE,"",IF(B377*F343&gt;=1000,"# ##","")&amp;J343)</f>
        <v/>
      </c>
      <c r="Y358" s="124" t="str">
        <f ca="1">IF(A377=FALSE,"",TEXT(B377*F343,X358))</f>
        <v/>
      </c>
      <c r="Z358" s="124" t="str">
        <f ca="1">IF(A377=FALSE,"-",TEXT(C377*F343,X358))</f>
        <v>-</v>
      </c>
      <c r="AA358" s="273" t="str">
        <f ca="1">IF(A377=FALSE,"-",TEXT((B377-C377)*F343,X358))</f>
        <v>-</v>
      </c>
      <c r="AB358" s="124" t="str">
        <f ca="1">IF(A377=FALSE,"",IF(D358=0,"-",TEXT(P377,AH373)))</f>
        <v/>
      </c>
      <c r="AC358" s="124" t="str">
        <f ca="1">IF(OR(A377=FALSE,D358=0),"-",TEXT(ROUNDUP(AE377,AH371),AH373))</f>
        <v>-</v>
      </c>
      <c r="AD358" s="273" t="str">
        <f ca="1">IF(A377=FALSE,"-",TEXT(ROUNDUP(AE377,AH371)%*B377*F343,X358))</f>
        <v>-</v>
      </c>
      <c r="AE358" s="124" t="str">
        <f ca="1">IF(OR(A377=FALSE,D358=0),"-",TEXT(Q377,AH373))</f>
        <v>-</v>
      </c>
      <c r="AF358" s="124" t="s">
        <v>578</v>
      </c>
      <c r="AG358" s="125" t="str">
        <f t="shared" ca="1" si="171"/>
        <v>-</v>
      </c>
      <c r="AI358" s="125" t="str">
        <f ca="1">IF(A377=FALSE,"",ROUND(C377*F343,K342))</f>
        <v/>
      </c>
      <c r="AJ358" s="125" t="str">
        <f ca="1">IF(A377=FALSE,"",ROUND(OFFSET(Force_2!L$3,B341+A358,0)*A343*F343,K342))</f>
        <v/>
      </c>
      <c r="AK358" s="125" t="str">
        <f ca="1">IF(A377=FALSE,"",ROUND(OFFSET(Force_2!M$3,B341+A358,0)*A343*F343,K342))</f>
        <v/>
      </c>
      <c r="AL358" s="124" t="str">
        <f ca="1">IF(A377=FALSE,"","± "&amp;TEXT((AK358-AJ358)/2,J343))</f>
        <v/>
      </c>
      <c r="AM358" s="124" t="str">
        <f t="shared" ca="1" si="172"/>
        <v>-</v>
      </c>
    </row>
    <row r="359" spans="1:39" s="119" customFormat="1" ht="18.75" customHeight="1">
      <c r="A359" s="121">
        <v>10</v>
      </c>
      <c r="B359" s="121" t="b">
        <f ca="1">IFERROR(AND(OFFSET(Force_2!O$3,B341+A359,0)&lt;&gt;"",H341+5&gt;A359),FALSE)</f>
        <v>0</v>
      </c>
      <c r="C359" s="542"/>
      <c r="D359" s="121" t="str">
        <f ca="1">IF(B$30=FALSE,"",OFFSET(Force_2!B$3,B341+A359,0))</f>
        <v/>
      </c>
      <c r="E359" s="121" t="str">
        <f ca="1">IF(B359=FALSE,"",OFFSET(Force_2!O$3,B341+A359,0))</f>
        <v/>
      </c>
      <c r="F359" s="121" t="str">
        <f ca="1">IF(B359=FALSE,"",OFFSET(Force_2!P$3,B341+A359,0))</f>
        <v/>
      </c>
      <c r="G359" s="121" t="str">
        <f ca="1">IF(B359=FALSE,"",OFFSET(Force_2!Q$3,B341+A359,0))</f>
        <v/>
      </c>
      <c r="H359" s="121" t="str">
        <f ca="1">IF(B359=FALSE,"",OFFSET(Force_2!R$3,B341+A359,0))</f>
        <v/>
      </c>
      <c r="I359" s="121" t="str">
        <f ca="1">IF(B359=FALSE,"",OFFSET(Force_2!S$3,B341+A359,0))</f>
        <v/>
      </c>
      <c r="J359" s="121" t="str">
        <f ca="1">IF(B359=FALSE,"",OFFSET(Force_2!T$3,B341+A359,0))</f>
        <v/>
      </c>
      <c r="K359" s="308" t="str">
        <f ca="1">IF(B359=FALSE,"",D359*A343)</f>
        <v/>
      </c>
      <c r="L359" s="308" t="str">
        <f ca="1">IF(B359=FALSE,"",IF(D359=0,0,D359/E359*(F359-F352)))</f>
        <v/>
      </c>
      <c r="M359" s="308" t="str">
        <f ca="1">IF(B359=FALSE,"",IF(D359=0,0,D359/G359*(H359-H352)))</f>
        <v/>
      </c>
      <c r="N359" s="308" t="str">
        <f ca="1">IF(B359=FALSE,"",IF(D359=0,0,D359/I359*(J359-J352)))</f>
        <v/>
      </c>
      <c r="O359" s="308" t="str">
        <f t="shared" ca="1" si="169"/>
        <v/>
      </c>
      <c r="P359" s="308" t="str">
        <f ca="1">IF(B359=FALSE,"",(R343*L359+S343*L359^2+T343*L359^3)*N343)</f>
        <v/>
      </c>
      <c r="Q359" s="308" t="str">
        <f ca="1">IF(B359=FALSE,"",(R343*M359+S343*M359^2+T343*M359^3)*N343)</f>
        <v/>
      </c>
      <c r="R359" s="308" t="str">
        <f ca="1">IF(B359=FALSE,"",(R343*N359+S343*N359^2+T343*N359^3)*N343)</f>
        <v/>
      </c>
      <c r="S359" s="308" t="str">
        <f t="shared" ca="1" si="170"/>
        <v/>
      </c>
      <c r="T359" s="309" t="str">
        <f ca="1">IF(B359=FALSE,"",IF(K359=0,0,(ROUND(K359,K343)-ROUND(P359,K343))/ROUND(P359,K343)*100))</f>
        <v/>
      </c>
      <c r="U359" s="309" t="str">
        <f ca="1">IF(B359=FALSE,"",IF(K359=0,0,(ROUND(K359,K343)-ROUND(Q359,K343))/ROUND(Q359,K343)*100))</f>
        <v/>
      </c>
      <c r="V359" s="309" t="str">
        <f ca="1">IF(B359=FALSE,"",IF(K359=0,0,(ROUND(K359,K343)-ROUND(R359,K343))/ROUND(R359,K343)*100))</f>
        <v/>
      </c>
      <c r="X359" s="124" t="str">
        <f ca="1">IF(A378=FALSE,"",IF(B378*F343&gt;=1000,"# ##","")&amp;J343)</f>
        <v/>
      </c>
      <c r="Y359" s="124" t="str">
        <f ca="1">IF(A378=FALSE,"",TEXT(B378*F343,X359))</f>
        <v/>
      </c>
      <c r="Z359" s="124" t="str">
        <f ca="1">IF(A378=FALSE,"-",TEXT(C378*F343,X359))</f>
        <v>-</v>
      </c>
      <c r="AA359" s="273" t="str">
        <f ca="1">IF(A378=FALSE,"-",TEXT((B378-C378)*F343,X359))</f>
        <v>-</v>
      </c>
      <c r="AB359" s="124" t="str">
        <f ca="1">IF(A378=FALSE,"",IF(D359=0,"-",TEXT(P378,AH373)))</f>
        <v/>
      </c>
      <c r="AC359" s="124" t="str">
        <f ca="1">IF(OR(A378=FALSE,D359=0),"-",TEXT(ROUNDUP(AE378,AH371),AH373))</f>
        <v>-</v>
      </c>
      <c r="AD359" s="273" t="str">
        <f ca="1">IF(A378=FALSE,"-",TEXT(ROUNDUP(AE378,AH371)%*B378*F343,X359))</f>
        <v>-</v>
      </c>
      <c r="AE359" s="124" t="str">
        <f ca="1">IF(OR(A378=FALSE,D359=0),"-",TEXT(Q378,AH373))</f>
        <v>-</v>
      </c>
      <c r="AF359" s="124" t="s">
        <v>578</v>
      </c>
      <c r="AG359" s="125" t="str">
        <f t="shared" ca="1" si="171"/>
        <v>-</v>
      </c>
      <c r="AI359" s="125" t="str">
        <f ca="1">IF(A378=FALSE,"",ROUND(C378*F343,K342))</f>
        <v/>
      </c>
      <c r="AJ359" s="125" t="str">
        <f ca="1">IF(A378=FALSE,"",ROUND(OFFSET(Force_2!L$3,B341+A359,0)*A343*F343,K342))</f>
        <v/>
      </c>
      <c r="AK359" s="125" t="str">
        <f ca="1">IF(A378=FALSE,"",ROUND(OFFSET(Force_2!M$3,B341+A359,0)*A343*F343,K342))</f>
        <v/>
      </c>
      <c r="AL359" s="124" t="str">
        <f ca="1">IF(A378=FALSE,"","± "&amp;TEXT((AK359-AJ359)/2,J343))</f>
        <v/>
      </c>
      <c r="AM359" s="124" t="str">
        <f t="shared" ca="1" si="172"/>
        <v>-</v>
      </c>
    </row>
    <row r="360" spans="1:39" s="119" customFormat="1" ht="18.75" customHeight="1">
      <c r="A360" s="121">
        <v>11</v>
      </c>
      <c r="B360" s="121" t="b">
        <f ca="1">IFERROR(AND(OFFSET(Force_2!O$3,B341+A360,0)&lt;&gt;"",H341+5&gt;A360),FALSE)</f>
        <v>0</v>
      </c>
      <c r="C360" s="542"/>
      <c r="D360" s="121" t="str">
        <f ca="1">IF(B$31=FALSE,"",OFFSET(Force_2!B$3,B341+A360,0))</f>
        <v/>
      </c>
      <c r="E360" s="121" t="str">
        <f ca="1">IF(B360=FALSE,"",OFFSET(Force_2!O$3,B341+A360,0))</f>
        <v/>
      </c>
      <c r="F360" s="121" t="str">
        <f ca="1">IF(B360=FALSE,"",OFFSET(Force_2!P$3,B341+A360,0))</f>
        <v/>
      </c>
      <c r="G360" s="121" t="str">
        <f ca="1">IF(B360=FALSE,"",OFFSET(Force_2!Q$3,B341+A360,0))</f>
        <v/>
      </c>
      <c r="H360" s="121" t="str">
        <f ca="1">IF(B360=FALSE,"",OFFSET(Force_2!R$3,B341+A360,0))</f>
        <v/>
      </c>
      <c r="I360" s="121" t="str">
        <f ca="1">IF(B360=FALSE,"",OFFSET(Force_2!S$3,B341+A360,0))</f>
        <v/>
      </c>
      <c r="J360" s="121" t="str">
        <f ca="1">IF(B360=FALSE,"",OFFSET(Force_2!T$3,B341+A360,0))</f>
        <v/>
      </c>
      <c r="K360" s="308" t="str">
        <f ca="1">IF(B360=FALSE,"",D360*A343)</f>
        <v/>
      </c>
      <c r="L360" s="308" t="str">
        <f ca="1">IF(B360=FALSE,"",IF(D360=0,0,D360/E360*(F360-F352)))</f>
        <v/>
      </c>
      <c r="M360" s="308" t="str">
        <f ca="1">IF(B360=FALSE,"",IF(D360=0,0,D360/G360*(H360-H352)))</f>
        <v/>
      </c>
      <c r="N360" s="308" t="str">
        <f ca="1">IF(B360=FALSE,"",IF(D360=0,0,D360/I360*(J360-J352)))</f>
        <v/>
      </c>
      <c r="O360" s="308" t="str">
        <f t="shared" ca="1" si="169"/>
        <v/>
      </c>
      <c r="P360" s="308" t="str">
        <f ca="1">IF(B360=FALSE,"",(R343*L360+S343*L360^2+T343*L360^3)*N343)</f>
        <v/>
      </c>
      <c r="Q360" s="308" t="str">
        <f ca="1">IF(B360=FALSE,"",(R343*M360+S343*M360^2+T343*M360^3)*N343)</f>
        <v/>
      </c>
      <c r="R360" s="308" t="str">
        <f ca="1">IF(B360=FALSE,"",(R343*N360+S343*N360^2+T343*N360^3)*N343)</f>
        <v/>
      </c>
      <c r="S360" s="308" t="str">
        <f t="shared" ca="1" si="170"/>
        <v/>
      </c>
      <c r="T360" s="309" t="str">
        <f ca="1">IF(B360=FALSE,"",IF(K360=0,0,(ROUND(K360,K343)-ROUND(P360,K343))/ROUND(P360,K343)*100))</f>
        <v/>
      </c>
      <c r="U360" s="309" t="str">
        <f ca="1">IF(B360=FALSE,"",IF(K360=0,0,(ROUND(K360,K343)-ROUND(Q360,K343))/ROUND(Q360,K343)*100))</f>
        <v/>
      </c>
      <c r="V360" s="309" t="str">
        <f ca="1">IF(B360=FALSE,"",IF(K360=0,0,(ROUND(K360,K343)-ROUND(R360,K343))/ROUND(R360,K343)*100))</f>
        <v/>
      </c>
      <c r="X360" s="124" t="str">
        <f ca="1">IF(A379=FALSE,"",IF(B379*F343&gt;=1000,"# ##","")&amp;J343)</f>
        <v/>
      </c>
      <c r="Y360" s="124" t="str">
        <f ca="1">IF(A379=FALSE,"",TEXT(B379*F343,X360))</f>
        <v/>
      </c>
      <c r="Z360" s="124" t="str">
        <f ca="1">IF(A379=FALSE,"-",TEXT(C379*F343,X360))</f>
        <v>-</v>
      </c>
      <c r="AA360" s="273" t="str">
        <f ca="1">IF(A379=FALSE,"-",TEXT((B379-C379)*F343,X360))</f>
        <v>-</v>
      </c>
      <c r="AB360" s="124" t="str">
        <f ca="1">IF(A379=FALSE,"",IF(D360=0,"-",TEXT(P379,AH373)))</f>
        <v/>
      </c>
      <c r="AC360" s="124" t="str">
        <f ca="1">IF(OR(A379=FALSE,D360=0),"-",TEXT(ROUNDUP(AE379,AH371),AH373))</f>
        <v>-</v>
      </c>
      <c r="AD360" s="273" t="str">
        <f ca="1">IF(A379=FALSE,"-",TEXT(ROUNDUP(AE379,AH371)%*B379*F343,X360))</f>
        <v>-</v>
      </c>
      <c r="AE360" s="124" t="str">
        <f ca="1">IF(OR(A379=FALSE,D360=0),"-",TEXT(Q379,AH373))</f>
        <v>-</v>
      </c>
      <c r="AF360" s="124" t="s">
        <v>578</v>
      </c>
      <c r="AG360" s="125" t="str">
        <f t="shared" ca="1" si="171"/>
        <v>-</v>
      </c>
      <c r="AI360" s="125" t="str">
        <f ca="1">IF(A379=FALSE,"",ROUND(C379*F343,K342))</f>
        <v/>
      </c>
      <c r="AJ360" s="125" t="str">
        <f ca="1">IF(A379=FALSE,"",ROUND(OFFSET(Force_2!L$3,B341+A360,0)*A343*F343,K342))</f>
        <v/>
      </c>
      <c r="AK360" s="125" t="str">
        <f ca="1">IF(A379=FALSE,"",ROUND(OFFSET(Force_2!M$3,B341+A360,0)*A343*F343,K342))</f>
        <v/>
      </c>
      <c r="AL360" s="124" t="str">
        <f ca="1">IF(A379=FALSE,"","± "&amp;TEXT((AK360-AJ360)/2,J343))</f>
        <v/>
      </c>
      <c r="AM360" s="124" t="str">
        <f t="shared" ca="1" si="172"/>
        <v>-</v>
      </c>
    </row>
    <row r="361" spans="1:39" s="119" customFormat="1" ht="18.75" customHeight="1">
      <c r="A361" s="121">
        <v>12</v>
      </c>
      <c r="B361" s="121" t="b">
        <f ca="1">IFERROR(AND(OFFSET(Force_2!O$3,B341+A361,0)&lt;&gt;"",H341+5&gt;A361),FALSE)</f>
        <v>0</v>
      </c>
      <c r="C361" s="542"/>
      <c r="D361" s="121" t="str">
        <f ca="1">IF(B$32=FALSE,"",OFFSET(Force_2!B$3,B341+A361,0))</f>
        <v/>
      </c>
      <c r="E361" s="121" t="str">
        <f ca="1">IF(B361=FALSE,"",OFFSET(Force_2!O$3,B341+A361,0))</f>
        <v/>
      </c>
      <c r="F361" s="121" t="str">
        <f ca="1">IF(B361=FALSE,"",OFFSET(Force_2!P$3,B341+A361,0))</f>
        <v/>
      </c>
      <c r="G361" s="121" t="str">
        <f ca="1">IF(B361=FALSE,"",OFFSET(Force_2!Q$3,B341+A361,0))</f>
        <v/>
      </c>
      <c r="H361" s="121" t="str">
        <f ca="1">IF(B361=FALSE,"",OFFSET(Force_2!R$3,B341+A361,0))</f>
        <v/>
      </c>
      <c r="I361" s="121" t="str">
        <f ca="1">IF(B361=FALSE,"",OFFSET(Force_2!S$3,B341+A361,0))</f>
        <v/>
      </c>
      <c r="J361" s="121" t="str">
        <f ca="1">IF(B361=FALSE,"",OFFSET(Force_2!T$3,B341+A361,0))</f>
        <v/>
      </c>
      <c r="K361" s="308" t="str">
        <f ca="1">IF(B361=FALSE,"",D361*A343)</f>
        <v/>
      </c>
      <c r="L361" s="308" t="str">
        <f ca="1">IF(B361=FALSE,"",IF(D361=0,0,D361/E361*(F361-F352)))</f>
        <v/>
      </c>
      <c r="M361" s="308" t="str">
        <f ca="1">IF(B361=FALSE,"",IF(D361=0,0,D361/G361*(H361-H352)))</f>
        <v/>
      </c>
      <c r="N361" s="308" t="str">
        <f ca="1">IF(B361=FALSE,"",IF(D361=0,0,D361/I361*(J361-J352)))</f>
        <v/>
      </c>
      <c r="O361" s="308" t="str">
        <f t="shared" ca="1" si="169"/>
        <v/>
      </c>
      <c r="P361" s="308" t="str">
        <f ca="1">IF(B361=FALSE,"",(R343*L361+S343*L361^2+T343*L361^3)*N343)</f>
        <v/>
      </c>
      <c r="Q361" s="308" t="str">
        <f ca="1">IF(B361=FALSE,"",(R343*M361+S343*M361^2+T343*M361^3)*N343)</f>
        <v/>
      </c>
      <c r="R361" s="308" t="str">
        <f ca="1">IF(B361=FALSE,"",(R343*N361+S343*N361^2+T343*N361^3)*N343)</f>
        <v/>
      </c>
      <c r="S361" s="308" t="str">
        <f t="shared" ca="1" si="170"/>
        <v/>
      </c>
      <c r="T361" s="309" t="str">
        <f ca="1">IF(B361=FALSE,"",IF(K361=0,0,(ROUND(K361,K343)-ROUND(P361,K343))/ROUND(P361,K343)*100))</f>
        <v/>
      </c>
      <c r="U361" s="309" t="str">
        <f ca="1">IF(B361=FALSE,"",IF(K361=0,0,(ROUND(K361,K343)-ROUND(Q361,K343))/ROUND(Q361,K343)*100))</f>
        <v/>
      </c>
      <c r="V361" s="309" t="str">
        <f ca="1">IF(B361=FALSE,"",IF(K361=0,0,(ROUND(K361,K343)-ROUND(R361,K343))/ROUND(R361,K343)*100))</f>
        <v/>
      </c>
      <c r="X361" s="124" t="str">
        <f ca="1">IF(A380=FALSE,"",IF(B380*F343&gt;=1000,"# ##","")&amp;J343)</f>
        <v/>
      </c>
      <c r="Y361" s="124" t="str">
        <f ca="1">IF(A380=FALSE,"",TEXT(B380*F343,X361))</f>
        <v/>
      </c>
      <c r="Z361" s="124" t="str">
        <f ca="1">IF(A380=FALSE,"-",TEXT(C380*F343,X361))</f>
        <v>-</v>
      </c>
      <c r="AA361" s="273" t="str">
        <f ca="1">IF(A380=FALSE,"-",TEXT((B380-C380)*F343,X361))</f>
        <v>-</v>
      </c>
      <c r="AB361" s="124" t="str">
        <f ca="1">IF(A380=FALSE,"",IF(D361=0,"-",TEXT(P380,AH373)))</f>
        <v/>
      </c>
      <c r="AC361" s="124" t="str">
        <f ca="1">IF(OR(A380=FALSE,D361=0),"-",TEXT(ROUNDUP(AE380,AH371),AH373))</f>
        <v>-</v>
      </c>
      <c r="AD361" s="273" t="str">
        <f ca="1">IF(A380=FALSE,"-",TEXT(ROUNDUP(AE380,AH371)%*B380*F343,X361))</f>
        <v>-</v>
      </c>
      <c r="AE361" s="124" t="str">
        <f ca="1">IF(OR(A380=FALSE,D361=0),"-",TEXT(Q380,AH373))</f>
        <v>-</v>
      </c>
      <c r="AF361" s="124" t="s">
        <v>578</v>
      </c>
      <c r="AG361" s="125" t="str">
        <f t="shared" ca="1" si="171"/>
        <v>-</v>
      </c>
      <c r="AI361" s="125" t="str">
        <f ca="1">IF(A380=FALSE,"",ROUND(C380*F343,K342))</f>
        <v/>
      </c>
      <c r="AJ361" s="125" t="str">
        <f ca="1">IF(A380=FALSE,"",ROUND(OFFSET(Force_2!L$3,B341+A361,0)*A343*F343,K342))</f>
        <v/>
      </c>
      <c r="AK361" s="125" t="str">
        <f ca="1">IF(A380=FALSE,"",ROUND(OFFSET(Force_2!M$3,B341+A361,0)*A343*F343,K342))</f>
        <v/>
      </c>
      <c r="AL361" s="124" t="str">
        <f ca="1">IF(A380=FALSE,"","± "&amp;TEXT((AK361-AJ361)/2,J343))</f>
        <v/>
      </c>
      <c r="AM361" s="124" t="str">
        <f t="shared" ca="1" si="172"/>
        <v>-</v>
      </c>
    </row>
    <row r="362" spans="1:39" s="119" customFormat="1" ht="18.75" customHeight="1">
      <c r="A362" s="121">
        <v>13</v>
      </c>
      <c r="B362" s="121" t="b">
        <f ca="1">IFERROR(AND(OFFSET(Force_2!O$3,B341+A362,0)&lt;&gt;"",H341+5&gt;A362),FALSE)</f>
        <v>0</v>
      </c>
      <c r="C362" s="542"/>
      <c r="D362" s="121" t="str">
        <f ca="1">IF(B$33=FALSE,"",OFFSET(Force_2!B$3,B341+A362,0))</f>
        <v/>
      </c>
      <c r="E362" s="121" t="str">
        <f ca="1">IF(B362=FALSE,"",OFFSET(Force_2!O$3,B341+A362,0))</f>
        <v/>
      </c>
      <c r="F362" s="121" t="str">
        <f ca="1">IF(B362=FALSE,"",OFFSET(Force_2!P$3,B341+A362,0))</f>
        <v/>
      </c>
      <c r="G362" s="121" t="str">
        <f ca="1">IF(B362=FALSE,"",OFFSET(Force_2!Q$3,B341+A362,0))</f>
        <v/>
      </c>
      <c r="H362" s="121" t="str">
        <f ca="1">IF(B362=FALSE,"",OFFSET(Force_2!R$3,B341+A362,0))</f>
        <v/>
      </c>
      <c r="I362" s="121" t="str">
        <f ca="1">IF(B362=FALSE,"",OFFSET(Force_2!S$3,B341+A362,0))</f>
        <v/>
      </c>
      <c r="J362" s="121" t="str">
        <f ca="1">IF(B362=FALSE,"",OFFSET(Force_2!T$3,B341+A362,0))</f>
        <v/>
      </c>
      <c r="K362" s="308" t="str">
        <f ca="1">IF(B362=FALSE,"",D362*A343)</f>
        <v/>
      </c>
      <c r="L362" s="308" t="str">
        <f ca="1">IF(B362=FALSE,"",IF(D362=0,0,D362/E362*(F362-F352)))</f>
        <v/>
      </c>
      <c r="M362" s="308" t="str">
        <f ca="1">IF(B362=FALSE,"",IF(D362=0,0,D362/G362*(H362-H352)))</f>
        <v/>
      </c>
      <c r="N362" s="308" t="str">
        <f ca="1">IF(B362=FALSE,"",IF(D362=0,0,D362/I362*(J362-J352)))</f>
        <v/>
      </c>
      <c r="O362" s="308" t="str">
        <f t="shared" ca="1" si="169"/>
        <v/>
      </c>
      <c r="P362" s="308" t="str">
        <f ca="1">IF(B362=FALSE,"",(R343*L362+S343*L362^2+T343*L362^3)*N343)</f>
        <v/>
      </c>
      <c r="Q362" s="308" t="str">
        <f ca="1">IF(B362=FALSE,"",(R343*M362+S343*M362^2+T343*M362^3)*N343)</f>
        <v/>
      </c>
      <c r="R362" s="308" t="str">
        <f ca="1">IF(B362=FALSE,"",(R343*N362+S343*N362^2+T343*N362^3)*N343)</f>
        <v/>
      </c>
      <c r="S362" s="308" t="str">
        <f t="shared" ca="1" si="170"/>
        <v/>
      </c>
      <c r="T362" s="309" t="str">
        <f ca="1">IF(B362=FALSE,"",IF(K362=0,0,(ROUND(K362,K343)-ROUND(P362,K343))/ROUND(P362,K343)*100))</f>
        <v/>
      </c>
      <c r="U362" s="309" t="str">
        <f ca="1">IF(B362=FALSE,"",IF(K362=0,0,(ROUND(K362,K343)-ROUND(Q362,K343))/ROUND(Q362,K343)*100))</f>
        <v/>
      </c>
      <c r="V362" s="309" t="str">
        <f ca="1">IF(B362=FALSE,"",IF(K362=0,0,(ROUND(K362,K343)-ROUND(R362,K343))/ROUND(R362,K343)*100))</f>
        <v/>
      </c>
      <c r="X362" s="124" t="str">
        <f ca="1">IF(A381=FALSE,"",IF(B381*F343&gt;=1000,"# ##","")&amp;J343)</f>
        <v/>
      </c>
      <c r="Y362" s="124" t="str">
        <f ca="1">IF(A381=FALSE,"",TEXT(B381*F343,X362))</f>
        <v/>
      </c>
      <c r="Z362" s="124" t="str">
        <f ca="1">IF(A381=FALSE,"-",TEXT(C381*F343,X362))</f>
        <v>-</v>
      </c>
      <c r="AA362" s="273" t="str">
        <f ca="1">IF(A381=FALSE,"-",TEXT((B381-C381)*F343,X362))</f>
        <v>-</v>
      </c>
      <c r="AB362" s="124" t="str">
        <f ca="1">IF(A381=FALSE,"",IF(D362=0,"-",TEXT(P381,AH373)))</f>
        <v/>
      </c>
      <c r="AC362" s="124" t="str">
        <f ca="1">IF(OR(A381=FALSE,D362=0),"-",TEXT(ROUNDUP(AE381,AH371),AH373))</f>
        <v>-</v>
      </c>
      <c r="AD362" s="273" t="str">
        <f ca="1">IF(A381=FALSE,"-",TEXT(ROUNDUP(AE381,AH371)%*B381*F343,X362))</f>
        <v>-</v>
      </c>
      <c r="AE362" s="124" t="str">
        <f ca="1">IF(OR(A381=FALSE,D362=0),"-",TEXT(Q381,AH373))</f>
        <v>-</v>
      </c>
      <c r="AF362" s="124" t="s">
        <v>578</v>
      </c>
      <c r="AG362" s="125" t="str">
        <f t="shared" ca="1" si="171"/>
        <v>-</v>
      </c>
      <c r="AI362" s="125" t="str">
        <f ca="1">IF(A381=FALSE,"",ROUND(C381*F343,K342))</f>
        <v/>
      </c>
      <c r="AJ362" s="125" t="str">
        <f ca="1">IF(A381=FALSE,"",ROUND(OFFSET(Force_2!L$3,B341+A362,0)*A343*F343,K342))</f>
        <v/>
      </c>
      <c r="AK362" s="125" t="str">
        <f ca="1">IF(A381=FALSE,"",ROUND(OFFSET(Force_2!M$3,B341+A362,0)*A343*F343,K342))</f>
        <v/>
      </c>
      <c r="AL362" s="124" t="str">
        <f ca="1">IF(A381=FALSE,"","± "&amp;TEXT((AK362-AJ362)/2,J343))</f>
        <v/>
      </c>
      <c r="AM362" s="124" t="str">
        <f t="shared" ca="1" si="172"/>
        <v>-</v>
      </c>
    </row>
    <row r="363" spans="1:39" s="119" customFormat="1" ht="18.75" customHeight="1">
      <c r="A363" s="121">
        <v>14</v>
      </c>
      <c r="B363" s="121" t="b">
        <f ca="1">IFERROR(AND(OFFSET(Force_2!O$3,B341+A363,0)&lt;&gt;"",H341+5&gt;A363),FALSE)</f>
        <v>0</v>
      </c>
      <c r="C363" s="542"/>
      <c r="D363" s="121" t="str">
        <f ca="1">IF(B$34=FALSE,"",OFFSET(Force_2!B$3,B341+A363,0))</f>
        <v/>
      </c>
      <c r="E363" s="121" t="str">
        <f ca="1">IF(B363=FALSE,"",OFFSET(Force_2!O$3,B341+A363,0))</f>
        <v/>
      </c>
      <c r="F363" s="121" t="str">
        <f ca="1">IF(B363=FALSE,"",OFFSET(Force_2!P$3,B341+A363,0))</f>
        <v/>
      </c>
      <c r="G363" s="121" t="str">
        <f ca="1">IF(B363=FALSE,"",OFFSET(Force_2!Q$3,B341+A363,0))</f>
        <v/>
      </c>
      <c r="H363" s="121" t="str">
        <f ca="1">IF(B363=FALSE,"",OFFSET(Force_2!R$3,B341+A363,0))</f>
        <v/>
      </c>
      <c r="I363" s="121" t="str">
        <f ca="1">IF(B363=FALSE,"",OFFSET(Force_2!S$3,B341+A363,0))</f>
        <v/>
      </c>
      <c r="J363" s="121" t="str">
        <f ca="1">IF(B363=FALSE,"",OFFSET(Force_2!T$3,B341+A363,0))</f>
        <v/>
      </c>
      <c r="K363" s="308" t="str">
        <f ca="1">IF(B363=FALSE,"",D363*A343)</f>
        <v/>
      </c>
      <c r="L363" s="308" t="str">
        <f ca="1">IF(B363=FALSE,"",IF(D363=0,0,D363/E363*(F363-F352)))</f>
        <v/>
      </c>
      <c r="M363" s="308" t="str">
        <f ca="1">IF(B363=FALSE,"",IF(D363=0,0,D363/G363*(H363-H352)))</f>
        <v/>
      </c>
      <c r="N363" s="308" t="str">
        <f ca="1">IF(B363=FALSE,"",IF(D363=0,0,D363/I363*(J363-J352)))</f>
        <v/>
      </c>
      <c r="O363" s="308" t="str">
        <f t="shared" ca="1" si="169"/>
        <v/>
      </c>
      <c r="P363" s="308" t="str">
        <f ca="1">IF(B363=FALSE,"",(R343*L363+S343*L363^2+T343*L363^3)*N343)</f>
        <v/>
      </c>
      <c r="Q363" s="308" t="str">
        <f ca="1">IF(B363=FALSE,"",(R343*M363+S343*M363^2+T343*M363^3)*N343)</f>
        <v/>
      </c>
      <c r="R363" s="308" t="str">
        <f ca="1">IF(B363=FALSE,"",(R343*N363+S343*N363^2+T343*N363^3)*N343)</f>
        <v/>
      </c>
      <c r="S363" s="308" t="str">
        <f t="shared" ca="1" si="170"/>
        <v/>
      </c>
      <c r="T363" s="309" t="str">
        <f ca="1">IF(B363=FALSE,"",IF(K363=0,0,(ROUND(K363,K343)-ROUND(P363,K343))/ROUND(P363,K343)*100))</f>
        <v/>
      </c>
      <c r="U363" s="309" t="str">
        <f ca="1">IF(B363=FALSE,"",IF(K363=0,0,(ROUND(K363,K343)-ROUND(Q363,K343))/ROUND(Q363,K343)*100))</f>
        <v/>
      </c>
      <c r="V363" s="309" t="str">
        <f ca="1">IF(B363=FALSE,"",IF(K363=0,0,(ROUND(K363,K343)-ROUND(R363,K343))/ROUND(R363,K343)*100))</f>
        <v/>
      </c>
      <c r="X363" s="124" t="str">
        <f ca="1">IF(A382=FALSE,"",IF(B382*F343&gt;=1000,"# ##","")&amp;J343)</f>
        <v/>
      </c>
      <c r="Y363" s="124" t="str">
        <f ca="1">IF(A382=FALSE,"",TEXT(B382*F343,X363))</f>
        <v/>
      </c>
      <c r="Z363" s="124" t="str">
        <f ca="1">IF(A382=FALSE,"-",TEXT(C382*F343,X363))</f>
        <v>-</v>
      </c>
      <c r="AA363" s="273" t="str">
        <f ca="1">IF(A382=FALSE,"-",TEXT((B382-C382)*F343,X363))</f>
        <v>-</v>
      </c>
      <c r="AB363" s="124" t="str">
        <f ca="1">IF(A382=FALSE,"",IF(D363=0,"-",TEXT(P382,AH373)))</f>
        <v/>
      </c>
      <c r="AC363" s="124" t="str">
        <f ca="1">IF(OR(A382=FALSE,D363=0),"-",TEXT(ROUNDUP(AE382,AH371),AH373))</f>
        <v>-</v>
      </c>
      <c r="AD363" s="273" t="str">
        <f ca="1">IF(A382=FALSE,"-",TEXT(ROUNDUP(AE382,AH371)%*B382*F343,X363))</f>
        <v>-</v>
      </c>
      <c r="AE363" s="124" t="str">
        <f ca="1">IF(OR(A382=FALSE,D363=0),"-",TEXT(Q382,AH373))</f>
        <v>-</v>
      </c>
      <c r="AF363" s="124" t="s">
        <v>578</v>
      </c>
      <c r="AG363" s="125" t="str">
        <f t="shared" ca="1" si="171"/>
        <v>-</v>
      </c>
      <c r="AI363" s="125" t="str">
        <f ca="1">IF(A382=FALSE,"",ROUND(C382*F343,K342))</f>
        <v/>
      </c>
      <c r="AJ363" s="125" t="str">
        <f ca="1">IF(A382=FALSE,"",ROUND(OFFSET(Force_2!L$3,B341+A363,0)*A343*F343,K342))</f>
        <v/>
      </c>
      <c r="AK363" s="125" t="str">
        <f ca="1">IF(A382=FALSE,"",ROUND(OFFSET(Force_2!M$3,B341+A363,0)*A343*F343,K342))</f>
        <v/>
      </c>
      <c r="AL363" s="124" t="str">
        <f ca="1">IF(A382=FALSE,"","± "&amp;TEXT((AK363-AJ363)/2,J343))</f>
        <v/>
      </c>
      <c r="AM363" s="124" t="str">
        <f t="shared" ca="1" si="172"/>
        <v>-</v>
      </c>
    </row>
    <row r="364" spans="1:39" s="119" customFormat="1" ht="18.75" customHeight="1">
      <c r="A364" s="121">
        <v>15</v>
      </c>
      <c r="B364" s="121" t="b">
        <f ca="1">IFERROR(AND(OFFSET(Force_2!O$3,B341+A364,0)&lt;&gt;"",H341+5&gt;A364),FALSE)</f>
        <v>0</v>
      </c>
      <c r="C364" s="542"/>
      <c r="D364" s="121" t="str">
        <f ca="1">IF(B$35=FALSE,"",OFFSET(Force_2!B$3,B341+A364,0))</f>
        <v/>
      </c>
      <c r="E364" s="121" t="str">
        <f ca="1">IF(B364=FALSE,"",OFFSET(Force_2!O$3,B341+A364,0))</f>
        <v/>
      </c>
      <c r="F364" s="121" t="str">
        <f ca="1">IF(B364=FALSE,"",OFFSET(Force_2!P$3,B341+A364,0))</f>
        <v/>
      </c>
      <c r="G364" s="121" t="str">
        <f ca="1">IF(B364=FALSE,"",OFFSET(Force_2!Q$3,B341+A364,0))</f>
        <v/>
      </c>
      <c r="H364" s="121" t="str">
        <f ca="1">IF(B364=FALSE,"",OFFSET(Force_2!R$3,B341+A364,0))</f>
        <v/>
      </c>
      <c r="I364" s="121" t="str">
        <f ca="1">IF(B364=FALSE,"",OFFSET(Force_2!S$3,B341+A364,0))</f>
        <v/>
      </c>
      <c r="J364" s="121" t="str">
        <f ca="1">IF(B364=FALSE,"",OFFSET(Force_2!T$3,B341+A364,0))</f>
        <v/>
      </c>
      <c r="K364" s="308" t="str">
        <f ca="1">IF(B364=FALSE,"",D364*A343)</f>
        <v/>
      </c>
      <c r="L364" s="308" t="str">
        <f ca="1">IF(B364=FALSE,"",IF(D364=0,0,D364/E364*(F364-F352)))</f>
        <v/>
      </c>
      <c r="M364" s="308" t="str">
        <f ca="1">IF(B364=FALSE,"",IF(D364=0,0,D364/G364*(H364-H352)))</f>
        <v/>
      </c>
      <c r="N364" s="308" t="str">
        <f ca="1">IF(B364=FALSE,"",IF(D364=0,0,D364/I364*(J364-J352)))</f>
        <v/>
      </c>
      <c r="O364" s="308" t="str">
        <f t="shared" ca="1" si="169"/>
        <v/>
      </c>
      <c r="P364" s="308" t="str">
        <f ca="1">IF(B364=FALSE,"",(R343*L364+S343*L364^2+T343*L364^3)*N343)</f>
        <v/>
      </c>
      <c r="Q364" s="308" t="str">
        <f ca="1">IF(B364=FALSE,"",(R343*M364+S343*M364^2+T343*M364^3)*N343)</f>
        <v/>
      </c>
      <c r="R364" s="308" t="str">
        <f ca="1">IF(B364=FALSE,"",(R343*N364+S343*N364^2+T343*N364^3)*N343)</f>
        <v/>
      </c>
      <c r="S364" s="308" t="str">
        <f t="shared" ca="1" si="170"/>
        <v/>
      </c>
      <c r="T364" s="309" t="str">
        <f ca="1">IF(B364=FALSE,"",IF(K364=0,0,(ROUND(K364,K343)-ROUND(P364,K343))/ROUND(P364,K343)*100))</f>
        <v/>
      </c>
      <c r="U364" s="309" t="str">
        <f ca="1">IF(B364=FALSE,"",IF(K364=0,0,(ROUND(K364,K343)-ROUND(Q364,K343))/ROUND(Q364,K343)*100))</f>
        <v/>
      </c>
      <c r="V364" s="309" t="str">
        <f ca="1">IF(B364=FALSE,"",IF(K364=0,0,(ROUND(K364,K343)-ROUND(R364,K343))/ROUND(R364,K343)*100))</f>
        <v/>
      </c>
      <c r="X364" s="124" t="str">
        <f ca="1">IF(A383=FALSE,"",IF(B383*F343&gt;=1000,"# ##","")&amp;J343)</f>
        <v/>
      </c>
      <c r="Y364" s="124" t="str">
        <f ca="1">IF(A383=FALSE,"",TEXT(B383*F343,X364))</f>
        <v/>
      </c>
      <c r="Z364" s="124" t="str">
        <f ca="1">IF(A383=FALSE,"-",TEXT(C383*F343,X364))</f>
        <v>-</v>
      </c>
      <c r="AA364" s="273" t="str">
        <f ca="1">IF(A383=FALSE,"-",TEXT((B383-C383)*F343,X364))</f>
        <v>-</v>
      </c>
      <c r="AB364" s="124" t="str">
        <f ca="1">IF(A383=FALSE,"",IF(D364=0,"-",TEXT(P383,AH373)))</f>
        <v/>
      </c>
      <c r="AC364" s="124" t="str">
        <f ca="1">IF(OR(A383=FALSE,D364=0),"-",TEXT(ROUNDUP(AE383,AH371),AH373))</f>
        <v>-</v>
      </c>
      <c r="AD364" s="273" t="str">
        <f ca="1">IF(A383=FALSE,"-",TEXT(ROUNDUP(AE383,AH371)%*B383*F343,X364))</f>
        <v>-</v>
      </c>
      <c r="AE364" s="124" t="str">
        <f ca="1">IF(OR(A383=FALSE,D364=0),"-",TEXT(Q383,AH373))</f>
        <v>-</v>
      </c>
      <c r="AF364" s="124" t="s">
        <v>578</v>
      </c>
      <c r="AG364" s="125" t="str">
        <f t="shared" ca="1" si="171"/>
        <v>-</v>
      </c>
      <c r="AI364" s="125" t="str">
        <f ca="1">IF(A383=FALSE,"",ROUND(C383*F343,K342))</f>
        <v/>
      </c>
      <c r="AJ364" s="125" t="str">
        <f ca="1">IF(A383=FALSE,"",ROUND(OFFSET(Force_2!L$3,B341+A364,0)*A343*F343,K342))</f>
        <v/>
      </c>
      <c r="AK364" s="125" t="str">
        <f ca="1">IF(A383=FALSE,"",ROUND(OFFSET(Force_2!M$3,B341+A364,0)*A343*F343,K342))</f>
        <v/>
      </c>
      <c r="AL364" s="124" t="str">
        <f ca="1">IF(A383=FALSE,"","± "&amp;TEXT((AK364-AJ364)/2,J343))</f>
        <v/>
      </c>
      <c r="AM364" s="124" t="str">
        <f t="shared" ca="1" si="172"/>
        <v>-</v>
      </c>
    </row>
    <row r="365" spans="1:39" s="119" customFormat="1" ht="18.75" customHeight="1">
      <c r="A365" s="121">
        <v>16</v>
      </c>
      <c r="B365" s="121" t="b">
        <f ca="1">IFERROR(AND(OFFSET(Force_2!O$3,B341+A365,0)&lt;&gt;"",H341+5&gt;A365),FALSE)</f>
        <v>0</v>
      </c>
      <c r="C365" s="542"/>
      <c r="D365" s="121" t="str">
        <f ca="1">IF(B$36=FALSE,"",OFFSET(Force_2!B$3,B341+A365,0))</f>
        <v/>
      </c>
      <c r="E365" s="121" t="str">
        <f ca="1">IF(B365=FALSE,"",OFFSET(Force_2!O$3,B341+A365,0))</f>
        <v/>
      </c>
      <c r="F365" s="121" t="str">
        <f ca="1">IF(B365=FALSE,"",OFFSET(Force_2!P$3,B341+A365,0))</f>
        <v/>
      </c>
      <c r="G365" s="121" t="str">
        <f ca="1">IF(B365=FALSE,"",OFFSET(Force_2!Q$3,B341+A365,0))</f>
        <v/>
      </c>
      <c r="H365" s="121" t="str">
        <f ca="1">IF(B365=FALSE,"",OFFSET(Force_2!R$3,B341+A365,0))</f>
        <v/>
      </c>
      <c r="I365" s="121" t="str">
        <f ca="1">IF(B365=FALSE,"",OFFSET(Force_2!S$3,B341+A365,0))</f>
        <v/>
      </c>
      <c r="J365" s="121" t="str">
        <f ca="1">IF(B365=FALSE,"",OFFSET(Force_2!T$3,B341+A365,0))</f>
        <v/>
      </c>
      <c r="K365" s="308" t="str">
        <f ca="1">IF(B365=FALSE,"",D365*A343)</f>
        <v/>
      </c>
      <c r="L365" s="308" t="str">
        <f ca="1">IF(B365=FALSE,"",IF(D365=0,0,D365/E365*(F365-F352)))</f>
        <v/>
      </c>
      <c r="M365" s="308" t="str">
        <f ca="1">IF(B365=FALSE,"",IF(D365=0,0,D365/G365*(H365-H352)))</f>
        <v/>
      </c>
      <c r="N365" s="308" t="str">
        <f ca="1">IF(B365=FALSE,"",IF(D365=0,0,D365/I365*(J365-J352)))</f>
        <v/>
      </c>
      <c r="O365" s="308" t="str">
        <f t="shared" ca="1" si="169"/>
        <v/>
      </c>
      <c r="P365" s="308" t="str">
        <f ca="1">IF(B365=FALSE,"",(R343*L365+S343*L365^2+T343*L365^3)*N343)</f>
        <v/>
      </c>
      <c r="Q365" s="308" t="str">
        <f ca="1">IF(B365=FALSE,"",(R343*M365+S343*M365^2+T343*M365^3)*N343)</f>
        <v/>
      </c>
      <c r="R365" s="308" t="str">
        <f ca="1">IF(B365=FALSE,"",(R343*N365+S343*N365^2+T343*N365^3)*N343)</f>
        <v/>
      </c>
      <c r="S365" s="308" t="str">
        <f t="shared" ca="1" si="170"/>
        <v/>
      </c>
      <c r="T365" s="309" t="str">
        <f ca="1">IF(B365=FALSE,"",IF(K365=0,0,(ROUND(K365,K343)-ROUND(P365,K343))/ROUND(P365,K343)*100))</f>
        <v/>
      </c>
      <c r="U365" s="309" t="str">
        <f ca="1">IF(B365=FALSE,"",IF(K365=0,0,(ROUND(K365,K343)-ROUND(Q365,K343))/ROUND(Q365,K343)*100))</f>
        <v/>
      </c>
      <c r="V365" s="309" t="str">
        <f ca="1">IF(B365=FALSE,"",IF(K365=0,0,(ROUND(K365,K343)-ROUND(R365,K343))/ROUND(R365,K343)*100))</f>
        <v/>
      </c>
      <c r="W365" s="126"/>
      <c r="X365" s="124" t="str">
        <f ca="1">IF(A384=FALSE,"",IF(B384*F343&gt;=1000,"# ##","")&amp;J343)</f>
        <v/>
      </c>
      <c r="Y365" s="124" t="str">
        <f ca="1">IF(A384=FALSE,"",TEXT(B384*F343,X365))</f>
        <v/>
      </c>
      <c r="Z365" s="124" t="str">
        <f ca="1">IF(A384=FALSE,"-",TEXT(C384*F343,X365))</f>
        <v>-</v>
      </c>
      <c r="AA365" s="273" t="str">
        <f ca="1">IF(A384=FALSE,"-",TEXT((B384-C384)*F343,X365))</f>
        <v>-</v>
      </c>
      <c r="AB365" s="124" t="str">
        <f ca="1">IF(A384=FALSE,"",IF(D365=0,"-",TEXT(P384,AH373)))</f>
        <v/>
      </c>
      <c r="AC365" s="124" t="str">
        <f ca="1">IF(OR(A384=FALSE,D365=0),"-",TEXT(ROUNDUP(AE384,AH371),AH373))</f>
        <v>-</v>
      </c>
      <c r="AD365" s="273" t="str">
        <f ca="1">IF(A384=FALSE,"-",TEXT(ROUNDUP(AE384,AH371)%*B384*F343,X365))</f>
        <v>-</v>
      </c>
      <c r="AE365" s="124" t="str">
        <f ca="1">IF(OR(A384=FALSE,D365=0),"-",TEXT(Q384,AH373))</f>
        <v>-</v>
      </c>
      <c r="AF365" s="124" t="s">
        <v>578</v>
      </c>
      <c r="AG365" s="125" t="str">
        <f t="shared" ca="1" si="171"/>
        <v>-</v>
      </c>
      <c r="AI365" s="125" t="str">
        <f ca="1">IF(A384=FALSE,"",ROUND(C384*F343,K342))</f>
        <v/>
      </c>
      <c r="AJ365" s="125" t="str">
        <f ca="1">IF(A384=FALSE,"",ROUND(OFFSET(Force_2!L$3,B341+A365,0)*A343*F343,K342))</f>
        <v/>
      </c>
      <c r="AK365" s="125" t="str">
        <f ca="1">IF(A384=FALSE,"",ROUND(OFFSET(Force_2!M$3,B341+A365,0)*A343*F343,K342))</f>
        <v/>
      </c>
      <c r="AL365" s="124" t="str">
        <f ca="1">IF(A384=FALSE,"","± "&amp;TEXT((AK365-AJ365)/2,J343))</f>
        <v/>
      </c>
      <c r="AM365" s="124" t="str">
        <f t="shared" ca="1" si="172"/>
        <v>-</v>
      </c>
    </row>
    <row r="366" spans="1:39" s="119" customFormat="1" ht="18.75" customHeight="1">
      <c r="A366" s="121">
        <v>17</v>
      </c>
      <c r="B366" s="121" t="b">
        <f ca="1">IFERROR(AND(OFFSET(Force_2!O$3,B341+A366,0)&lt;&gt;"",H341+5&gt;A366),FALSE)</f>
        <v>0</v>
      </c>
      <c r="C366" s="557"/>
      <c r="D366" s="121" t="str">
        <f ca="1">IF(B$37=FALSE,"",OFFSET(Force_2!B$3,B341+A366,0))</f>
        <v/>
      </c>
      <c r="E366" s="121" t="str">
        <f ca="1">IF(B366=FALSE,"",OFFSET(Force_2!O$3,B341+A366,0))</f>
        <v/>
      </c>
      <c r="F366" s="121" t="str">
        <f ca="1">IF(B366=FALSE,"",OFFSET(Force_2!P$3,B341+A366,0))</f>
        <v/>
      </c>
      <c r="G366" s="121" t="str">
        <f ca="1">IF(B366=FALSE,"",OFFSET(Force_2!Q$3,B341+A366,0))</f>
        <v/>
      </c>
      <c r="H366" s="121" t="str">
        <f ca="1">IF(B366=FALSE,"",OFFSET(Force_2!R$3,B341+A366,0))</f>
        <v/>
      </c>
      <c r="I366" s="121" t="str">
        <f ca="1">IF(B366=FALSE,"",OFFSET(Force_2!S$3,B341+A366,0))</f>
        <v/>
      </c>
      <c r="J366" s="121" t="str">
        <f ca="1">IF(B366=FALSE,"",OFFSET(Force_2!T$3,B341+A366,0))</f>
        <v/>
      </c>
      <c r="K366" s="308" t="str">
        <f ca="1">IF(B366=FALSE,"",D366*A343)</f>
        <v/>
      </c>
      <c r="L366" s="308" t="str">
        <f ca="1">IF(B366=FALSE,"",IF(D366=0,0,D366/E366*(F366-F352)))</f>
        <v/>
      </c>
      <c r="M366" s="308" t="str">
        <f ca="1">IF(B366=FALSE,"",IF(D366=0,0,D366/G366*(H366-H352)))</f>
        <v/>
      </c>
      <c r="N366" s="308" t="str">
        <f ca="1">IF(B366=FALSE,"",IF(D366=0,0,D366/I366*(J366-J352)))</f>
        <v/>
      </c>
      <c r="O366" s="308" t="str">
        <f t="shared" ca="1" si="169"/>
        <v/>
      </c>
      <c r="P366" s="308" t="str">
        <f ca="1">IF(B366=FALSE,"",(R343*L366+S343*L366^2+T343*L366^3)*N343)</f>
        <v/>
      </c>
      <c r="Q366" s="308" t="str">
        <f ca="1">IF(B366=FALSE,"",(R343*M366+S343*M366^2+T343*M366^3)*N343)</f>
        <v/>
      </c>
      <c r="R366" s="308" t="str">
        <f ca="1">IF(B366=FALSE,"",(R343*N366+S343*N366^2+T343*N366^3)*N343)</f>
        <v/>
      </c>
      <c r="S366" s="308" t="str">
        <f t="shared" ca="1" si="170"/>
        <v/>
      </c>
      <c r="T366" s="309" t="str">
        <f ca="1">IF(B366=FALSE,"",IF(K366=0,0,(ROUND(K366,K343)-ROUND(P366,K343))/ROUND(P366,K343)*100))</f>
        <v/>
      </c>
      <c r="U366" s="309" t="str">
        <f ca="1">IF(B366=FALSE,"",IF(K366=0,0,(ROUND(K366,K343)-ROUND(Q366,K343))/ROUND(Q366,K343)*100))</f>
        <v/>
      </c>
      <c r="V366" s="309" t="str">
        <f ca="1">IF(B366=FALSE,"",IF(K366=0,0,(ROUND(K366,K343)-ROUND(R366,K343))/ROUND(R366,K343)*100))</f>
        <v/>
      </c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</row>
    <row r="367" spans="1:39" s="119" customFormat="1" ht="18.75" customHeight="1"/>
    <row r="368" spans="1:39" s="119" customFormat="1" ht="18.75" customHeight="1">
      <c r="A368" s="93" t="s">
        <v>194</v>
      </c>
      <c r="F368" s="127"/>
      <c r="G368" s="128"/>
      <c r="H368" s="128"/>
      <c r="I368" s="128"/>
      <c r="J368" s="128"/>
      <c r="K368" s="108"/>
      <c r="L368" s="108"/>
      <c r="U368" s="93" t="s">
        <v>286</v>
      </c>
      <c r="Z368" s="106"/>
      <c r="AA368" s="106"/>
      <c r="AB368" s="106"/>
      <c r="AC368" s="93" t="s">
        <v>287</v>
      </c>
    </row>
    <row r="369" spans="1:34" s="119" customFormat="1" ht="18.75" customHeight="1">
      <c r="A369" s="313" t="s">
        <v>300</v>
      </c>
      <c r="B369" s="313" t="s">
        <v>192</v>
      </c>
      <c r="C369" s="313" t="s">
        <v>272</v>
      </c>
      <c r="D369" s="535" t="s">
        <v>301</v>
      </c>
      <c r="E369" s="536"/>
      <c r="F369" s="536"/>
      <c r="G369" s="536"/>
      <c r="H369" s="536"/>
      <c r="I369" s="536"/>
      <c r="J369" s="536"/>
      <c r="K369" s="537"/>
      <c r="L369" s="538" t="s">
        <v>302</v>
      </c>
      <c r="M369" s="544" t="s">
        <v>44</v>
      </c>
      <c r="N369" s="538" t="s">
        <v>290</v>
      </c>
      <c r="O369" s="538" t="s">
        <v>227</v>
      </c>
      <c r="P369" s="538" t="s">
        <v>288</v>
      </c>
      <c r="Q369" s="538" t="s">
        <v>229</v>
      </c>
      <c r="R369" s="538" t="s">
        <v>195</v>
      </c>
      <c r="S369" s="538" t="s">
        <v>232</v>
      </c>
      <c r="U369" s="538" t="s">
        <v>227</v>
      </c>
      <c r="V369" s="538" t="s">
        <v>288</v>
      </c>
      <c r="W369" s="538" t="s">
        <v>229</v>
      </c>
      <c r="X369" s="538" t="s">
        <v>195</v>
      </c>
      <c r="Y369" s="538" t="s">
        <v>232</v>
      </c>
      <c r="Z369" s="538" t="s">
        <v>289</v>
      </c>
      <c r="AA369" s="558" t="s">
        <v>310</v>
      </c>
      <c r="AC369" s="313" t="s">
        <v>290</v>
      </c>
      <c r="AD369" s="538" t="s">
        <v>3</v>
      </c>
      <c r="AE369" s="313" t="s">
        <v>290</v>
      </c>
      <c r="AF369" s="538" t="s">
        <v>291</v>
      </c>
      <c r="AG369" s="313" t="s">
        <v>290</v>
      </c>
      <c r="AH369" s="313" t="s">
        <v>290</v>
      </c>
    </row>
    <row r="370" spans="1:34" s="119" customFormat="1" ht="18.75" customHeight="1">
      <c r="A370" s="312"/>
      <c r="B370" s="312" t="s">
        <v>176</v>
      </c>
      <c r="C370" s="312" t="s">
        <v>176</v>
      </c>
      <c r="D370" s="99" t="s">
        <v>297</v>
      </c>
      <c r="E370" s="99" t="s">
        <v>313</v>
      </c>
      <c r="F370" s="99" t="s">
        <v>314</v>
      </c>
      <c r="G370" s="99" t="s">
        <v>315</v>
      </c>
      <c r="H370" s="99" t="s">
        <v>296</v>
      </c>
      <c r="I370" s="99" t="s">
        <v>316</v>
      </c>
      <c r="J370" s="99" t="s">
        <v>298</v>
      </c>
      <c r="K370" s="99" t="s">
        <v>61</v>
      </c>
      <c r="L370" s="539"/>
      <c r="M370" s="545"/>
      <c r="N370" s="539"/>
      <c r="O370" s="539"/>
      <c r="P370" s="539"/>
      <c r="Q370" s="539"/>
      <c r="R370" s="539"/>
      <c r="S370" s="539"/>
      <c r="U370" s="539"/>
      <c r="V370" s="539"/>
      <c r="W370" s="539"/>
      <c r="X370" s="539"/>
      <c r="Y370" s="539"/>
      <c r="Z370" s="539"/>
      <c r="AA370" s="559"/>
      <c r="AC370" s="312" t="s">
        <v>292</v>
      </c>
      <c r="AD370" s="539"/>
      <c r="AE370" s="312" t="s">
        <v>293</v>
      </c>
      <c r="AF370" s="539"/>
      <c r="AG370" s="312" t="s">
        <v>294</v>
      </c>
      <c r="AH370" s="312" t="s">
        <v>295</v>
      </c>
    </row>
    <row r="371" spans="1:34" s="119" customFormat="1" ht="18.75" customHeight="1">
      <c r="A371" s="129" t="b">
        <f ca="1">AND(B352=TRUE,H341+6&gt;A352+2)</f>
        <v>0</v>
      </c>
      <c r="B371" s="130" t="str">
        <f t="shared" ref="B371:B384" ca="1" si="173">IF(TYPE(K352)=16,"",K352)</f>
        <v/>
      </c>
      <c r="C371" s="131" t="str">
        <f t="shared" ref="C371:C384" ca="1" si="174">S352</f>
        <v/>
      </c>
      <c r="D371" s="204" t="str">
        <f ca="1">IF(A371=FALSE,"",IF(B371=0,0,D343/B371*100))</f>
        <v/>
      </c>
      <c r="E371" s="204" t="str">
        <f ca="1">IF(A371=FALSE,"",IF(B371=0,0,D343/B371*100))</f>
        <v/>
      </c>
      <c r="F371" s="132" t="str">
        <f ca="1">IF(A371=FALSE,"",IF(B371=0,0,SQRT(SUMSQ(D371/2/SQRT(3),E371/2/SQRT(3)))))</f>
        <v/>
      </c>
      <c r="G371" s="132" t="str">
        <f t="shared" ref="G371:G384" ca="1" si="175">IF(A371=FALSE,"",SQRT(1/(3*(3-1))*SUMSQ(T352-P371,U352-P371,V352-P371)))</f>
        <v/>
      </c>
      <c r="H371" s="132" t="str">
        <f ca="1">IF(A371=FALSE,"",IF(B371=0,0,P341/2))</f>
        <v/>
      </c>
      <c r="I371" s="132" t="str">
        <f ca="1">IF(A371=FALSE,"",IF(B371=0,0,P343/SQRT(3)))</f>
        <v/>
      </c>
      <c r="J371" s="132" t="str">
        <f ca="1">IF(A371=FALSE,"",IF(B371=0,0,O341*B343/SQRT(3)))</f>
        <v/>
      </c>
      <c r="K371" s="205" t="str">
        <f t="shared" ref="K371:K384" ca="1" si="176">IF(A371=FALSE,"",IF(B371=0,0,SQRT(SUMSQ(F371:J371))))</f>
        <v/>
      </c>
      <c r="L371" s="133" t="str">
        <f ca="1">IF(A371=FALSE,"",IF(G371=0,"∞",IF(K371^4/(G371^4/2)&gt;100000,"∞",ROUNDDOWN(K371^4/(G371^4/2),0))))</f>
        <v/>
      </c>
      <c r="M371" s="134" t="str">
        <f t="shared" ref="M371:M384" ca="1" si="177">IF(A371=FALSE,"",IF(L371="∞",2,IF(L371&gt;=10,2,IF(L371&lt;10,ROUND(TINV((1-0.95),L371),2)))))</f>
        <v/>
      </c>
      <c r="N371" s="135" t="str">
        <f ca="1">IF(A371=FALSE,"",IF(B371=0,0,K371*MAX(M371:M384)))</f>
        <v/>
      </c>
      <c r="O371" s="207" t="str">
        <f ca="1">IF(A371=FALSE,"",D353)</f>
        <v/>
      </c>
      <c r="P371" s="208" t="str">
        <f t="shared" ref="P371:P384" ca="1" si="178">IF(A371=FALSE,"",AVERAGE(T352:V352))</f>
        <v/>
      </c>
      <c r="Q371" s="210" t="str">
        <f t="shared" ref="Q371:Q384" ca="1" si="179">IF(A371=FALSE,"",IF(B371=0,0,MAX(T352:V352)-MIN(T352:V352)))</f>
        <v/>
      </c>
      <c r="R371" s="208" t="str">
        <f ca="1">IF(A371=FALSE,"",OFFSET(O350,0,MATCH(MAX(P351:R351),P351:R351,0)))</f>
        <v/>
      </c>
      <c r="S371" s="209" t="str">
        <f ca="1">IF(A371=FALSE,"",IF(C371=0,0,D343/B371*100))</f>
        <v/>
      </c>
      <c r="U371" s="104">
        <f ca="1">IF(F341*Q$4&lt;=O371,0.5,IF(F341*Q$5&lt;=O371,1,IF(F341*Q$6&lt;=O371,2,IF(F341*Q$7&lt;=O371,3,))))</f>
        <v>0.5</v>
      </c>
      <c r="V371" s="104">
        <f t="shared" ref="V371:V384" ca="1" si="180">OFFSET($P$3,COUNTIF(R$4:R$7,"&lt;"&amp;ABS(P371))+1,0)</f>
        <v>0.5</v>
      </c>
      <c r="W371" s="104">
        <f t="shared" ref="W371:W384" ca="1" si="181">OFFSET($P$3,COUNTIF(S$4:S$7,"&lt;"&amp;ABS(Q371))+1,0)</f>
        <v>0.5</v>
      </c>
      <c r="X371" s="104">
        <f t="shared" ref="X371:X384" ca="1" si="182">OFFSET($P$3,COUNTIF(U$4:U$7,"&lt;"&amp;ABS(R371))+1,0)</f>
        <v>0.5</v>
      </c>
      <c r="Y371" s="104">
        <f t="shared" ref="Y371:Y384" ca="1" si="183">OFFSET($P$3,COUNTIF(V$4:V$7,"&lt;"&amp;ABS(S371))+1,0)</f>
        <v>0.5</v>
      </c>
      <c r="Z371" s="104">
        <f ca="1">IF(O343="등급외",4,O343)</f>
        <v>0</v>
      </c>
      <c r="AA371" s="136" t="s">
        <v>0</v>
      </c>
      <c r="AC371" s="137" t="str">
        <f t="shared" ref="AC371:AC384" ca="1" si="184">N371</f>
        <v/>
      </c>
      <c r="AD371" s="137" t="str">
        <f ca="1">IF(A371=FALSE,"",IF(B371=0,0,C343*100))</f>
        <v/>
      </c>
      <c r="AE371" s="137" t="str">
        <f t="shared" ref="AE371:AE384" ca="1" si="185">IF(A371=FALSE,"",IF(B371=0,0,MAX(AC371:AD371)))</f>
        <v/>
      </c>
      <c r="AF371" s="137" t="b">
        <f t="shared" ref="AF371:AF384" ca="1" si="186">AE371=AC371</f>
        <v>1</v>
      </c>
      <c r="AG371" s="125" t="str">
        <f t="shared" ref="AG371:AG384" ca="1" si="187">IF(A371=FALSE,"",IF(B371=0,"",IF(ABS(AE371)&lt;0.01,4,IF(ABS(AE371)&lt;0.1,3,IF(ABS(AE371)&lt;1,2,IF(ABS(AE371)&lt;10,1,0))))))</f>
        <v/>
      </c>
      <c r="AH371" s="125">
        <f ca="1">MIN(AG371:AG384)</f>
        <v>0</v>
      </c>
    </row>
    <row r="372" spans="1:34" s="119" customFormat="1" ht="18.75" customHeight="1">
      <c r="A372" s="129" t="b">
        <f ca="1">AND(B353=TRUE,H341+6&gt;A353+2)</f>
        <v>0</v>
      </c>
      <c r="B372" s="130" t="str">
        <f t="shared" ca="1" si="173"/>
        <v/>
      </c>
      <c r="C372" s="131" t="str">
        <f t="shared" ca="1" si="174"/>
        <v/>
      </c>
      <c r="D372" s="204" t="str">
        <f ca="1">IF(A372=FALSE,"",IF(B372=0,0,D343/B372*100))</f>
        <v/>
      </c>
      <c r="E372" s="204" t="str">
        <f ca="1">IF(A372=FALSE,"",IF(B372=0,0,D343/B372*100))</f>
        <v/>
      </c>
      <c r="F372" s="132" t="str">
        <f t="shared" ref="F372:F384" ca="1" si="188">IF(A372=FALSE,"",IF(B372=0,0,SQRT(SUMSQ(D372/2/SQRT(3),E372/2/SQRT(3)))))</f>
        <v/>
      </c>
      <c r="G372" s="132" t="str">
        <f t="shared" ca="1" si="175"/>
        <v/>
      </c>
      <c r="H372" s="132" t="str">
        <f ca="1">IF(A372=FALSE,"",IF(B372=0,0,P341/2))</f>
        <v/>
      </c>
      <c r="I372" s="132" t="str">
        <f ca="1">IF(A372=FALSE,"",IF(B372=0,0,P343/SQRT(3)))</f>
        <v/>
      </c>
      <c r="J372" s="132" t="str">
        <f ca="1">IF(A372=FALSE,"",IF(B372=0,0,O341*B343/SQRT(3)))</f>
        <v/>
      </c>
      <c r="K372" s="205" t="str">
        <f t="shared" ca="1" si="176"/>
        <v/>
      </c>
      <c r="L372" s="133" t="str">
        <f t="shared" ref="L372:L384" ca="1" si="189">IF(A372=FALSE,"",IF(G372=0,"∞",IF(K372^4/(G372^4/2)&gt;100000,"∞",ROUNDDOWN(K372^4/(G372^4/2),0))))</f>
        <v/>
      </c>
      <c r="M372" s="134" t="str">
        <f t="shared" ca="1" si="177"/>
        <v/>
      </c>
      <c r="N372" s="135" t="str">
        <f ca="1">IF(A372=FALSE,"",IF(B372=0,0,K372*MAX(M371:M384)))</f>
        <v/>
      </c>
      <c r="O372" s="207" t="str">
        <f ca="1">IF(A372=FALSE,"",D353)</f>
        <v/>
      </c>
      <c r="P372" s="208" t="str">
        <f t="shared" ca="1" si="178"/>
        <v/>
      </c>
      <c r="Q372" s="210" t="str">
        <f t="shared" ca="1" si="179"/>
        <v/>
      </c>
      <c r="R372" s="208" t="str">
        <f ca="1">IF(A372=FALSE,"",OFFSET(O350,0,MATCH(MAX(P351:R351),P351:R351,0)))</f>
        <v/>
      </c>
      <c r="S372" s="209" t="str">
        <f ca="1">IF(A372=FALSE,"",IF(C372=0,0,D343/B372*100))</f>
        <v/>
      </c>
      <c r="U372" s="104">
        <f ca="1">IF(F341*Q$4&lt;=O372,0.5,IF(F341*Q$5&lt;=O372,1,IF(F341*Q$6&lt;=O372,2,IF(F341*Q$7&lt;=O372,3,))))</f>
        <v>0.5</v>
      </c>
      <c r="V372" s="104">
        <f t="shared" ca="1" si="180"/>
        <v>0.5</v>
      </c>
      <c r="W372" s="104">
        <f t="shared" ca="1" si="181"/>
        <v>0.5</v>
      </c>
      <c r="X372" s="104">
        <f t="shared" ca="1" si="182"/>
        <v>0.5</v>
      </c>
      <c r="Y372" s="104">
        <f t="shared" ca="1" si="183"/>
        <v>0.5</v>
      </c>
      <c r="Z372" s="104">
        <f ca="1">Z371</f>
        <v>0</v>
      </c>
      <c r="AA372" s="136">
        <f t="shared" ref="AA372:AA384" ca="1" si="190">MAX(U372:Z372)</f>
        <v>0.5</v>
      </c>
      <c r="AC372" s="137" t="str">
        <f t="shared" ca="1" si="184"/>
        <v/>
      </c>
      <c r="AD372" s="137" t="str">
        <f ca="1">IF(A372=FALSE,"",IF(B372=0,0,C343*100))</f>
        <v/>
      </c>
      <c r="AE372" s="137" t="str">
        <f t="shared" ca="1" si="185"/>
        <v/>
      </c>
      <c r="AF372" s="137" t="b">
        <f t="shared" ca="1" si="186"/>
        <v>1</v>
      </c>
      <c r="AG372" s="125" t="str">
        <f t="shared" ca="1" si="187"/>
        <v/>
      </c>
      <c r="AH372" s="313" t="s">
        <v>51</v>
      </c>
    </row>
    <row r="373" spans="1:34" s="119" customFormat="1" ht="18.75" customHeight="1">
      <c r="A373" s="129" t="b">
        <f ca="1">AND(B354=TRUE,H341+6&gt;A354+2)</f>
        <v>0</v>
      </c>
      <c r="B373" s="130" t="str">
        <f t="shared" ca="1" si="173"/>
        <v/>
      </c>
      <c r="C373" s="131" t="str">
        <f t="shared" ca="1" si="174"/>
        <v/>
      </c>
      <c r="D373" s="204" t="str">
        <f ca="1">IF(A373=FALSE,"",IF(B373=0,0,D343/B373*100))</f>
        <v/>
      </c>
      <c r="E373" s="204" t="str">
        <f ca="1">IF(A373=FALSE,"",IF(B373=0,0,D343/B373*100))</f>
        <v/>
      </c>
      <c r="F373" s="132" t="str">
        <f t="shared" ca="1" si="188"/>
        <v/>
      </c>
      <c r="G373" s="132" t="str">
        <f t="shared" ca="1" si="175"/>
        <v/>
      </c>
      <c r="H373" s="132" t="str">
        <f ca="1">IF(A373=FALSE,"",IF(B373=0,0,P341/2))</f>
        <v/>
      </c>
      <c r="I373" s="132" t="str">
        <f ca="1">IF(A373=FALSE,"",IF(B373=0,0,P343/SQRT(3)))</f>
        <v/>
      </c>
      <c r="J373" s="132" t="str">
        <f ca="1">IF(A373=FALSE,"",IF(B373=0,0,O341*B343/SQRT(3)))</f>
        <v/>
      </c>
      <c r="K373" s="205" t="str">
        <f t="shared" ca="1" si="176"/>
        <v/>
      </c>
      <c r="L373" s="133" t="str">
        <f t="shared" ca="1" si="189"/>
        <v/>
      </c>
      <c r="M373" s="134" t="str">
        <f t="shared" ca="1" si="177"/>
        <v/>
      </c>
      <c r="N373" s="135" t="str">
        <f ca="1">IF(A373=FALSE,"",IF(B373=0,0,K373*MAX(M371:M384)))</f>
        <v/>
      </c>
      <c r="O373" s="207" t="str">
        <f ca="1">IF(A373=FALSE,"",D353)</f>
        <v/>
      </c>
      <c r="P373" s="208" t="str">
        <f t="shared" ca="1" si="178"/>
        <v/>
      </c>
      <c r="Q373" s="210" t="str">
        <f t="shared" ca="1" si="179"/>
        <v/>
      </c>
      <c r="R373" s="208" t="str">
        <f ca="1">IF(A373=FALSE,"",OFFSET(O350,0,MATCH(MAX(P351:R351),P351:R351,0)))</f>
        <v/>
      </c>
      <c r="S373" s="209" t="str">
        <f ca="1">IF(A373=FALSE,"",IF(C373=0,0,D343/B373*100))</f>
        <v/>
      </c>
      <c r="U373" s="104">
        <f ca="1">IF(F341*Q$4&lt;=O373,0.5,IF(F341*Q$5&lt;=O373,1,IF(F341*Q$6&lt;=O373,2,IF(F341*Q$7&lt;=O373,3,))))</f>
        <v>0.5</v>
      </c>
      <c r="V373" s="104">
        <f t="shared" ca="1" si="180"/>
        <v>0.5</v>
      </c>
      <c r="W373" s="104">
        <f t="shared" ca="1" si="181"/>
        <v>0.5</v>
      </c>
      <c r="X373" s="104">
        <f t="shared" ca="1" si="182"/>
        <v>0.5</v>
      </c>
      <c r="Y373" s="104">
        <f t="shared" ca="1" si="183"/>
        <v>0.5</v>
      </c>
      <c r="Z373" s="104">
        <f t="shared" ref="Z373:Z384" ca="1" si="191">Z372</f>
        <v>0</v>
      </c>
      <c r="AA373" s="136">
        <f t="shared" ca="1" si="190"/>
        <v>0.5</v>
      </c>
      <c r="AC373" s="137" t="str">
        <f t="shared" ca="1" si="184"/>
        <v/>
      </c>
      <c r="AD373" s="137" t="str">
        <f ca="1">IF(A373=FALSE,"",IF(B373=0,0,C343*100))</f>
        <v/>
      </c>
      <c r="AE373" s="137" t="str">
        <f t="shared" ca="1" si="185"/>
        <v/>
      </c>
      <c r="AF373" s="137" t="b">
        <f t="shared" ca="1" si="186"/>
        <v>1</v>
      </c>
      <c r="AG373" s="125" t="str">
        <f t="shared" ca="1" si="187"/>
        <v/>
      </c>
      <c r="AH373" s="125" t="str">
        <f ca="1">OFFSET($N$2,MATCH(AH371,$M$3:$M$8,0),0)</f>
        <v>0</v>
      </c>
    </row>
    <row r="374" spans="1:34" s="119" customFormat="1" ht="18.75" customHeight="1">
      <c r="A374" s="129" t="b">
        <f ca="1">AND(B355=TRUE,H341+6&gt;A355+2)</f>
        <v>0</v>
      </c>
      <c r="B374" s="130" t="str">
        <f t="shared" ca="1" si="173"/>
        <v/>
      </c>
      <c r="C374" s="131" t="str">
        <f t="shared" ca="1" si="174"/>
        <v/>
      </c>
      <c r="D374" s="204" t="str">
        <f ca="1">IF(A374=FALSE,"",IF(B374=0,0,D343/B374*100))</f>
        <v/>
      </c>
      <c r="E374" s="204" t="str">
        <f ca="1">IF(A374=FALSE,"",IF(B374=0,0,D343/B374*100))</f>
        <v/>
      </c>
      <c r="F374" s="132" t="str">
        <f t="shared" ca="1" si="188"/>
        <v/>
      </c>
      <c r="G374" s="132" t="str">
        <f t="shared" ca="1" si="175"/>
        <v/>
      </c>
      <c r="H374" s="132" t="str">
        <f ca="1">IF(A374=FALSE,"",IF(B374=0,0,P341/2))</f>
        <v/>
      </c>
      <c r="I374" s="132" t="str">
        <f ca="1">IF(A374=FALSE,"",IF(B374=0,0,P343/SQRT(3)))</f>
        <v/>
      </c>
      <c r="J374" s="132" t="str">
        <f ca="1">IF(A374=FALSE,"",IF(B374=0,0,O341*B343/SQRT(3)))</f>
        <v/>
      </c>
      <c r="K374" s="205" t="str">
        <f t="shared" ca="1" si="176"/>
        <v/>
      </c>
      <c r="L374" s="133" t="str">
        <f t="shared" ca="1" si="189"/>
        <v/>
      </c>
      <c r="M374" s="134" t="str">
        <f t="shared" ca="1" si="177"/>
        <v/>
      </c>
      <c r="N374" s="135" t="str">
        <f ca="1">IF(A374=FALSE,"",IF(B374=0,0,K374*MAX(M371:M384)))</f>
        <v/>
      </c>
      <c r="O374" s="207" t="str">
        <f ca="1">IF(A374=FALSE,"",D353)</f>
        <v/>
      </c>
      <c r="P374" s="208" t="str">
        <f t="shared" ca="1" si="178"/>
        <v/>
      </c>
      <c r="Q374" s="210" t="str">
        <f t="shared" ca="1" si="179"/>
        <v/>
      </c>
      <c r="R374" s="208" t="str">
        <f ca="1">IF(A374=FALSE,"",OFFSET(O350,0,MATCH(MAX(P351:R351),P351:R351,0)))</f>
        <v/>
      </c>
      <c r="S374" s="209" t="str">
        <f ca="1">IF(A374=FALSE,"",IF(C374=0,0,D343/B374*100))</f>
        <v/>
      </c>
      <c r="U374" s="104">
        <f ca="1">IF(F341*Q$4&lt;=O374,0.5,IF(F341*Q$5&lt;=O374,1,IF(F341*Q$6&lt;=O374,2,IF(F341*Q$7&lt;=O374,3,))))</f>
        <v>0.5</v>
      </c>
      <c r="V374" s="104">
        <f t="shared" ca="1" si="180"/>
        <v>0.5</v>
      </c>
      <c r="W374" s="104">
        <f t="shared" ca="1" si="181"/>
        <v>0.5</v>
      </c>
      <c r="X374" s="104">
        <f t="shared" ca="1" si="182"/>
        <v>0.5</v>
      </c>
      <c r="Y374" s="104">
        <f t="shared" ca="1" si="183"/>
        <v>0.5</v>
      </c>
      <c r="Z374" s="104">
        <f t="shared" ca="1" si="191"/>
        <v>0</v>
      </c>
      <c r="AA374" s="136">
        <f t="shared" ca="1" si="190"/>
        <v>0.5</v>
      </c>
      <c r="AC374" s="137" t="str">
        <f t="shared" ca="1" si="184"/>
        <v/>
      </c>
      <c r="AD374" s="137" t="str">
        <f ca="1">IF(A374=FALSE,"",IF(B374=0,0,C343*100))</f>
        <v/>
      </c>
      <c r="AE374" s="137" t="str">
        <f t="shared" ca="1" si="185"/>
        <v/>
      </c>
      <c r="AF374" s="137" t="b">
        <f t="shared" ca="1" si="186"/>
        <v>1</v>
      </c>
      <c r="AG374" s="125" t="str">
        <f t="shared" ca="1" si="187"/>
        <v/>
      </c>
      <c r="AH374" s="313" t="s">
        <v>3</v>
      </c>
    </row>
    <row r="375" spans="1:34" s="119" customFormat="1" ht="18.75" customHeight="1">
      <c r="A375" s="129" t="b">
        <f ca="1">AND(B356=TRUE,H341+6&gt;A356+2)</f>
        <v>0</v>
      </c>
      <c r="B375" s="130" t="str">
        <f t="shared" ca="1" si="173"/>
        <v/>
      </c>
      <c r="C375" s="131" t="str">
        <f t="shared" ca="1" si="174"/>
        <v/>
      </c>
      <c r="D375" s="204" t="str">
        <f ca="1">IF(A375=FALSE,"",IF(B375=0,0,D343/B375*100))</f>
        <v/>
      </c>
      <c r="E375" s="204" t="str">
        <f ca="1">IF(A375=FALSE,"",IF(B375=0,0,D343/B375*100))</f>
        <v/>
      </c>
      <c r="F375" s="132" t="str">
        <f t="shared" ca="1" si="188"/>
        <v/>
      </c>
      <c r="G375" s="132" t="str">
        <f t="shared" ca="1" si="175"/>
        <v/>
      </c>
      <c r="H375" s="132" t="str">
        <f ca="1">IF(A375=FALSE,"",IF(B375=0,0,P341/2))</f>
        <v/>
      </c>
      <c r="I375" s="132" t="str">
        <f ca="1">IF(A375=FALSE,"",IF(B375=0,0,P343/SQRT(3)))</f>
        <v/>
      </c>
      <c r="J375" s="132" t="str">
        <f ca="1">IF(A375=FALSE,"",IF(B375=0,0,O341*B343/SQRT(3)))</f>
        <v/>
      </c>
      <c r="K375" s="205" t="str">
        <f t="shared" ca="1" si="176"/>
        <v/>
      </c>
      <c r="L375" s="133" t="str">
        <f t="shared" ca="1" si="189"/>
        <v/>
      </c>
      <c r="M375" s="134" t="str">
        <f t="shared" ca="1" si="177"/>
        <v/>
      </c>
      <c r="N375" s="135" t="str">
        <f ca="1">IF(A375=FALSE,"",IF(B375=0,0,K375*MAX(M371:M384)))</f>
        <v/>
      </c>
      <c r="O375" s="207" t="str">
        <f ca="1">IF(A375=FALSE,"",D353)</f>
        <v/>
      </c>
      <c r="P375" s="208" t="str">
        <f t="shared" ca="1" si="178"/>
        <v/>
      </c>
      <c r="Q375" s="210" t="str">
        <f t="shared" ca="1" si="179"/>
        <v/>
      </c>
      <c r="R375" s="208" t="str">
        <f ca="1">IF(A375=FALSE,"",OFFSET(O350,0,MATCH(MAX(P351:R351),P351:R351,0)))</f>
        <v/>
      </c>
      <c r="S375" s="209" t="str">
        <f ca="1">IF(A375=FALSE,"",IF(C375=0,0,D343/B375*100))</f>
        <v/>
      </c>
      <c r="U375" s="104">
        <f ca="1">IF(F341*Q$4&lt;=O375,0.5,IF(F341*Q$5&lt;=O375,1,IF(F341*Q$6&lt;=O375,2,IF(F341*Q$7&lt;=O375,3,))))</f>
        <v>0.5</v>
      </c>
      <c r="V375" s="104">
        <f t="shared" ca="1" si="180"/>
        <v>0.5</v>
      </c>
      <c r="W375" s="104">
        <f t="shared" ca="1" si="181"/>
        <v>0.5</v>
      </c>
      <c r="X375" s="104">
        <f t="shared" ca="1" si="182"/>
        <v>0.5</v>
      </c>
      <c r="Y375" s="104">
        <f t="shared" ca="1" si="183"/>
        <v>0.5</v>
      </c>
      <c r="Z375" s="104">
        <f t="shared" ca="1" si="191"/>
        <v>0</v>
      </c>
      <c r="AA375" s="136">
        <f t="shared" ca="1" si="190"/>
        <v>0.5</v>
      </c>
      <c r="AC375" s="137" t="str">
        <f t="shared" ca="1" si="184"/>
        <v/>
      </c>
      <c r="AD375" s="137" t="str">
        <f ca="1">IF(A375=FALSE,"",IF(B375=0,0,C343*100))</f>
        <v/>
      </c>
      <c r="AE375" s="137" t="str">
        <f t="shared" ca="1" si="185"/>
        <v/>
      </c>
      <c r="AF375" s="137" t="b">
        <f t="shared" ca="1" si="186"/>
        <v>1</v>
      </c>
      <c r="AG375" s="125" t="str">
        <f t="shared" ca="1" si="187"/>
        <v/>
      </c>
      <c r="AH375" s="312" t="s">
        <v>233</v>
      </c>
    </row>
    <row r="376" spans="1:34" s="119" customFormat="1" ht="18.75" customHeight="1">
      <c r="A376" s="129" t="b">
        <f ca="1">AND(B357=TRUE,H341+6&gt;A357+2)</f>
        <v>0</v>
      </c>
      <c r="B376" s="130" t="str">
        <f t="shared" ca="1" si="173"/>
        <v/>
      </c>
      <c r="C376" s="131" t="str">
        <f t="shared" ca="1" si="174"/>
        <v/>
      </c>
      <c r="D376" s="204" t="str">
        <f ca="1">IF(A376=FALSE,"",IF(B376=0,0,D343/B376*100))</f>
        <v/>
      </c>
      <c r="E376" s="204" t="str">
        <f ca="1">IF(A376=FALSE,"",IF(B376=0,0,D343/B376*100))</f>
        <v/>
      </c>
      <c r="F376" s="132" t="str">
        <f t="shared" ca="1" si="188"/>
        <v/>
      </c>
      <c r="G376" s="132" t="str">
        <f t="shared" ca="1" si="175"/>
        <v/>
      </c>
      <c r="H376" s="132" t="str">
        <f ca="1">IF(A376=FALSE,"",IF(B376=0,0,P341/2))</f>
        <v/>
      </c>
      <c r="I376" s="132" t="str">
        <f ca="1">IF(A376=FALSE,"",IF(B376=0,0,P343/SQRT(3)))</f>
        <v/>
      </c>
      <c r="J376" s="132" t="str">
        <f ca="1">IF(A376=FALSE,"",IF(B376=0,0,O341*B343/SQRT(3)))</f>
        <v/>
      </c>
      <c r="K376" s="205" t="str">
        <f t="shared" ca="1" si="176"/>
        <v/>
      </c>
      <c r="L376" s="133" t="str">
        <f t="shared" ca="1" si="189"/>
        <v/>
      </c>
      <c r="M376" s="134" t="str">
        <f t="shared" ca="1" si="177"/>
        <v/>
      </c>
      <c r="N376" s="135" t="str">
        <f ca="1">IF(A376=FALSE,"",IF(B376=0,0,K376*MAX(M371:M384)))</f>
        <v/>
      </c>
      <c r="O376" s="207" t="str">
        <f ca="1">IF(A376=FALSE,"",D353)</f>
        <v/>
      </c>
      <c r="P376" s="208" t="str">
        <f t="shared" ca="1" si="178"/>
        <v/>
      </c>
      <c r="Q376" s="210" t="str">
        <f t="shared" ca="1" si="179"/>
        <v/>
      </c>
      <c r="R376" s="208" t="str">
        <f ca="1">IF(A376=FALSE,"",OFFSET(O350,0,MATCH(MAX(P351:R351),P351:R351,0)))</f>
        <v/>
      </c>
      <c r="S376" s="209" t="str">
        <f ca="1">IF(A376=FALSE,"",IF(C376=0,0,D343/B376*100))</f>
        <v/>
      </c>
      <c r="U376" s="104">
        <f ca="1">IF(F341*Q$4&lt;=O376,0.5,IF(F341*Q$5&lt;=O376,1,IF(F341*Q$6&lt;=O376,2,IF(F341*Q$7&lt;=O376,3,))))</f>
        <v>0.5</v>
      </c>
      <c r="V376" s="104">
        <f t="shared" ca="1" si="180"/>
        <v>0.5</v>
      </c>
      <c r="W376" s="104">
        <f t="shared" ca="1" si="181"/>
        <v>0.5</v>
      </c>
      <c r="X376" s="104">
        <f t="shared" ca="1" si="182"/>
        <v>0.5</v>
      </c>
      <c r="Y376" s="104">
        <f t="shared" ca="1" si="183"/>
        <v>0.5</v>
      </c>
      <c r="Z376" s="104">
        <f t="shared" ca="1" si="191"/>
        <v>0</v>
      </c>
      <c r="AA376" s="136">
        <f t="shared" ca="1" si="190"/>
        <v>0.5</v>
      </c>
      <c r="AC376" s="137" t="str">
        <f t="shared" ca="1" si="184"/>
        <v/>
      </c>
      <c r="AD376" s="137" t="str">
        <f ca="1">IF(A376=FALSE,"",IF(B376=0,0,C343*100))</f>
        <v/>
      </c>
      <c r="AE376" s="137" t="str">
        <f t="shared" ca="1" si="185"/>
        <v/>
      </c>
      <c r="AF376" s="137" t="b">
        <f t="shared" ca="1" si="186"/>
        <v>1</v>
      </c>
      <c r="AG376" s="125" t="str">
        <f t="shared" ca="1" si="187"/>
        <v/>
      </c>
      <c r="AH376" s="188" t="str">
        <f ca="1">IF(COUNTIF(AF371:AF384,FALSE)=0,"","초과")</f>
        <v/>
      </c>
    </row>
    <row r="377" spans="1:34" s="119" customFormat="1" ht="18.75" customHeight="1">
      <c r="A377" s="129" t="b">
        <f ca="1">AND(B358=TRUE,H341+6&gt;A358+2)</f>
        <v>0</v>
      </c>
      <c r="B377" s="130" t="str">
        <f t="shared" ca="1" si="173"/>
        <v/>
      </c>
      <c r="C377" s="131" t="str">
        <f t="shared" ca="1" si="174"/>
        <v/>
      </c>
      <c r="D377" s="204" t="str">
        <f ca="1">IF(A377=FALSE,"",IF(B377=0,0,D343/B377*100))</f>
        <v/>
      </c>
      <c r="E377" s="204" t="str">
        <f ca="1">IF(A377=FALSE,"",IF(B377=0,0,D343/B377*100))</f>
        <v/>
      </c>
      <c r="F377" s="132" t="str">
        <f t="shared" ca="1" si="188"/>
        <v/>
      </c>
      <c r="G377" s="132" t="str">
        <f t="shared" ca="1" si="175"/>
        <v/>
      </c>
      <c r="H377" s="132" t="str">
        <f ca="1">IF(A377=FALSE,"",IF(B377=0,0,P341/2))</f>
        <v/>
      </c>
      <c r="I377" s="132" t="str">
        <f ca="1">IF(A377=FALSE,"",IF(B377=0,0,P343/SQRT(3)))</f>
        <v/>
      </c>
      <c r="J377" s="132" t="str">
        <f ca="1">IF(A377=FALSE,"",IF(B377=0,0,O341*B343/SQRT(3)))</f>
        <v/>
      </c>
      <c r="K377" s="205" t="str">
        <f t="shared" ca="1" si="176"/>
        <v/>
      </c>
      <c r="L377" s="133" t="str">
        <f t="shared" ca="1" si="189"/>
        <v/>
      </c>
      <c r="M377" s="134" t="str">
        <f t="shared" ca="1" si="177"/>
        <v/>
      </c>
      <c r="N377" s="135" t="str">
        <f ca="1">IF(A377=FALSE,"",IF(B377=0,0,K377*MAX(M371:M384)))</f>
        <v/>
      </c>
      <c r="O377" s="207" t="str">
        <f ca="1">IF(A377=FALSE,"",D353)</f>
        <v/>
      </c>
      <c r="P377" s="208" t="str">
        <f t="shared" ca="1" si="178"/>
        <v/>
      </c>
      <c r="Q377" s="210" t="str">
        <f t="shared" ca="1" si="179"/>
        <v/>
      </c>
      <c r="R377" s="208" t="str">
        <f ca="1">IF(A377=FALSE,"",OFFSET(O350,0,MATCH(MAX(P351:R351),P351:R351,0)))</f>
        <v/>
      </c>
      <c r="S377" s="209" t="str">
        <f ca="1">IF(A377=FALSE,"",IF(C377=0,0,D343/B377*100))</f>
        <v/>
      </c>
      <c r="U377" s="104">
        <f ca="1">IF(F341*Q$4&lt;=O377,0.5,IF(F341*Q$5&lt;=O377,1,IF(F341*Q$6&lt;=O377,2,IF(F341*Q$7&lt;=O377,3,))))</f>
        <v>0.5</v>
      </c>
      <c r="V377" s="104">
        <f t="shared" ca="1" si="180"/>
        <v>0.5</v>
      </c>
      <c r="W377" s="104">
        <f t="shared" ca="1" si="181"/>
        <v>0.5</v>
      </c>
      <c r="X377" s="104">
        <f t="shared" ca="1" si="182"/>
        <v>0.5</v>
      </c>
      <c r="Y377" s="104">
        <f t="shared" ca="1" si="183"/>
        <v>0.5</v>
      </c>
      <c r="Z377" s="104">
        <f t="shared" ca="1" si="191"/>
        <v>0</v>
      </c>
      <c r="AA377" s="136">
        <f t="shared" ca="1" si="190"/>
        <v>0.5</v>
      </c>
      <c r="AC377" s="137" t="str">
        <f t="shared" ca="1" si="184"/>
        <v/>
      </c>
      <c r="AD377" s="137" t="str">
        <f ca="1">IF(A377=FALSE,"",IF(B377=0,0,C343*100))</f>
        <v/>
      </c>
      <c r="AE377" s="137" t="str">
        <f t="shared" ca="1" si="185"/>
        <v/>
      </c>
      <c r="AF377" s="137" t="b">
        <f t="shared" ca="1" si="186"/>
        <v>1</v>
      </c>
      <c r="AG377" s="186" t="str">
        <f t="shared" ca="1" si="187"/>
        <v/>
      </c>
      <c r="AH377" s="189"/>
    </row>
    <row r="378" spans="1:34" s="119" customFormat="1" ht="18.75" customHeight="1">
      <c r="A378" s="129" t="b">
        <f ca="1">AND(B359=TRUE,H341+6&gt;A359+2)</f>
        <v>0</v>
      </c>
      <c r="B378" s="130" t="str">
        <f t="shared" ca="1" si="173"/>
        <v/>
      </c>
      <c r="C378" s="131" t="str">
        <f t="shared" ca="1" si="174"/>
        <v/>
      </c>
      <c r="D378" s="204" t="str">
        <f ca="1">IF(A378=FALSE,"",IF(B378=0,0,D343/B378*100))</f>
        <v/>
      </c>
      <c r="E378" s="204" t="str">
        <f ca="1">IF(A378=FALSE,"",IF(B378=0,0,D343/B378*100))</f>
        <v/>
      </c>
      <c r="F378" s="132" t="str">
        <f t="shared" ca="1" si="188"/>
        <v/>
      </c>
      <c r="G378" s="132" t="str">
        <f t="shared" ca="1" si="175"/>
        <v/>
      </c>
      <c r="H378" s="132" t="str">
        <f ca="1">IF(A378=FALSE,"",IF(B378=0,0,P341/2))</f>
        <v/>
      </c>
      <c r="I378" s="132" t="str">
        <f ca="1">IF(A378=FALSE,"",IF(B378=0,0,P343/SQRT(3)))</f>
        <v/>
      </c>
      <c r="J378" s="132" t="str">
        <f ca="1">IF(A378=FALSE,"",IF(B378=0,0,O341*B343/SQRT(3)))</f>
        <v/>
      </c>
      <c r="K378" s="205" t="str">
        <f t="shared" ca="1" si="176"/>
        <v/>
      </c>
      <c r="L378" s="133" t="str">
        <f t="shared" ca="1" si="189"/>
        <v/>
      </c>
      <c r="M378" s="134" t="str">
        <f t="shared" ca="1" si="177"/>
        <v/>
      </c>
      <c r="N378" s="135" t="str">
        <f ca="1">IF(A378=FALSE,"",IF(B378=0,0,K378*MAX(M371:M384)))</f>
        <v/>
      </c>
      <c r="O378" s="207" t="str">
        <f ca="1">IF(A378=FALSE,"",D353)</f>
        <v/>
      </c>
      <c r="P378" s="208" t="str">
        <f t="shared" ca="1" si="178"/>
        <v/>
      </c>
      <c r="Q378" s="210" t="str">
        <f t="shared" ca="1" si="179"/>
        <v/>
      </c>
      <c r="R378" s="208" t="str">
        <f ca="1">IF(A378=FALSE,"",OFFSET(O350,0,MATCH(MAX(P351:R351),P351:R351,0)))</f>
        <v/>
      </c>
      <c r="S378" s="209" t="str">
        <f ca="1">IF(A378=FALSE,"",IF(C378=0,0,D343/B378*100))</f>
        <v/>
      </c>
      <c r="U378" s="104">
        <f ca="1">IF(F341*Q$4&lt;=O378,0.5,IF(F341*Q$5&lt;=O378,1,IF(F341*Q$6&lt;=O378,2,IF(F341*Q$7&lt;=O378,3,))))</f>
        <v>0.5</v>
      </c>
      <c r="V378" s="104">
        <f t="shared" ca="1" si="180"/>
        <v>0.5</v>
      </c>
      <c r="W378" s="104">
        <f t="shared" ca="1" si="181"/>
        <v>0.5</v>
      </c>
      <c r="X378" s="104">
        <f t="shared" ca="1" si="182"/>
        <v>0.5</v>
      </c>
      <c r="Y378" s="104">
        <f t="shared" ca="1" si="183"/>
        <v>0.5</v>
      </c>
      <c r="Z378" s="104">
        <f t="shared" ca="1" si="191"/>
        <v>0</v>
      </c>
      <c r="AA378" s="136">
        <f t="shared" ca="1" si="190"/>
        <v>0.5</v>
      </c>
      <c r="AC378" s="137" t="str">
        <f t="shared" ca="1" si="184"/>
        <v/>
      </c>
      <c r="AD378" s="137" t="str">
        <f ca="1">IF(A378=FALSE,"",IF(B378=0,0,C343*100))</f>
        <v/>
      </c>
      <c r="AE378" s="137" t="str">
        <f t="shared" ca="1" si="185"/>
        <v/>
      </c>
      <c r="AF378" s="137" t="b">
        <f t="shared" ca="1" si="186"/>
        <v>1</v>
      </c>
      <c r="AG378" s="125" t="str">
        <f t="shared" ca="1" si="187"/>
        <v/>
      </c>
    </row>
    <row r="379" spans="1:34" s="119" customFormat="1" ht="18.75" customHeight="1">
      <c r="A379" s="129" t="b">
        <f ca="1">AND(B360=TRUE,H341+6&gt;A360+2)</f>
        <v>0</v>
      </c>
      <c r="B379" s="130" t="str">
        <f t="shared" ca="1" si="173"/>
        <v/>
      </c>
      <c r="C379" s="131" t="str">
        <f t="shared" ca="1" si="174"/>
        <v/>
      </c>
      <c r="D379" s="204" t="str">
        <f ca="1">IF(A379=FALSE,"",IF(B379=0,0,D343/B379*100))</f>
        <v/>
      </c>
      <c r="E379" s="204" t="str">
        <f ca="1">IF(A379=FALSE,"",IF(B379=0,0,D343/B379*100))</f>
        <v/>
      </c>
      <c r="F379" s="132" t="str">
        <f t="shared" ca="1" si="188"/>
        <v/>
      </c>
      <c r="G379" s="132" t="str">
        <f t="shared" ca="1" si="175"/>
        <v/>
      </c>
      <c r="H379" s="132" t="str">
        <f ca="1">IF(A379=FALSE,"",IF(B379=0,0,P341/2))</f>
        <v/>
      </c>
      <c r="I379" s="132" t="str">
        <f ca="1">IF(A379=FALSE,"",IF(B379=0,0,P343/SQRT(3)))</f>
        <v/>
      </c>
      <c r="J379" s="132" t="str">
        <f ca="1">IF(A379=FALSE,"",IF(B379=0,0,O341*B343/SQRT(3)))</f>
        <v/>
      </c>
      <c r="K379" s="205" t="str">
        <f t="shared" ca="1" si="176"/>
        <v/>
      </c>
      <c r="L379" s="133" t="str">
        <f t="shared" ca="1" si="189"/>
        <v/>
      </c>
      <c r="M379" s="134" t="str">
        <f t="shared" ca="1" si="177"/>
        <v/>
      </c>
      <c r="N379" s="135" t="str">
        <f ca="1">IF(A379=FALSE,"",IF(B379=0,0,K379*MAX(M371:M384)))</f>
        <v/>
      </c>
      <c r="O379" s="207" t="str">
        <f ca="1">IF(A379=FALSE,"",D353)</f>
        <v/>
      </c>
      <c r="P379" s="208" t="str">
        <f t="shared" ca="1" si="178"/>
        <v/>
      </c>
      <c r="Q379" s="210" t="str">
        <f t="shared" ca="1" si="179"/>
        <v/>
      </c>
      <c r="R379" s="208" t="str">
        <f ca="1">IF(A379=FALSE,"",OFFSET(O350,0,MATCH(MAX(P351:R351),P351:R351,0)))</f>
        <v/>
      </c>
      <c r="S379" s="209" t="str">
        <f ca="1">IF(A379=FALSE,"",IF(C379=0,0,D343/B379*100))</f>
        <v/>
      </c>
      <c r="U379" s="104">
        <f ca="1">IF(F341*Q$4&lt;=O379,0.5,IF(F341*Q$5&lt;=O379,1,IF(F341*Q$6&lt;=O379,2,IF(F341*Q$7&lt;=O379,3,))))</f>
        <v>0.5</v>
      </c>
      <c r="V379" s="104">
        <f t="shared" ca="1" si="180"/>
        <v>0.5</v>
      </c>
      <c r="W379" s="104">
        <f t="shared" ca="1" si="181"/>
        <v>0.5</v>
      </c>
      <c r="X379" s="104">
        <f t="shared" ca="1" si="182"/>
        <v>0.5</v>
      </c>
      <c r="Y379" s="104">
        <f t="shared" ca="1" si="183"/>
        <v>0.5</v>
      </c>
      <c r="Z379" s="104">
        <f t="shared" ca="1" si="191"/>
        <v>0</v>
      </c>
      <c r="AA379" s="136">
        <f t="shared" ca="1" si="190"/>
        <v>0.5</v>
      </c>
      <c r="AC379" s="137" t="str">
        <f t="shared" ca="1" si="184"/>
        <v/>
      </c>
      <c r="AD379" s="137" t="str">
        <f ca="1">IF(A379=FALSE,"",IF(B379=0,0,C343*100))</f>
        <v/>
      </c>
      <c r="AE379" s="137" t="str">
        <f t="shared" ca="1" si="185"/>
        <v/>
      </c>
      <c r="AF379" s="137" t="b">
        <f t="shared" ca="1" si="186"/>
        <v>1</v>
      </c>
      <c r="AG379" s="125" t="str">
        <f t="shared" ca="1" si="187"/>
        <v/>
      </c>
    </row>
    <row r="380" spans="1:34" s="119" customFormat="1" ht="18.75" customHeight="1">
      <c r="A380" s="129" t="b">
        <f ca="1">AND(B361=TRUE,H341+6&gt;A361+2)</f>
        <v>0</v>
      </c>
      <c r="B380" s="130" t="str">
        <f t="shared" ca="1" si="173"/>
        <v/>
      </c>
      <c r="C380" s="131" t="str">
        <f t="shared" ca="1" si="174"/>
        <v/>
      </c>
      <c r="D380" s="204" t="str">
        <f ca="1">IF(A380=FALSE,"",IF(B380=0,0,D343/B380*100))</f>
        <v/>
      </c>
      <c r="E380" s="204" t="str">
        <f ca="1">IF(A380=FALSE,"",IF(B380=0,0,D343/B380*100))</f>
        <v/>
      </c>
      <c r="F380" s="132" t="str">
        <f t="shared" ca="1" si="188"/>
        <v/>
      </c>
      <c r="G380" s="132" t="str">
        <f t="shared" ca="1" si="175"/>
        <v/>
      </c>
      <c r="H380" s="132" t="str">
        <f ca="1">IF(A380=FALSE,"",IF(B380=0,0,P341/2))</f>
        <v/>
      </c>
      <c r="I380" s="132" t="str">
        <f ca="1">IF(A380=FALSE,"",IF(B380=0,0,P343/SQRT(3)))</f>
        <v/>
      </c>
      <c r="J380" s="132" t="str">
        <f ca="1">IF(A380=FALSE,"",IF(B380=0,0,O341*B343/SQRT(3)))</f>
        <v/>
      </c>
      <c r="K380" s="205" t="str">
        <f t="shared" ca="1" si="176"/>
        <v/>
      </c>
      <c r="L380" s="133" t="str">
        <f t="shared" ca="1" si="189"/>
        <v/>
      </c>
      <c r="M380" s="134" t="str">
        <f t="shared" ca="1" si="177"/>
        <v/>
      </c>
      <c r="N380" s="135" t="str">
        <f ca="1">IF(A380=FALSE,"",IF(B380=0,0,K380*MAX(M371:M384)))</f>
        <v/>
      </c>
      <c r="O380" s="207" t="str">
        <f ca="1">IF(A380=FALSE,"",D353)</f>
        <v/>
      </c>
      <c r="P380" s="208" t="str">
        <f t="shared" ca="1" si="178"/>
        <v/>
      </c>
      <c r="Q380" s="210" t="str">
        <f t="shared" ca="1" si="179"/>
        <v/>
      </c>
      <c r="R380" s="208" t="str">
        <f ca="1">IF(A380=FALSE,"",OFFSET(O350,0,MATCH(MAX(P351:R351),P351:R351,0)))</f>
        <v/>
      </c>
      <c r="S380" s="209" t="str">
        <f ca="1">IF(A380=FALSE,"",IF(C380=0,0,D343/B380*100))</f>
        <v/>
      </c>
      <c r="U380" s="104">
        <f ca="1">IF(F341*Q$4&lt;=O380,0.5,IF(F341*Q$5&lt;=O380,1,IF(F341*Q$6&lt;=O380,2,IF(F341*Q$7&lt;=O380,3,))))</f>
        <v>0.5</v>
      </c>
      <c r="V380" s="104">
        <f t="shared" ca="1" si="180"/>
        <v>0.5</v>
      </c>
      <c r="W380" s="104">
        <f t="shared" ca="1" si="181"/>
        <v>0.5</v>
      </c>
      <c r="X380" s="104">
        <f t="shared" ca="1" si="182"/>
        <v>0.5</v>
      </c>
      <c r="Y380" s="104">
        <f t="shared" ca="1" si="183"/>
        <v>0.5</v>
      </c>
      <c r="Z380" s="104">
        <f t="shared" ca="1" si="191"/>
        <v>0</v>
      </c>
      <c r="AA380" s="136">
        <f t="shared" ca="1" si="190"/>
        <v>0.5</v>
      </c>
      <c r="AC380" s="137" t="str">
        <f t="shared" ca="1" si="184"/>
        <v/>
      </c>
      <c r="AD380" s="137" t="str">
        <f ca="1">IF(A380=FALSE,"",IF(B380=0,0,C343*100))</f>
        <v/>
      </c>
      <c r="AE380" s="137" t="str">
        <f t="shared" ca="1" si="185"/>
        <v/>
      </c>
      <c r="AF380" s="137" t="b">
        <f t="shared" ca="1" si="186"/>
        <v>1</v>
      </c>
      <c r="AG380" s="125" t="str">
        <f t="shared" ca="1" si="187"/>
        <v/>
      </c>
    </row>
    <row r="381" spans="1:34" s="119" customFormat="1" ht="18.75" customHeight="1">
      <c r="A381" s="129" t="b">
        <f ca="1">AND(B362=TRUE,H341+6&gt;A362+2)</f>
        <v>0</v>
      </c>
      <c r="B381" s="130" t="str">
        <f t="shared" ca="1" si="173"/>
        <v/>
      </c>
      <c r="C381" s="131" t="str">
        <f t="shared" ca="1" si="174"/>
        <v/>
      </c>
      <c r="D381" s="204" t="str">
        <f ca="1">IF(A381=FALSE,"",IF(B381=0,0,D343/B381*100))</f>
        <v/>
      </c>
      <c r="E381" s="204" t="str">
        <f ca="1">IF(A381=FALSE,"",IF(B381=0,0,D343/B381*100))</f>
        <v/>
      </c>
      <c r="F381" s="132" t="str">
        <f t="shared" ca="1" si="188"/>
        <v/>
      </c>
      <c r="G381" s="132" t="str">
        <f t="shared" ca="1" si="175"/>
        <v/>
      </c>
      <c r="H381" s="132" t="str">
        <f ca="1">IF(A381=FALSE,"",IF(B381=0,0,P341/2))</f>
        <v/>
      </c>
      <c r="I381" s="132" t="str">
        <f ca="1">IF(A381=FALSE,"",IF(B381=0,0,P343/SQRT(3)))</f>
        <v/>
      </c>
      <c r="J381" s="132" t="str">
        <f ca="1">IF(A381=FALSE,"",IF(B381=0,0,O341*B343/SQRT(3)))</f>
        <v/>
      </c>
      <c r="K381" s="205" t="str">
        <f t="shared" ca="1" si="176"/>
        <v/>
      </c>
      <c r="L381" s="133" t="str">
        <f t="shared" ca="1" si="189"/>
        <v/>
      </c>
      <c r="M381" s="134" t="str">
        <f t="shared" ca="1" si="177"/>
        <v/>
      </c>
      <c r="N381" s="135" t="str">
        <f ca="1">IF(A381=FALSE,"",IF(B381=0,0,K381*MAX(M371:M384)))</f>
        <v/>
      </c>
      <c r="O381" s="207" t="str">
        <f ca="1">IF(A381=FALSE,"",D353)</f>
        <v/>
      </c>
      <c r="P381" s="208" t="str">
        <f t="shared" ca="1" si="178"/>
        <v/>
      </c>
      <c r="Q381" s="210" t="str">
        <f t="shared" ca="1" si="179"/>
        <v/>
      </c>
      <c r="R381" s="208" t="str">
        <f ca="1">IF(A381=FALSE,"",OFFSET(O350,0,MATCH(MAX(P351:R351),P351:R351,0)))</f>
        <v/>
      </c>
      <c r="S381" s="209" t="str">
        <f ca="1">IF(A381=FALSE,"",IF(C381=0,0,D343/B381*100))</f>
        <v/>
      </c>
      <c r="U381" s="104">
        <f ca="1">IF(F341*Q$4&lt;=O381,0.5,IF(F341*Q$5&lt;=O381,1,IF(F341*Q$6&lt;=O381,2,IF(F341*Q$7&lt;=O381,3,))))</f>
        <v>0.5</v>
      </c>
      <c r="V381" s="104">
        <f t="shared" ca="1" si="180"/>
        <v>0.5</v>
      </c>
      <c r="W381" s="104">
        <f t="shared" ca="1" si="181"/>
        <v>0.5</v>
      </c>
      <c r="X381" s="104">
        <f t="shared" ca="1" si="182"/>
        <v>0.5</v>
      </c>
      <c r="Y381" s="104">
        <f t="shared" ca="1" si="183"/>
        <v>0.5</v>
      </c>
      <c r="Z381" s="104">
        <f t="shared" ca="1" si="191"/>
        <v>0</v>
      </c>
      <c r="AA381" s="136">
        <f t="shared" ca="1" si="190"/>
        <v>0.5</v>
      </c>
      <c r="AC381" s="137" t="str">
        <f t="shared" ca="1" si="184"/>
        <v/>
      </c>
      <c r="AD381" s="137" t="str">
        <f ca="1">IF(A381=FALSE,"",IF(B381=0,0,C343*100))</f>
        <v/>
      </c>
      <c r="AE381" s="137" t="str">
        <f t="shared" ca="1" si="185"/>
        <v/>
      </c>
      <c r="AF381" s="137" t="b">
        <f t="shared" ca="1" si="186"/>
        <v>1</v>
      </c>
      <c r="AG381" s="125" t="str">
        <f t="shared" ca="1" si="187"/>
        <v/>
      </c>
    </row>
    <row r="382" spans="1:34" s="119" customFormat="1" ht="18.75" customHeight="1">
      <c r="A382" s="129" t="b">
        <f ca="1">AND(B363=TRUE,H341+6&gt;A363+2)</f>
        <v>0</v>
      </c>
      <c r="B382" s="130" t="str">
        <f t="shared" ca="1" si="173"/>
        <v/>
      </c>
      <c r="C382" s="131" t="str">
        <f t="shared" ca="1" si="174"/>
        <v/>
      </c>
      <c r="D382" s="204" t="str">
        <f ca="1">IF(A382=FALSE,"",IF(B382=0,0,D343/B382*100))</f>
        <v/>
      </c>
      <c r="E382" s="204" t="str">
        <f ca="1">IF(A382=FALSE,"",IF(B382=0,0,D343/B382*100))</f>
        <v/>
      </c>
      <c r="F382" s="132" t="str">
        <f t="shared" ca="1" si="188"/>
        <v/>
      </c>
      <c r="G382" s="132" t="str">
        <f t="shared" ca="1" si="175"/>
        <v/>
      </c>
      <c r="H382" s="132" t="str">
        <f ca="1">IF(A382=FALSE,"",IF(B382=0,0,P341/2))</f>
        <v/>
      </c>
      <c r="I382" s="132" t="str">
        <f ca="1">IF(A382=FALSE,"",IF(B382=0,0,P343/SQRT(3)))</f>
        <v/>
      </c>
      <c r="J382" s="132" t="str">
        <f ca="1">IF(A382=FALSE,"",IF(B382=0,0,O341*B343/SQRT(3)))</f>
        <v/>
      </c>
      <c r="K382" s="205" t="str">
        <f t="shared" ca="1" si="176"/>
        <v/>
      </c>
      <c r="L382" s="133" t="str">
        <f t="shared" ca="1" si="189"/>
        <v/>
      </c>
      <c r="M382" s="134" t="str">
        <f t="shared" ca="1" si="177"/>
        <v/>
      </c>
      <c r="N382" s="135" t="str">
        <f ca="1">IF(A382=FALSE,"",IF(B382=0,0,K382*MAX(M371:M384)))</f>
        <v/>
      </c>
      <c r="O382" s="207" t="str">
        <f ca="1">IF(A382=FALSE,"",D353)</f>
        <v/>
      </c>
      <c r="P382" s="208" t="str">
        <f t="shared" ca="1" si="178"/>
        <v/>
      </c>
      <c r="Q382" s="210" t="str">
        <f t="shared" ca="1" si="179"/>
        <v/>
      </c>
      <c r="R382" s="208" t="str">
        <f ca="1">IF(A382=FALSE,"",OFFSET(O350,0,MATCH(MAX(P351:R351),P351:R351,0)))</f>
        <v/>
      </c>
      <c r="S382" s="209" t="str">
        <f ca="1">IF(A382=FALSE,"",IF(C382=0,0,D343/B382*100))</f>
        <v/>
      </c>
      <c r="U382" s="104">
        <f ca="1">IF(F341*Q$4&lt;=O382,0.5,IF(F341*Q$5&lt;=O382,1,IF(F341*Q$6&lt;=O382,2,IF(F341*Q$7&lt;=O382,3,))))</f>
        <v>0.5</v>
      </c>
      <c r="V382" s="104">
        <f t="shared" ca="1" si="180"/>
        <v>0.5</v>
      </c>
      <c r="W382" s="104">
        <f t="shared" ca="1" si="181"/>
        <v>0.5</v>
      </c>
      <c r="X382" s="104">
        <f t="shared" ca="1" si="182"/>
        <v>0.5</v>
      </c>
      <c r="Y382" s="104">
        <f t="shared" ca="1" si="183"/>
        <v>0.5</v>
      </c>
      <c r="Z382" s="104">
        <f t="shared" ca="1" si="191"/>
        <v>0</v>
      </c>
      <c r="AA382" s="136">
        <f t="shared" ca="1" si="190"/>
        <v>0.5</v>
      </c>
      <c r="AC382" s="137" t="str">
        <f t="shared" ca="1" si="184"/>
        <v/>
      </c>
      <c r="AD382" s="137" t="str">
        <f ca="1">IF(A382=FALSE,"",IF(B382=0,0,C343*100))</f>
        <v/>
      </c>
      <c r="AE382" s="137" t="str">
        <f t="shared" ca="1" si="185"/>
        <v/>
      </c>
      <c r="AF382" s="137" t="b">
        <f t="shared" ca="1" si="186"/>
        <v>1</v>
      </c>
      <c r="AG382" s="125" t="str">
        <f t="shared" ca="1" si="187"/>
        <v/>
      </c>
    </row>
    <row r="383" spans="1:34" s="119" customFormat="1" ht="18.75" customHeight="1">
      <c r="A383" s="129" t="b">
        <f ca="1">AND(B364=TRUE,H341+6&gt;A364+2)</f>
        <v>0</v>
      </c>
      <c r="B383" s="130" t="str">
        <f t="shared" ca="1" si="173"/>
        <v/>
      </c>
      <c r="C383" s="131" t="str">
        <f t="shared" ca="1" si="174"/>
        <v/>
      </c>
      <c r="D383" s="204" t="str">
        <f ca="1">IF(A383=FALSE,"",IF(B383=0,0,D343/B383*100))</f>
        <v/>
      </c>
      <c r="E383" s="204" t="str">
        <f ca="1">IF(A383=FALSE,"",IF(B383=0,0,D343/B383*100))</f>
        <v/>
      </c>
      <c r="F383" s="132" t="str">
        <f t="shared" ca="1" si="188"/>
        <v/>
      </c>
      <c r="G383" s="132" t="str">
        <f t="shared" ca="1" si="175"/>
        <v/>
      </c>
      <c r="H383" s="132" t="str">
        <f ca="1">IF(A383=FALSE,"",IF(B383=0,0,P341/2))</f>
        <v/>
      </c>
      <c r="I383" s="132" t="str">
        <f ca="1">IF(A383=FALSE,"",IF(B383=0,0,P343/SQRT(3)))</f>
        <v/>
      </c>
      <c r="J383" s="132" t="str">
        <f ca="1">IF(A383=FALSE,"",IF(B383=0,0,O341*B343/SQRT(3)))</f>
        <v/>
      </c>
      <c r="K383" s="205" t="str">
        <f t="shared" ca="1" si="176"/>
        <v/>
      </c>
      <c r="L383" s="133" t="str">
        <f t="shared" ca="1" si="189"/>
        <v/>
      </c>
      <c r="M383" s="134" t="str">
        <f t="shared" ca="1" si="177"/>
        <v/>
      </c>
      <c r="N383" s="135" t="str">
        <f ca="1">IF(A383=FALSE,"",IF(B383=0,0,K383*MAX(M371:M384)))</f>
        <v/>
      </c>
      <c r="O383" s="207" t="str">
        <f ca="1">IF(A383=FALSE,"",D353)</f>
        <v/>
      </c>
      <c r="P383" s="208" t="str">
        <f t="shared" ca="1" si="178"/>
        <v/>
      </c>
      <c r="Q383" s="210" t="str">
        <f t="shared" ca="1" si="179"/>
        <v/>
      </c>
      <c r="R383" s="208" t="str">
        <f ca="1">IF(A383=FALSE,"",OFFSET(O350,0,MATCH(MAX(P351:R351),P351:R351,0)))</f>
        <v/>
      </c>
      <c r="S383" s="209" t="str">
        <f ca="1">IF(A383=FALSE,"",IF(C383=0,0,D343/B383*100))</f>
        <v/>
      </c>
      <c r="U383" s="104">
        <f ca="1">IF(F341*Q$4&lt;=O383,0.5,IF(F341*Q$5&lt;=O383,1,IF(F341*Q$6&lt;=O383,2,IF(F341*Q$7&lt;=O383,3,))))</f>
        <v>0.5</v>
      </c>
      <c r="V383" s="104">
        <f t="shared" ca="1" si="180"/>
        <v>0.5</v>
      </c>
      <c r="W383" s="104">
        <f t="shared" ca="1" si="181"/>
        <v>0.5</v>
      </c>
      <c r="X383" s="104">
        <f t="shared" ca="1" si="182"/>
        <v>0.5</v>
      </c>
      <c r="Y383" s="104">
        <f t="shared" ca="1" si="183"/>
        <v>0.5</v>
      </c>
      <c r="Z383" s="104">
        <f t="shared" ca="1" si="191"/>
        <v>0</v>
      </c>
      <c r="AA383" s="136">
        <f t="shared" ca="1" si="190"/>
        <v>0.5</v>
      </c>
      <c r="AC383" s="137" t="str">
        <f t="shared" ca="1" si="184"/>
        <v/>
      </c>
      <c r="AD383" s="137" t="str">
        <f ca="1">IF(A383=FALSE,"",IF(B383=0,0,C343*100))</f>
        <v/>
      </c>
      <c r="AE383" s="137" t="str">
        <f t="shared" ca="1" si="185"/>
        <v/>
      </c>
      <c r="AF383" s="137" t="b">
        <f t="shared" ca="1" si="186"/>
        <v>1</v>
      </c>
      <c r="AG383" s="125" t="str">
        <f t="shared" ca="1" si="187"/>
        <v/>
      </c>
    </row>
    <row r="384" spans="1:34" s="119" customFormat="1" ht="18.75" customHeight="1">
      <c r="A384" s="129" t="b">
        <f ca="1">AND(B365=TRUE,H341+6&gt;A365+2)</f>
        <v>0</v>
      </c>
      <c r="B384" s="130" t="str">
        <f t="shared" ca="1" si="173"/>
        <v/>
      </c>
      <c r="C384" s="131" t="str">
        <f t="shared" ca="1" si="174"/>
        <v/>
      </c>
      <c r="D384" s="204" t="str">
        <f ca="1">IF(A384=FALSE,"",IF(B384=0,0,D343/B384*100))</f>
        <v/>
      </c>
      <c r="E384" s="204" t="str">
        <f ca="1">IF(A384=FALSE,"",IF(B384=0,0,D343/B384*100))</f>
        <v/>
      </c>
      <c r="F384" s="132" t="str">
        <f t="shared" ca="1" si="188"/>
        <v/>
      </c>
      <c r="G384" s="132" t="str">
        <f t="shared" ca="1" si="175"/>
        <v/>
      </c>
      <c r="H384" s="132" t="str">
        <f ca="1">IF(A384=FALSE,"",IF(B384=0,0,P341/2))</f>
        <v/>
      </c>
      <c r="I384" s="132" t="str">
        <f ca="1">IF(A384=FALSE,"",IF(B384=0,0,P343/SQRT(3)))</f>
        <v/>
      </c>
      <c r="J384" s="132" t="str">
        <f ca="1">IF(A384=FALSE,"",IF(B384=0,0,O341*B343/SQRT(3)))</f>
        <v/>
      </c>
      <c r="K384" s="205" t="str">
        <f t="shared" ca="1" si="176"/>
        <v/>
      </c>
      <c r="L384" s="133" t="str">
        <f t="shared" ca="1" si="189"/>
        <v/>
      </c>
      <c r="M384" s="134" t="str">
        <f t="shared" ca="1" si="177"/>
        <v/>
      </c>
      <c r="N384" s="135" t="str">
        <f ca="1">IF(A384=FALSE,"",IF(B384=0,0,K384*MAX(M371:M384)))</f>
        <v/>
      </c>
      <c r="O384" s="207" t="str">
        <f ca="1">IF(A384=FALSE,"",D353)</f>
        <v/>
      </c>
      <c r="P384" s="208" t="str">
        <f t="shared" ca="1" si="178"/>
        <v/>
      </c>
      <c r="Q384" s="210" t="str">
        <f t="shared" ca="1" si="179"/>
        <v/>
      </c>
      <c r="R384" s="208" t="str">
        <f ca="1">IF(A384=FALSE,"",OFFSET(O350,0,MATCH(MAX(P351:R351),P351:R351,0)))</f>
        <v/>
      </c>
      <c r="S384" s="209" t="str">
        <f ca="1">IF(A384=FALSE,"",IF(C384=0,0,D343/B384*100))</f>
        <v/>
      </c>
      <c r="U384" s="104">
        <f ca="1">IF(F341*Q$4&lt;=O384,0.5,IF(F341*Q$5&lt;=O384,1,IF(F341*Q$6&lt;=O384,2,IF(F341*Q$7&lt;=O384,3,))))</f>
        <v>0.5</v>
      </c>
      <c r="V384" s="104">
        <f t="shared" ca="1" si="180"/>
        <v>0.5</v>
      </c>
      <c r="W384" s="104">
        <f t="shared" ca="1" si="181"/>
        <v>0.5</v>
      </c>
      <c r="X384" s="104">
        <f t="shared" ca="1" si="182"/>
        <v>0.5</v>
      </c>
      <c r="Y384" s="104">
        <f t="shared" ca="1" si="183"/>
        <v>0.5</v>
      </c>
      <c r="Z384" s="104">
        <f t="shared" ca="1" si="191"/>
        <v>0</v>
      </c>
      <c r="AA384" s="136">
        <f t="shared" ca="1" si="190"/>
        <v>0.5</v>
      </c>
      <c r="AC384" s="137" t="str">
        <f t="shared" ca="1" si="184"/>
        <v/>
      </c>
      <c r="AD384" s="137" t="str">
        <f ca="1">IF(A384=FALSE,"",IF(B384=0,0,C343*100))</f>
        <v/>
      </c>
      <c r="AE384" s="137" t="str">
        <f t="shared" ca="1" si="185"/>
        <v/>
      </c>
      <c r="AF384" s="137" t="b">
        <f t="shared" ca="1" si="186"/>
        <v>1</v>
      </c>
      <c r="AG384" s="125" t="str">
        <f t="shared" ca="1" si="187"/>
        <v/>
      </c>
    </row>
    <row r="386" spans="1:39" ht="17.25" customHeight="1">
      <c r="A386" s="105" t="str">
        <f>"■ 피교정기기 명세 ("&amp;A388&amp;"단)"</f>
        <v>■ 피교정기기 명세 (9단)</v>
      </c>
      <c r="M386" s="107" t="s">
        <v>234</v>
      </c>
      <c r="N386" s="108"/>
      <c r="O386" s="108"/>
      <c r="P386" s="108"/>
      <c r="Q386" s="552" t="s">
        <v>235</v>
      </c>
      <c r="R386" s="553"/>
      <c r="S386" s="553"/>
      <c r="T386" s="554"/>
    </row>
    <row r="387" spans="1:39" ht="17.25" customHeight="1">
      <c r="A387" s="96" t="s">
        <v>236</v>
      </c>
      <c r="B387" s="96" t="s">
        <v>237</v>
      </c>
      <c r="C387" s="96" t="s">
        <v>50</v>
      </c>
      <c r="D387" s="96" t="s">
        <v>239</v>
      </c>
      <c r="E387" s="96" t="s">
        <v>183</v>
      </c>
      <c r="F387" s="206" t="s">
        <v>39</v>
      </c>
      <c r="G387" s="96" t="s">
        <v>241</v>
      </c>
      <c r="H387" s="96" t="s">
        <v>242</v>
      </c>
      <c r="I387" s="96" t="s">
        <v>243</v>
      </c>
      <c r="J387" s="96" t="s">
        <v>244</v>
      </c>
      <c r="M387" s="96" t="s">
        <v>52</v>
      </c>
      <c r="N387" s="96" t="s">
        <v>246</v>
      </c>
      <c r="O387" s="96" t="s">
        <v>247</v>
      </c>
      <c r="P387" s="96" t="s">
        <v>248</v>
      </c>
      <c r="Q387" s="551" t="s">
        <v>249</v>
      </c>
      <c r="R387" s="102" t="s">
        <v>40</v>
      </c>
      <c r="S387" s="102" t="s">
        <v>42</v>
      </c>
      <c r="T387" s="102" t="s">
        <v>154</v>
      </c>
    </row>
    <row r="388" spans="1:39" ht="18" customHeight="1">
      <c r="A388" s="102">
        <v>9</v>
      </c>
      <c r="B388" s="102" t="e">
        <f>MATCH(A388&amp;"단",Force_2!D$4:D$203,0)</f>
        <v>#N/A</v>
      </c>
      <c r="C388" s="109">
        <f ca="1">OFFSET(Force_2!A$206,$A388,0)</f>
        <v>0</v>
      </c>
      <c r="D388" s="109">
        <f ca="1">OFFSET(Force_2!B$206,$A388,0)</f>
        <v>0</v>
      </c>
      <c r="E388" s="109">
        <f ca="1">OFFSET(Force_2!C$206,$A388,0)</f>
        <v>0</v>
      </c>
      <c r="F388" s="109">
        <f ca="1">OFFSET(Force_2!D$206,$A388,0)</f>
        <v>0</v>
      </c>
      <c r="G388" s="109">
        <f ca="1">OFFSET(Force_2!E$206,$A388,0)</f>
        <v>0</v>
      </c>
      <c r="H388" s="109">
        <f ca="1">OFFSET(Force_2!F$206,$A388,0)</f>
        <v>0</v>
      </c>
      <c r="I388" s="109">
        <f ca="1">OFFSET(Force_2!G$206,$A388,0)</f>
        <v>0</v>
      </c>
      <c r="J388" s="109">
        <f ca="1">OFFSET(Force_2!B$219,A388,0)</f>
        <v>0</v>
      </c>
      <c r="K388" s="211" t="s">
        <v>500</v>
      </c>
      <c r="M388" s="102">
        <f ca="1">OFFSET(Force_2!G$219,A388,0)</f>
        <v>0</v>
      </c>
      <c r="N388" s="102">
        <f ca="1">OFFSET(Force_2!Y$219,A388,0)</f>
        <v>0</v>
      </c>
      <c r="O388" s="102">
        <v>0.05</v>
      </c>
      <c r="P388" s="102">
        <f ca="1">OFFSET(Force_2!T$219,A388,0)</f>
        <v>0</v>
      </c>
      <c r="Q388" s="547"/>
      <c r="R388" s="111">
        <f ca="1">OFFSET(Force_2!Z$219,$A388,0)</f>
        <v>0</v>
      </c>
      <c r="S388" s="111">
        <f ca="1">OFFSET(Force_2!AA$219,$A388,0)</f>
        <v>0</v>
      </c>
      <c r="T388" s="111">
        <f ca="1">OFFSET(Force_2!AB$219,$A388,0)</f>
        <v>0</v>
      </c>
    </row>
    <row r="389" spans="1:39" s="108" customFormat="1" ht="18" customHeight="1">
      <c r="A389" s="96" t="s">
        <v>250</v>
      </c>
      <c r="B389" s="96" t="s">
        <v>53</v>
      </c>
      <c r="C389" s="96" t="s">
        <v>3</v>
      </c>
      <c r="D389" s="97" t="s">
        <v>252</v>
      </c>
      <c r="E389" s="97" t="s">
        <v>253</v>
      </c>
      <c r="F389" s="97" t="s">
        <v>254</v>
      </c>
      <c r="G389" s="97" t="s">
        <v>255</v>
      </c>
      <c r="H389" s="96" t="s">
        <v>256</v>
      </c>
      <c r="I389" s="96" t="s">
        <v>257</v>
      </c>
      <c r="J389" s="96" t="s">
        <v>51</v>
      </c>
      <c r="K389" s="110">
        <f ca="1">OFFSET(M$2,MATCH(J390,N$3:N$8,0),0)</f>
        <v>0</v>
      </c>
      <c r="M389" s="96" t="s">
        <v>258</v>
      </c>
      <c r="N389" s="96" t="s">
        <v>259</v>
      </c>
      <c r="O389" s="96" t="s">
        <v>260</v>
      </c>
      <c r="P389" s="96" t="s">
        <v>261</v>
      </c>
      <c r="Q389" s="551" t="s">
        <v>262</v>
      </c>
      <c r="R389" s="102" t="s">
        <v>41</v>
      </c>
      <c r="S389" s="102" t="s">
        <v>43</v>
      </c>
      <c r="T389" s="102" t="s">
        <v>157</v>
      </c>
    </row>
    <row r="390" spans="1:39" s="108" customFormat="1" ht="18.75" customHeight="1">
      <c r="A390" s="110" t="e">
        <f ca="1">OFFSET($H$2,MATCH(G388,$D$3:$D$8,0),0)</f>
        <v>#N/A</v>
      </c>
      <c r="B390" s="112" t="e">
        <f ca="1">ABS(N388-A$3)</f>
        <v>#DIV/0!</v>
      </c>
      <c r="C390" s="110" t="e">
        <f ca="1">OFFSET(Force_2!E$3,B388+4,0)</f>
        <v>#N/A</v>
      </c>
      <c r="D390" s="113" t="e">
        <f ca="1">F388*A390</f>
        <v>#N/A</v>
      </c>
      <c r="E390" s="102" t="str">
        <f ca="1">IF(OR(G388="kN",G388="N"),G388,IF(K397&gt;5,"kN","N"))</f>
        <v>kN</v>
      </c>
      <c r="F390" s="110">
        <f ca="1">OFFSET($D$6,0,MATCH(E390,$E$2:$J$2,0))</f>
        <v>1</v>
      </c>
      <c r="G390" s="113" t="e">
        <f ca="1">D390*F390</f>
        <v>#N/A</v>
      </c>
      <c r="H390" s="110" t="e">
        <f ca="1">IF(OR(G388="kN",G388="N"),"","약 ")&amp;TEXT(ROUND(G390,OFFSET($M$3,COUNTIF($L$3:$L$8,"&gt;"&amp;G390),0)),J390)&amp;" "&amp;E390</f>
        <v>#N/A</v>
      </c>
      <c r="I390" s="110">
        <f ca="1">OFFSET($N$3,COUNTIF($L$3:$L$8,"&gt;"&amp;ROUND(F388,OFFSET($M$3,COUNTIF($L$3:$L$8,"&gt;"&amp;F388),0))),0)</f>
        <v>0</v>
      </c>
      <c r="J390" s="110" t="str">
        <f ca="1">OFFSET($N$3,COUNTIF($L$3:$L$8,"&gt;"&amp;ROUND(G390,OFFSET($M$3,COUNTIF($L$3:$L$8,"&gt;"&amp;G390),0))),0)</f>
        <v>0</v>
      </c>
      <c r="K390" s="110">
        <f ca="1">K389+IF(E390="N",3,0)</f>
        <v>0</v>
      </c>
      <c r="M390" s="110">
        <f ca="1">IF(OR(M388="인장 (추)",M388="압축 (추)"),E390,OFFSET(Force_2!AF$219,A388,0))</f>
        <v>0</v>
      </c>
      <c r="N390" s="102" t="e">
        <f ca="1">OFFSET($D$2,MATCH(M390,$E$2:$J$2,0),MATCH(K395,$D$3:$D$8,0))</f>
        <v>#N/A</v>
      </c>
      <c r="O390" s="110">
        <f ca="1">OFFSET(Force_2!AG$219,A388,0)</f>
        <v>0</v>
      </c>
      <c r="P390" s="114">
        <f ca="1">OFFSET(Force_2!AH$219,A388,0)</f>
        <v>0</v>
      </c>
      <c r="Q390" s="547"/>
      <c r="R390" s="111">
        <f ca="1">OFFSET(Force_2!AC$219,$A388,0)</f>
        <v>0</v>
      </c>
      <c r="S390" s="111">
        <f ca="1">OFFSET(Force_2!AD$219,$A388,0)</f>
        <v>0</v>
      </c>
      <c r="T390" s="111">
        <f ca="1">OFFSET(Force_2!AE$219,$A388,0)</f>
        <v>0</v>
      </c>
    </row>
    <row r="391" spans="1:39" s="115" customFormat="1" ht="18.75" customHeight="1">
      <c r="A391" s="106"/>
      <c r="B391" s="106"/>
      <c r="C391" s="106"/>
      <c r="D391" s="106"/>
      <c r="E391" s="106"/>
      <c r="F391" s="106"/>
      <c r="G391" s="106"/>
      <c r="I391" s="106"/>
      <c r="J391" s="106"/>
      <c r="K391" s="106"/>
      <c r="L391" s="106"/>
      <c r="M391" s="106"/>
      <c r="N391" s="106"/>
      <c r="O391" s="106"/>
      <c r="AB391" s="116"/>
      <c r="AC391" s="116"/>
      <c r="AD391" s="116"/>
      <c r="AE391" s="116"/>
    </row>
    <row r="392" spans="1:39" s="115" customFormat="1" ht="18.75" customHeight="1">
      <c r="A392" s="117" t="s">
        <v>263</v>
      </c>
      <c r="B392" s="117"/>
      <c r="C392" s="118"/>
      <c r="D392" s="108"/>
      <c r="E392" s="108"/>
      <c r="F392" s="93"/>
      <c r="G392" s="108"/>
      <c r="H392" s="119"/>
      <c r="I392" s="108"/>
      <c r="K392" s="93" t="s">
        <v>54</v>
      </c>
      <c r="M392" s="119"/>
      <c r="N392" s="119"/>
      <c r="O392" s="119"/>
      <c r="P392" s="120" t="s">
        <v>55</v>
      </c>
      <c r="R392" s="119"/>
      <c r="S392" s="119"/>
    </row>
    <row r="393" spans="1:39" s="115" customFormat="1" ht="17.25" customHeight="1">
      <c r="A393" s="538" t="s">
        <v>264</v>
      </c>
      <c r="B393" s="555" t="s">
        <v>576</v>
      </c>
      <c r="C393" s="538" t="s">
        <v>265</v>
      </c>
      <c r="D393" s="538" t="s">
        <v>266</v>
      </c>
      <c r="E393" s="535" t="s">
        <v>267</v>
      </c>
      <c r="F393" s="537"/>
      <c r="G393" s="535" t="s">
        <v>190</v>
      </c>
      <c r="H393" s="537"/>
      <c r="I393" s="535" t="s">
        <v>191</v>
      </c>
      <c r="J393" s="537"/>
      <c r="K393" s="538" t="s">
        <v>192</v>
      </c>
      <c r="L393" s="535" t="s">
        <v>271</v>
      </c>
      <c r="M393" s="536"/>
      <c r="N393" s="536"/>
      <c r="O393" s="537"/>
      <c r="P393" s="535" t="s">
        <v>272</v>
      </c>
      <c r="Q393" s="536"/>
      <c r="R393" s="536"/>
      <c r="S393" s="537"/>
      <c r="T393" s="535" t="s">
        <v>228</v>
      </c>
      <c r="U393" s="536"/>
      <c r="V393" s="537"/>
    </row>
    <row r="394" spans="1:39" ht="18.75" customHeight="1">
      <c r="A394" s="540"/>
      <c r="B394" s="540"/>
      <c r="C394" s="540"/>
      <c r="D394" s="539"/>
      <c r="E394" s="99" t="s">
        <v>192</v>
      </c>
      <c r="F394" s="99" t="s">
        <v>271</v>
      </c>
      <c r="G394" s="99" t="s">
        <v>192</v>
      </c>
      <c r="H394" s="99" t="s">
        <v>271</v>
      </c>
      <c r="I394" s="99" t="s">
        <v>192</v>
      </c>
      <c r="J394" s="99" t="s">
        <v>271</v>
      </c>
      <c r="K394" s="539"/>
      <c r="L394" s="99" t="s">
        <v>267</v>
      </c>
      <c r="M394" s="99" t="s">
        <v>190</v>
      </c>
      <c r="N394" s="99" t="s">
        <v>191</v>
      </c>
      <c r="O394" s="99" t="s">
        <v>277</v>
      </c>
      <c r="P394" s="99" t="s">
        <v>267</v>
      </c>
      <c r="Q394" s="99" t="s">
        <v>190</v>
      </c>
      <c r="R394" s="99" t="s">
        <v>191</v>
      </c>
      <c r="S394" s="99" t="s">
        <v>277</v>
      </c>
      <c r="T394" s="99" t="s">
        <v>212</v>
      </c>
      <c r="U394" s="99" t="s">
        <v>213</v>
      </c>
      <c r="V394" s="99" t="s">
        <v>214</v>
      </c>
    </row>
    <row r="395" spans="1:39" s="115" customFormat="1" ht="18.75" customHeight="1">
      <c r="A395" s="539"/>
      <c r="B395" s="539"/>
      <c r="C395" s="539"/>
      <c r="D395" s="312">
        <f ca="1">G388</f>
        <v>0</v>
      </c>
      <c r="E395" s="99">
        <f ca="1">D395</f>
        <v>0</v>
      </c>
      <c r="F395" s="99" t="s">
        <v>0</v>
      </c>
      <c r="G395" s="99">
        <f ca="1">D395</f>
        <v>0</v>
      </c>
      <c r="H395" s="99" t="s">
        <v>0</v>
      </c>
      <c r="I395" s="99">
        <f ca="1">D395</f>
        <v>0</v>
      </c>
      <c r="J395" s="99" t="s">
        <v>0</v>
      </c>
      <c r="K395" s="312" t="s">
        <v>176</v>
      </c>
      <c r="L395" s="99"/>
      <c r="M395" s="99"/>
      <c r="N395" s="99"/>
      <c r="O395" s="187"/>
      <c r="P395" s="99" t="s">
        <v>176</v>
      </c>
      <c r="Q395" s="99" t="s">
        <v>176</v>
      </c>
      <c r="R395" s="99" t="s">
        <v>176</v>
      </c>
      <c r="S395" s="99" t="s">
        <v>176</v>
      </c>
      <c r="T395" s="99" t="s">
        <v>215</v>
      </c>
      <c r="U395" s="99" t="s">
        <v>215</v>
      </c>
      <c r="V395" s="99" t="s">
        <v>215</v>
      </c>
    </row>
    <row r="396" spans="1:39" s="115" customFormat="1" ht="18.75" customHeight="1">
      <c r="A396" s="121">
        <v>0</v>
      </c>
      <c r="B396" s="121" t="b">
        <f ca="1">IFERROR(AND(OFFSET(Force_2!O$3,B388+A396,0)&lt;&gt;"",H388+5&gt;A396),FALSE)</f>
        <v>0</v>
      </c>
      <c r="C396" s="541" t="s">
        <v>280</v>
      </c>
      <c r="D396" s="121" t="str">
        <f ca="1">IF(B396=FALSE,"",OFFSET(Force_2!B$3,B388+A396,0))</f>
        <v/>
      </c>
      <c r="E396" s="121" t="str">
        <f ca="1">IF(B396=FALSE,"",OFFSET(Force_2!O$3,B388+A396,0))</f>
        <v/>
      </c>
      <c r="F396" s="121" t="str">
        <f ca="1">IF(B396=FALSE,"",OFFSET(Force_2!P$3,B388+A396,0))</f>
        <v/>
      </c>
      <c r="G396" s="121" t="str">
        <f ca="1">IF(B396=FALSE,"",OFFSET(Force_2!Q$3,B388+A396,0))</f>
        <v/>
      </c>
      <c r="H396" s="121" t="str">
        <f ca="1">IF(B396=FALSE,"",OFFSET(Force_2!R$3,B388+A396,0))</f>
        <v/>
      </c>
      <c r="I396" s="121" t="str">
        <f ca="1">IF(B396=FALSE,"",OFFSET(Force_2!S$3,B388+A396,0))</f>
        <v/>
      </c>
      <c r="J396" s="121" t="str">
        <f ca="1">IF(B396=FALSE,"",OFFSET(Force_2!T$3,B388+A396,0))</f>
        <v/>
      </c>
      <c r="K396" s="295" t="str">
        <f ca="1">IF(B396=FALSE,"",D396*A390)</f>
        <v/>
      </c>
      <c r="L396" s="295" t="str">
        <f ca="1">IF(B396=FALSE,"",IF(D396=0,0,D396/E396*(F396-F396)))</f>
        <v/>
      </c>
      <c r="M396" s="295" t="str">
        <f ca="1">IF(B396=FALSE,"",IF(D396=0,0,D396/G396*(H396-H396)))</f>
        <v/>
      </c>
      <c r="N396" s="295" t="str">
        <f ca="1">IF(B396=FALSE,"",IF(D396=0,0,D396/I396*(J396-J396)))</f>
        <v/>
      </c>
      <c r="O396" s="296"/>
      <c r="P396" s="297" t="s">
        <v>281</v>
      </c>
      <c r="Q396" s="298"/>
      <c r="R396" s="298"/>
      <c r="S396" s="298"/>
      <c r="T396" s="296"/>
      <c r="U396" s="298"/>
      <c r="V396" s="299"/>
      <c r="X396" s="93" t="s">
        <v>282</v>
      </c>
      <c r="Z396" s="119"/>
      <c r="AA396" s="119"/>
      <c r="AB396" s="119"/>
      <c r="AI396" s="93" t="s">
        <v>501</v>
      </c>
      <c r="AJ396" s="119"/>
      <c r="AK396" s="119"/>
    </row>
    <row r="397" spans="1:39" s="108" customFormat="1" ht="18.75" customHeight="1">
      <c r="A397" s="121">
        <v>1</v>
      </c>
      <c r="B397" s="121" t="b">
        <f ca="1">IFERROR(AND(OFFSET(Force_2!O$3,B388+A397,0)&lt;&gt;"",H388+5&gt;A397),FALSE)</f>
        <v>0</v>
      </c>
      <c r="C397" s="542"/>
      <c r="D397" s="121" t="str">
        <f ca="1">IF(B397=FALSE,"",OFFSET(Force_2!B$3,B388+A397,0))</f>
        <v/>
      </c>
      <c r="E397" s="121" t="str">
        <f ca="1">IF(B397=FALSE,"",OFFSET(Force_2!O$3,B388+A397,0))</f>
        <v/>
      </c>
      <c r="F397" s="121" t="str">
        <f ca="1">IF(B397=FALSE,"",OFFSET(Force_2!P$3,B388+A397,0))</f>
        <v/>
      </c>
      <c r="G397" s="121" t="str">
        <f ca="1">IF(B397=FALSE,"",OFFSET(Force_2!Q$3,B388+A397,0))</f>
        <v/>
      </c>
      <c r="H397" s="121" t="str">
        <f ca="1">IF(B397=FALSE,"",OFFSET(Force_2!R$3,B388+A397,0))</f>
        <v/>
      </c>
      <c r="I397" s="121" t="str">
        <f ca="1">IF(B397=FALSE,"",OFFSET(Force_2!S$3,B388+A397,0))</f>
        <v/>
      </c>
      <c r="J397" s="121" t="str">
        <f ca="1">IF(B397=FALSE,"",OFFSET(Force_2!T$3,B388+A397,0))</f>
        <v/>
      </c>
      <c r="K397" s="295" t="str">
        <f ca="1">IF(B397=FALSE,"",D397*A390)</f>
        <v/>
      </c>
      <c r="L397" s="295" t="str">
        <f ca="1">IF(B397=FALSE,"",IF(D397=0,0,D397/E397*(F397-F396)))</f>
        <v/>
      </c>
      <c r="M397" s="295" t="str">
        <f ca="1">IF(B397=FALSE,"",IF(D397=0,0,D397/G397*(H397-H396)))</f>
        <v/>
      </c>
      <c r="N397" s="295" t="str">
        <f ca="1">IF(B397=FALSE,"",IF(D397=0,0,D397/I397*(J397-J396)))</f>
        <v/>
      </c>
      <c r="O397" s="300"/>
      <c r="P397" s="295" t="e">
        <f ca="1">OFFSET(E399,H388+1,0)*A390</f>
        <v>#VALUE!</v>
      </c>
      <c r="Q397" s="295" t="e">
        <f ca="1">OFFSET(G399,H388+1,0)*A390</f>
        <v>#VALUE!</v>
      </c>
      <c r="R397" s="295" t="e">
        <f ca="1">OFFSET(I399,H388+1,0)*A390</f>
        <v>#VALUE!</v>
      </c>
      <c r="S397" s="301"/>
      <c r="T397" s="300"/>
      <c r="U397" s="301"/>
      <c r="V397" s="302"/>
      <c r="X397" s="98" t="s">
        <v>532</v>
      </c>
      <c r="Y397" s="313" t="s">
        <v>192</v>
      </c>
      <c r="Z397" s="311" t="s">
        <v>478</v>
      </c>
      <c r="AA397" s="272" t="s">
        <v>550</v>
      </c>
      <c r="AB397" s="313" t="s">
        <v>283</v>
      </c>
      <c r="AC397" s="313" t="s">
        <v>58</v>
      </c>
      <c r="AD397" s="272" t="s">
        <v>551</v>
      </c>
      <c r="AE397" s="313" t="s">
        <v>56</v>
      </c>
      <c r="AF397" s="313" t="s">
        <v>57</v>
      </c>
      <c r="AG397" s="313" t="s">
        <v>193</v>
      </c>
      <c r="AI397" s="311" t="s">
        <v>478</v>
      </c>
      <c r="AJ397" s="560" t="s">
        <v>112</v>
      </c>
      <c r="AK397" s="561"/>
      <c r="AL397" s="562"/>
      <c r="AM397" s="311" t="s">
        <v>504</v>
      </c>
    </row>
    <row r="398" spans="1:39" s="108" customFormat="1" ht="18.75" customHeight="1" thickBot="1">
      <c r="A398" s="122">
        <v>2</v>
      </c>
      <c r="B398" s="122" t="b">
        <f ca="1">IFERROR(AND(OFFSET(Force_2!O$3,B388+A398,0)&lt;&gt;"",H388+5&gt;A398),FALSE)</f>
        <v>0</v>
      </c>
      <c r="C398" s="543"/>
      <c r="D398" s="122" t="str">
        <f ca="1">IF(B398=FALSE,"",OFFSET(Force_2!B$3,B388+A398,0))</f>
        <v/>
      </c>
      <c r="E398" s="122" t="str">
        <f ca="1">IF(B398=FALSE,"",OFFSET(Force_2!O$3,B388+A398,0))</f>
        <v/>
      </c>
      <c r="F398" s="122" t="str">
        <f ca="1">IF(B398=FALSE,"",OFFSET(Force_2!P$3,B388+A398,0))</f>
        <v/>
      </c>
      <c r="G398" s="122" t="str">
        <f ca="1">IF(B398=FALSE,"",OFFSET(Force_2!Q$3,B388+A398,0))</f>
        <v/>
      </c>
      <c r="H398" s="122" t="str">
        <f ca="1">IF(B398=FALSE,"",OFFSET(Force_2!R$3,B388+A398,0))</f>
        <v/>
      </c>
      <c r="I398" s="122" t="str">
        <f ca="1">IF(B398=FALSE,"",OFFSET(Force_2!S$3,B388+A398,0))</f>
        <v/>
      </c>
      <c r="J398" s="122" t="str">
        <f ca="1">IF(B398=FALSE,"",OFFSET(Force_2!T$3,B388+A398,0))</f>
        <v/>
      </c>
      <c r="K398" s="303" t="str">
        <f ca="1">IF(B398=FALSE,"",D398*A390)</f>
        <v/>
      </c>
      <c r="L398" s="303" t="str">
        <f ca="1">IF(B398=FALSE,"",IF(D398=0,0,D398/E398*(F398-F396)))</f>
        <v/>
      </c>
      <c r="M398" s="303" t="str">
        <f ca="1">IF(B398=FALSE,"",IF(D398=0,0,D398/G398*(H398-H396)))</f>
        <v/>
      </c>
      <c r="N398" s="303" t="str">
        <f ca="1">IF(B398=FALSE,"",IF(D398=0,0,D398/I398*(J398-J396)))</f>
        <v/>
      </c>
      <c r="O398" s="304"/>
      <c r="P398" s="305" t="e">
        <f ca="1">ABS(P397)</f>
        <v>#VALUE!</v>
      </c>
      <c r="Q398" s="305" t="e">
        <f t="shared" ref="Q398:R398" ca="1" si="192">ABS(Q397)</f>
        <v>#VALUE!</v>
      </c>
      <c r="R398" s="305" t="e">
        <f t="shared" ca="1" si="192"/>
        <v>#VALUE!</v>
      </c>
      <c r="S398" s="306"/>
      <c r="T398" s="304"/>
      <c r="U398" s="306"/>
      <c r="V398" s="307"/>
      <c r="X398" s="312" t="s">
        <v>533</v>
      </c>
      <c r="Y398" s="312" t="str">
        <f ca="1">E390</f>
        <v>kN</v>
      </c>
      <c r="Z398" s="312" t="str">
        <f ca="1">E390</f>
        <v>kN</v>
      </c>
      <c r="AA398" s="312" t="str">
        <f ca="1">Z398</f>
        <v>kN</v>
      </c>
      <c r="AB398" s="312" t="s">
        <v>59</v>
      </c>
      <c r="AC398" s="312" t="s">
        <v>60</v>
      </c>
      <c r="AD398" s="233" t="str">
        <f ca="1">AA398</f>
        <v>kN</v>
      </c>
      <c r="AE398" s="312" t="s">
        <v>59</v>
      </c>
      <c r="AF398" s="312" t="s">
        <v>59</v>
      </c>
      <c r="AG398" s="312"/>
      <c r="AI398" s="312" t="str">
        <f ca="1">Z398</f>
        <v>kN</v>
      </c>
      <c r="AJ398" s="233" t="s">
        <v>505</v>
      </c>
      <c r="AK398" s="233" t="s">
        <v>558</v>
      </c>
      <c r="AL398" s="233" t="s">
        <v>506</v>
      </c>
      <c r="AM398" s="250" t="str">
        <f ca="1">IF(TYPE(MATCH("FAIL",AM399:AM412,0))=16,"","FAIL")</f>
        <v/>
      </c>
    </row>
    <row r="399" spans="1:39" s="119" customFormat="1" ht="18.75" customHeight="1">
      <c r="A399" s="123">
        <v>3</v>
      </c>
      <c r="B399" s="123" t="b">
        <f ca="1">IFERROR(AND(OFFSET(Force_2!O$3,B388+A399,0)&lt;&gt;"",H388+5&gt;A399),FALSE)</f>
        <v>0</v>
      </c>
      <c r="C399" s="556" t="s">
        <v>285</v>
      </c>
      <c r="D399" s="123" t="str">
        <f ca="1">IF(B399=FALSE,"",OFFSET(Force_2!B$3,B388+A399,0))</f>
        <v/>
      </c>
      <c r="E399" s="123" t="str">
        <f ca="1">IF(B399=FALSE,"",OFFSET(Force_2!O$3,B388+A399,0))</f>
        <v/>
      </c>
      <c r="F399" s="123" t="str">
        <f ca="1">IF(B399=FALSE,"",OFFSET(Force_2!P$3,B388+A399,0))</f>
        <v/>
      </c>
      <c r="G399" s="123" t="str">
        <f ca="1">IF(B399=FALSE,"",OFFSET(Force_2!Q$3,B388+A399,0))</f>
        <v/>
      </c>
      <c r="H399" s="123" t="str">
        <f ca="1">IF(B399=FALSE,"",OFFSET(Force_2!R$3,B388+A399,0))</f>
        <v/>
      </c>
      <c r="I399" s="123" t="str">
        <f ca="1">IF(B399=FALSE,"",OFFSET(Force_2!S$3,B388+A399,0))</f>
        <v/>
      </c>
      <c r="J399" s="123" t="str">
        <f ca="1">IF(B399=FALSE,"",OFFSET(Force_2!T$3,B388+A399,0))</f>
        <v/>
      </c>
      <c r="K399" s="308" t="str">
        <f ca="1">IF(B399=FALSE,"",D399*A390)</f>
        <v/>
      </c>
      <c r="L399" s="308" t="str">
        <f ca="1">IF(B399=FALSE,"",IF(D399=0,0,D399/E399*(F399-F399)))</f>
        <v/>
      </c>
      <c r="M399" s="308" t="str">
        <f ca="1">IF(B399=FALSE,"",IF(D399=0,0,D399/G399*(H399-H399)))</f>
        <v/>
      </c>
      <c r="N399" s="308" t="str">
        <f ca="1">IF(B399=FALSE,"",IF(D399=0,0,D399/I399*(J399-J399)))</f>
        <v/>
      </c>
      <c r="O399" s="308" t="str">
        <f ca="1">IF(B399=FALSE,"",AVERAGE(L399:N399))</f>
        <v/>
      </c>
      <c r="P399" s="308" t="str">
        <f ca="1">IF(B399=FALSE,"",(R390*L399+S390*L399^2+T390*L399^3)*N390)</f>
        <v/>
      </c>
      <c r="Q399" s="308" t="str">
        <f ca="1">IF(B399=FALSE,"",(R390*M399+S390*M399^2+T390*M399^3)*N390)</f>
        <v/>
      </c>
      <c r="R399" s="308" t="str">
        <f ca="1">IF(B399=FALSE,"",(R390*N399+S390*N399^2+T390*N399^3)*N390)</f>
        <v/>
      </c>
      <c r="S399" s="308" t="str">
        <f ca="1">IF(B399=FALSE,"",AVERAGE(P399:R399))</f>
        <v/>
      </c>
      <c r="T399" s="309" t="str">
        <f ca="1">IF(B399=FALSE,"",IF(K399=0,0,(ROUND(K399,K390)-ROUND(P399,K390))/ROUND(P399,K390)*100))</f>
        <v/>
      </c>
      <c r="U399" s="309" t="str">
        <f ca="1">IF(B399=FALSE,"",IF(K399=0,0,(ROUND(K399,K390)-ROUND(Q399,K390))/ROUND(Q399,K390)*100))</f>
        <v/>
      </c>
      <c r="V399" s="309" t="str">
        <f ca="1">IF(B399=FALSE,"",IF(K399=0,0,(ROUND(K399,K390)-ROUND(R399,K390))/ROUND(R399,K390)*100))</f>
        <v/>
      </c>
      <c r="X399" s="124" t="str">
        <f ca="1">IF(A418=FALSE,"",IF(B418*F390&gt;=1000,"# ##","")&amp;J390)</f>
        <v/>
      </c>
      <c r="Y399" s="124" t="str">
        <f ca="1">IF(A418=FALSE,"",TEXT(B418*F390,X399))</f>
        <v/>
      </c>
      <c r="Z399" s="124" t="str">
        <f ca="1">IF(A418=FALSE,"-",TEXT(C418*F390,X399))</f>
        <v>-</v>
      </c>
      <c r="AA399" s="273" t="str">
        <f ca="1">IF(A418=FALSE,"-",TEXT((B418-C418)*F390,X399))</f>
        <v>-</v>
      </c>
      <c r="AB399" s="124" t="str">
        <f ca="1">IF(A418=FALSE,"",IF(D399=0,"-",TEXT(P418,AH420)))</f>
        <v/>
      </c>
      <c r="AC399" s="124" t="str">
        <f ca="1">IF(OR(A418=FALSE,D399=0),"-",TEXT(ROUNDUP(AE418,AH418),AH420))</f>
        <v>-</v>
      </c>
      <c r="AD399" s="310" t="s">
        <v>577</v>
      </c>
      <c r="AE399" s="124" t="str">
        <f ca="1">IF(OR(A418=FALSE,D399=0),"-",TEXT(Q418,AH420))</f>
        <v>-</v>
      </c>
      <c r="AF399" s="130" t="str">
        <f ca="1">IF(A418=FALSE,"-",TEXT(R418,AH420))</f>
        <v>-</v>
      </c>
      <c r="AG399" s="125" t="str">
        <f ca="1">IF(A418=FALSE,"-",AA418)</f>
        <v>-</v>
      </c>
      <c r="AI399" s="125" t="str">
        <f ca="1">IF(A418=FALSE,"",ROUND(C418*F390,K389))</f>
        <v/>
      </c>
      <c r="AJ399" s="125" t="str">
        <f ca="1">IF(A418=FALSE,"",ROUND(OFFSET(Force_2!L$3,B388+A399,0)*A390*F390,K389))</f>
        <v/>
      </c>
      <c r="AK399" s="125" t="str">
        <f ca="1">IF(A418=FALSE,"",ROUND(OFFSET(Force_2!M$3,B388+A399,0)*A390*F390,K389))</f>
        <v/>
      </c>
      <c r="AL399" s="124" t="str">
        <f ca="1">IF(A418=FALSE,"","± "&amp;TEXT((AK399-AJ399)/2,J390))</f>
        <v/>
      </c>
      <c r="AM399" s="124" t="str">
        <f ca="1">IF(A418=FALSE,"-",IF(AND(AJ399&lt;=AI399,AI399&lt;=AK399),"PASS","FAIL"))</f>
        <v>-</v>
      </c>
    </row>
    <row r="400" spans="1:39" s="119" customFormat="1" ht="18.75" customHeight="1">
      <c r="A400" s="121">
        <v>4</v>
      </c>
      <c r="B400" s="121" t="b">
        <f ca="1">IFERROR(AND(OFFSET(Force_2!O$3,B388+A400,0)&lt;&gt;"",H388+5&gt;A400),FALSE)</f>
        <v>0</v>
      </c>
      <c r="C400" s="542"/>
      <c r="D400" s="121" t="str">
        <f ca="1">IF(B400=FALSE,"",OFFSET(Force_2!B$3,B388+A400,0))</f>
        <v/>
      </c>
      <c r="E400" s="121" t="str">
        <f ca="1">IF(B400=FALSE,"",OFFSET(Force_2!O$3,B388+A400,0))</f>
        <v/>
      </c>
      <c r="F400" s="121" t="str">
        <f ca="1">IF(B400=FALSE,"",OFFSET(Force_2!P$3,B388+A400,0))</f>
        <v/>
      </c>
      <c r="G400" s="121" t="str">
        <f ca="1">IF(B400=FALSE,"",OFFSET(Force_2!Q$3,B388+A400,0))</f>
        <v/>
      </c>
      <c r="H400" s="121" t="str">
        <f ca="1">IF(B400=FALSE,"",OFFSET(Force_2!R$3,B388+A400,0))</f>
        <v/>
      </c>
      <c r="I400" s="121" t="str">
        <f ca="1">IF(B400=FALSE,"",OFFSET(Force_2!S$3,B388+A400,0))</f>
        <v/>
      </c>
      <c r="J400" s="121" t="str">
        <f ca="1">IF(B400=FALSE,"",OFFSET(Force_2!T$3,B388+A400,0))</f>
        <v/>
      </c>
      <c r="K400" s="308" t="str">
        <f ca="1">IF(B400=FALSE,"",D400*A390)</f>
        <v/>
      </c>
      <c r="L400" s="308" t="str">
        <f ca="1">IF(B400=FALSE,"",IF(D400=0,0,D400/E400*(F400-F399)))</f>
        <v/>
      </c>
      <c r="M400" s="308" t="str">
        <f ca="1">IF(B400=FALSE,"",IF(D400=0,0,D400/G400*(H400-H399)))</f>
        <v/>
      </c>
      <c r="N400" s="308" t="str">
        <f ca="1">IF(B400=FALSE,"",IF(D400=0,0,D400/I400*(J400-J399)))</f>
        <v/>
      </c>
      <c r="O400" s="308" t="str">
        <f t="shared" ref="O400:O413" ca="1" si="193">IF(B400=FALSE,"",AVERAGE(L400:N400))</f>
        <v/>
      </c>
      <c r="P400" s="308" t="str">
        <f ca="1">IF(B400=FALSE,"",(R390*L400+S390*L400^2+T390*L400^3)*N390)</f>
        <v/>
      </c>
      <c r="Q400" s="308" t="str">
        <f ca="1">IF(B400=FALSE,"",(R390*M400+S390*M400^2+T390*M400^3)*N390)</f>
        <v/>
      </c>
      <c r="R400" s="308" t="str">
        <f ca="1">IF(B400=FALSE,"",(R390*N400+S390*N400^2+T390*N400^3)*N390)</f>
        <v/>
      </c>
      <c r="S400" s="308" t="str">
        <f t="shared" ref="S400:S413" ca="1" si="194">IF(B400=FALSE,"",AVERAGE(P400:R400))</f>
        <v/>
      </c>
      <c r="T400" s="309" t="str">
        <f ca="1">IF(B400=FALSE,"",IF(K400=0,0,(ROUND(K400,K390)-ROUND(P400,K390))/ROUND(P400,K390)*100))</f>
        <v/>
      </c>
      <c r="U400" s="309" t="str">
        <f ca="1">IF(B400=FALSE,"",IF(K400=0,0,(ROUND(K400,K390)-ROUND(Q400,K390))/ROUND(Q400,K390)*100))</f>
        <v/>
      </c>
      <c r="V400" s="309" t="str">
        <f ca="1">IF(B400=FALSE,"",IF(K400=0,0,(ROUND(K400,K390)-ROUND(R400,K390))/ROUND(R400,K390)*100))</f>
        <v/>
      </c>
      <c r="X400" s="124" t="str">
        <f ca="1">IF(A419=FALSE,"",IF(B419*F390&gt;=1000,"# ##","")&amp;J390)</f>
        <v/>
      </c>
      <c r="Y400" s="124" t="str">
        <f ca="1">IF(A419=FALSE,"",TEXT(B419*F390,X400))</f>
        <v/>
      </c>
      <c r="Z400" s="124" t="str">
        <f ca="1">IF(A419=FALSE,"-",TEXT(C419*F390,X400))</f>
        <v>-</v>
      </c>
      <c r="AA400" s="273" t="str">
        <f ca="1">IF(A419=FALSE,"-",TEXT((B419-C419)*F390,X400))</f>
        <v>-</v>
      </c>
      <c r="AB400" s="124" t="str">
        <f ca="1">IF(A419=FALSE,"",IF(D400=0,"-",TEXT(P419,AH420)))</f>
        <v/>
      </c>
      <c r="AC400" s="124" t="str">
        <f ca="1">IF(OR(A419=FALSE,D400=0),"-",TEXT(ROUNDUP(AE419,AH418),AH420))</f>
        <v>-</v>
      </c>
      <c r="AD400" s="273" t="str">
        <f ca="1">IF(A419=FALSE,"-",TEXT(ROUNDUP(AE419,AH418)%*B419*F390,X400))</f>
        <v>-</v>
      </c>
      <c r="AE400" s="124" t="str">
        <f ca="1">IF(OR(A419=FALSE,D400=0),"-",TEXT(Q419,AH420))</f>
        <v>-</v>
      </c>
      <c r="AF400" s="124" t="s">
        <v>578</v>
      </c>
      <c r="AG400" s="125" t="str">
        <f t="shared" ref="AG400:AG412" ca="1" si="195">IF(A419=FALSE,"-",AA419)</f>
        <v>-</v>
      </c>
      <c r="AI400" s="125" t="str">
        <f ca="1">IF(A419=FALSE,"",ROUND(C419*F390,K389))</f>
        <v/>
      </c>
      <c r="AJ400" s="125" t="str">
        <f ca="1">IF(A419=FALSE,"",ROUND(OFFSET(Force_2!L$3,B388+A400,0)*A390*F390,K389))</f>
        <v/>
      </c>
      <c r="AK400" s="125" t="str">
        <f ca="1">IF(A419=FALSE,"",ROUND(OFFSET(Force_2!M$3,B388+A400,0)*A390*F390,K389))</f>
        <v/>
      </c>
      <c r="AL400" s="124" t="str">
        <f ca="1">IF(A419=FALSE,"","± "&amp;TEXT((AK400-AJ400)/2,J390))</f>
        <v/>
      </c>
      <c r="AM400" s="124" t="str">
        <f t="shared" ref="AM400:AM412" ca="1" si="196">IF(A419=FALSE,"-",IF(AND(AJ400&lt;=AI400,AI400&lt;=AK400),"PASS","FAIL"))</f>
        <v>-</v>
      </c>
    </row>
    <row r="401" spans="1:39" s="119" customFormat="1" ht="18.75" customHeight="1">
      <c r="A401" s="121">
        <v>5</v>
      </c>
      <c r="B401" s="121" t="b">
        <f ca="1">IFERROR(AND(OFFSET(Force_2!O$3,B388+A401,0)&lt;&gt;"",H388+5&gt;A401),FALSE)</f>
        <v>0</v>
      </c>
      <c r="C401" s="542"/>
      <c r="D401" s="121" t="str">
        <f ca="1">IF(B401=FALSE,"",OFFSET(Force_2!B$3,B388+A401,0))</f>
        <v/>
      </c>
      <c r="E401" s="121" t="str">
        <f ca="1">IF(B401=FALSE,"",OFFSET(Force_2!O$3,B388+A401,0))</f>
        <v/>
      </c>
      <c r="F401" s="121" t="str">
        <f ca="1">IF(B401=FALSE,"",OFFSET(Force_2!P$3,B388+A401,0))</f>
        <v/>
      </c>
      <c r="G401" s="121" t="str">
        <f ca="1">IF(B401=FALSE,"",OFFSET(Force_2!Q$3,B388+A401,0))</f>
        <v/>
      </c>
      <c r="H401" s="121" t="str">
        <f ca="1">IF(B401=FALSE,"",OFFSET(Force_2!R$3,B388+A401,0))</f>
        <v/>
      </c>
      <c r="I401" s="121" t="str">
        <f ca="1">IF(B401=FALSE,"",OFFSET(Force_2!S$3,B388+A401,0))</f>
        <v/>
      </c>
      <c r="J401" s="121" t="str">
        <f ca="1">IF(B401=FALSE,"",OFFSET(Force_2!T$3,B388+A401,0))</f>
        <v/>
      </c>
      <c r="K401" s="308" t="str">
        <f ca="1">IF(B401=FALSE,"",D401*A390)</f>
        <v/>
      </c>
      <c r="L401" s="308" t="str">
        <f ca="1">IF(B401=FALSE,"",IF(D401=0,0,D401/E401*(F401-F399)))</f>
        <v/>
      </c>
      <c r="M401" s="308" t="str">
        <f ca="1">IF(B401=FALSE,"",IF(D401=0,0,D401/G401*(H401-H399)))</f>
        <v/>
      </c>
      <c r="N401" s="308" t="str">
        <f ca="1">IF(B401=FALSE,"",IF(D401=0,0,D401/I401*(J401-J399)))</f>
        <v/>
      </c>
      <c r="O401" s="308" t="str">
        <f t="shared" ca="1" si="193"/>
        <v/>
      </c>
      <c r="P401" s="308" t="str">
        <f ca="1">IF(B401=FALSE,"",(R390*L401+S390*L401^2+T390*L401^3)*N390)</f>
        <v/>
      </c>
      <c r="Q401" s="308" t="str">
        <f ca="1">IF(B401=FALSE,"",(R390*M401+S390*M401^2+T390*M401^3)*N390)</f>
        <v/>
      </c>
      <c r="R401" s="308" t="str">
        <f ca="1">IF(B401=FALSE,"",(R390*N401+S390*N401^2+T390*N401^3)*N390)</f>
        <v/>
      </c>
      <c r="S401" s="308" t="str">
        <f t="shared" ca="1" si="194"/>
        <v/>
      </c>
      <c r="T401" s="309" t="str">
        <f ca="1">IF(B401=FALSE,"",IF(K401=0,0,(ROUND(K401,K390)-ROUND(P401,K390))/ROUND(P401,K390)*100))</f>
        <v/>
      </c>
      <c r="U401" s="309" t="str">
        <f ca="1">IF(B401=FALSE,"",IF(K401=0,0,(ROUND(K401,K390)-ROUND(Q401,K390))/ROUND(Q401,K390)*100))</f>
        <v/>
      </c>
      <c r="V401" s="309" t="str">
        <f ca="1">IF(B401=FALSE,"",IF(K401=0,0,(ROUND(K401,K390)-ROUND(R401,K390))/ROUND(R401,K390)*100))</f>
        <v/>
      </c>
      <c r="X401" s="124" t="str">
        <f ca="1">IF(A420=FALSE,"",IF(B420*F390&gt;=1000,"# ##","")&amp;J390)</f>
        <v/>
      </c>
      <c r="Y401" s="124" t="str">
        <f ca="1">IF(A420=FALSE,"",TEXT(B420*F390,X401))</f>
        <v/>
      </c>
      <c r="Z401" s="124" t="str">
        <f ca="1">IF(A420=FALSE,"-",TEXT(C420*F390,X401))</f>
        <v>-</v>
      </c>
      <c r="AA401" s="273" t="str">
        <f ca="1">IF(A420=FALSE,"-",TEXT((B420-C420)*F390,X401))</f>
        <v>-</v>
      </c>
      <c r="AB401" s="124" t="str">
        <f ca="1">IF(A420=FALSE,"",IF(D401=0,"-",TEXT(P420,AH420)))</f>
        <v/>
      </c>
      <c r="AC401" s="124" t="str">
        <f ca="1">IF(OR(A420=FALSE,D401=0),"-",TEXT(ROUNDUP(AE420,AH418),AH420))</f>
        <v>-</v>
      </c>
      <c r="AD401" s="273" t="str">
        <f ca="1">IF(A420=FALSE,"-",TEXT(ROUNDUP(AE420,AH418)%*B420*F390,X401))</f>
        <v>-</v>
      </c>
      <c r="AE401" s="124" t="str">
        <f ca="1">IF(OR(A420=FALSE,D401=0),"-",TEXT(Q420,AH420))</f>
        <v>-</v>
      </c>
      <c r="AF401" s="124" t="s">
        <v>578</v>
      </c>
      <c r="AG401" s="125" t="str">
        <f t="shared" ca="1" si="195"/>
        <v>-</v>
      </c>
      <c r="AI401" s="125" t="str">
        <f ca="1">IF(A420=FALSE,"",ROUND(C420*F390,K389))</f>
        <v/>
      </c>
      <c r="AJ401" s="125" t="str">
        <f ca="1">IF(A420=FALSE,"",ROUND(OFFSET(Force_2!L$3,B388+A401,0)*A390*F390,K389))</f>
        <v/>
      </c>
      <c r="AK401" s="125" t="str">
        <f ca="1">IF(A420=FALSE,"",ROUND(OFFSET(Force_2!M$3,B388+A401,0)*A390*F390,K389))</f>
        <v/>
      </c>
      <c r="AL401" s="124" t="str">
        <f ca="1">IF(A420=FALSE,"","± "&amp;TEXT((AK401-AJ401)/2,J390))</f>
        <v/>
      </c>
      <c r="AM401" s="124" t="str">
        <f t="shared" ca="1" si="196"/>
        <v>-</v>
      </c>
    </row>
    <row r="402" spans="1:39" s="119" customFormat="1" ht="18.75" customHeight="1">
      <c r="A402" s="121">
        <v>6</v>
      </c>
      <c r="B402" s="121" t="b">
        <f ca="1">IFERROR(AND(OFFSET(Force_2!O$3,B388+A402,0)&lt;&gt;"",H388+5&gt;A402),FALSE)</f>
        <v>0</v>
      </c>
      <c r="C402" s="542"/>
      <c r="D402" s="121" t="str">
        <f ca="1">IF(B402=FALSE,"",OFFSET(Force_2!B$3,B388+A402,0))</f>
        <v/>
      </c>
      <c r="E402" s="121" t="str">
        <f ca="1">IF(B402=FALSE,"",OFFSET(Force_2!O$3,B388+A402,0))</f>
        <v/>
      </c>
      <c r="F402" s="121" t="str">
        <f ca="1">IF(B402=FALSE,"",OFFSET(Force_2!P$3,B388+A402,0))</f>
        <v/>
      </c>
      <c r="G402" s="121" t="str">
        <f ca="1">IF(B402=FALSE,"",OFFSET(Force_2!Q$3,B388+A402,0))</f>
        <v/>
      </c>
      <c r="H402" s="121" t="str">
        <f ca="1">IF(B402=FALSE,"",OFFSET(Force_2!R$3,B388+A402,0))</f>
        <v/>
      </c>
      <c r="I402" s="121" t="str">
        <f ca="1">IF(B402=FALSE,"",OFFSET(Force_2!S$3,B388+A402,0))</f>
        <v/>
      </c>
      <c r="J402" s="121" t="str">
        <f ca="1">IF(B402=FALSE,"",OFFSET(Force_2!T$3,B388+A402,0))</f>
        <v/>
      </c>
      <c r="K402" s="308" t="str">
        <f ca="1">IF(B402=FALSE,"",D402*A390)</f>
        <v/>
      </c>
      <c r="L402" s="308" t="str">
        <f ca="1">IF(B402=FALSE,"",IF(D402=0,0,D402/E402*(F402-F399)))</f>
        <v/>
      </c>
      <c r="M402" s="308" t="str">
        <f ca="1">IF(B402=FALSE,"",IF(D402=0,0,D402/G402*(H402-H399)))</f>
        <v/>
      </c>
      <c r="N402" s="308" t="str">
        <f ca="1">IF(B402=FALSE,"",IF(D402=0,0,D402/I402*(J402-J399)))</f>
        <v/>
      </c>
      <c r="O402" s="308" t="str">
        <f t="shared" ca="1" si="193"/>
        <v/>
      </c>
      <c r="P402" s="308" t="str">
        <f ca="1">IF(B402=FALSE,"",(R390*L402+S390*L402^2+T390*L402^3)*N390)</f>
        <v/>
      </c>
      <c r="Q402" s="308" t="str">
        <f ca="1">IF(B402=FALSE,"",(R390*M402+S390*M402^2+T390*M402^3)*N390)</f>
        <v/>
      </c>
      <c r="R402" s="308" t="str">
        <f ca="1">IF(B402=FALSE,"",(R390*N402+S390*N402^2+T390*N402^3)*N390)</f>
        <v/>
      </c>
      <c r="S402" s="308" t="str">
        <f t="shared" ca="1" si="194"/>
        <v/>
      </c>
      <c r="T402" s="309" t="str">
        <f ca="1">IF(B402=FALSE,"",IF(K402=0,0,(ROUND(K402,K390)-ROUND(P402,K390))/ROUND(P402,K390)*100))</f>
        <v/>
      </c>
      <c r="U402" s="309" t="str">
        <f ca="1">IF(B402=FALSE,"",IF(K402=0,0,(ROUND(K402,K390)-ROUND(Q402,K390))/ROUND(Q402,K390)*100))</f>
        <v/>
      </c>
      <c r="V402" s="309" t="str">
        <f ca="1">IF(B402=FALSE,"",IF(K402=0,0,(ROUND(K402,K390)-ROUND(R402,K390))/ROUND(R402,K390)*100))</f>
        <v/>
      </c>
      <c r="X402" s="124" t="str">
        <f ca="1">IF(A421=FALSE,"",IF(B421*F390&gt;=1000,"# ##","")&amp;J390)</f>
        <v/>
      </c>
      <c r="Y402" s="124" t="str">
        <f ca="1">IF(A421=FALSE,"",TEXT(B421*F390,X402))</f>
        <v/>
      </c>
      <c r="Z402" s="124" t="str">
        <f ca="1">IF(A421=FALSE,"-",TEXT(C421*F390,X402))</f>
        <v>-</v>
      </c>
      <c r="AA402" s="273" t="str">
        <f ca="1">IF(A421=FALSE,"-",TEXT((B421-C421)*F390,X402))</f>
        <v>-</v>
      </c>
      <c r="AB402" s="124" t="str">
        <f ca="1">IF(A421=FALSE,"",IF(D402=0,"-",TEXT(P421,AH420)))</f>
        <v/>
      </c>
      <c r="AC402" s="124" t="str">
        <f ca="1">IF(OR(A421=FALSE,D402=0),"-",TEXT(ROUNDUP(AE421,AH418),AH420))</f>
        <v>-</v>
      </c>
      <c r="AD402" s="273" t="str">
        <f ca="1">IF(A421=FALSE,"-",TEXT(ROUNDUP(AE421,AH418)%*B421*F390,X402))</f>
        <v>-</v>
      </c>
      <c r="AE402" s="124" t="str">
        <f ca="1">IF(OR(A421=FALSE,D402=0),"-",TEXT(Q421,AH420))</f>
        <v>-</v>
      </c>
      <c r="AF402" s="124" t="s">
        <v>578</v>
      </c>
      <c r="AG402" s="125" t="str">
        <f t="shared" ca="1" si="195"/>
        <v>-</v>
      </c>
      <c r="AI402" s="125" t="str">
        <f ca="1">IF(A421=FALSE,"",ROUND(C421*F390,K389))</f>
        <v/>
      </c>
      <c r="AJ402" s="125" t="str">
        <f ca="1">IF(A421=FALSE,"",ROUND(OFFSET(Force_2!L$3,B388+A402,0)*A390*F390,K389))</f>
        <v/>
      </c>
      <c r="AK402" s="125" t="str">
        <f ca="1">IF(A421=FALSE,"",ROUND(OFFSET(Force_2!M$3,B388+A402,0)*A390*F390,K389))</f>
        <v/>
      </c>
      <c r="AL402" s="124" t="str">
        <f ca="1">IF(A421=FALSE,"","± "&amp;TEXT((AK402-AJ402)/2,J390))</f>
        <v/>
      </c>
      <c r="AM402" s="124" t="str">
        <f t="shared" ca="1" si="196"/>
        <v>-</v>
      </c>
    </row>
    <row r="403" spans="1:39" s="119" customFormat="1" ht="18.75" customHeight="1">
      <c r="A403" s="121">
        <v>7</v>
      </c>
      <c r="B403" s="121" t="b">
        <f ca="1">IFERROR(AND(OFFSET(Force_2!O$3,B388+A403,0)&lt;&gt;"",H388+5&gt;A403),FALSE)</f>
        <v>0</v>
      </c>
      <c r="C403" s="542"/>
      <c r="D403" s="121" t="str">
        <f ca="1">IF(B403=FALSE,"",OFFSET(Force_2!B$3,B388+A403,0))</f>
        <v/>
      </c>
      <c r="E403" s="121" t="str">
        <f ca="1">IF(B403=FALSE,"",OFFSET(Force_2!O$3,B388+A403,0))</f>
        <v/>
      </c>
      <c r="F403" s="121" t="str">
        <f ca="1">IF(B403=FALSE,"",OFFSET(Force_2!P$3,B388+A403,0))</f>
        <v/>
      </c>
      <c r="G403" s="121" t="str">
        <f ca="1">IF(B403=FALSE,"",OFFSET(Force_2!Q$3,B388+A403,0))</f>
        <v/>
      </c>
      <c r="H403" s="121" t="str">
        <f ca="1">IF(B403=FALSE,"",OFFSET(Force_2!R$3,B388+A403,0))</f>
        <v/>
      </c>
      <c r="I403" s="121" t="str">
        <f ca="1">IF(B403=FALSE,"",OFFSET(Force_2!S$3,B388+A403,0))</f>
        <v/>
      </c>
      <c r="J403" s="121" t="str">
        <f ca="1">IF(B403=FALSE,"",OFFSET(Force_2!T$3,B388+A403,0))</f>
        <v/>
      </c>
      <c r="K403" s="308" t="str">
        <f ca="1">IF(B403=FALSE,"",D403*A390)</f>
        <v/>
      </c>
      <c r="L403" s="308" t="str">
        <f ca="1">IF(B403=FALSE,"",IF(D403=0,0,D403/E403*(F403-F399)))</f>
        <v/>
      </c>
      <c r="M403" s="308" t="str">
        <f ca="1">IF(B403=FALSE,"",IF(D403=0,0,D403/G403*(H403-H399)))</f>
        <v/>
      </c>
      <c r="N403" s="308" t="str">
        <f ca="1">IF(B403=FALSE,"",IF(D403=0,0,D403/I403*(J403-J399)))</f>
        <v/>
      </c>
      <c r="O403" s="308" t="str">
        <f t="shared" ca="1" si="193"/>
        <v/>
      </c>
      <c r="P403" s="308" t="str">
        <f ca="1">IF(B403=FALSE,"",(R390*L403+S390*L403^2+T390*L403^3)*N390)</f>
        <v/>
      </c>
      <c r="Q403" s="308" t="str">
        <f ca="1">IF(B403=FALSE,"",(R390*M403+S390*M403^2+T390*M403^3)*N390)</f>
        <v/>
      </c>
      <c r="R403" s="308" t="str">
        <f ca="1">IF(B403=FALSE,"",(R390*N403+S390*N403^2+T390*N403^3)*N390)</f>
        <v/>
      </c>
      <c r="S403" s="308" t="str">
        <f t="shared" ca="1" si="194"/>
        <v/>
      </c>
      <c r="T403" s="309" t="str">
        <f ca="1">IF(B403=FALSE,"",IF(K403=0,0,(ROUND(K403,K390)-ROUND(P403,K390))/ROUND(P403,K390)*100))</f>
        <v/>
      </c>
      <c r="U403" s="309" t="str">
        <f ca="1">IF(B403=FALSE,"",IF(K403=0,0,(ROUND(K403,K390)-ROUND(Q403,K390))/ROUND(Q403,K390)*100))</f>
        <v/>
      </c>
      <c r="V403" s="309" t="str">
        <f ca="1">IF(B403=FALSE,"",IF(K403=0,0,(ROUND(K403,K390)-ROUND(R403,K390))/ROUND(R403,K390)*100))</f>
        <v/>
      </c>
      <c r="X403" s="124" t="str">
        <f ca="1">IF(A422=FALSE,"",IF(B422*F390&gt;=1000,"# ##","")&amp;J390)</f>
        <v/>
      </c>
      <c r="Y403" s="124" t="str">
        <f ca="1">IF(A422=FALSE,"",TEXT(B422*F390,X403))</f>
        <v/>
      </c>
      <c r="Z403" s="124" t="str">
        <f ca="1">IF(A422=FALSE,"-",TEXT(C422*F390,X403))</f>
        <v>-</v>
      </c>
      <c r="AA403" s="273" t="str">
        <f ca="1">IF(A422=FALSE,"-",TEXT((B422-C422)*F390,X403))</f>
        <v>-</v>
      </c>
      <c r="AB403" s="124" t="str">
        <f ca="1">IF(A422=FALSE,"",IF(D403=0,"-",TEXT(P422,AH420)))</f>
        <v/>
      </c>
      <c r="AC403" s="124" t="str">
        <f ca="1">IF(OR(A422=FALSE,D403=0),"-",TEXT(ROUNDUP(AE422,AH418),AH420))</f>
        <v>-</v>
      </c>
      <c r="AD403" s="273" t="str">
        <f ca="1">IF(A422=FALSE,"-",TEXT(ROUNDUP(AE422,AH418)%*B422*F390,X403))</f>
        <v>-</v>
      </c>
      <c r="AE403" s="124" t="str">
        <f ca="1">IF(OR(A422=FALSE,D403=0),"-",TEXT(Q422,AH420))</f>
        <v>-</v>
      </c>
      <c r="AF403" s="124" t="s">
        <v>578</v>
      </c>
      <c r="AG403" s="125" t="str">
        <f t="shared" ca="1" si="195"/>
        <v>-</v>
      </c>
      <c r="AI403" s="125" t="str">
        <f ca="1">IF(A422=FALSE,"",ROUND(C422*F390,K389))</f>
        <v/>
      </c>
      <c r="AJ403" s="125" t="str">
        <f ca="1">IF(A422=FALSE,"",ROUND(OFFSET(Force_2!L$3,B388+A403,0)*A390*F390,K389))</f>
        <v/>
      </c>
      <c r="AK403" s="125" t="str">
        <f ca="1">IF(A422=FALSE,"",ROUND(OFFSET(Force_2!M$3,B388+A403,0)*A390*F390,K389))</f>
        <v/>
      </c>
      <c r="AL403" s="124" t="str">
        <f ca="1">IF(A422=FALSE,"","± "&amp;TEXT((AK403-AJ403)/2,J390))</f>
        <v/>
      </c>
      <c r="AM403" s="124" t="str">
        <f t="shared" ca="1" si="196"/>
        <v>-</v>
      </c>
    </row>
    <row r="404" spans="1:39" s="119" customFormat="1" ht="18.75" customHeight="1">
      <c r="A404" s="121">
        <v>8</v>
      </c>
      <c r="B404" s="121" t="b">
        <f ca="1">IFERROR(AND(OFFSET(Force_2!O$3,B388+A404,0)&lt;&gt;"",H388+5&gt;A404),FALSE)</f>
        <v>0</v>
      </c>
      <c r="C404" s="542"/>
      <c r="D404" s="121" t="str">
        <f ca="1">IF(B404=FALSE,"",OFFSET(Force_2!B$3,B388+A404,0))</f>
        <v/>
      </c>
      <c r="E404" s="121" t="str">
        <f ca="1">IF(B404=FALSE,"",OFFSET(Force_2!O$3,B388+A404,0))</f>
        <v/>
      </c>
      <c r="F404" s="121" t="str">
        <f ca="1">IF(B404=FALSE,"",OFFSET(Force_2!P$3,B388+A404,0))</f>
        <v/>
      </c>
      <c r="G404" s="121" t="str">
        <f ca="1">IF(B404=FALSE,"",OFFSET(Force_2!Q$3,B388+A404,0))</f>
        <v/>
      </c>
      <c r="H404" s="121" t="str">
        <f ca="1">IF(B404=FALSE,"",OFFSET(Force_2!R$3,B388+A404,0))</f>
        <v/>
      </c>
      <c r="I404" s="121" t="str">
        <f ca="1">IF(B404=FALSE,"",OFFSET(Force_2!S$3,B388+A404,0))</f>
        <v/>
      </c>
      <c r="J404" s="121" t="str">
        <f ca="1">IF(B404=FALSE,"",OFFSET(Force_2!T$3,B388+A404,0))</f>
        <v/>
      </c>
      <c r="K404" s="308" t="str">
        <f ca="1">IF(B404=FALSE,"",D404*A390)</f>
        <v/>
      </c>
      <c r="L404" s="308" t="str">
        <f ca="1">IF(B404=FALSE,"",IF(D404=0,0,D404/E404*(F404-F399)))</f>
        <v/>
      </c>
      <c r="M404" s="308" t="str">
        <f ca="1">IF(B404=FALSE,"",IF(D404=0,0,D404/G404*(H404-H399)))</f>
        <v/>
      </c>
      <c r="N404" s="308" t="str">
        <f ca="1">IF(B404=FALSE,"",IF(D404=0,0,D404/I404*(J404-J399)))</f>
        <v/>
      </c>
      <c r="O404" s="308" t="str">
        <f t="shared" ca="1" si="193"/>
        <v/>
      </c>
      <c r="P404" s="308" t="str">
        <f ca="1">IF(B404=FALSE,"",(R390*L404+S390*L404^2+T390*L404^3)*N390)</f>
        <v/>
      </c>
      <c r="Q404" s="308" t="str">
        <f ca="1">IF(B404=FALSE,"",(R390*M404+S390*M404^2+T390*M404^3)*N390)</f>
        <v/>
      </c>
      <c r="R404" s="308" t="str">
        <f ca="1">IF(B404=FALSE,"",(R390*N404+S390*N404^2+T390*N404^3)*N390)</f>
        <v/>
      </c>
      <c r="S404" s="308" t="str">
        <f t="shared" ca="1" si="194"/>
        <v/>
      </c>
      <c r="T404" s="309" t="str">
        <f ca="1">IF(B404=FALSE,"",IF(K404=0,0,(ROUND(K404,K390)-ROUND(P404,K390))/ROUND(P404,K390)*100))</f>
        <v/>
      </c>
      <c r="U404" s="309" t="str">
        <f ca="1">IF(B404=FALSE,"",IF(K404=0,0,(ROUND(K404,K390)-ROUND(Q404,K390))/ROUND(Q404,K390)*100))</f>
        <v/>
      </c>
      <c r="V404" s="309" t="str">
        <f ca="1">IF(B404=FALSE,"",IF(K404=0,0,(ROUND(K404,K390)-ROUND(R404,K390))/ROUND(R404,K390)*100))</f>
        <v/>
      </c>
      <c r="X404" s="124" t="str">
        <f ca="1">IF(A423=FALSE,"",IF(B423*F390&gt;=1000,"# ##","")&amp;J390)</f>
        <v/>
      </c>
      <c r="Y404" s="124" t="str">
        <f ca="1">IF(A423=FALSE,"",TEXT(B423*F390,X404))</f>
        <v/>
      </c>
      <c r="Z404" s="124" t="str">
        <f ca="1">IF(A423=FALSE,"-",TEXT(C423*F390,X404))</f>
        <v>-</v>
      </c>
      <c r="AA404" s="273" t="str">
        <f ca="1">IF(A423=FALSE,"-",TEXT((B423-C423)*F390,X404))</f>
        <v>-</v>
      </c>
      <c r="AB404" s="124" t="str">
        <f ca="1">IF(A423=FALSE,"",IF(D404=0,"-",TEXT(P423,AH420)))</f>
        <v/>
      </c>
      <c r="AC404" s="124" t="str">
        <f ca="1">IF(OR(A423=FALSE,D404=0),"-",TEXT(ROUNDUP(AE423,AH418),AH420))</f>
        <v>-</v>
      </c>
      <c r="AD404" s="273" t="str">
        <f ca="1">IF(A423=FALSE,"-",TEXT(ROUNDUP(AE423,AH418)%*B423*F390,X404))</f>
        <v>-</v>
      </c>
      <c r="AE404" s="124" t="str">
        <f ca="1">IF(OR(A423=FALSE,D404=0),"-",TEXT(Q423,AH420))</f>
        <v>-</v>
      </c>
      <c r="AF404" s="124" t="s">
        <v>578</v>
      </c>
      <c r="AG404" s="125" t="str">
        <f t="shared" ca="1" si="195"/>
        <v>-</v>
      </c>
      <c r="AI404" s="125" t="str">
        <f ca="1">IF(A423=FALSE,"",ROUND(C423*F390,K389))</f>
        <v/>
      </c>
      <c r="AJ404" s="125" t="str">
        <f ca="1">IF(A423=FALSE,"",ROUND(OFFSET(Force_2!L$3,B388+A404,0)*A390*F390,K389))</f>
        <v/>
      </c>
      <c r="AK404" s="125" t="str">
        <f ca="1">IF(A423=FALSE,"",ROUND(OFFSET(Force_2!M$3,B388+A404,0)*A390*F390,K389))</f>
        <v/>
      </c>
      <c r="AL404" s="124" t="str">
        <f ca="1">IF(A423=FALSE,"","± "&amp;TEXT((AK404-AJ404)/2,J390))</f>
        <v/>
      </c>
      <c r="AM404" s="124" t="str">
        <f t="shared" ca="1" si="196"/>
        <v>-</v>
      </c>
    </row>
    <row r="405" spans="1:39" s="119" customFormat="1" ht="18.75" customHeight="1">
      <c r="A405" s="121">
        <v>9</v>
      </c>
      <c r="B405" s="121" t="b">
        <f ca="1">IFERROR(AND(OFFSET(Force_2!O$3,B388+A405,0)&lt;&gt;"",H388+5&gt;A405),FALSE)</f>
        <v>0</v>
      </c>
      <c r="C405" s="542"/>
      <c r="D405" s="121" t="str">
        <f ca="1">IF(B405=FALSE,"",OFFSET(Force_2!B$3,B388+A405,0))</f>
        <v/>
      </c>
      <c r="E405" s="121" t="str">
        <f ca="1">IF(B405=FALSE,"",OFFSET(Force_2!O$3,B388+A405,0))</f>
        <v/>
      </c>
      <c r="F405" s="121" t="str">
        <f ca="1">IF(B405=FALSE,"",OFFSET(Force_2!P$3,B388+A405,0))</f>
        <v/>
      </c>
      <c r="G405" s="121" t="str">
        <f ca="1">IF(B405=FALSE,"",OFFSET(Force_2!Q$3,B388+A405,0))</f>
        <v/>
      </c>
      <c r="H405" s="121" t="str">
        <f ca="1">IF(B405=FALSE,"",OFFSET(Force_2!R$3,B388+A405,0))</f>
        <v/>
      </c>
      <c r="I405" s="121" t="str">
        <f ca="1">IF(B405=FALSE,"",OFFSET(Force_2!S$3,B388+A405,0))</f>
        <v/>
      </c>
      <c r="J405" s="121" t="str">
        <f ca="1">IF(B405=FALSE,"",OFFSET(Force_2!T$3,B388+A405,0))</f>
        <v/>
      </c>
      <c r="K405" s="308" t="str">
        <f ca="1">IF(B405=FALSE,"",D405*A390)</f>
        <v/>
      </c>
      <c r="L405" s="308" t="str">
        <f ca="1">IF(B405=FALSE,"",IF(D405=0,0,D405/E405*(F405-F399)))</f>
        <v/>
      </c>
      <c r="M405" s="308" t="str">
        <f ca="1">IF(B405=FALSE,"",IF(D405=0,0,D405/G405*(H405-H399)))</f>
        <v/>
      </c>
      <c r="N405" s="308" t="str">
        <f ca="1">IF(B405=FALSE,"",IF(D405=0,0,D405/I405*(J405-J399)))</f>
        <v/>
      </c>
      <c r="O405" s="308" t="str">
        <f t="shared" ca="1" si="193"/>
        <v/>
      </c>
      <c r="P405" s="308" t="str">
        <f ca="1">IF(B405=FALSE,"",(R390*L405+S390*L405^2+T390*L405^3)*N390)</f>
        <v/>
      </c>
      <c r="Q405" s="308" t="str">
        <f ca="1">IF(B405=FALSE,"",(R390*M405+S390*M405^2+T390*M405^3)*N390)</f>
        <v/>
      </c>
      <c r="R405" s="308" t="str">
        <f ca="1">IF(B405=FALSE,"",(R390*N405+S390*N405^2+T390*N405^3)*N390)</f>
        <v/>
      </c>
      <c r="S405" s="308" t="str">
        <f t="shared" ca="1" si="194"/>
        <v/>
      </c>
      <c r="T405" s="309" t="str">
        <f ca="1">IF(B405=FALSE,"",IF(K405=0,0,(ROUND(K405,K390)-ROUND(P405,K390))/ROUND(P405,K390)*100))</f>
        <v/>
      </c>
      <c r="U405" s="309" t="str">
        <f ca="1">IF(B405=FALSE,"",IF(K405=0,0,(ROUND(K405,K390)-ROUND(Q405,K390))/ROUND(Q405,K390)*100))</f>
        <v/>
      </c>
      <c r="V405" s="309" t="str">
        <f ca="1">IF(B405=FALSE,"",IF(K405=0,0,(ROUND(K405,K390)-ROUND(R405,K390))/ROUND(R405,K390)*100))</f>
        <v/>
      </c>
      <c r="X405" s="124" t="str">
        <f ca="1">IF(A424=FALSE,"",IF(B424*F390&gt;=1000,"# ##","")&amp;J390)</f>
        <v/>
      </c>
      <c r="Y405" s="124" t="str">
        <f ca="1">IF(A424=FALSE,"",TEXT(B424*F390,X405))</f>
        <v/>
      </c>
      <c r="Z405" s="124" t="str">
        <f ca="1">IF(A424=FALSE,"-",TEXT(C424*F390,X405))</f>
        <v>-</v>
      </c>
      <c r="AA405" s="273" t="str">
        <f ca="1">IF(A424=FALSE,"-",TEXT((B424-C424)*F390,X405))</f>
        <v>-</v>
      </c>
      <c r="AB405" s="124" t="str">
        <f ca="1">IF(A424=FALSE,"",IF(D405=0,"-",TEXT(P424,AH420)))</f>
        <v/>
      </c>
      <c r="AC405" s="124" t="str">
        <f ca="1">IF(OR(A424=FALSE,D405=0),"-",TEXT(ROUNDUP(AE424,AH418),AH420))</f>
        <v>-</v>
      </c>
      <c r="AD405" s="273" t="str">
        <f ca="1">IF(A424=FALSE,"-",TEXT(ROUNDUP(AE424,AH418)%*B424*F390,X405))</f>
        <v>-</v>
      </c>
      <c r="AE405" s="124" t="str">
        <f ca="1">IF(OR(A424=FALSE,D405=0),"-",TEXT(Q424,AH420))</f>
        <v>-</v>
      </c>
      <c r="AF405" s="124" t="s">
        <v>578</v>
      </c>
      <c r="AG405" s="125" t="str">
        <f t="shared" ca="1" si="195"/>
        <v>-</v>
      </c>
      <c r="AI405" s="125" t="str">
        <f ca="1">IF(A424=FALSE,"",ROUND(C424*F390,K389))</f>
        <v/>
      </c>
      <c r="AJ405" s="125" t="str">
        <f ca="1">IF(A424=FALSE,"",ROUND(OFFSET(Force_2!L$3,B388+A405,0)*A390*F390,K389))</f>
        <v/>
      </c>
      <c r="AK405" s="125" t="str">
        <f ca="1">IF(A424=FALSE,"",ROUND(OFFSET(Force_2!M$3,B388+A405,0)*A390*F390,K389))</f>
        <v/>
      </c>
      <c r="AL405" s="124" t="str">
        <f ca="1">IF(A424=FALSE,"","± "&amp;TEXT((AK405-AJ405)/2,J390))</f>
        <v/>
      </c>
      <c r="AM405" s="124" t="str">
        <f t="shared" ca="1" si="196"/>
        <v>-</v>
      </c>
    </row>
    <row r="406" spans="1:39" s="119" customFormat="1" ht="18.75" customHeight="1">
      <c r="A406" s="121">
        <v>10</v>
      </c>
      <c r="B406" s="121" t="b">
        <f ca="1">IFERROR(AND(OFFSET(Force_2!O$3,B388+A406,0)&lt;&gt;"",H388+5&gt;A406),FALSE)</f>
        <v>0</v>
      </c>
      <c r="C406" s="542"/>
      <c r="D406" s="121" t="str">
        <f ca="1">IF(B$30=FALSE,"",OFFSET(Force_2!B$3,B388+A406,0))</f>
        <v/>
      </c>
      <c r="E406" s="121" t="str">
        <f ca="1">IF(B406=FALSE,"",OFFSET(Force_2!O$3,B388+A406,0))</f>
        <v/>
      </c>
      <c r="F406" s="121" t="str">
        <f ca="1">IF(B406=FALSE,"",OFFSET(Force_2!P$3,B388+A406,0))</f>
        <v/>
      </c>
      <c r="G406" s="121" t="str">
        <f ca="1">IF(B406=FALSE,"",OFFSET(Force_2!Q$3,B388+A406,0))</f>
        <v/>
      </c>
      <c r="H406" s="121" t="str">
        <f ca="1">IF(B406=FALSE,"",OFFSET(Force_2!R$3,B388+A406,0))</f>
        <v/>
      </c>
      <c r="I406" s="121" t="str">
        <f ca="1">IF(B406=FALSE,"",OFFSET(Force_2!S$3,B388+A406,0))</f>
        <v/>
      </c>
      <c r="J406" s="121" t="str">
        <f ca="1">IF(B406=FALSE,"",OFFSET(Force_2!T$3,B388+A406,0))</f>
        <v/>
      </c>
      <c r="K406" s="308" t="str">
        <f ca="1">IF(B406=FALSE,"",D406*A390)</f>
        <v/>
      </c>
      <c r="L406" s="308" t="str">
        <f ca="1">IF(B406=FALSE,"",IF(D406=0,0,D406/E406*(F406-F399)))</f>
        <v/>
      </c>
      <c r="M406" s="308" t="str">
        <f ca="1">IF(B406=FALSE,"",IF(D406=0,0,D406/G406*(H406-H399)))</f>
        <v/>
      </c>
      <c r="N406" s="308" t="str">
        <f ca="1">IF(B406=FALSE,"",IF(D406=0,0,D406/I406*(J406-J399)))</f>
        <v/>
      </c>
      <c r="O406" s="308" t="str">
        <f t="shared" ca="1" si="193"/>
        <v/>
      </c>
      <c r="P406" s="308" t="str">
        <f ca="1">IF(B406=FALSE,"",(R390*L406+S390*L406^2+T390*L406^3)*N390)</f>
        <v/>
      </c>
      <c r="Q406" s="308" t="str">
        <f ca="1">IF(B406=FALSE,"",(R390*M406+S390*M406^2+T390*M406^3)*N390)</f>
        <v/>
      </c>
      <c r="R406" s="308" t="str">
        <f ca="1">IF(B406=FALSE,"",(R390*N406+S390*N406^2+T390*N406^3)*N390)</f>
        <v/>
      </c>
      <c r="S406" s="308" t="str">
        <f t="shared" ca="1" si="194"/>
        <v/>
      </c>
      <c r="T406" s="309" t="str">
        <f ca="1">IF(B406=FALSE,"",IF(K406=0,0,(ROUND(K406,K390)-ROUND(P406,K390))/ROUND(P406,K390)*100))</f>
        <v/>
      </c>
      <c r="U406" s="309" t="str">
        <f ca="1">IF(B406=FALSE,"",IF(K406=0,0,(ROUND(K406,K390)-ROUND(Q406,K390))/ROUND(Q406,K390)*100))</f>
        <v/>
      </c>
      <c r="V406" s="309" t="str">
        <f ca="1">IF(B406=FALSE,"",IF(K406=0,0,(ROUND(K406,K390)-ROUND(R406,K390))/ROUND(R406,K390)*100))</f>
        <v/>
      </c>
      <c r="X406" s="124" t="str">
        <f ca="1">IF(A425=FALSE,"",IF(B425*F390&gt;=1000,"# ##","")&amp;J390)</f>
        <v/>
      </c>
      <c r="Y406" s="124" t="str">
        <f ca="1">IF(A425=FALSE,"",TEXT(B425*F390,X406))</f>
        <v/>
      </c>
      <c r="Z406" s="124" t="str">
        <f ca="1">IF(A425=FALSE,"-",TEXT(C425*F390,X406))</f>
        <v>-</v>
      </c>
      <c r="AA406" s="273" t="str">
        <f ca="1">IF(A425=FALSE,"-",TEXT((B425-C425)*F390,X406))</f>
        <v>-</v>
      </c>
      <c r="AB406" s="124" t="str">
        <f ca="1">IF(A425=FALSE,"",IF(D406=0,"-",TEXT(P425,AH420)))</f>
        <v/>
      </c>
      <c r="AC406" s="124" t="str">
        <f ca="1">IF(OR(A425=FALSE,D406=0),"-",TEXT(ROUNDUP(AE425,AH418),AH420))</f>
        <v>-</v>
      </c>
      <c r="AD406" s="273" t="str">
        <f ca="1">IF(A425=FALSE,"-",TEXT(ROUNDUP(AE425,AH418)%*B425*F390,X406))</f>
        <v>-</v>
      </c>
      <c r="AE406" s="124" t="str">
        <f ca="1">IF(OR(A425=FALSE,D406=0),"-",TEXT(Q425,AH420))</f>
        <v>-</v>
      </c>
      <c r="AF406" s="124" t="s">
        <v>578</v>
      </c>
      <c r="AG406" s="125" t="str">
        <f t="shared" ca="1" si="195"/>
        <v>-</v>
      </c>
      <c r="AI406" s="125" t="str">
        <f ca="1">IF(A425=FALSE,"",ROUND(C425*F390,K389))</f>
        <v/>
      </c>
      <c r="AJ406" s="125" t="str">
        <f ca="1">IF(A425=FALSE,"",ROUND(OFFSET(Force_2!L$3,B388+A406,0)*A390*F390,K389))</f>
        <v/>
      </c>
      <c r="AK406" s="125" t="str">
        <f ca="1">IF(A425=FALSE,"",ROUND(OFFSET(Force_2!M$3,B388+A406,0)*A390*F390,K389))</f>
        <v/>
      </c>
      <c r="AL406" s="124" t="str">
        <f ca="1">IF(A425=FALSE,"","± "&amp;TEXT((AK406-AJ406)/2,J390))</f>
        <v/>
      </c>
      <c r="AM406" s="124" t="str">
        <f t="shared" ca="1" si="196"/>
        <v>-</v>
      </c>
    </row>
    <row r="407" spans="1:39" s="119" customFormat="1" ht="18.75" customHeight="1">
      <c r="A407" s="121">
        <v>11</v>
      </c>
      <c r="B407" s="121" t="b">
        <f ca="1">IFERROR(AND(OFFSET(Force_2!O$3,B388+A407,0)&lt;&gt;"",H388+5&gt;A407),FALSE)</f>
        <v>0</v>
      </c>
      <c r="C407" s="542"/>
      <c r="D407" s="121" t="str">
        <f ca="1">IF(B$31=FALSE,"",OFFSET(Force_2!B$3,B388+A407,0))</f>
        <v/>
      </c>
      <c r="E407" s="121" t="str">
        <f ca="1">IF(B407=FALSE,"",OFFSET(Force_2!O$3,B388+A407,0))</f>
        <v/>
      </c>
      <c r="F407" s="121" t="str">
        <f ca="1">IF(B407=FALSE,"",OFFSET(Force_2!P$3,B388+A407,0))</f>
        <v/>
      </c>
      <c r="G407" s="121" t="str">
        <f ca="1">IF(B407=FALSE,"",OFFSET(Force_2!Q$3,B388+A407,0))</f>
        <v/>
      </c>
      <c r="H407" s="121" t="str">
        <f ca="1">IF(B407=FALSE,"",OFFSET(Force_2!R$3,B388+A407,0))</f>
        <v/>
      </c>
      <c r="I407" s="121" t="str">
        <f ca="1">IF(B407=FALSE,"",OFFSET(Force_2!S$3,B388+A407,0))</f>
        <v/>
      </c>
      <c r="J407" s="121" t="str">
        <f ca="1">IF(B407=FALSE,"",OFFSET(Force_2!T$3,B388+A407,0))</f>
        <v/>
      </c>
      <c r="K407" s="308" t="str">
        <f ca="1">IF(B407=FALSE,"",D407*A390)</f>
        <v/>
      </c>
      <c r="L407" s="308" t="str">
        <f ca="1">IF(B407=FALSE,"",IF(D407=0,0,D407/E407*(F407-F399)))</f>
        <v/>
      </c>
      <c r="M407" s="308" t="str">
        <f ca="1">IF(B407=FALSE,"",IF(D407=0,0,D407/G407*(H407-H399)))</f>
        <v/>
      </c>
      <c r="N407" s="308" t="str">
        <f ca="1">IF(B407=FALSE,"",IF(D407=0,0,D407/I407*(J407-J399)))</f>
        <v/>
      </c>
      <c r="O407" s="308" t="str">
        <f t="shared" ca="1" si="193"/>
        <v/>
      </c>
      <c r="P407" s="308" t="str">
        <f ca="1">IF(B407=FALSE,"",(R390*L407+S390*L407^2+T390*L407^3)*N390)</f>
        <v/>
      </c>
      <c r="Q407" s="308" t="str">
        <f ca="1">IF(B407=FALSE,"",(R390*M407+S390*M407^2+T390*M407^3)*N390)</f>
        <v/>
      </c>
      <c r="R407" s="308" t="str">
        <f ca="1">IF(B407=FALSE,"",(R390*N407+S390*N407^2+T390*N407^3)*N390)</f>
        <v/>
      </c>
      <c r="S407" s="308" t="str">
        <f t="shared" ca="1" si="194"/>
        <v/>
      </c>
      <c r="T407" s="309" t="str">
        <f ca="1">IF(B407=FALSE,"",IF(K407=0,0,(ROUND(K407,K390)-ROUND(P407,K390))/ROUND(P407,K390)*100))</f>
        <v/>
      </c>
      <c r="U407" s="309" t="str">
        <f ca="1">IF(B407=FALSE,"",IF(K407=0,0,(ROUND(K407,K390)-ROUND(Q407,K390))/ROUND(Q407,K390)*100))</f>
        <v/>
      </c>
      <c r="V407" s="309" t="str">
        <f ca="1">IF(B407=FALSE,"",IF(K407=0,0,(ROUND(K407,K390)-ROUND(R407,K390))/ROUND(R407,K390)*100))</f>
        <v/>
      </c>
      <c r="X407" s="124" t="str">
        <f ca="1">IF(A426=FALSE,"",IF(B426*F390&gt;=1000,"# ##","")&amp;J390)</f>
        <v/>
      </c>
      <c r="Y407" s="124" t="str">
        <f ca="1">IF(A426=FALSE,"",TEXT(B426*F390,X407))</f>
        <v/>
      </c>
      <c r="Z407" s="124" t="str">
        <f ca="1">IF(A426=FALSE,"-",TEXT(C426*F390,X407))</f>
        <v>-</v>
      </c>
      <c r="AA407" s="273" t="str">
        <f ca="1">IF(A426=FALSE,"-",TEXT((B426-C426)*F390,X407))</f>
        <v>-</v>
      </c>
      <c r="AB407" s="124" t="str">
        <f ca="1">IF(A426=FALSE,"",IF(D407=0,"-",TEXT(P426,AH420)))</f>
        <v/>
      </c>
      <c r="AC407" s="124" t="str">
        <f ca="1">IF(OR(A426=FALSE,D407=0),"-",TEXT(ROUNDUP(AE426,AH418),AH420))</f>
        <v>-</v>
      </c>
      <c r="AD407" s="273" t="str">
        <f ca="1">IF(A426=FALSE,"-",TEXT(ROUNDUP(AE426,AH418)%*B426*F390,X407))</f>
        <v>-</v>
      </c>
      <c r="AE407" s="124" t="str">
        <f ca="1">IF(OR(A426=FALSE,D407=0),"-",TEXT(Q426,AH420))</f>
        <v>-</v>
      </c>
      <c r="AF407" s="124" t="s">
        <v>578</v>
      </c>
      <c r="AG407" s="125" t="str">
        <f t="shared" ca="1" si="195"/>
        <v>-</v>
      </c>
      <c r="AI407" s="125" t="str">
        <f ca="1">IF(A426=FALSE,"",ROUND(C426*F390,K389))</f>
        <v/>
      </c>
      <c r="AJ407" s="125" t="str">
        <f ca="1">IF(A426=FALSE,"",ROUND(OFFSET(Force_2!L$3,B388+A407,0)*A390*F390,K389))</f>
        <v/>
      </c>
      <c r="AK407" s="125" t="str">
        <f ca="1">IF(A426=FALSE,"",ROUND(OFFSET(Force_2!M$3,B388+A407,0)*A390*F390,K389))</f>
        <v/>
      </c>
      <c r="AL407" s="124" t="str">
        <f ca="1">IF(A426=FALSE,"","± "&amp;TEXT((AK407-AJ407)/2,J390))</f>
        <v/>
      </c>
      <c r="AM407" s="124" t="str">
        <f t="shared" ca="1" si="196"/>
        <v>-</v>
      </c>
    </row>
    <row r="408" spans="1:39" s="119" customFormat="1" ht="18.75" customHeight="1">
      <c r="A408" s="121">
        <v>12</v>
      </c>
      <c r="B408" s="121" t="b">
        <f ca="1">IFERROR(AND(OFFSET(Force_2!O$3,B388+A408,0)&lt;&gt;"",H388+5&gt;A408),FALSE)</f>
        <v>0</v>
      </c>
      <c r="C408" s="542"/>
      <c r="D408" s="121" t="str">
        <f ca="1">IF(B$32=FALSE,"",OFFSET(Force_2!B$3,B388+A408,0))</f>
        <v/>
      </c>
      <c r="E408" s="121" t="str">
        <f ca="1">IF(B408=FALSE,"",OFFSET(Force_2!O$3,B388+A408,0))</f>
        <v/>
      </c>
      <c r="F408" s="121" t="str">
        <f ca="1">IF(B408=FALSE,"",OFFSET(Force_2!P$3,B388+A408,0))</f>
        <v/>
      </c>
      <c r="G408" s="121" t="str">
        <f ca="1">IF(B408=FALSE,"",OFFSET(Force_2!Q$3,B388+A408,0))</f>
        <v/>
      </c>
      <c r="H408" s="121" t="str">
        <f ca="1">IF(B408=FALSE,"",OFFSET(Force_2!R$3,B388+A408,0))</f>
        <v/>
      </c>
      <c r="I408" s="121" t="str">
        <f ca="1">IF(B408=FALSE,"",OFFSET(Force_2!S$3,B388+A408,0))</f>
        <v/>
      </c>
      <c r="J408" s="121" t="str">
        <f ca="1">IF(B408=FALSE,"",OFFSET(Force_2!T$3,B388+A408,0))</f>
        <v/>
      </c>
      <c r="K408" s="308" t="str">
        <f ca="1">IF(B408=FALSE,"",D408*A390)</f>
        <v/>
      </c>
      <c r="L408" s="308" t="str">
        <f ca="1">IF(B408=FALSE,"",IF(D408=0,0,D408/E408*(F408-F399)))</f>
        <v/>
      </c>
      <c r="M408" s="308" t="str">
        <f ca="1">IF(B408=FALSE,"",IF(D408=0,0,D408/G408*(H408-H399)))</f>
        <v/>
      </c>
      <c r="N408" s="308" t="str">
        <f ca="1">IF(B408=FALSE,"",IF(D408=0,0,D408/I408*(J408-J399)))</f>
        <v/>
      </c>
      <c r="O408" s="308" t="str">
        <f t="shared" ca="1" si="193"/>
        <v/>
      </c>
      <c r="P408" s="308" t="str">
        <f ca="1">IF(B408=FALSE,"",(R390*L408+S390*L408^2+T390*L408^3)*N390)</f>
        <v/>
      </c>
      <c r="Q408" s="308" t="str">
        <f ca="1">IF(B408=FALSE,"",(R390*M408+S390*M408^2+T390*M408^3)*N390)</f>
        <v/>
      </c>
      <c r="R408" s="308" t="str">
        <f ca="1">IF(B408=FALSE,"",(R390*N408+S390*N408^2+T390*N408^3)*N390)</f>
        <v/>
      </c>
      <c r="S408" s="308" t="str">
        <f t="shared" ca="1" si="194"/>
        <v/>
      </c>
      <c r="T408" s="309" t="str">
        <f ca="1">IF(B408=FALSE,"",IF(K408=0,0,(ROUND(K408,K390)-ROUND(P408,K390))/ROUND(P408,K390)*100))</f>
        <v/>
      </c>
      <c r="U408" s="309" t="str">
        <f ca="1">IF(B408=FALSE,"",IF(K408=0,0,(ROUND(K408,K390)-ROUND(Q408,K390))/ROUND(Q408,K390)*100))</f>
        <v/>
      </c>
      <c r="V408" s="309" t="str">
        <f ca="1">IF(B408=FALSE,"",IF(K408=0,0,(ROUND(K408,K390)-ROUND(R408,K390))/ROUND(R408,K390)*100))</f>
        <v/>
      </c>
      <c r="X408" s="124" t="str">
        <f ca="1">IF(A427=FALSE,"",IF(B427*F390&gt;=1000,"# ##","")&amp;J390)</f>
        <v/>
      </c>
      <c r="Y408" s="124" t="str">
        <f ca="1">IF(A427=FALSE,"",TEXT(B427*F390,X408))</f>
        <v/>
      </c>
      <c r="Z408" s="124" t="str">
        <f ca="1">IF(A427=FALSE,"-",TEXT(C427*F390,X408))</f>
        <v>-</v>
      </c>
      <c r="AA408" s="273" t="str">
        <f ca="1">IF(A427=FALSE,"-",TEXT((B427-C427)*F390,X408))</f>
        <v>-</v>
      </c>
      <c r="AB408" s="124" t="str">
        <f ca="1">IF(A427=FALSE,"",IF(D408=0,"-",TEXT(P427,AH420)))</f>
        <v/>
      </c>
      <c r="AC408" s="124" t="str">
        <f ca="1">IF(OR(A427=FALSE,D408=0),"-",TEXT(ROUNDUP(AE427,AH418),AH420))</f>
        <v>-</v>
      </c>
      <c r="AD408" s="273" t="str">
        <f ca="1">IF(A427=FALSE,"-",TEXT(ROUNDUP(AE427,AH418)%*B427*F390,X408))</f>
        <v>-</v>
      </c>
      <c r="AE408" s="124" t="str">
        <f ca="1">IF(OR(A427=FALSE,D408=0),"-",TEXT(Q427,AH420))</f>
        <v>-</v>
      </c>
      <c r="AF408" s="124" t="s">
        <v>578</v>
      </c>
      <c r="AG408" s="125" t="str">
        <f t="shared" ca="1" si="195"/>
        <v>-</v>
      </c>
      <c r="AI408" s="125" t="str">
        <f ca="1">IF(A427=FALSE,"",ROUND(C427*F390,K389))</f>
        <v/>
      </c>
      <c r="AJ408" s="125" t="str">
        <f ca="1">IF(A427=FALSE,"",ROUND(OFFSET(Force_2!L$3,B388+A408,0)*A390*F390,K389))</f>
        <v/>
      </c>
      <c r="AK408" s="125" t="str">
        <f ca="1">IF(A427=FALSE,"",ROUND(OFFSET(Force_2!M$3,B388+A408,0)*A390*F390,K389))</f>
        <v/>
      </c>
      <c r="AL408" s="124" t="str">
        <f ca="1">IF(A427=FALSE,"","± "&amp;TEXT((AK408-AJ408)/2,J390))</f>
        <v/>
      </c>
      <c r="AM408" s="124" t="str">
        <f t="shared" ca="1" si="196"/>
        <v>-</v>
      </c>
    </row>
    <row r="409" spans="1:39" s="119" customFormat="1" ht="18.75" customHeight="1">
      <c r="A409" s="121">
        <v>13</v>
      </c>
      <c r="B409" s="121" t="b">
        <f ca="1">IFERROR(AND(OFFSET(Force_2!O$3,B388+A409,0)&lt;&gt;"",H388+5&gt;A409),FALSE)</f>
        <v>0</v>
      </c>
      <c r="C409" s="542"/>
      <c r="D409" s="121" t="str">
        <f ca="1">IF(B$33=FALSE,"",OFFSET(Force_2!B$3,B388+A409,0))</f>
        <v/>
      </c>
      <c r="E409" s="121" t="str">
        <f ca="1">IF(B409=FALSE,"",OFFSET(Force_2!O$3,B388+A409,0))</f>
        <v/>
      </c>
      <c r="F409" s="121" t="str">
        <f ca="1">IF(B409=FALSE,"",OFFSET(Force_2!P$3,B388+A409,0))</f>
        <v/>
      </c>
      <c r="G409" s="121" t="str">
        <f ca="1">IF(B409=FALSE,"",OFFSET(Force_2!Q$3,B388+A409,0))</f>
        <v/>
      </c>
      <c r="H409" s="121" t="str">
        <f ca="1">IF(B409=FALSE,"",OFFSET(Force_2!R$3,B388+A409,0))</f>
        <v/>
      </c>
      <c r="I409" s="121" t="str">
        <f ca="1">IF(B409=FALSE,"",OFFSET(Force_2!S$3,B388+A409,0))</f>
        <v/>
      </c>
      <c r="J409" s="121" t="str">
        <f ca="1">IF(B409=FALSE,"",OFFSET(Force_2!T$3,B388+A409,0))</f>
        <v/>
      </c>
      <c r="K409" s="308" t="str">
        <f ca="1">IF(B409=FALSE,"",D409*A390)</f>
        <v/>
      </c>
      <c r="L409" s="308" t="str">
        <f ca="1">IF(B409=FALSE,"",IF(D409=0,0,D409/E409*(F409-F399)))</f>
        <v/>
      </c>
      <c r="M409" s="308" t="str">
        <f ca="1">IF(B409=FALSE,"",IF(D409=0,0,D409/G409*(H409-H399)))</f>
        <v/>
      </c>
      <c r="N409" s="308" t="str">
        <f ca="1">IF(B409=FALSE,"",IF(D409=0,0,D409/I409*(J409-J399)))</f>
        <v/>
      </c>
      <c r="O409" s="308" t="str">
        <f t="shared" ca="1" si="193"/>
        <v/>
      </c>
      <c r="P409" s="308" t="str">
        <f ca="1">IF(B409=FALSE,"",(R390*L409+S390*L409^2+T390*L409^3)*N390)</f>
        <v/>
      </c>
      <c r="Q409" s="308" t="str">
        <f ca="1">IF(B409=FALSE,"",(R390*M409+S390*M409^2+T390*M409^3)*N390)</f>
        <v/>
      </c>
      <c r="R409" s="308" t="str">
        <f ca="1">IF(B409=FALSE,"",(R390*N409+S390*N409^2+T390*N409^3)*N390)</f>
        <v/>
      </c>
      <c r="S409" s="308" t="str">
        <f t="shared" ca="1" si="194"/>
        <v/>
      </c>
      <c r="T409" s="309" t="str">
        <f ca="1">IF(B409=FALSE,"",IF(K409=0,0,(ROUND(K409,K390)-ROUND(P409,K390))/ROUND(P409,K390)*100))</f>
        <v/>
      </c>
      <c r="U409" s="309" t="str">
        <f ca="1">IF(B409=FALSE,"",IF(K409=0,0,(ROUND(K409,K390)-ROUND(Q409,K390))/ROUND(Q409,K390)*100))</f>
        <v/>
      </c>
      <c r="V409" s="309" t="str">
        <f ca="1">IF(B409=FALSE,"",IF(K409=0,0,(ROUND(K409,K390)-ROUND(R409,K390))/ROUND(R409,K390)*100))</f>
        <v/>
      </c>
      <c r="X409" s="124" t="str">
        <f ca="1">IF(A428=FALSE,"",IF(B428*F390&gt;=1000,"# ##","")&amp;J390)</f>
        <v/>
      </c>
      <c r="Y409" s="124" t="str">
        <f ca="1">IF(A428=FALSE,"",TEXT(B428*F390,X409))</f>
        <v/>
      </c>
      <c r="Z409" s="124" t="str">
        <f ca="1">IF(A428=FALSE,"-",TEXT(C428*F390,X409))</f>
        <v>-</v>
      </c>
      <c r="AA409" s="273" t="str">
        <f ca="1">IF(A428=FALSE,"-",TEXT((B428-C428)*F390,X409))</f>
        <v>-</v>
      </c>
      <c r="AB409" s="124" t="str">
        <f ca="1">IF(A428=FALSE,"",IF(D409=0,"-",TEXT(P428,AH420)))</f>
        <v/>
      </c>
      <c r="AC409" s="124" t="str">
        <f ca="1">IF(OR(A428=FALSE,D409=0),"-",TEXT(ROUNDUP(AE428,AH418),AH420))</f>
        <v>-</v>
      </c>
      <c r="AD409" s="273" t="str">
        <f ca="1">IF(A428=FALSE,"-",TEXT(ROUNDUP(AE428,AH418)%*B428*F390,X409))</f>
        <v>-</v>
      </c>
      <c r="AE409" s="124" t="str">
        <f ca="1">IF(OR(A428=FALSE,D409=0),"-",TEXT(Q428,AH420))</f>
        <v>-</v>
      </c>
      <c r="AF409" s="124" t="s">
        <v>578</v>
      </c>
      <c r="AG409" s="125" t="str">
        <f t="shared" ca="1" si="195"/>
        <v>-</v>
      </c>
      <c r="AI409" s="125" t="str">
        <f ca="1">IF(A428=FALSE,"",ROUND(C428*F390,K389))</f>
        <v/>
      </c>
      <c r="AJ409" s="125" t="str">
        <f ca="1">IF(A428=FALSE,"",ROUND(OFFSET(Force_2!L$3,B388+A409,0)*A390*F390,K389))</f>
        <v/>
      </c>
      <c r="AK409" s="125" t="str">
        <f ca="1">IF(A428=FALSE,"",ROUND(OFFSET(Force_2!M$3,B388+A409,0)*A390*F390,K389))</f>
        <v/>
      </c>
      <c r="AL409" s="124" t="str">
        <f ca="1">IF(A428=FALSE,"","± "&amp;TEXT((AK409-AJ409)/2,J390))</f>
        <v/>
      </c>
      <c r="AM409" s="124" t="str">
        <f t="shared" ca="1" si="196"/>
        <v>-</v>
      </c>
    </row>
    <row r="410" spans="1:39" s="119" customFormat="1" ht="18.75" customHeight="1">
      <c r="A410" s="121">
        <v>14</v>
      </c>
      <c r="B410" s="121" t="b">
        <f ca="1">IFERROR(AND(OFFSET(Force_2!O$3,B388+A410,0)&lt;&gt;"",H388+5&gt;A410),FALSE)</f>
        <v>0</v>
      </c>
      <c r="C410" s="542"/>
      <c r="D410" s="121" t="str">
        <f ca="1">IF(B$34=FALSE,"",OFFSET(Force_2!B$3,B388+A410,0))</f>
        <v/>
      </c>
      <c r="E410" s="121" t="str">
        <f ca="1">IF(B410=FALSE,"",OFFSET(Force_2!O$3,B388+A410,0))</f>
        <v/>
      </c>
      <c r="F410" s="121" t="str">
        <f ca="1">IF(B410=FALSE,"",OFFSET(Force_2!P$3,B388+A410,0))</f>
        <v/>
      </c>
      <c r="G410" s="121" t="str">
        <f ca="1">IF(B410=FALSE,"",OFFSET(Force_2!Q$3,B388+A410,0))</f>
        <v/>
      </c>
      <c r="H410" s="121" t="str">
        <f ca="1">IF(B410=FALSE,"",OFFSET(Force_2!R$3,B388+A410,0))</f>
        <v/>
      </c>
      <c r="I410" s="121" t="str">
        <f ca="1">IF(B410=FALSE,"",OFFSET(Force_2!S$3,B388+A410,0))</f>
        <v/>
      </c>
      <c r="J410" s="121" t="str">
        <f ca="1">IF(B410=FALSE,"",OFFSET(Force_2!T$3,B388+A410,0))</f>
        <v/>
      </c>
      <c r="K410" s="308" t="str">
        <f ca="1">IF(B410=FALSE,"",D410*A390)</f>
        <v/>
      </c>
      <c r="L410" s="308" t="str">
        <f ca="1">IF(B410=FALSE,"",IF(D410=0,0,D410/E410*(F410-F399)))</f>
        <v/>
      </c>
      <c r="M410" s="308" t="str">
        <f ca="1">IF(B410=FALSE,"",IF(D410=0,0,D410/G410*(H410-H399)))</f>
        <v/>
      </c>
      <c r="N410" s="308" t="str">
        <f ca="1">IF(B410=FALSE,"",IF(D410=0,0,D410/I410*(J410-J399)))</f>
        <v/>
      </c>
      <c r="O410" s="308" t="str">
        <f t="shared" ca="1" si="193"/>
        <v/>
      </c>
      <c r="P410" s="308" t="str">
        <f ca="1">IF(B410=FALSE,"",(R390*L410+S390*L410^2+T390*L410^3)*N390)</f>
        <v/>
      </c>
      <c r="Q410" s="308" t="str">
        <f ca="1">IF(B410=FALSE,"",(R390*M410+S390*M410^2+T390*M410^3)*N390)</f>
        <v/>
      </c>
      <c r="R410" s="308" t="str">
        <f ca="1">IF(B410=FALSE,"",(R390*N410+S390*N410^2+T390*N410^3)*N390)</f>
        <v/>
      </c>
      <c r="S410" s="308" t="str">
        <f t="shared" ca="1" si="194"/>
        <v/>
      </c>
      <c r="T410" s="309" t="str">
        <f ca="1">IF(B410=FALSE,"",IF(K410=0,0,(ROUND(K410,K390)-ROUND(P410,K390))/ROUND(P410,K390)*100))</f>
        <v/>
      </c>
      <c r="U410" s="309" t="str">
        <f ca="1">IF(B410=FALSE,"",IF(K410=0,0,(ROUND(K410,K390)-ROUND(Q410,K390))/ROUND(Q410,K390)*100))</f>
        <v/>
      </c>
      <c r="V410" s="309" t="str">
        <f ca="1">IF(B410=FALSE,"",IF(K410=0,0,(ROUND(K410,K390)-ROUND(R410,K390))/ROUND(R410,K390)*100))</f>
        <v/>
      </c>
      <c r="X410" s="124" t="str">
        <f ca="1">IF(A429=FALSE,"",IF(B429*F390&gt;=1000,"# ##","")&amp;J390)</f>
        <v/>
      </c>
      <c r="Y410" s="124" t="str">
        <f ca="1">IF(A429=FALSE,"",TEXT(B429*F390,X410))</f>
        <v/>
      </c>
      <c r="Z410" s="124" t="str">
        <f ca="1">IF(A429=FALSE,"-",TEXT(C429*F390,X410))</f>
        <v>-</v>
      </c>
      <c r="AA410" s="273" t="str">
        <f ca="1">IF(A429=FALSE,"-",TEXT((B429-C429)*F390,X410))</f>
        <v>-</v>
      </c>
      <c r="AB410" s="124" t="str">
        <f ca="1">IF(A429=FALSE,"",IF(D410=0,"-",TEXT(P429,AH420)))</f>
        <v/>
      </c>
      <c r="AC410" s="124" t="str">
        <f ca="1">IF(OR(A429=FALSE,D410=0),"-",TEXT(ROUNDUP(AE429,AH418),AH420))</f>
        <v>-</v>
      </c>
      <c r="AD410" s="273" t="str">
        <f ca="1">IF(A429=FALSE,"-",TEXT(ROUNDUP(AE429,AH418)%*B429*F390,X410))</f>
        <v>-</v>
      </c>
      <c r="AE410" s="124" t="str">
        <f ca="1">IF(OR(A429=FALSE,D410=0),"-",TEXT(Q429,AH420))</f>
        <v>-</v>
      </c>
      <c r="AF410" s="124" t="s">
        <v>578</v>
      </c>
      <c r="AG410" s="125" t="str">
        <f t="shared" ca="1" si="195"/>
        <v>-</v>
      </c>
      <c r="AI410" s="125" t="str">
        <f ca="1">IF(A429=FALSE,"",ROUND(C429*F390,K389))</f>
        <v/>
      </c>
      <c r="AJ410" s="125" t="str">
        <f ca="1">IF(A429=FALSE,"",ROUND(OFFSET(Force_2!L$3,B388+A410,0)*A390*F390,K389))</f>
        <v/>
      </c>
      <c r="AK410" s="125" t="str">
        <f ca="1">IF(A429=FALSE,"",ROUND(OFFSET(Force_2!M$3,B388+A410,0)*A390*F390,K389))</f>
        <v/>
      </c>
      <c r="AL410" s="124" t="str">
        <f ca="1">IF(A429=FALSE,"","± "&amp;TEXT((AK410-AJ410)/2,J390))</f>
        <v/>
      </c>
      <c r="AM410" s="124" t="str">
        <f t="shared" ca="1" si="196"/>
        <v>-</v>
      </c>
    </row>
    <row r="411" spans="1:39" s="119" customFormat="1" ht="18.75" customHeight="1">
      <c r="A411" s="121">
        <v>15</v>
      </c>
      <c r="B411" s="121" t="b">
        <f ca="1">IFERROR(AND(OFFSET(Force_2!O$3,B388+A411,0)&lt;&gt;"",H388+5&gt;A411),FALSE)</f>
        <v>0</v>
      </c>
      <c r="C411" s="542"/>
      <c r="D411" s="121" t="str">
        <f ca="1">IF(B$35=FALSE,"",OFFSET(Force_2!B$3,B388+A411,0))</f>
        <v/>
      </c>
      <c r="E411" s="121" t="str">
        <f ca="1">IF(B411=FALSE,"",OFFSET(Force_2!O$3,B388+A411,0))</f>
        <v/>
      </c>
      <c r="F411" s="121" t="str">
        <f ca="1">IF(B411=FALSE,"",OFFSET(Force_2!P$3,B388+A411,0))</f>
        <v/>
      </c>
      <c r="G411" s="121" t="str">
        <f ca="1">IF(B411=FALSE,"",OFFSET(Force_2!Q$3,B388+A411,0))</f>
        <v/>
      </c>
      <c r="H411" s="121" t="str">
        <f ca="1">IF(B411=FALSE,"",OFFSET(Force_2!R$3,B388+A411,0))</f>
        <v/>
      </c>
      <c r="I411" s="121" t="str">
        <f ca="1">IF(B411=FALSE,"",OFFSET(Force_2!S$3,B388+A411,0))</f>
        <v/>
      </c>
      <c r="J411" s="121" t="str">
        <f ca="1">IF(B411=FALSE,"",OFFSET(Force_2!T$3,B388+A411,0))</f>
        <v/>
      </c>
      <c r="K411" s="308" t="str">
        <f ca="1">IF(B411=FALSE,"",D411*A390)</f>
        <v/>
      </c>
      <c r="L411" s="308" t="str">
        <f ca="1">IF(B411=FALSE,"",IF(D411=0,0,D411/E411*(F411-F399)))</f>
        <v/>
      </c>
      <c r="M411" s="308" t="str">
        <f ca="1">IF(B411=FALSE,"",IF(D411=0,0,D411/G411*(H411-H399)))</f>
        <v/>
      </c>
      <c r="N411" s="308" t="str">
        <f ca="1">IF(B411=FALSE,"",IF(D411=0,0,D411/I411*(J411-J399)))</f>
        <v/>
      </c>
      <c r="O411" s="308" t="str">
        <f t="shared" ca="1" si="193"/>
        <v/>
      </c>
      <c r="P411" s="308" t="str">
        <f ca="1">IF(B411=FALSE,"",(R390*L411+S390*L411^2+T390*L411^3)*N390)</f>
        <v/>
      </c>
      <c r="Q411" s="308" t="str">
        <f ca="1">IF(B411=FALSE,"",(R390*M411+S390*M411^2+T390*M411^3)*N390)</f>
        <v/>
      </c>
      <c r="R411" s="308" t="str">
        <f ca="1">IF(B411=FALSE,"",(R390*N411+S390*N411^2+T390*N411^3)*N390)</f>
        <v/>
      </c>
      <c r="S411" s="308" t="str">
        <f t="shared" ca="1" si="194"/>
        <v/>
      </c>
      <c r="T411" s="309" t="str">
        <f ca="1">IF(B411=FALSE,"",IF(K411=0,0,(ROUND(K411,K390)-ROUND(P411,K390))/ROUND(P411,K390)*100))</f>
        <v/>
      </c>
      <c r="U411" s="309" t="str">
        <f ca="1">IF(B411=FALSE,"",IF(K411=0,0,(ROUND(K411,K390)-ROUND(Q411,K390))/ROUND(Q411,K390)*100))</f>
        <v/>
      </c>
      <c r="V411" s="309" t="str">
        <f ca="1">IF(B411=FALSE,"",IF(K411=0,0,(ROUND(K411,K390)-ROUND(R411,K390))/ROUND(R411,K390)*100))</f>
        <v/>
      </c>
      <c r="X411" s="124" t="str">
        <f ca="1">IF(A430=FALSE,"",IF(B430*F390&gt;=1000,"# ##","")&amp;J390)</f>
        <v/>
      </c>
      <c r="Y411" s="124" t="str">
        <f ca="1">IF(A430=FALSE,"",TEXT(B430*F390,X411))</f>
        <v/>
      </c>
      <c r="Z411" s="124" t="str">
        <f ca="1">IF(A430=FALSE,"-",TEXT(C430*F390,X411))</f>
        <v>-</v>
      </c>
      <c r="AA411" s="273" t="str">
        <f ca="1">IF(A430=FALSE,"-",TEXT((B430-C430)*F390,X411))</f>
        <v>-</v>
      </c>
      <c r="AB411" s="124" t="str">
        <f ca="1">IF(A430=FALSE,"",IF(D411=0,"-",TEXT(P430,AH420)))</f>
        <v/>
      </c>
      <c r="AC411" s="124" t="str">
        <f ca="1">IF(OR(A430=FALSE,D411=0),"-",TEXT(ROUNDUP(AE430,AH418),AH420))</f>
        <v>-</v>
      </c>
      <c r="AD411" s="273" t="str">
        <f ca="1">IF(A430=FALSE,"-",TEXT(ROUNDUP(AE430,AH418)%*B430*F390,X411))</f>
        <v>-</v>
      </c>
      <c r="AE411" s="124" t="str">
        <f ca="1">IF(OR(A430=FALSE,D411=0),"-",TEXT(Q430,AH420))</f>
        <v>-</v>
      </c>
      <c r="AF411" s="124" t="s">
        <v>578</v>
      </c>
      <c r="AG411" s="125" t="str">
        <f t="shared" ca="1" si="195"/>
        <v>-</v>
      </c>
      <c r="AI411" s="125" t="str">
        <f ca="1">IF(A430=FALSE,"",ROUND(C430*F390,K389))</f>
        <v/>
      </c>
      <c r="AJ411" s="125" t="str">
        <f ca="1">IF(A430=FALSE,"",ROUND(OFFSET(Force_2!L$3,B388+A411,0)*A390*F390,K389))</f>
        <v/>
      </c>
      <c r="AK411" s="125" t="str">
        <f ca="1">IF(A430=FALSE,"",ROUND(OFFSET(Force_2!M$3,B388+A411,0)*A390*F390,K389))</f>
        <v/>
      </c>
      <c r="AL411" s="124" t="str">
        <f ca="1">IF(A430=FALSE,"","± "&amp;TEXT((AK411-AJ411)/2,J390))</f>
        <v/>
      </c>
      <c r="AM411" s="124" t="str">
        <f t="shared" ca="1" si="196"/>
        <v>-</v>
      </c>
    </row>
    <row r="412" spans="1:39" s="119" customFormat="1" ht="18.75" customHeight="1">
      <c r="A412" s="121">
        <v>16</v>
      </c>
      <c r="B412" s="121" t="b">
        <f ca="1">IFERROR(AND(OFFSET(Force_2!O$3,B388+A412,0)&lt;&gt;"",H388+5&gt;A412),FALSE)</f>
        <v>0</v>
      </c>
      <c r="C412" s="542"/>
      <c r="D412" s="121" t="str">
        <f ca="1">IF(B$36=FALSE,"",OFFSET(Force_2!B$3,B388+A412,0))</f>
        <v/>
      </c>
      <c r="E412" s="121" t="str">
        <f ca="1">IF(B412=FALSE,"",OFFSET(Force_2!O$3,B388+A412,0))</f>
        <v/>
      </c>
      <c r="F412" s="121" t="str">
        <f ca="1">IF(B412=FALSE,"",OFFSET(Force_2!P$3,B388+A412,0))</f>
        <v/>
      </c>
      <c r="G412" s="121" t="str">
        <f ca="1">IF(B412=FALSE,"",OFFSET(Force_2!Q$3,B388+A412,0))</f>
        <v/>
      </c>
      <c r="H412" s="121" t="str">
        <f ca="1">IF(B412=FALSE,"",OFFSET(Force_2!R$3,B388+A412,0))</f>
        <v/>
      </c>
      <c r="I412" s="121" t="str">
        <f ca="1">IF(B412=FALSE,"",OFFSET(Force_2!S$3,B388+A412,0))</f>
        <v/>
      </c>
      <c r="J412" s="121" t="str">
        <f ca="1">IF(B412=FALSE,"",OFFSET(Force_2!T$3,B388+A412,0))</f>
        <v/>
      </c>
      <c r="K412" s="308" t="str">
        <f ca="1">IF(B412=FALSE,"",D412*A390)</f>
        <v/>
      </c>
      <c r="L412" s="308" t="str">
        <f ca="1">IF(B412=FALSE,"",IF(D412=0,0,D412/E412*(F412-F399)))</f>
        <v/>
      </c>
      <c r="M412" s="308" t="str">
        <f ca="1">IF(B412=FALSE,"",IF(D412=0,0,D412/G412*(H412-H399)))</f>
        <v/>
      </c>
      <c r="N412" s="308" t="str">
        <f ca="1">IF(B412=FALSE,"",IF(D412=0,0,D412/I412*(J412-J399)))</f>
        <v/>
      </c>
      <c r="O412" s="308" t="str">
        <f t="shared" ca="1" si="193"/>
        <v/>
      </c>
      <c r="P412" s="308" t="str">
        <f ca="1">IF(B412=FALSE,"",(R390*L412+S390*L412^2+T390*L412^3)*N390)</f>
        <v/>
      </c>
      <c r="Q412" s="308" t="str">
        <f ca="1">IF(B412=FALSE,"",(R390*M412+S390*M412^2+T390*M412^3)*N390)</f>
        <v/>
      </c>
      <c r="R412" s="308" t="str">
        <f ca="1">IF(B412=FALSE,"",(R390*N412+S390*N412^2+T390*N412^3)*N390)</f>
        <v/>
      </c>
      <c r="S412" s="308" t="str">
        <f t="shared" ca="1" si="194"/>
        <v/>
      </c>
      <c r="T412" s="309" t="str">
        <f ca="1">IF(B412=FALSE,"",IF(K412=0,0,(ROUND(K412,K390)-ROUND(P412,K390))/ROUND(P412,K390)*100))</f>
        <v/>
      </c>
      <c r="U412" s="309" t="str">
        <f ca="1">IF(B412=FALSE,"",IF(K412=0,0,(ROUND(K412,K390)-ROUND(Q412,K390))/ROUND(Q412,K390)*100))</f>
        <v/>
      </c>
      <c r="V412" s="309" t="str">
        <f ca="1">IF(B412=FALSE,"",IF(K412=0,0,(ROUND(K412,K390)-ROUND(R412,K390))/ROUND(R412,K390)*100))</f>
        <v/>
      </c>
      <c r="W412" s="126"/>
      <c r="X412" s="124" t="str">
        <f ca="1">IF(A431=FALSE,"",IF(B431*F390&gt;=1000,"# ##","")&amp;J390)</f>
        <v/>
      </c>
      <c r="Y412" s="124" t="str">
        <f ca="1">IF(A431=FALSE,"",TEXT(B431*F390,X412))</f>
        <v/>
      </c>
      <c r="Z412" s="124" t="str">
        <f ca="1">IF(A431=FALSE,"-",TEXT(C431*F390,X412))</f>
        <v>-</v>
      </c>
      <c r="AA412" s="273" t="str">
        <f ca="1">IF(A431=FALSE,"-",TEXT((B431-C431)*F390,X412))</f>
        <v>-</v>
      </c>
      <c r="AB412" s="124" t="str">
        <f ca="1">IF(A431=FALSE,"",IF(D412=0,"-",TEXT(P431,AH420)))</f>
        <v/>
      </c>
      <c r="AC412" s="124" t="str">
        <f ca="1">IF(OR(A431=FALSE,D412=0),"-",TEXT(ROUNDUP(AE431,AH418),AH420))</f>
        <v>-</v>
      </c>
      <c r="AD412" s="273" t="str">
        <f ca="1">IF(A431=FALSE,"-",TEXT(ROUNDUP(AE431,AH418)%*B431*F390,X412))</f>
        <v>-</v>
      </c>
      <c r="AE412" s="124" t="str">
        <f ca="1">IF(OR(A431=FALSE,D412=0),"-",TEXT(Q431,AH420))</f>
        <v>-</v>
      </c>
      <c r="AF412" s="124" t="s">
        <v>578</v>
      </c>
      <c r="AG412" s="125" t="str">
        <f t="shared" ca="1" si="195"/>
        <v>-</v>
      </c>
      <c r="AI412" s="125" t="str">
        <f ca="1">IF(A431=FALSE,"",ROUND(C431*F390,K389))</f>
        <v/>
      </c>
      <c r="AJ412" s="125" t="str">
        <f ca="1">IF(A431=FALSE,"",ROUND(OFFSET(Force_2!L$3,B388+A412,0)*A390*F390,K389))</f>
        <v/>
      </c>
      <c r="AK412" s="125" t="str">
        <f ca="1">IF(A431=FALSE,"",ROUND(OFFSET(Force_2!M$3,B388+A412,0)*A390*F390,K389))</f>
        <v/>
      </c>
      <c r="AL412" s="124" t="str">
        <f ca="1">IF(A431=FALSE,"","± "&amp;TEXT((AK412-AJ412)/2,J390))</f>
        <v/>
      </c>
      <c r="AM412" s="124" t="str">
        <f t="shared" ca="1" si="196"/>
        <v>-</v>
      </c>
    </row>
    <row r="413" spans="1:39" s="119" customFormat="1" ht="18.75" customHeight="1">
      <c r="A413" s="121">
        <v>17</v>
      </c>
      <c r="B413" s="121" t="b">
        <f ca="1">IFERROR(AND(OFFSET(Force_2!O$3,B388+A413,0)&lt;&gt;"",H388+5&gt;A413),FALSE)</f>
        <v>0</v>
      </c>
      <c r="C413" s="557"/>
      <c r="D413" s="121" t="str">
        <f ca="1">IF(B$37=FALSE,"",OFFSET(Force_2!B$3,B388+A413,0))</f>
        <v/>
      </c>
      <c r="E413" s="121" t="str">
        <f ca="1">IF(B413=FALSE,"",OFFSET(Force_2!O$3,B388+A413,0))</f>
        <v/>
      </c>
      <c r="F413" s="121" t="str">
        <f ca="1">IF(B413=FALSE,"",OFFSET(Force_2!P$3,B388+A413,0))</f>
        <v/>
      </c>
      <c r="G413" s="121" t="str">
        <f ca="1">IF(B413=FALSE,"",OFFSET(Force_2!Q$3,B388+A413,0))</f>
        <v/>
      </c>
      <c r="H413" s="121" t="str">
        <f ca="1">IF(B413=FALSE,"",OFFSET(Force_2!R$3,B388+A413,0))</f>
        <v/>
      </c>
      <c r="I413" s="121" t="str">
        <f ca="1">IF(B413=FALSE,"",OFFSET(Force_2!S$3,B388+A413,0))</f>
        <v/>
      </c>
      <c r="J413" s="121" t="str">
        <f ca="1">IF(B413=FALSE,"",OFFSET(Force_2!T$3,B388+A413,0))</f>
        <v/>
      </c>
      <c r="K413" s="308" t="str">
        <f ca="1">IF(B413=FALSE,"",D413*A390)</f>
        <v/>
      </c>
      <c r="L413" s="308" t="str">
        <f ca="1">IF(B413=FALSE,"",IF(D413=0,0,D413/E413*(F413-F399)))</f>
        <v/>
      </c>
      <c r="M413" s="308" t="str">
        <f ca="1">IF(B413=FALSE,"",IF(D413=0,0,D413/G413*(H413-H399)))</f>
        <v/>
      </c>
      <c r="N413" s="308" t="str">
        <f ca="1">IF(B413=FALSE,"",IF(D413=0,0,D413/I413*(J413-J399)))</f>
        <v/>
      </c>
      <c r="O413" s="308" t="str">
        <f t="shared" ca="1" si="193"/>
        <v/>
      </c>
      <c r="P413" s="308" t="str">
        <f ca="1">IF(B413=FALSE,"",(R390*L413+S390*L413^2+T390*L413^3)*N390)</f>
        <v/>
      </c>
      <c r="Q413" s="308" t="str">
        <f ca="1">IF(B413=FALSE,"",(R390*M413+S390*M413^2+T390*M413^3)*N390)</f>
        <v/>
      </c>
      <c r="R413" s="308" t="str">
        <f ca="1">IF(B413=FALSE,"",(R390*N413+S390*N413^2+T390*N413^3)*N390)</f>
        <v/>
      </c>
      <c r="S413" s="308" t="str">
        <f t="shared" ca="1" si="194"/>
        <v/>
      </c>
      <c r="T413" s="309" t="str">
        <f ca="1">IF(B413=FALSE,"",IF(K413=0,0,(ROUND(K413,K390)-ROUND(P413,K390))/ROUND(P413,K390)*100))</f>
        <v/>
      </c>
      <c r="U413" s="309" t="str">
        <f ca="1">IF(B413=FALSE,"",IF(K413=0,0,(ROUND(K413,K390)-ROUND(Q413,K390))/ROUND(Q413,K390)*100))</f>
        <v/>
      </c>
      <c r="V413" s="309" t="str">
        <f ca="1">IF(B413=FALSE,"",IF(K413=0,0,(ROUND(K413,K390)-ROUND(R413,K390))/ROUND(R413,K390)*100))</f>
        <v/>
      </c>
      <c r="W413" s="126"/>
      <c r="X413" s="126"/>
      <c r="Y413" s="126"/>
      <c r="Z413" s="126"/>
      <c r="AA413" s="126"/>
      <c r="AB413" s="126"/>
      <c r="AC413" s="126"/>
      <c r="AD413" s="126"/>
      <c r="AE413" s="126"/>
      <c r="AF413" s="126"/>
    </row>
    <row r="414" spans="1:39" s="119" customFormat="1" ht="18.75" customHeight="1"/>
    <row r="415" spans="1:39" s="119" customFormat="1" ht="18.75" customHeight="1">
      <c r="A415" s="93" t="s">
        <v>194</v>
      </c>
      <c r="F415" s="127"/>
      <c r="G415" s="128"/>
      <c r="H415" s="128"/>
      <c r="I415" s="128"/>
      <c r="J415" s="128"/>
      <c r="K415" s="108"/>
      <c r="L415" s="108"/>
      <c r="U415" s="93" t="s">
        <v>286</v>
      </c>
      <c r="Z415" s="106"/>
      <c r="AA415" s="106"/>
      <c r="AB415" s="106"/>
      <c r="AC415" s="93" t="s">
        <v>287</v>
      </c>
    </row>
    <row r="416" spans="1:39" s="119" customFormat="1" ht="18.75" customHeight="1">
      <c r="A416" s="313" t="s">
        <v>300</v>
      </c>
      <c r="B416" s="313" t="s">
        <v>192</v>
      </c>
      <c r="C416" s="313" t="s">
        <v>272</v>
      </c>
      <c r="D416" s="535" t="s">
        <v>301</v>
      </c>
      <c r="E416" s="536"/>
      <c r="F416" s="536"/>
      <c r="G416" s="536"/>
      <c r="H416" s="536"/>
      <c r="I416" s="536"/>
      <c r="J416" s="536"/>
      <c r="K416" s="537"/>
      <c r="L416" s="538" t="s">
        <v>302</v>
      </c>
      <c r="M416" s="544" t="s">
        <v>44</v>
      </c>
      <c r="N416" s="538" t="s">
        <v>290</v>
      </c>
      <c r="O416" s="538" t="s">
        <v>227</v>
      </c>
      <c r="P416" s="538" t="s">
        <v>288</v>
      </c>
      <c r="Q416" s="538" t="s">
        <v>229</v>
      </c>
      <c r="R416" s="538" t="s">
        <v>195</v>
      </c>
      <c r="S416" s="538" t="s">
        <v>232</v>
      </c>
      <c r="U416" s="538" t="s">
        <v>227</v>
      </c>
      <c r="V416" s="538" t="s">
        <v>288</v>
      </c>
      <c r="W416" s="538" t="s">
        <v>229</v>
      </c>
      <c r="X416" s="538" t="s">
        <v>195</v>
      </c>
      <c r="Y416" s="538" t="s">
        <v>232</v>
      </c>
      <c r="Z416" s="538" t="s">
        <v>289</v>
      </c>
      <c r="AA416" s="558" t="s">
        <v>310</v>
      </c>
      <c r="AC416" s="313" t="s">
        <v>290</v>
      </c>
      <c r="AD416" s="538" t="s">
        <v>3</v>
      </c>
      <c r="AE416" s="313" t="s">
        <v>290</v>
      </c>
      <c r="AF416" s="538" t="s">
        <v>291</v>
      </c>
      <c r="AG416" s="313" t="s">
        <v>290</v>
      </c>
      <c r="AH416" s="313" t="s">
        <v>290</v>
      </c>
    </row>
    <row r="417" spans="1:34" s="119" customFormat="1" ht="18.75" customHeight="1">
      <c r="A417" s="312"/>
      <c r="B417" s="312" t="s">
        <v>176</v>
      </c>
      <c r="C417" s="312" t="s">
        <v>176</v>
      </c>
      <c r="D417" s="99" t="s">
        <v>297</v>
      </c>
      <c r="E417" s="99" t="s">
        <v>313</v>
      </c>
      <c r="F417" s="99" t="s">
        <v>314</v>
      </c>
      <c r="G417" s="99" t="s">
        <v>315</v>
      </c>
      <c r="H417" s="99" t="s">
        <v>296</v>
      </c>
      <c r="I417" s="99" t="s">
        <v>316</v>
      </c>
      <c r="J417" s="99" t="s">
        <v>298</v>
      </c>
      <c r="K417" s="99" t="s">
        <v>61</v>
      </c>
      <c r="L417" s="539"/>
      <c r="M417" s="545"/>
      <c r="N417" s="539"/>
      <c r="O417" s="539"/>
      <c r="P417" s="539"/>
      <c r="Q417" s="539"/>
      <c r="R417" s="539"/>
      <c r="S417" s="539"/>
      <c r="U417" s="539"/>
      <c r="V417" s="539"/>
      <c r="W417" s="539"/>
      <c r="X417" s="539"/>
      <c r="Y417" s="539"/>
      <c r="Z417" s="539"/>
      <c r="AA417" s="559"/>
      <c r="AC417" s="312" t="s">
        <v>292</v>
      </c>
      <c r="AD417" s="539"/>
      <c r="AE417" s="312" t="s">
        <v>293</v>
      </c>
      <c r="AF417" s="539"/>
      <c r="AG417" s="312" t="s">
        <v>294</v>
      </c>
      <c r="AH417" s="312" t="s">
        <v>295</v>
      </c>
    </row>
    <row r="418" spans="1:34" s="119" customFormat="1" ht="18.75" customHeight="1">
      <c r="A418" s="129" t="b">
        <f ca="1">AND(B399=TRUE,H388+6&gt;A399+2)</f>
        <v>0</v>
      </c>
      <c r="B418" s="130" t="str">
        <f t="shared" ref="B418:B431" ca="1" si="197">IF(TYPE(K399)=16,"",K399)</f>
        <v/>
      </c>
      <c r="C418" s="131" t="str">
        <f t="shared" ref="C418:C431" ca="1" si="198">S399</f>
        <v/>
      </c>
      <c r="D418" s="204" t="str">
        <f ca="1">IF(A418=FALSE,"",IF(B418=0,0,D390/B418*100))</f>
        <v/>
      </c>
      <c r="E418" s="204" t="str">
        <f ca="1">IF(A418=FALSE,"",IF(B418=0,0,D390/B418*100))</f>
        <v/>
      </c>
      <c r="F418" s="132" t="str">
        <f ca="1">IF(A418=FALSE,"",IF(B418=0,0,SQRT(SUMSQ(D418/2/SQRT(3),E418/2/SQRT(3)))))</f>
        <v/>
      </c>
      <c r="G418" s="132" t="str">
        <f t="shared" ref="G418:G431" ca="1" si="199">IF(A418=FALSE,"",SQRT(1/(3*(3-1))*SUMSQ(T399-P418,U399-P418,V399-P418)))</f>
        <v/>
      </c>
      <c r="H418" s="132" t="str">
        <f ca="1">IF(A418=FALSE,"",IF(B418=0,0,P388/2))</f>
        <v/>
      </c>
      <c r="I418" s="132" t="str">
        <f ca="1">IF(A418=FALSE,"",IF(B418=0,0,P390/SQRT(3)))</f>
        <v/>
      </c>
      <c r="J418" s="132" t="str">
        <f ca="1">IF(A418=FALSE,"",IF(B418=0,0,O388*B390/SQRT(3)))</f>
        <v/>
      </c>
      <c r="K418" s="205" t="str">
        <f t="shared" ref="K418:K431" ca="1" si="200">IF(A418=FALSE,"",IF(B418=0,0,SQRT(SUMSQ(F418:J418))))</f>
        <v/>
      </c>
      <c r="L418" s="133" t="str">
        <f ca="1">IF(A418=FALSE,"",IF(G418=0,"∞",IF(K418^4/(G418^4/2)&gt;100000,"∞",ROUNDDOWN(K418^4/(G418^4/2),0))))</f>
        <v/>
      </c>
      <c r="M418" s="134" t="str">
        <f t="shared" ref="M418:M431" ca="1" si="201">IF(A418=FALSE,"",IF(L418="∞",2,IF(L418&gt;=10,2,IF(L418&lt;10,ROUND(TINV((1-0.95),L418),2)))))</f>
        <v/>
      </c>
      <c r="N418" s="135" t="str">
        <f ca="1">IF(A418=FALSE,"",IF(B418=0,0,K418*MAX(M418:M431)))</f>
        <v/>
      </c>
      <c r="O418" s="207" t="str">
        <f ca="1">IF(A418=FALSE,"",D400)</f>
        <v/>
      </c>
      <c r="P418" s="208" t="str">
        <f t="shared" ref="P418:P431" ca="1" si="202">IF(A418=FALSE,"",AVERAGE(T399:V399))</f>
        <v/>
      </c>
      <c r="Q418" s="210" t="str">
        <f t="shared" ref="Q418:Q431" ca="1" si="203">IF(A418=FALSE,"",IF(B418=0,0,MAX(T399:V399)-MIN(T399:V399)))</f>
        <v/>
      </c>
      <c r="R418" s="208" t="str">
        <f ca="1">IF(A418=FALSE,"",OFFSET(O397,0,MATCH(MAX(P398:R398),P398:R398,0)))</f>
        <v/>
      </c>
      <c r="S418" s="209" t="str">
        <f ca="1">IF(A418=FALSE,"",IF(C418=0,0,D390/B418*100))</f>
        <v/>
      </c>
      <c r="U418" s="104">
        <f ca="1">IF(F388*Q$4&lt;=O418,0.5,IF(F388*Q$5&lt;=O418,1,IF(F388*Q$6&lt;=O418,2,IF(F388*Q$7&lt;=O418,3,))))</f>
        <v>0.5</v>
      </c>
      <c r="V418" s="104">
        <f t="shared" ref="V418:V431" ca="1" si="204">OFFSET($P$3,COUNTIF(R$4:R$7,"&lt;"&amp;ABS(P418))+1,0)</f>
        <v>0.5</v>
      </c>
      <c r="W418" s="104">
        <f t="shared" ref="W418:W431" ca="1" si="205">OFFSET($P$3,COUNTIF(S$4:S$7,"&lt;"&amp;ABS(Q418))+1,0)</f>
        <v>0.5</v>
      </c>
      <c r="X418" s="104">
        <f t="shared" ref="X418:X431" ca="1" si="206">OFFSET($P$3,COUNTIF(U$4:U$7,"&lt;"&amp;ABS(R418))+1,0)</f>
        <v>0.5</v>
      </c>
      <c r="Y418" s="104">
        <f t="shared" ref="Y418:Y431" ca="1" si="207">OFFSET($P$3,COUNTIF(V$4:V$7,"&lt;"&amp;ABS(S418))+1,0)</f>
        <v>0.5</v>
      </c>
      <c r="Z418" s="104">
        <f ca="1">IF(O390="등급외",4,O390)</f>
        <v>0</v>
      </c>
      <c r="AA418" s="136" t="s">
        <v>0</v>
      </c>
      <c r="AC418" s="137" t="str">
        <f t="shared" ref="AC418:AC431" ca="1" si="208">N418</f>
        <v/>
      </c>
      <c r="AD418" s="137" t="str">
        <f ca="1">IF(A418=FALSE,"",IF(B418=0,0,C390*100))</f>
        <v/>
      </c>
      <c r="AE418" s="137" t="str">
        <f t="shared" ref="AE418:AE431" ca="1" si="209">IF(A418=FALSE,"",IF(B418=0,0,MAX(AC418:AD418)))</f>
        <v/>
      </c>
      <c r="AF418" s="137" t="b">
        <f t="shared" ref="AF418:AF431" ca="1" si="210">AE418=AC418</f>
        <v>1</v>
      </c>
      <c r="AG418" s="125" t="str">
        <f t="shared" ref="AG418:AG431" ca="1" si="211">IF(A418=FALSE,"",IF(B418=0,"",IF(ABS(AE418)&lt;0.01,4,IF(ABS(AE418)&lt;0.1,3,IF(ABS(AE418)&lt;1,2,IF(ABS(AE418)&lt;10,1,0))))))</f>
        <v/>
      </c>
      <c r="AH418" s="125">
        <f ca="1">MIN(AG418:AG431)</f>
        <v>0</v>
      </c>
    </row>
    <row r="419" spans="1:34" s="119" customFormat="1" ht="18.75" customHeight="1">
      <c r="A419" s="129" t="b">
        <f ca="1">AND(B400=TRUE,H388+6&gt;A400+2)</f>
        <v>0</v>
      </c>
      <c r="B419" s="130" t="str">
        <f t="shared" ca="1" si="197"/>
        <v/>
      </c>
      <c r="C419" s="131" t="str">
        <f t="shared" ca="1" si="198"/>
        <v/>
      </c>
      <c r="D419" s="204" t="str">
        <f ca="1">IF(A419=FALSE,"",IF(B419=0,0,D390/B419*100))</f>
        <v/>
      </c>
      <c r="E419" s="204" t="str">
        <f ca="1">IF(A419=FALSE,"",IF(B419=0,0,D390/B419*100))</f>
        <v/>
      </c>
      <c r="F419" s="132" t="str">
        <f t="shared" ref="F419:F431" ca="1" si="212">IF(A419=FALSE,"",IF(B419=0,0,SQRT(SUMSQ(D419/2/SQRT(3),E419/2/SQRT(3)))))</f>
        <v/>
      </c>
      <c r="G419" s="132" t="str">
        <f t="shared" ca="1" si="199"/>
        <v/>
      </c>
      <c r="H419" s="132" t="str">
        <f ca="1">IF(A419=FALSE,"",IF(B419=0,0,P388/2))</f>
        <v/>
      </c>
      <c r="I419" s="132" t="str">
        <f ca="1">IF(A419=FALSE,"",IF(B419=0,0,P390/SQRT(3)))</f>
        <v/>
      </c>
      <c r="J419" s="132" t="str">
        <f ca="1">IF(A419=FALSE,"",IF(B419=0,0,O388*B390/SQRT(3)))</f>
        <v/>
      </c>
      <c r="K419" s="205" t="str">
        <f t="shared" ca="1" si="200"/>
        <v/>
      </c>
      <c r="L419" s="133" t="str">
        <f t="shared" ref="L419:L431" ca="1" si="213">IF(A419=FALSE,"",IF(G419=0,"∞",IF(K419^4/(G419^4/2)&gt;100000,"∞",ROUNDDOWN(K419^4/(G419^4/2),0))))</f>
        <v/>
      </c>
      <c r="M419" s="134" t="str">
        <f t="shared" ca="1" si="201"/>
        <v/>
      </c>
      <c r="N419" s="135" t="str">
        <f ca="1">IF(A419=FALSE,"",IF(B419=0,0,K419*MAX(M418:M431)))</f>
        <v/>
      </c>
      <c r="O419" s="207" t="str">
        <f ca="1">IF(A419=FALSE,"",D400)</f>
        <v/>
      </c>
      <c r="P419" s="208" t="str">
        <f t="shared" ca="1" si="202"/>
        <v/>
      </c>
      <c r="Q419" s="210" t="str">
        <f t="shared" ca="1" si="203"/>
        <v/>
      </c>
      <c r="R419" s="208" t="str">
        <f ca="1">IF(A419=FALSE,"",OFFSET(O397,0,MATCH(MAX(P398:R398),P398:R398,0)))</f>
        <v/>
      </c>
      <c r="S419" s="209" t="str">
        <f ca="1">IF(A419=FALSE,"",IF(C419=0,0,D390/B419*100))</f>
        <v/>
      </c>
      <c r="U419" s="104">
        <f ca="1">IF(F388*Q$4&lt;=O419,0.5,IF(F388*Q$5&lt;=O419,1,IF(F388*Q$6&lt;=O419,2,IF(F388*Q$7&lt;=O419,3,))))</f>
        <v>0.5</v>
      </c>
      <c r="V419" s="104">
        <f t="shared" ca="1" si="204"/>
        <v>0.5</v>
      </c>
      <c r="W419" s="104">
        <f t="shared" ca="1" si="205"/>
        <v>0.5</v>
      </c>
      <c r="X419" s="104">
        <f t="shared" ca="1" si="206"/>
        <v>0.5</v>
      </c>
      <c r="Y419" s="104">
        <f t="shared" ca="1" si="207"/>
        <v>0.5</v>
      </c>
      <c r="Z419" s="104">
        <f ca="1">Z418</f>
        <v>0</v>
      </c>
      <c r="AA419" s="136">
        <f t="shared" ref="AA419:AA431" ca="1" si="214">MAX(U419:Z419)</f>
        <v>0.5</v>
      </c>
      <c r="AC419" s="137" t="str">
        <f t="shared" ca="1" si="208"/>
        <v/>
      </c>
      <c r="AD419" s="137" t="str">
        <f ca="1">IF(A419=FALSE,"",IF(B419=0,0,C390*100))</f>
        <v/>
      </c>
      <c r="AE419" s="137" t="str">
        <f t="shared" ca="1" si="209"/>
        <v/>
      </c>
      <c r="AF419" s="137" t="b">
        <f t="shared" ca="1" si="210"/>
        <v>1</v>
      </c>
      <c r="AG419" s="125" t="str">
        <f t="shared" ca="1" si="211"/>
        <v/>
      </c>
      <c r="AH419" s="313" t="s">
        <v>51</v>
      </c>
    </row>
    <row r="420" spans="1:34" s="119" customFormat="1" ht="18.75" customHeight="1">
      <c r="A420" s="129" t="b">
        <f ca="1">AND(B401=TRUE,H388+6&gt;A401+2)</f>
        <v>0</v>
      </c>
      <c r="B420" s="130" t="str">
        <f t="shared" ca="1" si="197"/>
        <v/>
      </c>
      <c r="C420" s="131" t="str">
        <f t="shared" ca="1" si="198"/>
        <v/>
      </c>
      <c r="D420" s="204" t="str">
        <f ca="1">IF(A420=FALSE,"",IF(B420=0,0,D390/B420*100))</f>
        <v/>
      </c>
      <c r="E420" s="204" t="str">
        <f ca="1">IF(A420=FALSE,"",IF(B420=0,0,D390/B420*100))</f>
        <v/>
      </c>
      <c r="F420" s="132" t="str">
        <f t="shared" ca="1" si="212"/>
        <v/>
      </c>
      <c r="G420" s="132" t="str">
        <f t="shared" ca="1" si="199"/>
        <v/>
      </c>
      <c r="H420" s="132" t="str">
        <f ca="1">IF(A420=FALSE,"",IF(B420=0,0,P388/2))</f>
        <v/>
      </c>
      <c r="I420" s="132" t="str">
        <f ca="1">IF(A420=FALSE,"",IF(B420=0,0,P390/SQRT(3)))</f>
        <v/>
      </c>
      <c r="J420" s="132" t="str">
        <f ca="1">IF(A420=FALSE,"",IF(B420=0,0,O388*B390/SQRT(3)))</f>
        <v/>
      </c>
      <c r="K420" s="205" t="str">
        <f t="shared" ca="1" si="200"/>
        <v/>
      </c>
      <c r="L420" s="133" t="str">
        <f t="shared" ca="1" si="213"/>
        <v/>
      </c>
      <c r="M420" s="134" t="str">
        <f t="shared" ca="1" si="201"/>
        <v/>
      </c>
      <c r="N420" s="135" t="str">
        <f ca="1">IF(A420=FALSE,"",IF(B420=0,0,K420*MAX(M418:M431)))</f>
        <v/>
      </c>
      <c r="O420" s="207" t="str">
        <f ca="1">IF(A420=FALSE,"",D400)</f>
        <v/>
      </c>
      <c r="P420" s="208" t="str">
        <f t="shared" ca="1" si="202"/>
        <v/>
      </c>
      <c r="Q420" s="210" t="str">
        <f t="shared" ca="1" si="203"/>
        <v/>
      </c>
      <c r="R420" s="208" t="str">
        <f ca="1">IF(A420=FALSE,"",OFFSET(O397,0,MATCH(MAX(P398:R398),P398:R398,0)))</f>
        <v/>
      </c>
      <c r="S420" s="209" t="str">
        <f ca="1">IF(A420=FALSE,"",IF(C420=0,0,D390/B420*100))</f>
        <v/>
      </c>
      <c r="U420" s="104">
        <f ca="1">IF(F388*Q$4&lt;=O420,0.5,IF(F388*Q$5&lt;=O420,1,IF(F388*Q$6&lt;=O420,2,IF(F388*Q$7&lt;=O420,3,))))</f>
        <v>0.5</v>
      </c>
      <c r="V420" s="104">
        <f t="shared" ca="1" si="204"/>
        <v>0.5</v>
      </c>
      <c r="W420" s="104">
        <f t="shared" ca="1" si="205"/>
        <v>0.5</v>
      </c>
      <c r="X420" s="104">
        <f t="shared" ca="1" si="206"/>
        <v>0.5</v>
      </c>
      <c r="Y420" s="104">
        <f t="shared" ca="1" si="207"/>
        <v>0.5</v>
      </c>
      <c r="Z420" s="104">
        <f t="shared" ref="Z420:Z431" ca="1" si="215">Z419</f>
        <v>0</v>
      </c>
      <c r="AA420" s="136">
        <f t="shared" ca="1" si="214"/>
        <v>0.5</v>
      </c>
      <c r="AC420" s="137" t="str">
        <f t="shared" ca="1" si="208"/>
        <v/>
      </c>
      <c r="AD420" s="137" t="str">
        <f ca="1">IF(A420=FALSE,"",IF(B420=0,0,C390*100))</f>
        <v/>
      </c>
      <c r="AE420" s="137" t="str">
        <f t="shared" ca="1" si="209"/>
        <v/>
      </c>
      <c r="AF420" s="137" t="b">
        <f t="shared" ca="1" si="210"/>
        <v>1</v>
      </c>
      <c r="AG420" s="125" t="str">
        <f t="shared" ca="1" si="211"/>
        <v/>
      </c>
      <c r="AH420" s="125" t="str">
        <f ca="1">OFFSET($N$2,MATCH(AH418,$M$3:$M$8,0),0)</f>
        <v>0</v>
      </c>
    </row>
    <row r="421" spans="1:34" s="119" customFormat="1" ht="18.75" customHeight="1">
      <c r="A421" s="129" t="b">
        <f ca="1">AND(B402=TRUE,H388+6&gt;A402+2)</f>
        <v>0</v>
      </c>
      <c r="B421" s="130" t="str">
        <f t="shared" ca="1" si="197"/>
        <v/>
      </c>
      <c r="C421" s="131" t="str">
        <f t="shared" ca="1" si="198"/>
        <v/>
      </c>
      <c r="D421" s="204" t="str">
        <f ca="1">IF(A421=FALSE,"",IF(B421=0,0,D390/B421*100))</f>
        <v/>
      </c>
      <c r="E421" s="204" t="str">
        <f ca="1">IF(A421=FALSE,"",IF(B421=0,0,D390/B421*100))</f>
        <v/>
      </c>
      <c r="F421" s="132" t="str">
        <f t="shared" ca="1" si="212"/>
        <v/>
      </c>
      <c r="G421" s="132" t="str">
        <f t="shared" ca="1" si="199"/>
        <v/>
      </c>
      <c r="H421" s="132" t="str">
        <f ca="1">IF(A421=FALSE,"",IF(B421=0,0,P388/2))</f>
        <v/>
      </c>
      <c r="I421" s="132" t="str">
        <f ca="1">IF(A421=FALSE,"",IF(B421=0,0,P390/SQRT(3)))</f>
        <v/>
      </c>
      <c r="J421" s="132" t="str">
        <f ca="1">IF(A421=FALSE,"",IF(B421=0,0,O388*B390/SQRT(3)))</f>
        <v/>
      </c>
      <c r="K421" s="205" t="str">
        <f t="shared" ca="1" si="200"/>
        <v/>
      </c>
      <c r="L421" s="133" t="str">
        <f t="shared" ca="1" si="213"/>
        <v/>
      </c>
      <c r="M421" s="134" t="str">
        <f t="shared" ca="1" si="201"/>
        <v/>
      </c>
      <c r="N421" s="135" t="str">
        <f ca="1">IF(A421=FALSE,"",IF(B421=0,0,K421*MAX(M418:M431)))</f>
        <v/>
      </c>
      <c r="O421" s="207" t="str">
        <f ca="1">IF(A421=FALSE,"",D400)</f>
        <v/>
      </c>
      <c r="P421" s="208" t="str">
        <f t="shared" ca="1" si="202"/>
        <v/>
      </c>
      <c r="Q421" s="210" t="str">
        <f t="shared" ca="1" si="203"/>
        <v/>
      </c>
      <c r="R421" s="208" t="str">
        <f ca="1">IF(A421=FALSE,"",OFFSET(O397,0,MATCH(MAX(P398:R398),P398:R398,0)))</f>
        <v/>
      </c>
      <c r="S421" s="209" t="str">
        <f ca="1">IF(A421=FALSE,"",IF(C421=0,0,D390/B421*100))</f>
        <v/>
      </c>
      <c r="U421" s="104">
        <f ca="1">IF(F388*Q$4&lt;=O421,0.5,IF(F388*Q$5&lt;=O421,1,IF(F388*Q$6&lt;=O421,2,IF(F388*Q$7&lt;=O421,3,))))</f>
        <v>0.5</v>
      </c>
      <c r="V421" s="104">
        <f t="shared" ca="1" si="204"/>
        <v>0.5</v>
      </c>
      <c r="W421" s="104">
        <f t="shared" ca="1" si="205"/>
        <v>0.5</v>
      </c>
      <c r="X421" s="104">
        <f t="shared" ca="1" si="206"/>
        <v>0.5</v>
      </c>
      <c r="Y421" s="104">
        <f t="shared" ca="1" si="207"/>
        <v>0.5</v>
      </c>
      <c r="Z421" s="104">
        <f t="shared" ca="1" si="215"/>
        <v>0</v>
      </c>
      <c r="AA421" s="136">
        <f t="shared" ca="1" si="214"/>
        <v>0.5</v>
      </c>
      <c r="AC421" s="137" t="str">
        <f t="shared" ca="1" si="208"/>
        <v/>
      </c>
      <c r="AD421" s="137" t="str">
        <f ca="1">IF(A421=FALSE,"",IF(B421=0,0,C390*100))</f>
        <v/>
      </c>
      <c r="AE421" s="137" t="str">
        <f t="shared" ca="1" si="209"/>
        <v/>
      </c>
      <c r="AF421" s="137" t="b">
        <f t="shared" ca="1" si="210"/>
        <v>1</v>
      </c>
      <c r="AG421" s="125" t="str">
        <f t="shared" ca="1" si="211"/>
        <v/>
      </c>
      <c r="AH421" s="313" t="s">
        <v>3</v>
      </c>
    </row>
    <row r="422" spans="1:34" s="119" customFormat="1" ht="18.75" customHeight="1">
      <c r="A422" s="129" t="b">
        <f ca="1">AND(B403=TRUE,H388+6&gt;A403+2)</f>
        <v>0</v>
      </c>
      <c r="B422" s="130" t="str">
        <f t="shared" ca="1" si="197"/>
        <v/>
      </c>
      <c r="C422" s="131" t="str">
        <f t="shared" ca="1" si="198"/>
        <v/>
      </c>
      <c r="D422" s="204" t="str">
        <f ca="1">IF(A422=FALSE,"",IF(B422=0,0,D390/B422*100))</f>
        <v/>
      </c>
      <c r="E422" s="204" t="str">
        <f ca="1">IF(A422=FALSE,"",IF(B422=0,0,D390/B422*100))</f>
        <v/>
      </c>
      <c r="F422" s="132" t="str">
        <f t="shared" ca="1" si="212"/>
        <v/>
      </c>
      <c r="G422" s="132" t="str">
        <f t="shared" ca="1" si="199"/>
        <v/>
      </c>
      <c r="H422" s="132" t="str">
        <f ca="1">IF(A422=FALSE,"",IF(B422=0,0,P388/2))</f>
        <v/>
      </c>
      <c r="I422" s="132" t="str">
        <f ca="1">IF(A422=FALSE,"",IF(B422=0,0,P390/SQRT(3)))</f>
        <v/>
      </c>
      <c r="J422" s="132" t="str">
        <f ca="1">IF(A422=FALSE,"",IF(B422=0,0,O388*B390/SQRT(3)))</f>
        <v/>
      </c>
      <c r="K422" s="205" t="str">
        <f t="shared" ca="1" si="200"/>
        <v/>
      </c>
      <c r="L422" s="133" t="str">
        <f t="shared" ca="1" si="213"/>
        <v/>
      </c>
      <c r="M422" s="134" t="str">
        <f t="shared" ca="1" si="201"/>
        <v/>
      </c>
      <c r="N422" s="135" t="str">
        <f ca="1">IF(A422=FALSE,"",IF(B422=0,0,K422*MAX(M418:M431)))</f>
        <v/>
      </c>
      <c r="O422" s="207" t="str">
        <f ca="1">IF(A422=FALSE,"",D400)</f>
        <v/>
      </c>
      <c r="P422" s="208" t="str">
        <f t="shared" ca="1" si="202"/>
        <v/>
      </c>
      <c r="Q422" s="210" t="str">
        <f t="shared" ca="1" si="203"/>
        <v/>
      </c>
      <c r="R422" s="208" t="str">
        <f ca="1">IF(A422=FALSE,"",OFFSET(O397,0,MATCH(MAX(P398:R398),P398:R398,0)))</f>
        <v/>
      </c>
      <c r="S422" s="209" t="str">
        <f ca="1">IF(A422=FALSE,"",IF(C422=0,0,D390/B422*100))</f>
        <v/>
      </c>
      <c r="U422" s="104">
        <f ca="1">IF(F388*Q$4&lt;=O422,0.5,IF(F388*Q$5&lt;=O422,1,IF(F388*Q$6&lt;=O422,2,IF(F388*Q$7&lt;=O422,3,))))</f>
        <v>0.5</v>
      </c>
      <c r="V422" s="104">
        <f t="shared" ca="1" si="204"/>
        <v>0.5</v>
      </c>
      <c r="W422" s="104">
        <f t="shared" ca="1" si="205"/>
        <v>0.5</v>
      </c>
      <c r="X422" s="104">
        <f t="shared" ca="1" si="206"/>
        <v>0.5</v>
      </c>
      <c r="Y422" s="104">
        <f t="shared" ca="1" si="207"/>
        <v>0.5</v>
      </c>
      <c r="Z422" s="104">
        <f t="shared" ca="1" si="215"/>
        <v>0</v>
      </c>
      <c r="AA422" s="136">
        <f t="shared" ca="1" si="214"/>
        <v>0.5</v>
      </c>
      <c r="AC422" s="137" t="str">
        <f t="shared" ca="1" si="208"/>
        <v/>
      </c>
      <c r="AD422" s="137" t="str">
        <f ca="1">IF(A422=FALSE,"",IF(B422=0,0,C390*100))</f>
        <v/>
      </c>
      <c r="AE422" s="137" t="str">
        <f t="shared" ca="1" si="209"/>
        <v/>
      </c>
      <c r="AF422" s="137" t="b">
        <f t="shared" ca="1" si="210"/>
        <v>1</v>
      </c>
      <c r="AG422" s="125" t="str">
        <f t="shared" ca="1" si="211"/>
        <v/>
      </c>
      <c r="AH422" s="312" t="s">
        <v>233</v>
      </c>
    </row>
    <row r="423" spans="1:34" s="119" customFormat="1" ht="18.75" customHeight="1">
      <c r="A423" s="129" t="b">
        <f ca="1">AND(B404=TRUE,H388+6&gt;A404+2)</f>
        <v>0</v>
      </c>
      <c r="B423" s="130" t="str">
        <f t="shared" ca="1" si="197"/>
        <v/>
      </c>
      <c r="C423" s="131" t="str">
        <f t="shared" ca="1" si="198"/>
        <v/>
      </c>
      <c r="D423" s="204" t="str">
        <f ca="1">IF(A423=FALSE,"",IF(B423=0,0,D390/B423*100))</f>
        <v/>
      </c>
      <c r="E423" s="204" t="str">
        <f ca="1">IF(A423=FALSE,"",IF(B423=0,0,D390/B423*100))</f>
        <v/>
      </c>
      <c r="F423" s="132" t="str">
        <f t="shared" ca="1" si="212"/>
        <v/>
      </c>
      <c r="G423" s="132" t="str">
        <f t="shared" ca="1" si="199"/>
        <v/>
      </c>
      <c r="H423" s="132" t="str">
        <f ca="1">IF(A423=FALSE,"",IF(B423=0,0,P388/2))</f>
        <v/>
      </c>
      <c r="I423" s="132" t="str">
        <f ca="1">IF(A423=FALSE,"",IF(B423=0,0,P390/SQRT(3)))</f>
        <v/>
      </c>
      <c r="J423" s="132" t="str">
        <f ca="1">IF(A423=FALSE,"",IF(B423=0,0,O388*B390/SQRT(3)))</f>
        <v/>
      </c>
      <c r="K423" s="205" t="str">
        <f t="shared" ca="1" si="200"/>
        <v/>
      </c>
      <c r="L423" s="133" t="str">
        <f t="shared" ca="1" si="213"/>
        <v/>
      </c>
      <c r="M423" s="134" t="str">
        <f t="shared" ca="1" si="201"/>
        <v/>
      </c>
      <c r="N423" s="135" t="str">
        <f ca="1">IF(A423=FALSE,"",IF(B423=0,0,K423*MAX(M418:M431)))</f>
        <v/>
      </c>
      <c r="O423" s="207" t="str">
        <f ca="1">IF(A423=FALSE,"",D400)</f>
        <v/>
      </c>
      <c r="P423" s="208" t="str">
        <f t="shared" ca="1" si="202"/>
        <v/>
      </c>
      <c r="Q423" s="210" t="str">
        <f t="shared" ca="1" si="203"/>
        <v/>
      </c>
      <c r="R423" s="208" t="str">
        <f ca="1">IF(A423=FALSE,"",OFFSET(O397,0,MATCH(MAX(P398:R398),P398:R398,0)))</f>
        <v/>
      </c>
      <c r="S423" s="209" t="str">
        <f ca="1">IF(A423=FALSE,"",IF(C423=0,0,D390/B423*100))</f>
        <v/>
      </c>
      <c r="U423" s="104">
        <f ca="1">IF(F388*Q$4&lt;=O423,0.5,IF(F388*Q$5&lt;=O423,1,IF(F388*Q$6&lt;=O423,2,IF(F388*Q$7&lt;=O423,3,))))</f>
        <v>0.5</v>
      </c>
      <c r="V423" s="104">
        <f t="shared" ca="1" si="204"/>
        <v>0.5</v>
      </c>
      <c r="W423" s="104">
        <f t="shared" ca="1" si="205"/>
        <v>0.5</v>
      </c>
      <c r="X423" s="104">
        <f t="shared" ca="1" si="206"/>
        <v>0.5</v>
      </c>
      <c r="Y423" s="104">
        <f t="shared" ca="1" si="207"/>
        <v>0.5</v>
      </c>
      <c r="Z423" s="104">
        <f t="shared" ca="1" si="215"/>
        <v>0</v>
      </c>
      <c r="AA423" s="136">
        <f t="shared" ca="1" si="214"/>
        <v>0.5</v>
      </c>
      <c r="AC423" s="137" t="str">
        <f t="shared" ca="1" si="208"/>
        <v/>
      </c>
      <c r="AD423" s="137" t="str">
        <f ca="1">IF(A423=FALSE,"",IF(B423=0,0,C390*100))</f>
        <v/>
      </c>
      <c r="AE423" s="137" t="str">
        <f t="shared" ca="1" si="209"/>
        <v/>
      </c>
      <c r="AF423" s="137" t="b">
        <f t="shared" ca="1" si="210"/>
        <v>1</v>
      </c>
      <c r="AG423" s="125" t="str">
        <f t="shared" ca="1" si="211"/>
        <v/>
      </c>
      <c r="AH423" s="188" t="str">
        <f ca="1">IF(COUNTIF(AF418:AF431,FALSE)=0,"","초과")</f>
        <v/>
      </c>
    </row>
    <row r="424" spans="1:34" s="119" customFormat="1" ht="18.75" customHeight="1">
      <c r="A424" s="129" t="b">
        <f ca="1">AND(B405=TRUE,H388+6&gt;A405+2)</f>
        <v>0</v>
      </c>
      <c r="B424" s="130" t="str">
        <f t="shared" ca="1" si="197"/>
        <v/>
      </c>
      <c r="C424" s="131" t="str">
        <f t="shared" ca="1" si="198"/>
        <v/>
      </c>
      <c r="D424" s="204" t="str">
        <f ca="1">IF(A424=FALSE,"",IF(B424=0,0,D390/B424*100))</f>
        <v/>
      </c>
      <c r="E424" s="204" t="str">
        <f ca="1">IF(A424=FALSE,"",IF(B424=0,0,D390/B424*100))</f>
        <v/>
      </c>
      <c r="F424" s="132" t="str">
        <f t="shared" ca="1" si="212"/>
        <v/>
      </c>
      <c r="G424" s="132" t="str">
        <f t="shared" ca="1" si="199"/>
        <v/>
      </c>
      <c r="H424" s="132" t="str">
        <f ca="1">IF(A424=FALSE,"",IF(B424=0,0,P388/2))</f>
        <v/>
      </c>
      <c r="I424" s="132" t="str">
        <f ca="1">IF(A424=FALSE,"",IF(B424=0,0,P390/SQRT(3)))</f>
        <v/>
      </c>
      <c r="J424" s="132" t="str">
        <f ca="1">IF(A424=FALSE,"",IF(B424=0,0,O388*B390/SQRT(3)))</f>
        <v/>
      </c>
      <c r="K424" s="205" t="str">
        <f t="shared" ca="1" si="200"/>
        <v/>
      </c>
      <c r="L424" s="133" t="str">
        <f t="shared" ca="1" si="213"/>
        <v/>
      </c>
      <c r="M424" s="134" t="str">
        <f t="shared" ca="1" si="201"/>
        <v/>
      </c>
      <c r="N424" s="135" t="str">
        <f ca="1">IF(A424=FALSE,"",IF(B424=0,0,K424*MAX(M418:M431)))</f>
        <v/>
      </c>
      <c r="O424" s="207" t="str">
        <f ca="1">IF(A424=FALSE,"",D400)</f>
        <v/>
      </c>
      <c r="P424" s="208" t="str">
        <f t="shared" ca="1" si="202"/>
        <v/>
      </c>
      <c r="Q424" s="210" t="str">
        <f t="shared" ca="1" si="203"/>
        <v/>
      </c>
      <c r="R424" s="208" t="str">
        <f ca="1">IF(A424=FALSE,"",OFFSET(O397,0,MATCH(MAX(P398:R398),P398:R398,0)))</f>
        <v/>
      </c>
      <c r="S424" s="209" t="str">
        <f ca="1">IF(A424=FALSE,"",IF(C424=0,0,D390/B424*100))</f>
        <v/>
      </c>
      <c r="U424" s="104">
        <f ca="1">IF(F388*Q$4&lt;=O424,0.5,IF(F388*Q$5&lt;=O424,1,IF(F388*Q$6&lt;=O424,2,IF(F388*Q$7&lt;=O424,3,))))</f>
        <v>0.5</v>
      </c>
      <c r="V424" s="104">
        <f t="shared" ca="1" si="204"/>
        <v>0.5</v>
      </c>
      <c r="W424" s="104">
        <f t="shared" ca="1" si="205"/>
        <v>0.5</v>
      </c>
      <c r="X424" s="104">
        <f t="shared" ca="1" si="206"/>
        <v>0.5</v>
      </c>
      <c r="Y424" s="104">
        <f t="shared" ca="1" si="207"/>
        <v>0.5</v>
      </c>
      <c r="Z424" s="104">
        <f t="shared" ca="1" si="215"/>
        <v>0</v>
      </c>
      <c r="AA424" s="136">
        <f t="shared" ca="1" si="214"/>
        <v>0.5</v>
      </c>
      <c r="AC424" s="137" t="str">
        <f t="shared" ca="1" si="208"/>
        <v/>
      </c>
      <c r="AD424" s="137" t="str">
        <f ca="1">IF(A424=FALSE,"",IF(B424=0,0,C390*100))</f>
        <v/>
      </c>
      <c r="AE424" s="137" t="str">
        <f t="shared" ca="1" si="209"/>
        <v/>
      </c>
      <c r="AF424" s="137" t="b">
        <f t="shared" ca="1" si="210"/>
        <v>1</v>
      </c>
      <c r="AG424" s="186" t="str">
        <f t="shared" ca="1" si="211"/>
        <v/>
      </c>
      <c r="AH424" s="189"/>
    </row>
    <row r="425" spans="1:34" s="119" customFormat="1" ht="18.75" customHeight="1">
      <c r="A425" s="129" t="b">
        <f ca="1">AND(B406=TRUE,H388+6&gt;A406+2)</f>
        <v>0</v>
      </c>
      <c r="B425" s="130" t="str">
        <f t="shared" ca="1" si="197"/>
        <v/>
      </c>
      <c r="C425" s="131" t="str">
        <f t="shared" ca="1" si="198"/>
        <v/>
      </c>
      <c r="D425" s="204" t="str">
        <f ca="1">IF(A425=FALSE,"",IF(B425=0,0,D390/B425*100))</f>
        <v/>
      </c>
      <c r="E425" s="204" t="str">
        <f ca="1">IF(A425=FALSE,"",IF(B425=0,0,D390/B425*100))</f>
        <v/>
      </c>
      <c r="F425" s="132" t="str">
        <f t="shared" ca="1" si="212"/>
        <v/>
      </c>
      <c r="G425" s="132" t="str">
        <f t="shared" ca="1" si="199"/>
        <v/>
      </c>
      <c r="H425" s="132" t="str">
        <f ca="1">IF(A425=FALSE,"",IF(B425=0,0,P388/2))</f>
        <v/>
      </c>
      <c r="I425" s="132" t="str">
        <f ca="1">IF(A425=FALSE,"",IF(B425=0,0,P390/SQRT(3)))</f>
        <v/>
      </c>
      <c r="J425" s="132" t="str">
        <f ca="1">IF(A425=FALSE,"",IF(B425=0,0,O388*B390/SQRT(3)))</f>
        <v/>
      </c>
      <c r="K425" s="205" t="str">
        <f t="shared" ca="1" si="200"/>
        <v/>
      </c>
      <c r="L425" s="133" t="str">
        <f t="shared" ca="1" si="213"/>
        <v/>
      </c>
      <c r="M425" s="134" t="str">
        <f t="shared" ca="1" si="201"/>
        <v/>
      </c>
      <c r="N425" s="135" t="str">
        <f ca="1">IF(A425=FALSE,"",IF(B425=0,0,K425*MAX(M418:M431)))</f>
        <v/>
      </c>
      <c r="O425" s="207" t="str">
        <f ca="1">IF(A425=FALSE,"",D400)</f>
        <v/>
      </c>
      <c r="P425" s="208" t="str">
        <f t="shared" ca="1" si="202"/>
        <v/>
      </c>
      <c r="Q425" s="210" t="str">
        <f t="shared" ca="1" si="203"/>
        <v/>
      </c>
      <c r="R425" s="208" t="str">
        <f ca="1">IF(A425=FALSE,"",OFFSET(O397,0,MATCH(MAX(P398:R398),P398:R398,0)))</f>
        <v/>
      </c>
      <c r="S425" s="209" t="str">
        <f ca="1">IF(A425=FALSE,"",IF(C425=0,0,D390/B425*100))</f>
        <v/>
      </c>
      <c r="U425" s="104">
        <f ca="1">IF(F388*Q$4&lt;=O425,0.5,IF(F388*Q$5&lt;=O425,1,IF(F388*Q$6&lt;=O425,2,IF(F388*Q$7&lt;=O425,3,))))</f>
        <v>0.5</v>
      </c>
      <c r="V425" s="104">
        <f t="shared" ca="1" si="204"/>
        <v>0.5</v>
      </c>
      <c r="W425" s="104">
        <f t="shared" ca="1" si="205"/>
        <v>0.5</v>
      </c>
      <c r="X425" s="104">
        <f t="shared" ca="1" si="206"/>
        <v>0.5</v>
      </c>
      <c r="Y425" s="104">
        <f t="shared" ca="1" si="207"/>
        <v>0.5</v>
      </c>
      <c r="Z425" s="104">
        <f t="shared" ca="1" si="215"/>
        <v>0</v>
      </c>
      <c r="AA425" s="136">
        <f t="shared" ca="1" si="214"/>
        <v>0.5</v>
      </c>
      <c r="AC425" s="137" t="str">
        <f t="shared" ca="1" si="208"/>
        <v/>
      </c>
      <c r="AD425" s="137" t="str">
        <f ca="1">IF(A425=FALSE,"",IF(B425=0,0,C390*100))</f>
        <v/>
      </c>
      <c r="AE425" s="137" t="str">
        <f t="shared" ca="1" si="209"/>
        <v/>
      </c>
      <c r="AF425" s="137" t="b">
        <f t="shared" ca="1" si="210"/>
        <v>1</v>
      </c>
      <c r="AG425" s="125" t="str">
        <f t="shared" ca="1" si="211"/>
        <v/>
      </c>
    </row>
    <row r="426" spans="1:34" s="119" customFormat="1" ht="18.75" customHeight="1">
      <c r="A426" s="129" t="b">
        <f ca="1">AND(B407=TRUE,H388+6&gt;A407+2)</f>
        <v>0</v>
      </c>
      <c r="B426" s="130" t="str">
        <f t="shared" ca="1" si="197"/>
        <v/>
      </c>
      <c r="C426" s="131" t="str">
        <f t="shared" ca="1" si="198"/>
        <v/>
      </c>
      <c r="D426" s="204" t="str">
        <f ca="1">IF(A426=FALSE,"",IF(B426=0,0,D390/B426*100))</f>
        <v/>
      </c>
      <c r="E426" s="204" t="str">
        <f ca="1">IF(A426=FALSE,"",IF(B426=0,0,D390/B426*100))</f>
        <v/>
      </c>
      <c r="F426" s="132" t="str">
        <f t="shared" ca="1" si="212"/>
        <v/>
      </c>
      <c r="G426" s="132" t="str">
        <f t="shared" ca="1" si="199"/>
        <v/>
      </c>
      <c r="H426" s="132" t="str">
        <f ca="1">IF(A426=FALSE,"",IF(B426=0,0,P388/2))</f>
        <v/>
      </c>
      <c r="I426" s="132" t="str">
        <f ca="1">IF(A426=FALSE,"",IF(B426=0,0,P390/SQRT(3)))</f>
        <v/>
      </c>
      <c r="J426" s="132" t="str">
        <f ca="1">IF(A426=FALSE,"",IF(B426=0,0,O388*B390/SQRT(3)))</f>
        <v/>
      </c>
      <c r="K426" s="205" t="str">
        <f t="shared" ca="1" si="200"/>
        <v/>
      </c>
      <c r="L426" s="133" t="str">
        <f t="shared" ca="1" si="213"/>
        <v/>
      </c>
      <c r="M426" s="134" t="str">
        <f t="shared" ca="1" si="201"/>
        <v/>
      </c>
      <c r="N426" s="135" t="str">
        <f ca="1">IF(A426=FALSE,"",IF(B426=0,0,K426*MAX(M418:M431)))</f>
        <v/>
      </c>
      <c r="O426" s="207" t="str">
        <f ca="1">IF(A426=FALSE,"",D400)</f>
        <v/>
      </c>
      <c r="P426" s="208" t="str">
        <f t="shared" ca="1" si="202"/>
        <v/>
      </c>
      <c r="Q426" s="210" t="str">
        <f t="shared" ca="1" si="203"/>
        <v/>
      </c>
      <c r="R426" s="208" t="str">
        <f ca="1">IF(A426=FALSE,"",OFFSET(O397,0,MATCH(MAX(P398:R398),P398:R398,0)))</f>
        <v/>
      </c>
      <c r="S426" s="209" t="str">
        <f ca="1">IF(A426=FALSE,"",IF(C426=0,0,D390/B426*100))</f>
        <v/>
      </c>
      <c r="U426" s="104">
        <f ca="1">IF(F388*Q$4&lt;=O426,0.5,IF(F388*Q$5&lt;=O426,1,IF(F388*Q$6&lt;=O426,2,IF(F388*Q$7&lt;=O426,3,))))</f>
        <v>0.5</v>
      </c>
      <c r="V426" s="104">
        <f t="shared" ca="1" si="204"/>
        <v>0.5</v>
      </c>
      <c r="W426" s="104">
        <f t="shared" ca="1" si="205"/>
        <v>0.5</v>
      </c>
      <c r="X426" s="104">
        <f t="shared" ca="1" si="206"/>
        <v>0.5</v>
      </c>
      <c r="Y426" s="104">
        <f t="shared" ca="1" si="207"/>
        <v>0.5</v>
      </c>
      <c r="Z426" s="104">
        <f t="shared" ca="1" si="215"/>
        <v>0</v>
      </c>
      <c r="AA426" s="136">
        <f t="shared" ca="1" si="214"/>
        <v>0.5</v>
      </c>
      <c r="AC426" s="137" t="str">
        <f t="shared" ca="1" si="208"/>
        <v/>
      </c>
      <c r="AD426" s="137" t="str">
        <f ca="1">IF(A426=FALSE,"",IF(B426=0,0,C390*100))</f>
        <v/>
      </c>
      <c r="AE426" s="137" t="str">
        <f t="shared" ca="1" si="209"/>
        <v/>
      </c>
      <c r="AF426" s="137" t="b">
        <f t="shared" ca="1" si="210"/>
        <v>1</v>
      </c>
      <c r="AG426" s="125" t="str">
        <f t="shared" ca="1" si="211"/>
        <v/>
      </c>
    </row>
    <row r="427" spans="1:34" s="119" customFormat="1" ht="18.75" customHeight="1">
      <c r="A427" s="129" t="b">
        <f ca="1">AND(B408=TRUE,H388+6&gt;A408+2)</f>
        <v>0</v>
      </c>
      <c r="B427" s="130" t="str">
        <f t="shared" ca="1" si="197"/>
        <v/>
      </c>
      <c r="C427" s="131" t="str">
        <f t="shared" ca="1" si="198"/>
        <v/>
      </c>
      <c r="D427" s="204" t="str">
        <f ca="1">IF(A427=FALSE,"",IF(B427=0,0,D390/B427*100))</f>
        <v/>
      </c>
      <c r="E427" s="204" t="str">
        <f ca="1">IF(A427=FALSE,"",IF(B427=0,0,D390/B427*100))</f>
        <v/>
      </c>
      <c r="F427" s="132" t="str">
        <f t="shared" ca="1" si="212"/>
        <v/>
      </c>
      <c r="G427" s="132" t="str">
        <f t="shared" ca="1" si="199"/>
        <v/>
      </c>
      <c r="H427" s="132" t="str">
        <f ca="1">IF(A427=FALSE,"",IF(B427=0,0,P388/2))</f>
        <v/>
      </c>
      <c r="I427" s="132" t="str">
        <f ca="1">IF(A427=FALSE,"",IF(B427=0,0,P390/SQRT(3)))</f>
        <v/>
      </c>
      <c r="J427" s="132" t="str">
        <f ca="1">IF(A427=FALSE,"",IF(B427=0,0,O388*B390/SQRT(3)))</f>
        <v/>
      </c>
      <c r="K427" s="205" t="str">
        <f t="shared" ca="1" si="200"/>
        <v/>
      </c>
      <c r="L427" s="133" t="str">
        <f t="shared" ca="1" si="213"/>
        <v/>
      </c>
      <c r="M427" s="134" t="str">
        <f t="shared" ca="1" si="201"/>
        <v/>
      </c>
      <c r="N427" s="135" t="str">
        <f ca="1">IF(A427=FALSE,"",IF(B427=0,0,K427*MAX(M418:M431)))</f>
        <v/>
      </c>
      <c r="O427" s="207" t="str">
        <f ca="1">IF(A427=FALSE,"",D400)</f>
        <v/>
      </c>
      <c r="P427" s="208" t="str">
        <f t="shared" ca="1" si="202"/>
        <v/>
      </c>
      <c r="Q427" s="210" t="str">
        <f t="shared" ca="1" si="203"/>
        <v/>
      </c>
      <c r="R427" s="208" t="str">
        <f ca="1">IF(A427=FALSE,"",OFFSET(O397,0,MATCH(MAX(P398:R398),P398:R398,0)))</f>
        <v/>
      </c>
      <c r="S427" s="209" t="str">
        <f ca="1">IF(A427=FALSE,"",IF(C427=0,0,D390/B427*100))</f>
        <v/>
      </c>
      <c r="U427" s="104">
        <f ca="1">IF(F388*Q$4&lt;=O427,0.5,IF(F388*Q$5&lt;=O427,1,IF(F388*Q$6&lt;=O427,2,IF(F388*Q$7&lt;=O427,3,))))</f>
        <v>0.5</v>
      </c>
      <c r="V427" s="104">
        <f t="shared" ca="1" si="204"/>
        <v>0.5</v>
      </c>
      <c r="W427" s="104">
        <f t="shared" ca="1" si="205"/>
        <v>0.5</v>
      </c>
      <c r="X427" s="104">
        <f t="shared" ca="1" si="206"/>
        <v>0.5</v>
      </c>
      <c r="Y427" s="104">
        <f t="shared" ca="1" si="207"/>
        <v>0.5</v>
      </c>
      <c r="Z427" s="104">
        <f t="shared" ca="1" si="215"/>
        <v>0</v>
      </c>
      <c r="AA427" s="136">
        <f t="shared" ca="1" si="214"/>
        <v>0.5</v>
      </c>
      <c r="AC427" s="137" t="str">
        <f t="shared" ca="1" si="208"/>
        <v/>
      </c>
      <c r="AD427" s="137" t="str">
        <f ca="1">IF(A427=FALSE,"",IF(B427=0,0,C390*100))</f>
        <v/>
      </c>
      <c r="AE427" s="137" t="str">
        <f t="shared" ca="1" si="209"/>
        <v/>
      </c>
      <c r="AF427" s="137" t="b">
        <f t="shared" ca="1" si="210"/>
        <v>1</v>
      </c>
      <c r="AG427" s="125" t="str">
        <f t="shared" ca="1" si="211"/>
        <v/>
      </c>
    </row>
    <row r="428" spans="1:34" s="119" customFormat="1" ht="18.75" customHeight="1">
      <c r="A428" s="129" t="b">
        <f ca="1">AND(B409=TRUE,H388+6&gt;A409+2)</f>
        <v>0</v>
      </c>
      <c r="B428" s="130" t="str">
        <f t="shared" ca="1" si="197"/>
        <v/>
      </c>
      <c r="C428" s="131" t="str">
        <f t="shared" ca="1" si="198"/>
        <v/>
      </c>
      <c r="D428" s="204" t="str">
        <f ca="1">IF(A428=FALSE,"",IF(B428=0,0,D390/B428*100))</f>
        <v/>
      </c>
      <c r="E428" s="204" t="str">
        <f ca="1">IF(A428=FALSE,"",IF(B428=0,0,D390/B428*100))</f>
        <v/>
      </c>
      <c r="F428" s="132" t="str">
        <f t="shared" ca="1" si="212"/>
        <v/>
      </c>
      <c r="G428" s="132" t="str">
        <f t="shared" ca="1" si="199"/>
        <v/>
      </c>
      <c r="H428" s="132" t="str">
        <f ca="1">IF(A428=FALSE,"",IF(B428=0,0,P388/2))</f>
        <v/>
      </c>
      <c r="I428" s="132" t="str">
        <f ca="1">IF(A428=FALSE,"",IF(B428=0,0,P390/SQRT(3)))</f>
        <v/>
      </c>
      <c r="J428" s="132" t="str">
        <f ca="1">IF(A428=FALSE,"",IF(B428=0,0,O388*B390/SQRT(3)))</f>
        <v/>
      </c>
      <c r="K428" s="205" t="str">
        <f t="shared" ca="1" si="200"/>
        <v/>
      </c>
      <c r="L428" s="133" t="str">
        <f t="shared" ca="1" si="213"/>
        <v/>
      </c>
      <c r="M428" s="134" t="str">
        <f t="shared" ca="1" si="201"/>
        <v/>
      </c>
      <c r="N428" s="135" t="str">
        <f ca="1">IF(A428=FALSE,"",IF(B428=0,0,K428*MAX(M418:M431)))</f>
        <v/>
      </c>
      <c r="O428" s="207" t="str">
        <f ca="1">IF(A428=FALSE,"",D400)</f>
        <v/>
      </c>
      <c r="P428" s="208" t="str">
        <f t="shared" ca="1" si="202"/>
        <v/>
      </c>
      <c r="Q428" s="210" t="str">
        <f t="shared" ca="1" si="203"/>
        <v/>
      </c>
      <c r="R428" s="208" t="str">
        <f ca="1">IF(A428=FALSE,"",OFFSET(O397,0,MATCH(MAX(P398:R398),P398:R398,0)))</f>
        <v/>
      </c>
      <c r="S428" s="209" t="str">
        <f ca="1">IF(A428=FALSE,"",IF(C428=0,0,D390/B428*100))</f>
        <v/>
      </c>
      <c r="U428" s="104">
        <f ca="1">IF(F388*Q$4&lt;=O428,0.5,IF(F388*Q$5&lt;=O428,1,IF(F388*Q$6&lt;=O428,2,IF(F388*Q$7&lt;=O428,3,))))</f>
        <v>0.5</v>
      </c>
      <c r="V428" s="104">
        <f t="shared" ca="1" si="204"/>
        <v>0.5</v>
      </c>
      <c r="W428" s="104">
        <f t="shared" ca="1" si="205"/>
        <v>0.5</v>
      </c>
      <c r="X428" s="104">
        <f t="shared" ca="1" si="206"/>
        <v>0.5</v>
      </c>
      <c r="Y428" s="104">
        <f t="shared" ca="1" si="207"/>
        <v>0.5</v>
      </c>
      <c r="Z428" s="104">
        <f t="shared" ca="1" si="215"/>
        <v>0</v>
      </c>
      <c r="AA428" s="136">
        <f t="shared" ca="1" si="214"/>
        <v>0.5</v>
      </c>
      <c r="AC428" s="137" t="str">
        <f t="shared" ca="1" si="208"/>
        <v/>
      </c>
      <c r="AD428" s="137" t="str">
        <f ca="1">IF(A428=FALSE,"",IF(B428=0,0,C390*100))</f>
        <v/>
      </c>
      <c r="AE428" s="137" t="str">
        <f t="shared" ca="1" si="209"/>
        <v/>
      </c>
      <c r="AF428" s="137" t="b">
        <f t="shared" ca="1" si="210"/>
        <v>1</v>
      </c>
      <c r="AG428" s="125" t="str">
        <f t="shared" ca="1" si="211"/>
        <v/>
      </c>
    </row>
    <row r="429" spans="1:34" s="119" customFormat="1" ht="18.75" customHeight="1">
      <c r="A429" s="129" t="b">
        <f ca="1">AND(B410=TRUE,H388+6&gt;A410+2)</f>
        <v>0</v>
      </c>
      <c r="B429" s="130" t="str">
        <f t="shared" ca="1" si="197"/>
        <v/>
      </c>
      <c r="C429" s="131" t="str">
        <f t="shared" ca="1" si="198"/>
        <v/>
      </c>
      <c r="D429" s="204" t="str">
        <f ca="1">IF(A429=FALSE,"",IF(B429=0,0,D390/B429*100))</f>
        <v/>
      </c>
      <c r="E429" s="204" t="str">
        <f ca="1">IF(A429=FALSE,"",IF(B429=0,0,D390/B429*100))</f>
        <v/>
      </c>
      <c r="F429" s="132" t="str">
        <f t="shared" ca="1" si="212"/>
        <v/>
      </c>
      <c r="G429" s="132" t="str">
        <f t="shared" ca="1" si="199"/>
        <v/>
      </c>
      <c r="H429" s="132" t="str">
        <f ca="1">IF(A429=FALSE,"",IF(B429=0,0,P388/2))</f>
        <v/>
      </c>
      <c r="I429" s="132" t="str">
        <f ca="1">IF(A429=FALSE,"",IF(B429=0,0,P390/SQRT(3)))</f>
        <v/>
      </c>
      <c r="J429" s="132" t="str">
        <f ca="1">IF(A429=FALSE,"",IF(B429=0,0,O388*B390/SQRT(3)))</f>
        <v/>
      </c>
      <c r="K429" s="205" t="str">
        <f t="shared" ca="1" si="200"/>
        <v/>
      </c>
      <c r="L429" s="133" t="str">
        <f t="shared" ca="1" si="213"/>
        <v/>
      </c>
      <c r="M429" s="134" t="str">
        <f t="shared" ca="1" si="201"/>
        <v/>
      </c>
      <c r="N429" s="135" t="str">
        <f ca="1">IF(A429=FALSE,"",IF(B429=0,0,K429*MAX(M418:M431)))</f>
        <v/>
      </c>
      <c r="O429" s="207" t="str">
        <f ca="1">IF(A429=FALSE,"",D400)</f>
        <v/>
      </c>
      <c r="P429" s="208" t="str">
        <f t="shared" ca="1" si="202"/>
        <v/>
      </c>
      <c r="Q429" s="210" t="str">
        <f t="shared" ca="1" si="203"/>
        <v/>
      </c>
      <c r="R429" s="208" t="str">
        <f ca="1">IF(A429=FALSE,"",OFFSET(O397,0,MATCH(MAX(P398:R398),P398:R398,0)))</f>
        <v/>
      </c>
      <c r="S429" s="209" t="str">
        <f ca="1">IF(A429=FALSE,"",IF(C429=0,0,D390/B429*100))</f>
        <v/>
      </c>
      <c r="U429" s="104">
        <f ca="1">IF(F388*Q$4&lt;=O429,0.5,IF(F388*Q$5&lt;=O429,1,IF(F388*Q$6&lt;=O429,2,IF(F388*Q$7&lt;=O429,3,))))</f>
        <v>0.5</v>
      </c>
      <c r="V429" s="104">
        <f t="shared" ca="1" si="204"/>
        <v>0.5</v>
      </c>
      <c r="W429" s="104">
        <f t="shared" ca="1" si="205"/>
        <v>0.5</v>
      </c>
      <c r="X429" s="104">
        <f t="shared" ca="1" si="206"/>
        <v>0.5</v>
      </c>
      <c r="Y429" s="104">
        <f t="shared" ca="1" si="207"/>
        <v>0.5</v>
      </c>
      <c r="Z429" s="104">
        <f t="shared" ca="1" si="215"/>
        <v>0</v>
      </c>
      <c r="AA429" s="136">
        <f t="shared" ca="1" si="214"/>
        <v>0.5</v>
      </c>
      <c r="AC429" s="137" t="str">
        <f t="shared" ca="1" si="208"/>
        <v/>
      </c>
      <c r="AD429" s="137" t="str">
        <f ca="1">IF(A429=FALSE,"",IF(B429=0,0,C390*100))</f>
        <v/>
      </c>
      <c r="AE429" s="137" t="str">
        <f t="shared" ca="1" si="209"/>
        <v/>
      </c>
      <c r="AF429" s="137" t="b">
        <f t="shared" ca="1" si="210"/>
        <v>1</v>
      </c>
      <c r="AG429" s="125" t="str">
        <f t="shared" ca="1" si="211"/>
        <v/>
      </c>
    </row>
    <row r="430" spans="1:34" s="119" customFormat="1" ht="18.75" customHeight="1">
      <c r="A430" s="129" t="b">
        <f ca="1">AND(B411=TRUE,H388+6&gt;A411+2)</f>
        <v>0</v>
      </c>
      <c r="B430" s="130" t="str">
        <f t="shared" ca="1" si="197"/>
        <v/>
      </c>
      <c r="C430" s="131" t="str">
        <f t="shared" ca="1" si="198"/>
        <v/>
      </c>
      <c r="D430" s="204" t="str">
        <f ca="1">IF(A430=FALSE,"",IF(B430=0,0,D390/B430*100))</f>
        <v/>
      </c>
      <c r="E430" s="204" t="str">
        <f ca="1">IF(A430=FALSE,"",IF(B430=0,0,D390/B430*100))</f>
        <v/>
      </c>
      <c r="F430" s="132" t="str">
        <f t="shared" ca="1" si="212"/>
        <v/>
      </c>
      <c r="G430" s="132" t="str">
        <f t="shared" ca="1" si="199"/>
        <v/>
      </c>
      <c r="H430" s="132" t="str">
        <f ca="1">IF(A430=FALSE,"",IF(B430=0,0,P388/2))</f>
        <v/>
      </c>
      <c r="I430" s="132" t="str">
        <f ca="1">IF(A430=FALSE,"",IF(B430=0,0,P390/SQRT(3)))</f>
        <v/>
      </c>
      <c r="J430" s="132" t="str">
        <f ca="1">IF(A430=FALSE,"",IF(B430=0,0,O388*B390/SQRT(3)))</f>
        <v/>
      </c>
      <c r="K430" s="205" t="str">
        <f t="shared" ca="1" si="200"/>
        <v/>
      </c>
      <c r="L430" s="133" t="str">
        <f t="shared" ca="1" si="213"/>
        <v/>
      </c>
      <c r="M430" s="134" t="str">
        <f t="shared" ca="1" si="201"/>
        <v/>
      </c>
      <c r="N430" s="135" t="str">
        <f ca="1">IF(A430=FALSE,"",IF(B430=0,0,K430*MAX(M418:M431)))</f>
        <v/>
      </c>
      <c r="O430" s="207" t="str">
        <f ca="1">IF(A430=FALSE,"",D400)</f>
        <v/>
      </c>
      <c r="P430" s="208" t="str">
        <f t="shared" ca="1" si="202"/>
        <v/>
      </c>
      <c r="Q430" s="210" t="str">
        <f t="shared" ca="1" si="203"/>
        <v/>
      </c>
      <c r="R430" s="208" t="str">
        <f ca="1">IF(A430=FALSE,"",OFFSET(O397,0,MATCH(MAX(P398:R398),P398:R398,0)))</f>
        <v/>
      </c>
      <c r="S430" s="209" t="str">
        <f ca="1">IF(A430=FALSE,"",IF(C430=0,0,D390/B430*100))</f>
        <v/>
      </c>
      <c r="U430" s="104">
        <f ca="1">IF(F388*Q$4&lt;=O430,0.5,IF(F388*Q$5&lt;=O430,1,IF(F388*Q$6&lt;=O430,2,IF(F388*Q$7&lt;=O430,3,))))</f>
        <v>0.5</v>
      </c>
      <c r="V430" s="104">
        <f t="shared" ca="1" si="204"/>
        <v>0.5</v>
      </c>
      <c r="W430" s="104">
        <f t="shared" ca="1" si="205"/>
        <v>0.5</v>
      </c>
      <c r="X430" s="104">
        <f t="shared" ca="1" si="206"/>
        <v>0.5</v>
      </c>
      <c r="Y430" s="104">
        <f t="shared" ca="1" si="207"/>
        <v>0.5</v>
      </c>
      <c r="Z430" s="104">
        <f t="shared" ca="1" si="215"/>
        <v>0</v>
      </c>
      <c r="AA430" s="136">
        <f t="shared" ca="1" si="214"/>
        <v>0.5</v>
      </c>
      <c r="AC430" s="137" t="str">
        <f t="shared" ca="1" si="208"/>
        <v/>
      </c>
      <c r="AD430" s="137" t="str">
        <f ca="1">IF(A430=FALSE,"",IF(B430=0,0,C390*100))</f>
        <v/>
      </c>
      <c r="AE430" s="137" t="str">
        <f t="shared" ca="1" si="209"/>
        <v/>
      </c>
      <c r="AF430" s="137" t="b">
        <f t="shared" ca="1" si="210"/>
        <v>1</v>
      </c>
      <c r="AG430" s="125" t="str">
        <f t="shared" ca="1" si="211"/>
        <v/>
      </c>
    </row>
    <row r="431" spans="1:34" s="119" customFormat="1" ht="18.75" customHeight="1">
      <c r="A431" s="129" t="b">
        <f ca="1">AND(B412=TRUE,H388+6&gt;A412+2)</f>
        <v>0</v>
      </c>
      <c r="B431" s="130" t="str">
        <f t="shared" ca="1" si="197"/>
        <v/>
      </c>
      <c r="C431" s="131" t="str">
        <f t="shared" ca="1" si="198"/>
        <v/>
      </c>
      <c r="D431" s="204" t="str">
        <f ca="1">IF(A431=FALSE,"",IF(B431=0,0,D390/B431*100))</f>
        <v/>
      </c>
      <c r="E431" s="204" t="str">
        <f ca="1">IF(A431=FALSE,"",IF(B431=0,0,D390/B431*100))</f>
        <v/>
      </c>
      <c r="F431" s="132" t="str">
        <f t="shared" ca="1" si="212"/>
        <v/>
      </c>
      <c r="G431" s="132" t="str">
        <f t="shared" ca="1" si="199"/>
        <v/>
      </c>
      <c r="H431" s="132" t="str">
        <f ca="1">IF(A431=FALSE,"",IF(B431=0,0,P388/2))</f>
        <v/>
      </c>
      <c r="I431" s="132" t="str">
        <f ca="1">IF(A431=FALSE,"",IF(B431=0,0,P390/SQRT(3)))</f>
        <v/>
      </c>
      <c r="J431" s="132" t="str">
        <f ca="1">IF(A431=FALSE,"",IF(B431=0,0,O388*B390/SQRT(3)))</f>
        <v/>
      </c>
      <c r="K431" s="205" t="str">
        <f t="shared" ca="1" si="200"/>
        <v/>
      </c>
      <c r="L431" s="133" t="str">
        <f t="shared" ca="1" si="213"/>
        <v/>
      </c>
      <c r="M431" s="134" t="str">
        <f t="shared" ca="1" si="201"/>
        <v/>
      </c>
      <c r="N431" s="135" t="str">
        <f ca="1">IF(A431=FALSE,"",IF(B431=0,0,K431*MAX(M418:M431)))</f>
        <v/>
      </c>
      <c r="O431" s="207" t="str">
        <f ca="1">IF(A431=FALSE,"",D400)</f>
        <v/>
      </c>
      <c r="P431" s="208" t="str">
        <f t="shared" ca="1" si="202"/>
        <v/>
      </c>
      <c r="Q431" s="210" t="str">
        <f t="shared" ca="1" si="203"/>
        <v/>
      </c>
      <c r="R431" s="208" t="str">
        <f ca="1">IF(A431=FALSE,"",OFFSET(O397,0,MATCH(MAX(P398:R398),P398:R398,0)))</f>
        <v/>
      </c>
      <c r="S431" s="209" t="str">
        <f ca="1">IF(A431=FALSE,"",IF(C431=0,0,D390/B431*100))</f>
        <v/>
      </c>
      <c r="U431" s="104">
        <f ca="1">IF(F388*Q$4&lt;=O431,0.5,IF(F388*Q$5&lt;=O431,1,IF(F388*Q$6&lt;=O431,2,IF(F388*Q$7&lt;=O431,3,))))</f>
        <v>0.5</v>
      </c>
      <c r="V431" s="104">
        <f t="shared" ca="1" si="204"/>
        <v>0.5</v>
      </c>
      <c r="W431" s="104">
        <f t="shared" ca="1" si="205"/>
        <v>0.5</v>
      </c>
      <c r="X431" s="104">
        <f t="shared" ca="1" si="206"/>
        <v>0.5</v>
      </c>
      <c r="Y431" s="104">
        <f t="shared" ca="1" si="207"/>
        <v>0.5</v>
      </c>
      <c r="Z431" s="104">
        <f t="shared" ca="1" si="215"/>
        <v>0</v>
      </c>
      <c r="AA431" s="136">
        <f t="shared" ca="1" si="214"/>
        <v>0.5</v>
      </c>
      <c r="AC431" s="137" t="str">
        <f t="shared" ca="1" si="208"/>
        <v/>
      </c>
      <c r="AD431" s="137" t="str">
        <f ca="1">IF(A431=FALSE,"",IF(B431=0,0,C390*100))</f>
        <v/>
      </c>
      <c r="AE431" s="137" t="str">
        <f t="shared" ca="1" si="209"/>
        <v/>
      </c>
      <c r="AF431" s="137" t="b">
        <f t="shared" ca="1" si="210"/>
        <v>1</v>
      </c>
      <c r="AG431" s="125" t="str">
        <f t="shared" ca="1" si="211"/>
        <v/>
      </c>
    </row>
    <row r="433" spans="1:39" ht="17.25" customHeight="1">
      <c r="A433" s="105" t="str">
        <f>"■ 피교정기기 명세 ("&amp;A435&amp;"단)"</f>
        <v>■ 피교정기기 명세 (10단)</v>
      </c>
      <c r="M433" s="107" t="s">
        <v>234</v>
      </c>
      <c r="N433" s="108"/>
      <c r="O433" s="108"/>
      <c r="P433" s="108"/>
      <c r="Q433" s="552" t="s">
        <v>235</v>
      </c>
      <c r="R433" s="553"/>
      <c r="S433" s="553"/>
      <c r="T433" s="554"/>
    </row>
    <row r="434" spans="1:39" ht="17.25" customHeight="1">
      <c r="A434" s="96" t="s">
        <v>236</v>
      </c>
      <c r="B434" s="96" t="s">
        <v>237</v>
      </c>
      <c r="C434" s="96" t="s">
        <v>50</v>
      </c>
      <c r="D434" s="96" t="s">
        <v>239</v>
      </c>
      <c r="E434" s="96" t="s">
        <v>183</v>
      </c>
      <c r="F434" s="206" t="s">
        <v>39</v>
      </c>
      <c r="G434" s="96" t="s">
        <v>241</v>
      </c>
      <c r="H434" s="96" t="s">
        <v>242</v>
      </c>
      <c r="I434" s="96" t="s">
        <v>243</v>
      </c>
      <c r="J434" s="96" t="s">
        <v>244</v>
      </c>
      <c r="M434" s="96" t="s">
        <v>52</v>
      </c>
      <c r="N434" s="96" t="s">
        <v>246</v>
      </c>
      <c r="O434" s="96" t="s">
        <v>247</v>
      </c>
      <c r="P434" s="96" t="s">
        <v>248</v>
      </c>
      <c r="Q434" s="551" t="s">
        <v>249</v>
      </c>
      <c r="R434" s="102" t="s">
        <v>40</v>
      </c>
      <c r="S434" s="102" t="s">
        <v>42</v>
      </c>
      <c r="T434" s="102" t="s">
        <v>154</v>
      </c>
    </row>
    <row r="435" spans="1:39" ht="18" customHeight="1">
      <c r="A435" s="102">
        <v>10</v>
      </c>
      <c r="B435" s="102" t="e">
        <f>MATCH(A435&amp;"단",Force_2!D$4:D$203,0)</f>
        <v>#N/A</v>
      </c>
      <c r="C435" s="109">
        <f ca="1">OFFSET(Force_2!A$206,$A435,0)</f>
        <v>0</v>
      </c>
      <c r="D435" s="109">
        <f ca="1">OFFSET(Force_2!B$206,$A435,0)</f>
        <v>0</v>
      </c>
      <c r="E435" s="109">
        <f ca="1">OFFSET(Force_2!C$206,$A435,0)</f>
        <v>0</v>
      </c>
      <c r="F435" s="109">
        <f ca="1">OFFSET(Force_2!D$206,$A435,0)</f>
        <v>0</v>
      </c>
      <c r="G435" s="109">
        <f ca="1">OFFSET(Force_2!E$206,$A435,0)</f>
        <v>0</v>
      </c>
      <c r="H435" s="109">
        <f ca="1">OFFSET(Force_2!F$206,$A435,0)</f>
        <v>0</v>
      </c>
      <c r="I435" s="109">
        <f ca="1">OFFSET(Force_2!G$206,$A435,0)</f>
        <v>0</v>
      </c>
      <c r="J435" s="109">
        <f ca="1">OFFSET(Force_2!B$219,A435,0)</f>
        <v>0</v>
      </c>
      <c r="K435" s="211" t="s">
        <v>500</v>
      </c>
      <c r="M435" s="102">
        <f ca="1">OFFSET(Force_2!G$219,A435,0)</f>
        <v>0</v>
      </c>
      <c r="N435" s="102">
        <f ca="1">OFFSET(Force_2!Y$219,A435,0)</f>
        <v>0</v>
      </c>
      <c r="O435" s="102">
        <v>0.05</v>
      </c>
      <c r="P435" s="102">
        <f ca="1">OFFSET(Force_2!T$219,A435,0)</f>
        <v>0</v>
      </c>
      <c r="Q435" s="547"/>
      <c r="R435" s="111">
        <f ca="1">OFFSET(Force_2!Z$219,$A435,0)</f>
        <v>0</v>
      </c>
      <c r="S435" s="111">
        <f ca="1">OFFSET(Force_2!AA$219,$A435,0)</f>
        <v>0</v>
      </c>
      <c r="T435" s="111">
        <f ca="1">OFFSET(Force_2!AB$219,$A435,0)</f>
        <v>0</v>
      </c>
    </row>
    <row r="436" spans="1:39" s="108" customFormat="1" ht="18" customHeight="1">
      <c r="A436" s="96" t="s">
        <v>250</v>
      </c>
      <c r="B436" s="96" t="s">
        <v>53</v>
      </c>
      <c r="C436" s="96" t="s">
        <v>3</v>
      </c>
      <c r="D436" s="97" t="s">
        <v>252</v>
      </c>
      <c r="E436" s="97" t="s">
        <v>253</v>
      </c>
      <c r="F436" s="97" t="s">
        <v>254</v>
      </c>
      <c r="G436" s="97" t="s">
        <v>255</v>
      </c>
      <c r="H436" s="96" t="s">
        <v>256</v>
      </c>
      <c r="I436" s="96" t="s">
        <v>257</v>
      </c>
      <c r="J436" s="96" t="s">
        <v>51</v>
      </c>
      <c r="K436" s="110">
        <f ca="1">OFFSET(M$2,MATCH(J437,N$3:N$8,0),0)</f>
        <v>0</v>
      </c>
      <c r="M436" s="96" t="s">
        <v>258</v>
      </c>
      <c r="N436" s="96" t="s">
        <v>259</v>
      </c>
      <c r="O436" s="96" t="s">
        <v>260</v>
      </c>
      <c r="P436" s="96" t="s">
        <v>261</v>
      </c>
      <c r="Q436" s="551" t="s">
        <v>262</v>
      </c>
      <c r="R436" s="102" t="s">
        <v>41</v>
      </c>
      <c r="S436" s="102" t="s">
        <v>43</v>
      </c>
      <c r="T436" s="102" t="s">
        <v>157</v>
      </c>
    </row>
    <row r="437" spans="1:39" s="108" customFormat="1" ht="18.75" customHeight="1">
      <c r="A437" s="110" t="e">
        <f ca="1">OFFSET($H$2,MATCH(G435,$D$3:$D$8,0),0)</f>
        <v>#N/A</v>
      </c>
      <c r="B437" s="112" t="e">
        <f ca="1">ABS(N435-A$3)</f>
        <v>#DIV/0!</v>
      </c>
      <c r="C437" s="110" t="e">
        <f ca="1">OFFSET(Force_2!E$3,B435+4,0)</f>
        <v>#N/A</v>
      </c>
      <c r="D437" s="113" t="e">
        <f ca="1">F435*A437</f>
        <v>#N/A</v>
      </c>
      <c r="E437" s="102" t="str">
        <f ca="1">IF(OR(G435="kN",G435="N"),G435,IF(K444&gt;5,"kN","N"))</f>
        <v>kN</v>
      </c>
      <c r="F437" s="110">
        <f ca="1">OFFSET($D$6,0,MATCH(E437,$E$2:$J$2,0))</f>
        <v>1</v>
      </c>
      <c r="G437" s="113" t="e">
        <f ca="1">D437*F437</f>
        <v>#N/A</v>
      </c>
      <c r="H437" s="110" t="e">
        <f ca="1">IF(OR(G435="kN",G435="N"),"","약 ")&amp;TEXT(ROUND(G437,OFFSET($M$3,COUNTIF($L$3:$L$8,"&gt;"&amp;G437),0)),J437)&amp;" "&amp;E437</f>
        <v>#N/A</v>
      </c>
      <c r="I437" s="110">
        <f ca="1">OFFSET($N$3,COUNTIF($L$3:$L$8,"&gt;"&amp;ROUND(F435,OFFSET($M$3,COUNTIF($L$3:$L$8,"&gt;"&amp;F435),0))),0)</f>
        <v>0</v>
      </c>
      <c r="J437" s="110" t="str">
        <f ca="1">OFFSET($N$3,COUNTIF($L$3:$L$8,"&gt;"&amp;ROUND(G437,OFFSET($M$3,COUNTIF($L$3:$L$8,"&gt;"&amp;G437),0))),0)</f>
        <v>0</v>
      </c>
      <c r="K437" s="110">
        <f ca="1">K436+IF(E437="N",3,0)</f>
        <v>0</v>
      </c>
      <c r="M437" s="110">
        <f ca="1">IF(OR(M435="인장 (추)",M435="압축 (추)"),E437,OFFSET(Force_2!AF$219,A435,0))</f>
        <v>0</v>
      </c>
      <c r="N437" s="102" t="e">
        <f ca="1">OFFSET($D$2,MATCH(M437,$E$2:$J$2,0),MATCH(K442,$D$3:$D$8,0))</f>
        <v>#N/A</v>
      </c>
      <c r="O437" s="110">
        <f ca="1">OFFSET(Force_2!AG$219,A435,0)</f>
        <v>0</v>
      </c>
      <c r="P437" s="114">
        <f ca="1">OFFSET(Force_2!AH$219,A435,0)</f>
        <v>0</v>
      </c>
      <c r="Q437" s="547"/>
      <c r="R437" s="111">
        <f ca="1">OFFSET(Force_2!AC$219,$A435,0)</f>
        <v>0</v>
      </c>
      <c r="S437" s="111">
        <f ca="1">OFFSET(Force_2!AD$219,$A435,0)</f>
        <v>0</v>
      </c>
      <c r="T437" s="111">
        <f ca="1">OFFSET(Force_2!AE$219,$A435,0)</f>
        <v>0</v>
      </c>
    </row>
    <row r="438" spans="1:39" s="115" customFormat="1" ht="18.75" customHeight="1">
      <c r="A438" s="106"/>
      <c r="B438" s="106"/>
      <c r="C438" s="106"/>
      <c r="D438" s="106"/>
      <c r="E438" s="106"/>
      <c r="F438" s="106"/>
      <c r="G438" s="106"/>
      <c r="I438" s="106"/>
      <c r="J438" s="106"/>
      <c r="K438" s="106"/>
      <c r="L438" s="106"/>
      <c r="M438" s="106"/>
      <c r="N438" s="106"/>
      <c r="O438" s="106"/>
      <c r="AB438" s="116"/>
      <c r="AC438" s="116"/>
      <c r="AD438" s="116"/>
      <c r="AE438" s="116"/>
    </row>
    <row r="439" spans="1:39" s="115" customFormat="1" ht="18.75" customHeight="1">
      <c r="A439" s="117" t="s">
        <v>263</v>
      </c>
      <c r="B439" s="117"/>
      <c r="C439" s="118"/>
      <c r="D439" s="108"/>
      <c r="E439" s="108"/>
      <c r="F439" s="93"/>
      <c r="G439" s="108"/>
      <c r="H439" s="119"/>
      <c r="I439" s="108"/>
      <c r="K439" s="93" t="s">
        <v>54</v>
      </c>
      <c r="M439" s="119"/>
      <c r="N439" s="119"/>
      <c r="O439" s="119"/>
      <c r="P439" s="120" t="s">
        <v>55</v>
      </c>
      <c r="R439" s="119"/>
      <c r="S439" s="119"/>
    </row>
    <row r="440" spans="1:39" s="115" customFormat="1" ht="17.25" customHeight="1">
      <c r="A440" s="538" t="s">
        <v>264</v>
      </c>
      <c r="B440" s="555" t="s">
        <v>576</v>
      </c>
      <c r="C440" s="538" t="s">
        <v>265</v>
      </c>
      <c r="D440" s="538" t="s">
        <v>266</v>
      </c>
      <c r="E440" s="535" t="s">
        <v>267</v>
      </c>
      <c r="F440" s="537"/>
      <c r="G440" s="535" t="s">
        <v>190</v>
      </c>
      <c r="H440" s="537"/>
      <c r="I440" s="535" t="s">
        <v>191</v>
      </c>
      <c r="J440" s="537"/>
      <c r="K440" s="538" t="s">
        <v>192</v>
      </c>
      <c r="L440" s="535" t="s">
        <v>271</v>
      </c>
      <c r="M440" s="536"/>
      <c r="N440" s="536"/>
      <c r="O440" s="537"/>
      <c r="P440" s="535" t="s">
        <v>272</v>
      </c>
      <c r="Q440" s="536"/>
      <c r="R440" s="536"/>
      <c r="S440" s="537"/>
      <c r="T440" s="535" t="s">
        <v>228</v>
      </c>
      <c r="U440" s="536"/>
      <c r="V440" s="537"/>
    </row>
    <row r="441" spans="1:39" ht="18.75" customHeight="1">
      <c r="A441" s="540"/>
      <c r="B441" s="540"/>
      <c r="C441" s="540"/>
      <c r="D441" s="539"/>
      <c r="E441" s="99" t="s">
        <v>192</v>
      </c>
      <c r="F441" s="99" t="s">
        <v>271</v>
      </c>
      <c r="G441" s="99" t="s">
        <v>192</v>
      </c>
      <c r="H441" s="99" t="s">
        <v>271</v>
      </c>
      <c r="I441" s="99" t="s">
        <v>192</v>
      </c>
      <c r="J441" s="99" t="s">
        <v>271</v>
      </c>
      <c r="K441" s="539"/>
      <c r="L441" s="99" t="s">
        <v>267</v>
      </c>
      <c r="M441" s="99" t="s">
        <v>190</v>
      </c>
      <c r="N441" s="99" t="s">
        <v>191</v>
      </c>
      <c r="O441" s="99" t="s">
        <v>277</v>
      </c>
      <c r="P441" s="99" t="s">
        <v>267</v>
      </c>
      <c r="Q441" s="99" t="s">
        <v>190</v>
      </c>
      <c r="R441" s="99" t="s">
        <v>191</v>
      </c>
      <c r="S441" s="99" t="s">
        <v>277</v>
      </c>
      <c r="T441" s="99" t="s">
        <v>212</v>
      </c>
      <c r="U441" s="99" t="s">
        <v>213</v>
      </c>
      <c r="V441" s="99" t="s">
        <v>214</v>
      </c>
    </row>
    <row r="442" spans="1:39" s="115" customFormat="1" ht="18.75" customHeight="1">
      <c r="A442" s="539"/>
      <c r="B442" s="539"/>
      <c r="C442" s="539"/>
      <c r="D442" s="312">
        <f ca="1">G435</f>
        <v>0</v>
      </c>
      <c r="E442" s="99">
        <f ca="1">D442</f>
        <v>0</v>
      </c>
      <c r="F442" s="99" t="s">
        <v>0</v>
      </c>
      <c r="G442" s="99">
        <f ca="1">D442</f>
        <v>0</v>
      </c>
      <c r="H442" s="99" t="s">
        <v>0</v>
      </c>
      <c r="I442" s="99">
        <f ca="1">D442</f>
        <v>0</v>
      </c>
      <c r="J442" s="99" t="s">
        <v>0</v>
      </c>
      <c r="K442" s="312" t="s">
        <v>176</v>
      </c>
      <c r="L442" s="99"/>
      <c r="M442" s="99"/>
      <c r="N442" s="99"/>
      <c r="O442" s="187"/>
      <c r="P442" s="99" t="s">
        <v>176</v>
      </c>
      <c r="Q442" s="99" t="s">
        <v>176</v>
      </c>
      <c r="R442" s="99" t="s">
        <v>176</v>
      </c>
      <c r="S442" s="99" t="s">
        <v>176</v>
      </c>
      <c r="T442" s="99" t="s">
        <v>215</v>
      </c>
      <c r="U442" s="99" t="s">
        <v>215</v>
      </c>
      <c r="V442" s="99" t="s">
        <v>215</v>
      </c>
    </row>
    <row r="443" spans="1:39" s="115" customFormat="1" ht="18.75" customHeight="1">
      <c r="A443" s="121">
        <v>0</v>
      </c>
      <c r="B443" s="121" t="b">
        <f ca="1">IFERROR(AND(OFFSET(Force_2!O$3,B435+A443,0)&lt;&gt;"",H435+5&gt;A443),FALSE)</f>
        <v>0</v>
      </c>
      <c r="C443" s="541" t="s">
        <v>280</v>
      </c>
      <c r="D443" s="121" t="str">
        <f ca="1">IF(B443=FALSE,"",OFFSET(Force_2!B$3,B435+A443,0))</f>
        <v/>
      </c>
      <c r="E443" s="121" t="str">
        <f ca="1">IF(B443=FALSE,"",OFFSET(Force_2!O$3,B435+A443,0))</f>
        <v/>
      </c>
      <c r="F443" s="121" t="str">
        <f ca="1">IF(B443=FALSE,"",OFFSET(Force_2!P$3,B435+A443,0))</f>
        <v/>
      </c>
      <c r="G443" s="121" t="str">
        <f ca="1">IF(B443=FALSE,"",OFFSET(Force_2!Q$3,B435+A443,0))</f>
        <v/>
      </c>
      <c r="H443" s="121" t="str">
        <f ca="1">IF(B443=FALSE,"",OFFSET(Force_2!R$3,B435+A443,0))</f>
        <v/>
      </c>
      <c r="I443" s="121" t="str">
        <f ca="1">IF(B443=FALSE,"",OFFSET(Force_2!S$3,B435+A443,0))</f>
        <v/>
      </c>
      <c r="J443" s="121" t="str">
        <f ca="1">IF(B443=FALSE,"",OFFSET(Force_2!T$3,B435+A443,0))</f>
        <v/>
      </c>
      <c r="K443" s="295" t="str">
        <f ca="1">IF(B443=FALSE,"",D443*A437)</f>
        <v/>
      </c>
      <c r="L443" s="295" t="str">
        <f ca="1">IF(B443=FALSE,"",IF(D443=0,0,D443/E443*(F443-F443)))</f>
        <v/>
      </c>
      <c r="M443" s="295" t="str">
        <f ca="1">IF(B443=FALSE,"",IF(D443=0,0,D443/G443*(H443-H443)))</f>
        <v/>
      </c>
      <c r="N443" s="295" t="str">
        <f ca="1">IF(B443=FALSE,"",IF(D443=0,0,D443/I443*(J443-J443)))</f>
        <v/>
      </c>
      <c r="O443" s="296"/>
      <c r="P443" s="297" t="s">
        <v>281</v>
      </c>
      <c r="Q443" s="298"/>
      <c r="R443" s="298"/>
      <c r="S443" s="298"/>
      <c r="T443" s="296"/>
      <c r="U443" s="298"/>
      <c r="V443" s="299"/>
      <c r="X443" s="93" t="s">
        <v>282</v>
      </c>
      <c r="Z443" s="119"/>
      <c r="AA443" s="119"/>
      <c r="AB443" s="119"/>
      <c r="AI443" s="93" t="s">
        <v>501</v>
      </c>
      <c r="AJ443" s="119"/>
      <c r="AK443" s="119"/>
    </row>
    <row r="444" spans="1:39" s="108" customFormat="1" ht="18.75" customHeight="1">
      <c r="A444" s="121">
        <v>1</v>
      </c>
      <c r="B444" s="121" t="b">
        <f ca="1">IFERROR(AND(OFFSET(Force_2!O$3,B435+A444,0)&lt;&gt;"",H435+5&gt;A444),FALSE)</f>
        <v>0</v>
      </c>
      <c r="C444" s="542"/>
      <c r="D444" s="121" t="str">
        <f ca="1">IF(B444=FALSE,"",OFFSET(Force_2!B$3,B435+A444,0))</f>
        <v/>
      </c>
      <c r="E444" s="121" t="str">
        <f ca="1">IF(B444=FALSE,"",OFFSET(Force_2!O$3,B435+A444,0))</f>
        <v/>
      </c>
      <c r="F444" s="121" t="str">
        <f ca="1">IF(B444=FALSE,"",OFFSET(Force_2!P$3,B435+A444,0))</f>
        <v/>
      </c>
      <c r="G444" s="121" t="str">
        <f ca="1">IF(B444=FALSE,"",OFFSET(Force_2!Q$3,B435+A444,0))</f>
        <v/>
      </c>
      <c r="H444" s="121" t="str">
        <f ca="1">IF(B444=FALSE,"",OFFSET(Force_2!R$3,B435+A444,0))</f>
        <v/>
      </c>
      <c r="I444" s="121" t="str">
        <f ca="1">IF(B444=FALSE,"",OFFSET(Force_2!S$3,B435+A444,0))</f>
        <v/>
      </c>
      <c r="J444" s="121" t="str">
        <f ca="1">IF(B444=FALSE,"",OFFSET(Force_2!T$3,B435+A444,0))</f>
        <v/>
      </c>
      <c r="K444" s="295" t="str">
        <f ca="1">IF(B444=FALSE,"",D444*A437)</f>
        <v/>
      </c>
      <c r="L444" s="295" t="str">
        <f ca="1">IF(B444=FALSE,"",IF(D444=0,0,D444/E444*(F444-F443)))</f>
        <v/>
      </c>
      <c r="M444" s="295" t="str">
        <f ca="1">IF(B444=FALSE,"",IF(D444=0,0,D444/G444*(H444-H443)))</f>
        <v/>
      </c>
      <c r="N444" s="295" t="str">
        <f ca="1">IF(B444=FALSE,"",IF(D444=0,0,D444/I444*(J444-J443)))</f>
        <v/>
      </c>
      <c r="O444" s="300"/>
      <c r="P444" s="295" t="e">
        <f ca="1">OFFSET(E446,H435+1,0)*A437</f>
        <v>#VALUE!</v>
      </c>
      <c r="Q444" s="295" t="e">
        <f ca="1">OFFSET(G446,H435+1,0)*A437</f>
        <v>#VALUE!</v>
      </c>
      <c r="R444" s="295" t="e">
        <f ca="1">OFFSET(I446,H435+1,0)*A437</f>
        <v>#VALUE!</v>
      </c>
      <c r="S444" s="301"/>
      <c r="T444" s="300"/>
      <c r="U444" s="301"/>
      <c r="V444" s="302"/>
      <c r="X444" s="98" t="s">
        <v>532</v>
      </c>
      <c r="Y444" s="313" t="s">
        <v>192</v>
      </c>
      <c r="Z444" s="311" t="s">
        <v>478</v>
      </c>
      <c r="AA444" s="272" t="s">
        <v>550</v>
      </c>
      <c r="AB444" s="313" t="s">
        <v>283</v>
      </c>
      <c r="AC444" s="313" t="s">
        <v>58</v>
      </c>
      <c r="AD444" s="272" t="s">
        <v>551</v>
      </c>
      <c r="AE444" s="313" t="s">
        <v>56</v>
      </c>
      <c r="AF444" s="313" t="s">
        <v>57</v>
      </c>
      <c r="AG444" s="313" t="s">
        <v>193</v>
      </c>
      <c r="AI444" s="311" t="s">
        <v>478</v>
      </c>
      <c r="AJ444" s="560" t="s">
        <v>112</v>
      </c>
      <c r="AK444" s="561"/>
      <c r="AL444" s="562"/>
      <c r="AM444" s="311" t="s">
        <v>504</v>
      </c>
    </row>
    <row r="445" spans="1:39" s="108" customFormat="1" ht="18.75" customHeight="1" thickBot="1">
      <c r="A445" s="122">
        <v>2</v>
      </c>
      <c r="B445" s="122" t="b">
        <f ca="1">IFERROR(AND(OFFSET(Force_2!O$3,B435+A445,0)&lt;&gt;"",H435+5&gt;A445),FALSE)</f>
        <v>0</v>
      </c>
      <c r="C445" s="543"/>
      <c r="D445" s="122" t="str">
        <f ca="1">IF(B445=FALSE,"",OFFSET(Force_2!B$3,B435+A445,0))</f>
        <v/>
      </c>
      <c r="E445" s="122" t="str">
        <f ca="1">IF(B445=FALSE,"",OFFSET(Force_2!O$3,B435+A445,0))</f>
        <v/>
      </c>
      <c r="F445" s="122" t="str">
        <f ca="1">IF(B445=FALSE,"",OFFSET(Force_2!P$3,B435+A445,0))</f>
        <v/>
      </c>
      <c r="G445" s="122" t="str">
        <f ca="1">IF(B445=FALSE,"",OFFSET(Force_2!Q$3,B435+A445,0))</f>
        <v/>
      </c>
      <c r="H445" s="122" t="str">
        <f ca="1">IF(B445=FALSE,"",OFFSET(Force_2!R$3,B435+A445,0))</f>
        <v/>
      </c>
      <c r="I445" s="122" t="str">
        <f ca="1">IF(B445=FALSE,"",OFFSET(Force_2!S$3,B435+A445,0))</f>
        <v/>
      </c>
      <c r="J445" s="122" t="str">
        <f ca="1">IF(B445=FALSE,"",OFFSET(Force_2!T$3,B435+A445,0))</f>
        <v/>
      </c>
      <c r="K445" s="303" t="str">
        <f ca="1">IF(B445=FALSE,"",D445*A437)</f>
        <v/>
      </c>
      <c r="L445" s="303" t="str">
        <f ca="1">IF(B445=FALSE,"",IF(D445=0,0,D445/E445*(F445-F443)))</f>
        <v/>
      </c>
      <c r="M445" s="303" t="str">
        <f ca="1">IF(B445=FALSE,"",IF(D445=0,0,D445/G445*(H445-H443)))</f>
        <v/>
      </c>
      <c r="N445" s="303" t="str">
        <f ca="1">IF(B445=FALSE,"",IF(D445=0,0,D445/I445*(J445-J443)))</f>
        <v/>
      </c>
      <c r="O445" s="304"/>
      <c r="P445" s="305" t="e">
        <f ca="1">ABS(P444)</f>
        <v>#VALUE!</v>
      </c>
      <c r="Q445" s="305" t="e">
        <f t="shared" ref="Q445:R445" ca="1" si="216">ABS(Q444)</f>
        <v>#VALUE!</v>
      </c>
      <c r="R445" s="305" t="e">
        <f t="shared" ca="1" si="216"/>
        <v>#VALUE!</v>
      </c>
      <c r="S445" s="306"/>
      <c r="T445" s="304"/>
      <c r="U445" s="306"/>
      <c r="V445" s="307"/>
      <c r="X445" s="312" t="s">
        <v>533</v>
      </c>
      <c r="Y445" s="312" t="str">
        <f ca="1">E437</f>
        <v>kN</v>
      </c>
      <c r="Z445" s="312" t="str">
        <f ca="1">E437</f>
        <v>kN</v>
      </c>
      <c r="AA445" s="312" t="str">
        <f ca="1">Z445</f>
        <v>kN</v>
      </c>
      <c r="AB445" s="312" t="s">
        <v>59</v>
      </c>
      <c r="AC445" s="312" t="s">
        <v>60</v>
      </c>
      <c r="AD445" s="233" t="str">
        <f ca="1">AA445</f>
        <v>kN</v>
      </c>
      <c r="AE445" s="312" t="s">
        <v>59</v>
      </c>
      <c r="AF445" s="312" t="s">
        <v>59</v>
      </c>
      <c r="AG445" s="312"/>
      <c r="AI445" s="312" t="str">
        <f ca="1">Z445</f>
        <v>kN</v>
      </c>
      <c r="AJ445" s="233" t="s">
        <v>505</v>
      </c>
      <c r="AK445" s="233" t="s">
        <v>558</v>
      </c>
      <c r="AL445" s="233" t="s">
        <v>506</v>
      </c>
      <c r="AM445" s="250" t="str">
        <f ca="1">IF(TYPE(MATCH("FAIL",AM446:AM459,0))=16,"","FAIL")</f>
        <v/>
      </c>
    </row>
    <row r="446" spans="1:39" s="119" customFormat="1" ht="18.75" customHeight="1">
      <c r="A446" s="123">
        <v>3</v>
      </c>
      <c r="B446" s="123" t="b">
        <f ca="1">IFERROR(AND(OFFSET(Force_2!O$3,B435+A446,0)&lt;&gt;"",H435+5&gt;A446),FALSE)</f>
        <v>0</v>
      </c>
      <c r="C446" s="556" t="s">
        <v>285</v>
      </c>
      <c r="D446" s="123" t="str">
        <f ca="1">IF(B446=FALSE,"",OFFSET(Force_2!B$3,B435+A446,0))</f>
        <v/>
      </c>
      <c r="E446" s="123" t="str">
        <f ca="1">IF(B446=FALSE,"",OFFSET(Force_2!O$3,B435+A446,0))</f>
        <v/>
      </c>
      <c r="F446" s="123" t="str">
        <f ca="1">IF(B446=FALSE,"",OFFSET(Force_2!P$3,B435+A446,0))</f>
        <v/>
      </c>
      <c r="G446" s="123" t="str">
        <f ca="1">IF(B446=FALSE,"",OFFSET(Force_2!Q$3,B435+A446,0))</f>
        <v/>
      </c>
      <c r="H446" s="123" t="str">
        <f ca="1">IF(B446=FALSE,"",OFFSET(Force_2!R$3,B435+A446,0))</f>
        <v/>
      </c>
      <c r="I446" s="123" t="str">
        <f ca="1">IF(B446=FALSE,"",OFFSET(Force_2!S$3,B435+A446,0))</f>
        <v/>
      </c>
      <c r="J446" s="123" t="str">
        <f ca="1">IF(B446=FALSE,"",OFFSET(Force_2!T$3,B435+A446,0))</f>
        <v/>
      </c>
      <c r="K446" s="308" t="str">
        <f ca="1">IF(B446=FALSE,"",D446*A437)</f>
        <v/>
      </c>
      <c r="L446" s="308" t="str">
        <f ca="1">IF(B446=FALSE,"",IF(D446=0,0,D446/E446*(F446-F446)))</f>
        <v/>
      </c>
      <c r="M446" s="308" t="str">
        <f ca="1">IF(B446=FALSE,"",IF(D446=0,0,D446/G446*(H446-H446)))</f>
        <v/>
      </c>
      <c r="N446" s="308" t="str">
        <f ca="1">IF(B446=FALSE,"",IF(D446=0,0,D446/I446*(J446-J446)))</f>
        <v/>
      </c>
      <c r="O446" s="308" t="str">
        <f ca="1">IF(B446=FALSE,"",AVERAGE(L446:N446))</f>
        <v/>
      </c>
      <c r="P446" s="308" t="str">
        <f ca="1">IF(B446=FALSE,"",(R437*L446+S437*L446^2+T437*L446^3)*N437)</f>
        <v/>
      </c>
      <c r="Q446" s="308" t="str">
        <f ca="1">IF(B446=FALSE,"",(R437*M446+S437*M446^2+T437*M446^3)*N437)</f>
        <v/>
      </c>
      <c r="R446" s="308" t="str">
        <f ca="1">IF(B446=FALSE,"",(R437*N446+S437*N446^2+T437*N446^3)*N437)</f>
        <v/>
      </c>
      <c r="S446" s="308" t="str">
        <f ca="1">IF(B446=FALSE,"",AVERAGE(P446:R446))</f>
        <v/>
      </c>
      <c r="T446" s="309" t="str">
        <f ca="1">IF(B446=FALSE,"",IF(K446=0,0,(ROUND(K446,K437)-ROUND(P446,K437))/ROUND(P446,K437)*100))</f>
        <v/>
      </c>
      <c r="U446" s="309" t="str">
        <f ca="1">IF(B446=FALSE,"",IF(K446=0,0,(ROUND(K446,K437)-ROUND(Q446,K437))/ROUND(Q446,K437)*100))</f>
        <v/>
      </c>
      <c r="V446" s="309" t="str">
        <f ca="1">IF(B446=FALSE,"",IF(K446=0,0,(ROUND(K446,K437)-ROUND(R446,K437))/ROUND(R446,K437)*100))</f>
        <v/>
      </c>
      <c r="X446" s="124" t="str">
        <f ca="1">IF(A465=FALSE,"",IF(B465*F437&gt;=1000,"# ##","")&amp;J437)</f>
        <v/>
      </c>
      <c r="Y446" s="124" t="str">
        <f ca="1">IF(A465=FALSE,"",TEXT(B465*F437,X446))</f>
        <v/>
      </c>
      <c r="Z446" s="124" t="str">
        <f ca="1">IF(A465=FALSE,"-",TEXT(C465*F437,X446))</f>
        <v>-</v>
      </c>
      <c r="AA446" s="273" t="str">
        <f ca="1">IF(A465=FALSE,"-",TEXT((B465-C465)*F437,X446))</f>
        <v>-</v>
      </c>
      <c r="AB446" s="124" t="str">
        <f ca="1">IF(A465=FALSE,"",IF(D446=0,"-",TEXT(P465,AH467)))</f>
        <v/>
      </c>
      <c r="AC446" s="124" t="str">
        <f ca="1">IF(OR(A465=FALSE,D446=0),"-",TEXT(ROUNDUP(AE465,AH465),AH467))</f>
        <v>-</v>
      </c>
      <c r="AD446" s="310" t="s">
        <v>577</v>
      </c>
      <c r="AE446" s="124" t="str">
        <f ca="1">IF(OR(A465=FALSE,D446=0),"-",TEXT(Q465,AH467))</f>
        <v>-</v>
      </c>
      <c r="AF446" s="130" t="str">
        <f ca="1">IF(A465=FALSE,"-",TEXT(R465,AH467))</f>
        <v>-</v>
      </c>
      <c r="AG446" s="125" t="str">
        <f ca="1">IF(A465=FALSE,"-",AA465)</f>
        <v>-</v>
      </c>
      <c r="AI446" s="125" t="str">
        <f ca="1">IF(A465=FALSE,"",ROUND(C465*F437,K436))</f>
        <v/>
      </c>
      <c r="AJ446" s="125" t="str">
        <f ca="1">IF(A465=FALSE,"",ROUND(OFFSET(Force_2!L$3,B435+A446,0)*A437*F437,K436))</f>
        <v/>
      </c>
      <c r="AK446" s="125" t="str">
        <f ca="1">IF(A465=FALSE,"",ROUND(OFFSET(Force_2!M$3,B435+A446,0)*A437*F437,K436))</f>
        <v/>
      </c>
      <c r="AL446" s="124" t="str">
        <f ca="1">IF(A465=FALSE,"","± "&amp;TEXT((AK446-AJ446)/2,J437))</f>
        <v/>
      </c>
      <c r="AM446" s="124" t="str">
        <f ca="1">IF(A465=FALSE,"-",IF(AND(AJ446&lt;=AI446,AI446&lt;=AK446),"PASS","FAIL"))</f>
        <v>-</v>
      </c>
    </row>
    <row r="447" spans="1:39" s="119" customFormat="1" ht="18.75" customHeight="1">
      <c r="A447" s="121">
        <v>4</v>
      </c>
      <c r="B447" s="121" t="b">
        <f ca="1">IFERROR(AND(OFFSET(Force_2!O$3,B435+A447,0)&lt;&gt;"",H435+5&gt;A447),FALSE)</f>
        <v>0</v>
      </c>
      <c r="C447" s="542"/>
      <c r="D447" s="121" t="str">
        <f ca="1">IF(B447=FALSE,"",OFFSET(Force_2!B$3,B435+A447,0))</f>
        <v/>
      </c>
      <c r="E447" s="121" t="str">
        <f ca="1">IF(B447=FALSE,"",OFFSET(Force_2!O$3,B435+A447,0))</f>
        <v/>
      </c>
      <c r="F447" s="121" t="str">
        <f ca="1">IF(B447=FALSE,"",OFFSET(Force_2!P$3,B435+A447,0))</f>
        <v/>
      </c>
      <c r="G447" s="121" t="str">
        <f ca="1">IF(B447=FALSE,"",OFFSET(Force_2!Q$3,B435+A447,0))</f>
        <v/>
      </c>
      <c r="H447" s="121" t="str">
        <f ca="1">IF(B447=FALSE,"",OFFSET(Force_2!R$3,B435+A447,0))</f>
        <v/>
      </c>
      <c r="I447" s="121" t="str">
        <f ca="1">IF(B447=FALSE,"",OFFSET(Force_2!S$3,B435+A447,0))</f>
        <v/>
      </c>
      <c r="J447" s="121" t="str">
        <f ca="1">IF(B447=FALSE,"",OFFSET(Force_2!T$3,B435+A447,0))</f>
        <v/>
      </c>
      <c r="K447" s="308" t="str">
        <f ca="1">IF(B447=FALSE,"",D447*A437)</f>
        <v/>
      </c>
      <c r="L447" s="308" t="str">
        <f ca="1">IF(B447=FALSE,"",IF(D447=0,0,D447/E447*(F447-F446)))</f>
        <v/>
      </c>
      <c r="M447" s="308" t="str">
        <f ca="1">IF(B447=FALSE,"",IF(D447=0,0,D447/G447*(H447-H446)))</f>
        <v/>
      </c>
      <c r="N447" s="308" t="str">
        <f ca="1">IF(B447=FALSE,"",IF(D447=0,0,D447/I447*(J447-J446)))</f>
        <v/>
      </c>
      <c r="O447" s="308" t="str">
        <f t="shared" ref="O447:O460" ca="1" si="217">IF(B447=FALSE,"",AVERAGE(L447:N447))</f>
        <v/>
      </c>
      <c r="P447" s="308" t="str">
        <f ca="1">IF(B447=FALSE,"",(R437*L447+S437*L447^2+T437*L447^3)*N437)</f>
        <v/>
      </c>
      <c r="Q447" s="308" t="str">
        <f ca="1">IF(B447=FALSE,"",(R437*M447+S437*M447^2+T437*M447^3)*N437)</f>
        <v/>
      </c>
      <c r="R447" s="308" t="str">
        <f ca="1">IF(B447=FALSE,"",(R437*N447+S437*N447^2+T437*N447^3)*N437)</f>
        <v/>
      </c>
      <c r="S447" s="308" t="str">
        <f t="shared" ref="S447:S460" ca="1" si="218">IF(B447=FALSE,"",AVERAGE(P447:R447))</f>
        <v/>
      </c>
      <c r="T447" s="309" t="str">
        <f ca="1">IF(B447=FALSE,"",IF(K447=0,0,(ROUND(K447,K437)-ROUND(P447,K437))/ROUND(P447,K437)*100))</f>
        <v/>
      </c>
      <c r="U447" s="309" t="str">
        <f ca="1">IF(B447=FALSE,"",IF(K447=0,0,(ROUND(K447,K437)-ROUND(Q447,K437))/ROUND(Q447,K437)*100))</f>
        <v/>
      </c>
      <c r="V447" s="309" t="str">
        <f ca="1">IF(B447=FALSE,"",IF(K447=0,0,(ROUND(K447,K437)-ROUND(R447,K437))/ROUND(R447,K437)*100))</f>
        <v/>
      </c>
      <c r="X447" s="124" t="str">
        <f ca="1">IF(A466=FALSE,"",IF(B466*F437&gt;=1000,"# ##","")&amp;J437)</f>
        <v/>
      </c>
      <c r="Y447" s="124" t="str">
        <f ca="1">IF(A466=FALSE,"",TEXT(B466*F437,X447))</f>
        <v/>
      </c>
      <c r="Z447" s="124" t="str">
        <f ca="1">IF(A466=FALSE,"-",TEXT(C466*F437,X447))</f>
        <v>-</v>
      </c>
      <c r="AA447" s="273" t="str">
        <f ca="1">IF(A466=FALSE,"-",TEXT((B466-C466)*F437,X447))</f>
        <v>-</v>
      </c>
      <c r="AB447" s="124" t="str">
        <f ca="1">IF(A466=FALSE,"",IF(D447=0,"-",TEXT(P466,AH467)))</f>
        <v/>
      </c>
      <c r="AC447" s="124" t="str">
        <f ca="1">IF(OR(A466=FALSE,D447=0),"-",TEXT(ROUNDUP(AE466,AH465),AH467))</f>
        <v>-</v>
      </c>
      <c r="AD447" s="273" t="str">
        <f ca="1">IF(A466=FALSE,"-",TEXT(ROUNDUP(AE466,AH465)%*B466*F437,X447))</f>
        <v>-</v>
      </c>
      <c r="AE447" s="124" t="str">
        <f ca="1">IF(OR(A466=FALSE,D447=0),"-",TEXT(Q466,AH467))</f>
        <v>-</v>
      </c>
      <c r="AF447" s="124" t="s">
        <v>578</v>
      </c>
      <c r="AG447" s="125" t="str">
        <f t="shared" ref="AG447:AG459" ca="1" si="219">IF(A466=FALSE,"-",AA466)</f>
        <v>-</v>
      </c>
      <c r="AI447" s="125" t="str">
        <f ca="1">IF(A466=FALSE,"",ROUND(C466*F437,K436))</f>
        <v/>
      </c>
      <c r="AJ447" s="125" t="str">
        <f ca="1">IF(A466=FALSE,"",ROUND(OFFSET(Force_2!L$3,B435+A447,0)*A437*F437,K436))</f>
        <v/>
      </c>
      <c r="AK447" s="125" t="str">
        <f ca="1">IF(A466=FALSE,"",ROUND(OFFSET(Force_2!M$3,B435+A447,0)*A437*F437,K436))</f>
        <v/>
      </c>
      <c r="AL447" s="124" t="str">
        <f ca="1">IF(A466=FALSE,"","± "&amp;TEXT((AK447-AJ447)/2,J437))</f>
        <v/>
      </c>
      <c r="AM447" s="124" t="str">
        <f t="shared" ref="AM447:AM459" ca="1" si="220">IF(A466=FALSE,"-",IF(AND(AJ447&lt;=AI447,AI447&lt;=AK447),"PASS","FAIL"))</f>
        <v>-</v>
      </c>
    </row>
    <row r="448" spans="1:39" s="119" customFormat="1" ht="18.75" customHeight="1">
      <c r="A448" s="121">
        <v>5</v>
      </c>
      <c r="B448" s="121" t="b">
        <f ca="1">IFERROR(AND(OFFSET(Force_2!O$3,B435+A448,0)&lt;&gt;"",H435+5&gt;A448),FALSE)</f>
        <v>0</v>
      </c>
      <c r="C448" s="542"/>
      <c r="D448" s="121" t="str">
        <f ca="1">IF(B448=FALSE,"",OFFSET(Force_2!B$3,B435+A448,0))</f>
        <v/>
      </c>
      <c r="E448" s="121" t="str">
        <f ca="1">IF(B448=FALSE,"",OFFSET(Force_2!O$3,B435+A448,0))</f>
        <v/>
      </c>
      <c r="F448" s="121" t="str">
        <f ca="1">IF(B448=FALSE,"",OFFSET(Force_2!P$3,B435+A448,0))</f>
        <v/>
      </c>
      <c r="G448" s="121" t="str">
        <f ca="1">IF(B448=FALSE,"",OFFSET(Force_2!Q$3,B435+A448,0))</f>
        <v/>
      </c>
      <c r="H448" s="121" t="str">
        <f ca="1">IF(B448=FALSE,"",OFFSET(Force_2!R$3,B435+A448,0))</f>
        <v/>
      </c>
      <c r="I448" s="121" t="str">
        <f ca="1">IF(B448=FALSE,"",OFFSET(Force_2!S$3,B435+A448,0))</f>
        <v/>
      </c>
      <c r="J448" s="121" t="str">
        <f ca="1">IF(B448=FALSE,"",OFFSET(Force_2!T$3,B435+A448,0))</f>
        <v/>
      </c>
      <c r="K448" s="308" t="str">
        <f ca="1">IF(B448=FALSE,"",D448*A437)</f>
        <v/>
      </c>
      <c r="L448" s="308" t="str">
        <f ca="1">IF(B448=FALSE,"",IF(D448=0,0,D448/E448*(F448-F446)))</f>
        <v/>
      </c>
      <c r="M448" s="308" t="str">
        <f ca="1">IF(B448=FALSE,"",IF(D448=0,0,D448/G448*(H448-H446)))</f>
        <v/>
      </c>
      <c r="N448" s="308" t="str">
        <f ca="1">IF(B448=FALSE,"",IF(D448=0,0,D448/I448*(J448-J446)))</f>
        <v/>
      </c>
      <c r="O448" s="308" t="str">
        <f t="shared" ca="1" si="217"/>
        <v/>
      </c>
      <c r="P448" s="308" t="str">
        <f ca="1">IF(B448=FALSE,"",(R437*L448+S437*L448^2+T437*L448^3)*N437)</f>
        <v/>
      </c>
      <c r="Q448" s="308" t="str">
        <f ca="1">IF(B448=FALSE,"",(R437*M448+S437*M448^2+T437*M448^3)*N437)</f>
        <v/>
      </c>
      <c r="R448" s="308" t="str">
        <f ca="1">IF(B448=FALSE,"",(R437*N448+S437*N448^2+T437*N448^3)*N437)</f>
        <v/>
      </c>
      <c r="S448" s="308" t="str">
        <f t="shared" ca="1" si="218"/>
        <v/>
      </c>
      <c r="T448" s="309" t="str">
        <f ca="1">IF(B448=FALSE,"",IF(K448=0,0,(ROUND(K448,K437)-ROUND(P448,K437))/ROUND(P448,K437)*100))</f>
        <v/>
      </c>
      <c r="U448" s="309" t="str">
        <f ca="1">IF(B448=FALSE,"",IF(K448=0,0,(ROUND(K448,K437)-ROUND(Q448,K437))/ROUND(Q448,K437)*100))</f>
        <v/>
      </c>
      <c r="V448" s="309" t="str">
        <f ca="1">IF(B448=FALSE,"",IF(K448=0,0,(ROUND(K448,K437)-ROUND(R448,K437))/ROUND(R448,K437)*100))</f>
        <v/>
      </c>
      <c r="X448" s="124" t="str">
        <f ca="1">IF(A467=FALSE,"",IF(B467*F437&gt;=1000,"# ##","")&amp;J437)</f>
        <v/>
      </c>
      <c r="Y448" s="124" t="str">
        <f ca="1">IF(A467=FALSE,"",TEXT(B467*F437,X448))</f>
        <v/>
      </c>
      <c r="Z448" s="124" t="str">
        <f ca="1">IF(A467=FALSE,"-",TEXT(C467*F437,X448))</f>
        <v>-</v>
      </c>
      <c r="AA448" s="273" t="str">
        <f ca="1">IF(A467=FALSE,"-",TEXT((B467-C467)*F437,X448))</f>
        <v>-</v>
      </c>
      <c r="AB448" s="124" t="str">
        <f ca="1">IF(A467=FALSE,"",IF(D448=0,"-",TEXT(P467,AH467)))</f>
        <v/>
      </c>
      <c r="AC448" s="124" t="str">
        <f ca="1">IF(OR(A467=FALSE,D448=0),"-",TEXT(ROUNDUP(AE467,AH465),AH467))</f>
        <v>-</v>
      </c>
      <c r="AD448" s="273" t="str">
        <f ca="1">IF(A467=FALSE,"-",TEXT(ROUNDUP(AE467,AH465)%*B467*F437,X448))</f>
        <v>-</v>
      </c>
      <c r="AE448" s="124" t="str">
        <f ca="1">IF(OR(A467=FALSE,D448=0),"-",TEXT(Q467,AH467))</f>
        <v>-</v>
      </c>
      <c r="AF448" s="124" t="s">
        <v>578</v>
      </c>
      <c r="AG448" s="125" t="str">
        <f t="shared" ca="1" si="219"/>
        <v>-</v>
      </c>
      <c r="AI448" s="125" t="str">
        <f ca="1">IF(A467=FALSE,"",ROUND(C467*F437,K436))</f>
        <v/>
      </c>
      <c r="AJ448" s="125" t="str">
        <f ca="1">IF(A467=FALSE,"",ROUND(OFFSET(Force_2!L$3,B435+A448,0)*A437*F437,K436))</f>
        <v/>
      </c>
      <c r="AK448" s="125" t="str">
        <f ca="1">IF(A467=FALSE,"",ROUND(OFFSET(Force_2!M$3,B435+A448,0)*A437*F437,K436))</f>
        <v/>
      </c>
      <c r="AL448" s="124" t="str">
        <f ca="1">IF(A467=FALSE,"","± "&amp;TEXT((AK448-AJ448)/2,J437))</f>
        <v/>
      </c>
      <c r="AM448" s="124" t="str">
        <f t="shared" ca="1" si="220"/>
        <v>-</v>
      </c>
    </row>
    <row r="449" spans="1:39" s="119" customFormat="1" ht="18.75" customHeight="1">
      <c r="A449" s="121">
        <v>6</v>
      </c>
      <c r="B449" s="121" t="b">
        <f ca="1">IFERROR(AND(OFFSET(Force_2!O$3,B435+A449,0)&lt;&gt;"",H435+5&gt;A449),FALSE)</f>
        <v>0</v>
      </c>
      <c r="C449" s="542"/>
      <c r="D449" s="121" t="str">
        <f ca="1">IF(B449=FALSE,"",OFFSET(Force_2!B$3,B435+A449,0))</f>
        <v/>
      </c>
      <c r="E449" s="121" t="str">
        <f ca="1">IF(B449=FALSE,"",OFFSET(Force_2!O$3,B435+A449,0))</f>
        <v/>
      </c>
      <c r="F449" s="121" t="str">
        <f ca="1">IF(B449=FALSE,"",OFFSET(Force_2!P$3,B435+A449,0))</f>
        <v/>
      </c>
      <c r="G449" s="121" t="str">
        <f ca="1">IF(B449=FALSE,"",OFFSET(Force_2!Q$3,B435+A449,0))</f>
        <v/>
      </c>
      <c r="H449" s="121" t="str">
        <f ca="1">IF(B449=FALSE,"",OFFSET(Force_2!R$3,B435+A449,0))</f>
        <v/>
      </c>
      <c r="I449" s="121" t="str">
        <f ca="1">IF(B449=FALSE,"",OFFSET(Force_2!S$3,B435+A449,0))</f>
        <v/>
      </c>
      <c r="J449" s="121" t="str">
        <f ca="1">IF(B449=FALSE,"",OFFSET(Force_2!T$3,B435+A449,0))</f>
        <v/>
      </c>
      <c r="K449" s="308" t="str">
        <f ca="1">IF(B449=FALSE,"",D449*A437)</f>
        <v/>
      </c>
      <c r="L449" s="308" t="str">
        <f ca="1">IF(B449=FALSE,"",IF(D449=0,0,D449/E449*(F449-F446)))</f>
        <v/>
      </c>
      <c r="M449" s="308" t="str">
        <f ca="1">IF(B449=FALSE,"",IF(D449=0,0,D449/G449*(H449-H446)))</f>
        <v/>
      </c>
      <c r="N449" s="308" t="str">
        <f ca="1">IF(B449=FALSE,"",IF(D449=0,0,D449/I449*(J449-J446)))</f>
        <v/>
      </c>
      <c r="O449" s="308" t="str">
        <f t="shared" ca="1" si="217"/>
        <v/>
      </c>
      <c r="P449" s="308" t="str">
        <f ca="1">IF(B449=FALSE,"",(R437*L449+S437*L449^2+T437*L449^3)*N437)</f>
        <v/>
      </c>
      <c r="Q449" s="308" t="str">
        <f ca="1">IF(B449=FALSE,"",(R437*M449+S437*M449^2+T437*M449^3)*N437)</f>
        <v/>
      </c>
      <c r="R449" s="308" t="str">
        <f ca="1">IF(B449=FALSE,"",(R437*N449+S437*N449^2+T437*N449^3)*N437)</f>
        <v/>
      </c>
      <c r="S449" s="308" t="str">
        <f t="shared" ca="1" si="218"/>
        <v/>
      </c>
      <c r="T449" s="309" t="str">
        <f ca="1">IF(B449=FALSE,"",IF(K449=0,0,(ROUND(K449,K437)-ROUND(P449,K437))/ROUND(P449,K437)*100))</f>
        <v/>
      </c>
      <c r="U449" s="309" t="str">
        <f ca="1">IF(B449=FALSE,"",IF(K449=0,0,(ROUND(K449,K437)-ROUND(Q449,K437))/ROUND(Q449,K437)*100))</f>
        <v/>
      </c>
      <c r="V449" s="309" t="str">
        <f ca="1">IF(B449=FALSE,"",IF(K449=0,0,(ROUND(K449,K437)-ROUND(R449,K437))/ROUND(R449,K437)*100))</f>
        <v/>
      </c>
      <c r="X449" s="124" t="str">
        <f ca="1">IF(A468=FALSE,"",IF(B468*F437&gt;=1000,"# ##","")&amp;J437)</f>
        <v/>
      </c>
      <c r="Y449" s="124" t="str">
        <f ca="1">IF(A468=FALSE,"",TEXT(B468*F437,X449))</f>
        <v/>
      </c>
      <c r="Z449" s="124" t="str">
        <f ca="1">IF(A468=FALSE,"-",TEXT(C468*F437,X449))</f>
        <v>-</v>
      </c>
      <c r="AA449" s="273" t="str">
        <f ca="1">IF(A468=FALSE,"-",TEXT((B468-C468)*F437,X449))</f>
        <v>-</v>
      </c>
      <c r="AB449" s="124" t="str">
        <f ca="1">IF(A468=FALSE,"",IF(D449=0,"-",TEXT(P468,AH467)))</f>
        <v/>
      </c>
      <c r="AC449" s="124" t="str">
        <f ca="1">IF(OR(A468=FALSE,D449=0),"-",TEXT(ROUNDUP(AE468,AH465),AH467))</f>
        <v>-</v>
      </c>
      <c r="AD449" s="273" t="str">
        <f ca="1">IF(A468=FALSE,"-",TEXT(ROUNDUP(AE468,AH465)%*B468*F437,X449))</f>
        <v>-</v>
      </c>
      <c r="AE449" s="124" t="str">
        <f ca="1">IF(OR(A468=FALSE,D449=0),"-",TEXT(Q468,AH467))</f>
        <v>-</v>
      </c>
      <c r="AF449" s="124" t="s">
        <v>578</v>
      </c>
      <c r="AG449" s="125" t="str">
        <f t="shared" ca="1" si="219"/>
        <v>-</v>
      </c>
      <c r="AI449" s="125" t="str">
        <f ca="1">IF(A468=FALSE,"",ROUND(C468*F437,K436))</f>
        <v/>
      </c>
      <c r="AJ449" s="125" t="str">
        <f ca="1">IF(A468=FALSE,"",ROUND(OFFSET(Force_2!L$3,B435+A449,0)*A437*F437,K436))</f>
        <v/>
      </c>
      <c r="AK449" s="125" t="str">
        <f ca="1">IF(A468=FALSE,"",ROUND(OFFSET(Force_2!M$3,B435+A449,0)*A437*F437,K436))</f>
        <v/>
      </c>
      <c r="AL449" s="124" t="str">
        <f ca="1">IF(A468=FALSE,"","± "&amp;TEXT((AK449-AJ449)/2,J437))</f>
        <v/>
      </c>
      <c r="AM449" s="124" t="str">
        <f t="shared" ca="1" si="220"/>
        <v>-</v>
      </c>
    </row>
    <row r="450" spans="1:39" s="119" customFormat="1" ht="18.75" customHeight="1">
      <c r="A450" s="121">
        <v>7</v>
      </c>
      <c r="B450" s="121" t="b">
        <f ca="1">IFERROR(AND(OFFSET(Force_2!O$3,B435+A450,0)&lt;&gt;"",H435+5&gt;A450),FALSE)</f>
        <v>0</v>
      </c>
      <c r="C450" s="542"/>
      <c r="D450" s="121" t="str">
        <f ca="1">IF(B450=FALSE,"",OFFSET(Force_2!B$3,B435+A450,0))</f>
        <v/>
      </c>
      <c r="E450" s="121" t="str">
        <f ca="1">IF(B450=FALSE,"",OFFSET(Force_2!O$3,B435+A450,0))</f>
        <v/>
      </c>
      <c r="F450" s="121" t="str">
        <f ca="1">IF(B450=FALSE,"",OFFSET(Force_2!P$3,B435+A450,0))</f>
        <v/>
      </c>
      <c r="G450" s="121" t="str">
        <f ca="1">IF(B450=FALSE,"",OFFSET(Force_2!Q$3,B435+A450,0))</f>
        <v/>
      </c>
      <c r="H450" s="121" t="str">
        <f ca="1">IF(B450=FALSE,"",OFFSET(Force_2!R$3,B435+A450,0))</f>
        <v/>
      </c>
      <c r="I450" s="121" t="str">
        <f ca="1">IF(B450=FALSE,"",OFFSET(Force_2!S$3,B435+A450,0))</f>
        <v/>
      </c>
      <c r="J450" s="121" t="str">
        <f ca="1">IF(B450=FALSE,"",OFFSET(Force_2!T$3,B435+A450,0))</f>
        <v/>
      </c>
      <c r="K450" s="308" t="str">
        <f ca="1">IF(B450=FALSE,"",D450*A437)</f>
        <v/>
      </c>
      <c r="L450" s="308" t="str">
        <f ca="1">IF(B450=FALSE,"",IF(D450=0,0,D450/E450*(F450-F446)))</f>
        <v/>
      </c>
      <c r="M450" s="308" t="str">
        <f ca="1">IF(B450=FALSE,"",IF(D450=0,0,D450/G450*(H450-H446)))</f>
        <v/>
      </c>
      <c r="N450" s="308" t="str">
        <f ca="1">IF(B450=FALSE,"",IF(D450=0,0,D450/I450*(J450-J446)))</f>
        <v/>
      </c>
      <c r="O450" s="308" t="str">
        <f t="shared" ca="1" si="217"/>
        <v/>
      </c>
      <c r="P450" s="308" t="str">
        <f ca="1">IF(B450=FALSE,"",(R437*L450+S437*L450^2+T437*L450^3)*N437)</f>
        <v/>
      </c>
      <c r="Q450" s="308" t="str">
        <f ca="1">IF(B450=FALSE,"",(R437*M450+S437*M450^2+T437*M450^3)*N437)</f>
        <v/>
      </c>
      <c r="R450" s="308" t="str">
        <f ca="1">IF(B450=FALSE,"",(R437*N450+S437*N450^2+T437*N450^3)*N437)</f>
        <v/>
      </c>
      <c r="S450" s="308" t="str">
        <f t="shared" ca="1" si="218"/>
        <v/>
      </c>
      <c r="T450" s="309" t="str">
        <f ca="1">IF(B450=FALSE,"",IF(K450=0,0,(ROUND(K450,K437)-ROUND(P450,K437))/ROUND(P450,K437)*100))</f>
        <v/>
      </c>
      <c r="U450" s="309" t="str">
        <f ca="1">IF(B450=FALSE,"",IF(K450=0,0,(ROUND(K450,K437)-ROUND(Q450,K437))/ROUND(Q450,K437)*100))</f>
        <v/>
      </c>
      <c r="V450" s="309" t="str">
        <f ca="1">IF(B450=FALSE,"",IF(K450=0,0,(ROUND(K450,K437)-ROUND(R450,K437))/ROUND(R450,K437)*100))</f>
        <v/>
      </c>
      <c r="X450" s="124" t="str">
        <f ca="1">IF(A469=FALSE,"",IF(B469*F437&gt;=1000,"# ##","")&amp;J437)</f>
        <v/>
      </c>
      <c r="Y450" s="124" t="str">
        <f ca="1">IF(A469=FALSE,"",TEXT(B469*F437,X450))</f>
        <v/>
      </c>
      <c r="Z450" s="124" t="str">
        <f ca="1">IF(A469=FALSE,"-",TEXT(C469*F437,X450))</f>
        <v>-</v>
      </c>
      <c r="AA450" s="273" t="str">
        <f ca="1">IF(A469=FALSE,"-",TEXT((B469-C469)*F437,X450))</f>
        <v>-</v>
      </c>
      <c r="AB450" s="124" t="str">
        <f ca="1">IF(A469=FALSE,"",IF(D450=0,"-",TEXT(P469,AH467)))</f>
        <v/>
      </c>
      <c r="AC450" s="124" t="str">
        <f ca="1">IF(OR(A469=FALSE,D450=0),"-",TEXT(ROUNDUP(AE469,AH465),AH467))</f>
        <v>-</v>
      </c>
      <c r="AD450" s="273" t="str">
        <f ca="1">IF(A469=FALSE,"-",TEXT(ROUNDUP(AE469,AH465)%*B469*F437,X450))</f>
        <v>-</v>
      </c>
      <c r="AE450" s="124" t="str">
        <f ca="1">IF(OR(A469=FALSE,D450=0),"-",TEXT(Q469,AH467))</f>
        <v>-</v>
      </c>
      <c r="AF450" s="124" t="s">
        <v>578</v>
      </c>
      <c r="AG450" s="125" t="str">
        <f t="shared" ca="1" si="219"/>
        <v>-</v>
      </c>
      <c r="AI450" s="125" t="str">
        <f ca="1">IF(A469=FALSE,"",ROUND(C469*F437,K436))</f>
        <v/>
      </c>
      <c r="AJ450" s="125" t="str">
        <f ca="1">IF(A469=FALSE,"",ROUND(OFFSET(Force_2!L$3,B435+A450,0)*A437*F437,K436))</f>
        <v/>
      </c>
      <c r="AK450" s="125" t="str">
        <f ca="1">IF(A469=FALSE,"",ROUND(OFFSET(Force_2!M$3,B435+A450,0)*A437*F437,K436))</f>
        <v/>
      </c>
      <c r="AL450" s="124" t="str">
        <f ca="1">IF(A469=FALSE,"","± "&amp;TEXT((AK450-AJ450)/2,J437))</f>
        <v/>
      </c>
      <c r="AM450" s="124" t="str">
        <f t="shared" ca="1" si="220"/>
        <v>-</v>
      </c>
    </row>
    <row r="451" spans="1:39" s="119" customFormat="1" ht="18.75" customHeight="1">
      <c r="A451" s="121">
        <v>8</v>
      </c>
      <c r="B451" s="121" t="b">
        <f ca="1">IFERROR(AND(OFFSET(Force_2!O$3,B435+A451,0)&lt;&gt;"",H435+5&gt;A451),FALSE)</f>
        <v>0</v>
      </c>
      <c r="C451" s="542"/>
      <c r="D451" s="121" t="str">
        <f ca="1">IF(B451=FALSE,"",OFFSET(Force_2!B$3,B435+A451,0))</f>
        <v/>
      </c>
      <c r="E451" s="121" t="str">
        <f ca="1">IF(B451=FALSE,"",OFFSET(Force_2!O$3,B435+A451,0))</f>
        <v/>
      </c>
      <c r="F451" s="121" t="str">
        <f ca="1">IF(B451=FALSE,"",OFFSET(Force_2!P$3,B435+A451,0))</f>
        <v/>
      </c>
      <c r="G451" s="121" t="str">
        <f ca="1">IF(B451=FALSE,"",OFFSET(Force_2!Q$3,B435+A451,0))</f>
        <v/>
      </c>
      <c r="H451" s="121" t="str">
        <f ca="1">IF(B451=FALSE,"",OFFSET(Force_2!R$3,B435+A451,0))</f>
        <v/>
      </c>
      <c r="I451" s="121" t="str">
        <f ca="1">IF(B451=FALSE,"",OFFSET(Force_2!S$3,B435+A451,0))</f>
        <v/>
      </c>
      <c r="J451" s="121" t="str">
        <f ca="1">IF(B451=FALSE,"",OFFSET(Force_2!T$3,B435+A451,0))</f>
        <v/>
      </c>
      <c r="K451" s="308" t="str">
        <f ca="1">IF(B451=FALSE,"",D451*A437)</f>
        <v/>
      </c>
      <c r="L451" s="308" t="str">
        <f ca="1">IF(B451=FALSE,"",IF(D451=0,0,D451/E451*(F451-F446)))</f>
        <v/>
      </c>
      <c r="M451" s="308" t="str">
        <f ca="1">IF(B451=FALSE,"",IF(D451=0,0,D451/G451*(H451-H446)))</f>
        <v/>
      </c>
      <c r="N451" s="308" t="str">
        <f ca="1">IF(B451=FALSE,"",IF(D451=0,0,D451/I451*(J451-J446)))</f>
        <v/>
      </c>
      <c r="O451" s="308" t="str">
        <f t="shared" ca="1" si="217"/>
        <v/>
      </c>
      <c r="P451" s="308" t="str">
        <f ca="1">IF(B451=FALSE,"",(R437*L451+S437*L451^2+T437*L451^3)*N437)</f>
        <v/>
      </c>
      <c r="Q451" s="308" t="str">
        <f ca="1">IF(B451=FALSE,"",(R437*M451+S437*M451^2+T437*M451^3)*N437)</f>
        <v/>
      </c>
      <c r="R451" s="308" t="str">
        <f ca="1">IF(B451=FALSE,"",(R437*N451+S437*N451^2+T437*N451^3)*N437)</f>
        <v/>
      </c>
      <c r="S451" s="308" t="str">
        <f t="shared" ca="1" si="218"/>
        <v/>
      </c>
      <c r="T451" s="309" t="str">
        <f ca="1">IF(B451=FALSE,"",IF(K451=0,0,(ROUND(K451,K437)-ROUND(P451,K437))/ROUND(P451,K437)*100))</f>
        <v/>
      </c>
      <c r="U451" s="309" t="str">
        <f ca="1">IF(B451=FALSE,"",IF(K451=0,0,(ROUND(K451,K437)-ROUND(Q451,K437))/ROUND(Q451,K437)*100))</f>
        <v/>
      </c>
      <c r="V451" s="309" t="str">
        <f ca="1">IF(B451=FALSE,"",IF(K451=0,0,(ROUND(K451,K437)-ROUND(R451,K437))/ROUND(R451,K437)*100))</f>
        <v/>
      </c>
      <c r="X451" s="124" t="str">
        <f ca="1">IF(A470=FALSE,"",IF(B470*F437&gt;=1000,"# ##","")&amp;J437)</f>
        <v/>
      </c>
      <c r="Y451" s="124" t="str">
        <f ca="1">IF(A470=FALSE,"",TEXT(B470*F437,X451))</f>
        <v/>
      </c>
      <c r="Z451" s="124" t="str">
        <f ca="1">IF(A470=FALSE,"-",TEXT(C470*F437,X451))</f>
        <v>-</v>
      </c>
      <c r="AA451" s="273" t="str">
        <f ca="1">IF(A470=FALSE,"-",TEXT((B470-C470)*F437,X451))</f>
        <v>-</v>
      </c>
      <c r="AB451" s="124" t="str">
        <f ca="1">IF(A470=FALSE,"",IF(D451=0,"-",TEXT(P470,AH467)))</f>
        <v/>
      </c>
      <c r="AC451" s="124" t="str">
        <f ca="1">IF(OR(A470=FALSE,D451=0),"-",TEXT(ROUNDUP(AE470,AH465),AH467))</f>
        <v>-</v>
      </c>
      <c r="AD451" s="273" t="str">
        <f ca="1">IF(A470=FALSE,"-",TEXT(ROUNDUP(AE470,AH465)%*B470*F437,X451))</f>
        <v>-</v>
      </c>
      <c r="AE451" s="124" t="str">
        <f ca="1">IF(OR(A470=FALSE,D451=0),"-",TEXT(Q470,AH467))</f>
        <v>-</v>
      </c>
      <c r="AF451" s="124" t="s">
        <v>578</v>
      </c>
      <c r="AG451" s="125" t="str">
        <f t="shared" ca="1" si="219"/>
        <v>-</v>
      </c>
      <c r="AI451" s="125" t="str">
        <f ca="1">IF(A470=FALSE,"",ROUND(C470*F437,K436))</f>
        <v/>
      </c>
      <c r="AJ451" s="125" t="str">
        <f ca="1">IF(A470=FALSE,"",ROUND(OFFSET(Force_2!L$3,B435+A451,0)*A437*F437,K436))</f>
        <v/>
      </c>
      <c r="AK451" s="125" t="str">
        <f ca="1">IF(A470=FALSE,"",ROUND(OFFSET(Force_2!M$3,B435+A451,0)*A437*F437,K436))</f>
        <v/>
      </c>
      <c r="AL451" s="124" t="str">
        <f ca="1">IF(A470=FALSE,"","± "&amp;TEXT((AK451-AJ451)/2,J437))</f>
        <v/>
      </c>
      <c r="AM451" s="124" t="str">
        <f t="shared" ca="1" si="220"/>
        <v>-</v>
      </c>
    </row>
    <row r="452" spans="1:39" s="119" customFormat="1" ht="18.75" customHeight="1">
      <c r="A452" s="121">
        <v>9</v>
      </c>
      <c r="B452" s="121" t="b">
        <f ca="1">IFERROR(AND(OFFSET(Force_2!O$3,B435+A452,0)&lt;&gt;"",H435+5&gt;A452),FALSE)</f>
        <v>0</v>
      </c>
      <c r="C452" s="542"/>
      <c r="D452" s="121" t="str">
        <f ca="1">IF(B452=FALSE,"",OFFSET(Force_2!B$3,B435+A452,0))</f>
        <v/>
      </c>
      <c r="E452" s="121" t="str">
        <f ca="1">IF(B452=FALSE,"",OFFSET(Force_2!O$3,B435+A452,0))</f>
        <v/>
      </c>
      <c r="F452" s="121" t="str">
        <f ca="1">IF(B452=FALSE,"",OFFSET(Force_2!P$3,B435+A452,0))</f>
        <v/>
      </c>
      <c r="G452" s="121" t="str">
        <f ca="1">IF(B452=FALSE,"",OFFSET(Force_2!Q$3,B435+A452,0))</f>
        <v/>
      </c>
      <c r="H452" s="121" t="str">
        <f ca="1">IF(B452=FALSE,"",OFFSET(Force_2!R$3,B435+A452,0))</f>
        <v/>
      </c>
      <c r="I452" s="121" t="str">
        <f ca="1">IF(B452=FALSE,"",OFFSET(Force_2!S$3,B435+A452,0))</f>
        <v/>
      </c>
      <c r="J452" s="121" t="str">
        <f ca="1">IF(B452=FALSE,"",OFFSET(Force_2!T$3,B435+A452,0))</f>
        <v/>
      </c>
      <c r="K452" s="308" t="str">
        <f ca="1">IF(B452=FALSE,"",D452*A437)</f>
        <v/>
      </c>
      <c r="L452" s="308" t="str">
        <f ca="1">IF(B452=FALSE,"",IF(D452=0,0,D452/E452*(F452-F446)))</f>
        <v/>
      </c>
      <c r="M452" s="308" t="str">
        <f ca="1">IF(B452=FALSE,"",IF(D452=0,0,D452/G452*(H452-H446)))</f>
        <v/>
      </c>
      <c r="N452" s="308" t="str">
        <f ca="1">IF(B452=FALSE,"",IF(D452=0,0,D452/I452*(J452-J446)))</f>
        <v/>
      </c>
      <c r="O452" s="308" t="str">
        <f t="shared" ca="1" si="217"/>
        <v/>
      </c>
      <c r="P452" s="308" t="str">
        <f ca="1">IF(B452=FALSE,"",(R437*L452+S437*L452^2+T437*L452^3)*N437)</f>
        <v/>
      </c>
      <c r="Q452" s="308" t="str">
        <f ca="1">IF(B452=FALSE,"",(R437*M452+S437*M452^2+T437*M452^3)*N437)</f>
        <v/>
      </c>
      <c r="R452" s="308" t="str">
        <f ca="1">IF(B452=FALSE,"",(R437*N452+S437*N452^2+T437*N452^3)*N437)</f>
        <v/>
      </c>
      <c r="S452" s="308" t="str">
        <f t="shared" ca="1" si="218"/>
        <v/>
      </c>
      <c r="T452" s="309" t="str">
        <f ca="1">IF(B452=FALSE,"",IF(K452=0,0,(ROUND(K452,K437)-ROUND(P452,K437))/ROUND(P452,K437)*100))</f>
        <v/>
      </c>
      <c r="U452" s="309" t="str">
        <f ca="1">IF(B452=FALSE,"",IF(K452=0,0,(ROUND(K452,K437)-ROUND(Q452,K437))/ROUND(Q452,K437)*100))</f>
        <v/>
      </c>
      <c r="V452" s="309" t="str">
        <f ca="1">IF(B452=FALSE,"",IF(K452=0,0,(ROUND(K452,K437)-ROUND(R452,K437))/ROUND(R452,K437)*100))</f>
        <v/>
      </c>
      <c r="X452" s="124" t="str">
        <f ca="1">IF(A471=FALSE,"",IF(B471*F437&gt;=1000,"# ##","")&amp;J437)</f>
        <v/>
      </c>
      <c r="Y452" s="124" t="str">
        <f ca="1">IF(A471=FALSE,"",TEXT(B471*F437,X452))</f>
        <v/>
      </c>
      <c r="Z452" s="124" t="str">
        <f ca="1">IF(A471=FALSE,"-",TEXT(C471*F437,X452))</f>
        <v>-</v>
      </c>
      <c r="AA452" s="273" t="str">
        <f ca="1">IF(A471=FALSE,"-",TEXT((B471-C471)*F437,X452))</f>
        <v>-</v>
      </c>
      <c r="AB452" s="124" t="str">
        <f ca="1">IF(A471=FALSE,"",IF(D452=0,"-",TEXT(P471,AH467)))</f>
        <v/>
      </c>
      <c r="AC452" s="124" t="str">
        <f ca="1">IF(OR(A471=FALSE,D452=0),"-",TEXT(ROUNDUP(AE471,AH465),AH467))</f>
        <v>-</v>
      </c>
      <c r="AD452" s="273" t="str">
        <f ca="1">IF(A471=FALSE,"-",TEXT(ROUNDUP(AE471,AH465)%*B471*F437,X452))</f>
        <v>-</v>
      </c>
      <c r="AE452" s="124" t="str">
        <f ca="1">IF(OR(A471=FALSE,D452=0),"-",TEXT(Q471,AH467))</f>
        <v>-</v>
      </c>
      <c r="AF452" s="124" t="s">
        <v>578</v>
      </c>
      <c r="AG452" s="125" t="str">
        <f t="shared" ca="1" si="219"/>
        <v>-</v>
      </c>
      <c r="AI452" s="125" t="str">
        <f ca="1">IF(A471=FALSE,"",ROUND(C471*F437,K436))</f>
        <v/>
      </c>
      <c r="AJ452" s="125" t="str">
        <f ca="1">IF(A471=FALSE,"",ROUND(OFFSET(Force_2!L$3,B435+A452,0)*A437*F437,K436))</f>
        <v/>
      </c>
      <c r="AK452" s="125" t="str">
        <f ca="1">IF(A471=FALSE,"",ROUND(OFFSET(Force_2!M$3,B435+A452,0)*A437*F437,K436))</f>
        <v/>
      </c>
      <c r="AL452" s="124" t="str">
        <f ca="1">IF(A471=FALSE,"","± "&amp;TEXT((AK452-AJ452)/2,J437))</f>
        <v/>
      </c>
      <c r="AM452" s="124" t="str">
        <f t="shared" ca="1" si="220"/>
        <v>-</v>
      </c>
    </row>
    <row r="453" spans="1:39" s="119" customFormat="1" ht="18.75" customHeight="1">
      <c r="A453" s="121">
        <v>10</v>
      </c>
      <c r="B453" s="121" t="b">
        <f ca="1">IFERROR(AND(OFFSET(Force_2!O$3,B435+A453,0)&lt;&gt;"",H435+5&gt;A453),FALSE)</f>
        <v>0</v>
      </c>
      <c r="C453" s="542"/>
      <c r="D453" s="121" t="str">
        <f ca="1">IF(B$30=FALSE,"",OFFSET(Force_2!B$3,B435+A453,0))</f>
        <v/>
      </c>
      <c r="E453" s="121" t="str">
        <f ca="1">IF(B453=FALSE,"",OFFSET(Force_2!O$3,B435+A453,0))</f>
        <v/>
      </c>
      <c r="F453" s="121" t="str">
        <f ca="1">IF(B453=FALSE,"",OFFSET(Force_2!P$3,B435+A453,0))</f>
        <v/>
      </c>
      <c r="G453" s="121" t="str">
        <f ca="1">IF(B453=FALSE,"",OFFSET(Force_2!Q$3,B435+A453,0))</f>
        <v/>
      </c>
      <c r="H453" s="121" t="str">
        <f ca="1">IF(B453=FALSE,"",OFFSET(Force_2!R$3,B435+A453,0))</f>
        <v/>
      </c>
      <c r="I453" s="121" t="str">
        <f ca="1">IF(B453=FALSE,"",OFFSET(Force_2!S$3,B435+A453,0))</f>
        <v/>
      </c>
      <c r="J453" s="121" t="str">
        <f ca="1">IF(B453=FALSE,"",OFFSET(Force_2!T$3,B435+A453,0))</f>
        <v/>
      </c>
      <c r="K453" s="308" t="str">
        <f ca="1">IF(B453=FALSE,"",D453*A437)</f>
        <v/>
      </c>
      <c r="L453" s="308" t="str">
        <f ca="1">IF(B453=FALSE,"",IF(D453=0,0,D453/E453*(F453-F446)))</f>
        <v/>
      </c>
      <c r="M453" s="308" t="str">
        <f ca="1">IF(B453=FALSE,"",IF(D453=0,0,D453/G453*(H453-H446)))</f>
        <v/>
      </c>
      <c r="N453" s="308" t="str">
        <f ca="1">IF(B453=FALSE,"",IF(D453=0,0,D453/I453*(J453-J446)))</f>
        <v/>
      </c>
      <c r="O453" s="308" t="str">
        <f t="shared" ca="1" si="217"/>
        <v/>
      </c>
      <c r="P453" s="308" t="str">
        <f ca="1">IF(B453=FALSE,"",(R437*L453+S437*L453^2+T437*L453^3)*N437)</f>
        <v/>
      </c>
      <c r="Q453" s="308" t="str">
        <f ca="1">IF(B453=FALSE,"",(R437*M453+S437*M453^2+T437*M453^3)*N437)</f>
        <v/>
      </c>
      <c r="R453" s="308" t="str">
        <f ca="1">IF(B453=FALSE,"",(R437*N453+S437*N453^2+T437*N453^3)*N437)</f>
        <v/>
      </c>
      <c r="S453" s="308" t="str">
        <f t="shared" ca="1" si="218"/>
        <v/>
      </c>
      <c r="T453" s="309" t="str">
        <f ca="1">IF(B453=FALSE,"",IF(K453=0,0,(ROUND(K453,K437)-ROUND(P453,K437))/ROUND(P453,K437)*100))</f>
        <v/>
      </c>
      <c r="U453" s="309" t="str">
        <f ca="1">IF(B453=FALSE,"",IF(K453=0,0,(ROUND(K453,K437)-ROUND(Q453,K437))/ROUND(Q453,K437)*100))</f>
        <v/>
      </c>
      <c r="V453" s="309" t="str">
        <f ca="1">IF(B453=FALSE,"",IF(K453=0,0,(ROUND(K453,K437)-ROUND(R453,K437))/ROUND(R453,K437)*100))</f>
        <v/>
      </c>
      <c r="X453" s="124" t="str">
        <f ca="1">IF(A472=FALSE,"",IF(B472*F437&gt;=1000,"# ##","")&amp;J437)</f>
        <v/>
      </c>
      <c r="Y453" s="124" t="str">
        <f ca="1">IF(A472=FALSE,"",TEXT(B472*F437,X453))</f>
        <v/>
      </c>
      <c r="Z453" s="124" t="str">
        <f ca="1">IF(A472=FALSE,"-",TEXT(C472*F437,X453))</f>
        <v>-</v>
      </c>
      <c r="AA453" s="273" t="str">
        <f ca="1">IF(A472=FALSE,"-",TEXT((B472-C472)*F437,X453))</f>
        <v>-</v>
      </c>
      <c r="AB453" s="124" t="str">
        <f ca="1">IF(A472=FALSE,"",IF(D453=0,"-",TEXT(P472,AH467)))</f>
        <v/>
      </c>
      <c r="AC453" s="124" t="str">
        <f ca="1">IF(OR(A472=FALSE,D453=0),"-",TEXT(ROUNDUP(AE472,AH465),AH467))</f>
        <v>-</v>
      </c>
      <c r="AD453" s="273" t="str">
        <f ca="1">IF(A472=FALSE,"-",TEXT(ROUNDUP(AE472,AH465)%*B472*F437,X453))</f>
        <v>-</v>
      </c>
      <c r="AE453" s="124" t="str">
        <f ca="1">IF(OR(A472=FALSE,D453=0),"-",TEXT(Q472,AH467))</f>
        <v>-</v>
      </c>
      <c r="AF453" s="124" t="s">
        <v>578</v>
      </c>
      <c r="AG453" s="125" t="str">
        <f t="shared" ca="1" si="219"/>
        <v>-</v>
      </c>
      <c r="AI453" s="125" t="str">
        <f ca="1">IF(A472=FALSE,"",ROUND(C472*F437,K436))</f>
        <v/>
      </c>
      <c r="AJ453" s="125" t="str">
        <f ca="1">IF(A472=FALSE,"",ROUND(OFFSET(Force_2!L$3,B435+A453,0)*A437*F437,K436))</f>
        <v/>
      </c>
      <c r="AK453" s="125" t="str">
        <f ca="1">IF(A472=FALSE,"",ROUND(OFFSET(Force_2!M$3,B435+A453,0)*A437*F437,K436))</f>
        <v/>
      </c>
      <c r="AL453" s="124" t="str">
        <f ca="1">IF(A472=FALSE,"","± "&amp;TEXT((AK453-AJ453)/2,J437))</f>
        <v/>
      </c>
      <c r="AM453" s="124" t="str">
        <f t="shared" ca="1" si="220"/>
        <v>-</v>
      </c>
    </row>
    <row r="454" spans="1:39" s="119" customFormat="1" ht="18.75" customHeight="1">
      <c r="A454" s="121">
        <v>11</v>
      </c>
      <c r="B454" s="121" t="b">
        <f ca="1">IFERROR(AND(OFFSET(Force_2!O$3,B435+A454,0)&lt;&gt;"",H435+5&gt;A454),FALSE)</f>
        <v>0</v>
      </c>
      <c r="C454" s="542"/>
      <c r="D454" s="121" t="str">
        <f ca="1">IF(B$31=FALSE,"",OFFSET(Force_2!B$3,B435+A454,0))</f>
        <v/>
      </c>
      <c r="E454" s="121" t="str">
        <f ca="1">IF(B454=FALSE,"",OFFSET(Force_2!O$3,B435+A454,0))</f>
        <v/>
      </c>
      <c r="F454" s="121" t="str">
        <f ca="1">IF(B454=FALSE,"",OFFSET(Force_2!P$3,B435+A454,0))</f>
        <v/>
      </c>
      <c r="G454" s="121" t="str">
        <f ca="1">IF(B454=FALSE,"",OFFSET(Force_2!Q$3,B435+A454,0))</f>
        <v/>
      </c>
      <c r="H454" s="121" t="str">
        <f ca="1">IF(B454=FALSE,"",OFFSET(Force_2!R$3,B435+A454,0))</f>
        <v/>
      </c>
      <c r="I454" s="121" t="str">
        <f ca="1">IF(B454=FALSE,"",OFFSET(Force_2!S$3,B435+A454,0))</f>
        <v/>
      </c>
      <c r="J454" s="121" t="str">
        <f ca="1">IF(B454=FALSE,"",OFFSET(Force_2!T$3,B435+A454,0))</f>
        <v/>
      </c>
      <c r="K454" s="308" t="str">
        <f ca="1">IF(B454=FALSE,"",D454*A437)</f>
        <v/>
      </c>
      <c r="L454" s="308" t="str">
        <f ca="1">IF(B454=FALSE,"",IF(D454=0,0,D454/E454*(F454-F446)))</f>
        <v/>
      </c>
      <c r="M454" s="308" t="str">
        <f ca="1">IF(B454=FALSE,"",IF(D454=0,0,D454/G454*(H454-H446)))</f>
        <v/>
      </c>
      <c r="N454" s="308" t="str">
        <f ca="1">IF(B454=FALSE,"",IF(D454=0,0,D454/I454*(J454-J446)))</f>
        <v/>
      </c>
      <c r="O454" s="308" t="str">
        <f t="shared" ca="1" si="217"/>
        <v/>
      </c>
      <c r="P454" s="308" t="str">
        <f ca="1">IF(B454=FALSE,"",(R437*L454+S437*L454^2+T437*L454^3)*N437)</f>
        <v/>
      </c>
      <c r="Q454" s="308" t="str">
        <f ca="1">IF(B454=FALSE,"",(R437*M454+S437*M454^2+T437*M454^3)*N437)</f>
        <v/>
      </c>
      <c r="R454" s="308" t="str">
        <f ca="1">IF(B454=FALSE,"",(R437*N454+S437*N454^2+T437*N454^3)*N437)</f>
        <v/>
      </c>
      <c r="S454" s="308" t="str">
        <f t="shared" ca="1" si="218"/>
        <v/>
      </c>
      <c r="T454" s="309" t="str">
        <f ca="1">IF(B454=FALSE,"",IF(K454=0,0,(ROUND(K454,K437)-ROUND(P454,K437))/ROUND(P454,K437)*100))</f>
        <v/>
      </c>
      <c r="U454" s="309" t="str">
        <f ca="1">IF(B454=FALSE,"",IF(K454=0,0,(ROUND(K454,K437)-ROUND(Q454,K437))/ROUND(Q454,K437)*100))</f>
        <v/>
      </c>
      <c r="V454" s="309" t="str">
        <f ca="1">IF(B454=FALSE,"",IF(K454=0,0,(ROUND(K454,K437)-ROUND(R454,K437))/ROUND(R454,K437)*100))</f>
        <v/>
      </c>
      <c r="X454" s="124" t="str">
        <f ca="1">IF(A473=FALSE,"",IF(B473*F437&gt;=1000,"# ##","")&amp;J437)</f>
        <v/>
      </c>
      <c r="Y454" s="124" t="str">
        <f ca="1">IF(A473=FALSE,"",TEXT(B473*F437,X454))</f>
        <v/>
      </c>
      <c r="Z454" s="124" t="str">
        <f ca="1">IF(A473=FALSE,"-",TEXT(C473*F437,X454))</f>
        <v>-</v>
      </c>
      <c r="AA454" s="273" t="str">
        <f ca="1">IF(A473=FALSE,"-",TEXT((B473-C473)*F437,X454))</f>
        <v>-</v>
      </c>
      <c r="AB454" s="124" t="str">
        <f ca="1">IF(A473=FALSE,"",IF(D454=0,"-",TEXT(P473,AH467)))</f>
        <v/>
      </c>
      <c r="AC454" s="124" t="str">
        <f ca="1">IF(OR(A473=FALSE,D454=0),"-",TEXT(ROUNDUP(AE473,AH465),AH467))</f>
        <v>-</v>
      </c>
      <c r="AD454" s="273" t="str">
        <f ca="1">IF(A473=FALSE,"-",TEXT(ROUNDUP(AE473,AH465)%*B473*F437,X454))</f>
        <v>-</v>
      </c>
      <c r="AE454" s="124" t="str">
        <f ca="1">IF(OR(A473=FALSE,D454=0),"-",TEXT(Q473,AH467))</f>
        <v>-</v>
      </c>
      <c r="AF454" s="124" t="s">
        <v>578</v>
      </c>
      <c r="AG454" s="125" t="str">
        <f t="shared" ca="1" si="219"/>
        <v>-</v>
      </c>
      <c r="AI454" s="125" t="str">
        <f ca="1">IF(A473=FALSE,"",ROUND(C473*F437,K436))</f>
        <v/>
      </c>
      <c r="AJ454" s="125" t="str">
        <f ca="1">IF(A473=FALSE,"",ROUND(OFFSET(Force_2!L$3,B435+A454,0)*A437*F437,K436))</f>
        <v/>
      </c>
      <c r="AK454" s="125" t="str">
        <f ca="1">IF(A473=FALSE,"",ROUND(OFFSET(Force_2!M$3,B435+A454,0)*A437*F437,K436))</f>
        <v/>
      </c>
      <c r="AL454" s="124" t="str">
        <f ca="1">IF(A473=FALSE,"","± "&amp;TEXT((AK454-AJ454)/2,J437))</f>
        <v/>
      </c>
      <c r="AM454" s="124" t="str">
        <f t="shared" ca="1" si="220"/>
        <v>-</v>
      </c>
    </row>
    <row r="455" spans="1:39" s="119" customFormat="1" ht="18.75" customHeight="1">
      <c r="A455" s="121">
        <v>12</v>
      </c>
      <c r="B455" s="121" t="b">
        <f ca="1">IFERROR(AND(OFFSET(Force_2!O$3,B435+A455,0)&lt;&gt;"",H435+5&gt;A455),FALSE)</f>
        <v>0</v>
      </c>
      <c r="C455" s="542"/>
      <c r="D455" s="121" t="str">
        <f ca="1">IF(B$32=FALSE,"",OFFSET(Force_2!B$3,B435+A455,0))</f>
        <v/>
      </c>
      <c r="E455" s="121" t="str">
        <f ca="1">IF(B455=FALSE,"",OFFSET(Force_2!O$3,B435+A455,0))</f>
        <v/>
      </c>
      <c r="F455" s="121" t="str">
        <f ca="1">IF(B455=FALSE,"",OFFSET(Force_2!P$3,B435+A455,0))</f>
        <v/>
      </c>
      <c r="G455" s="121" t="str">
        <f ca="1">IF(B455=FALSE,"",OFFSET(Force_2!Q$3,B435+A455,0))</f>
        <v/>
      </c>
      <c r="H455" s="121" t="str">
        <f ca="1">IF(B455=FALSE,"",OFFSET(Force_2!R$3,B435+A455,0))</f>
        <v/>
      </c>
      <c r="I455" s="121" t="str">
        <f ca="1">IF(B455=FALSE,"",OFFSET(Force_2!S$3,B435+A455,0))</f>
        <v/>
      </c>
      <c r="J455" s="121" t="str">
        <f ca="1">IF(B455=FALSE,"",OFFSET(Force_2!T$3,B435+A455,0))</f>
        <v/>
      </c>
      <c r="K455" s="308" t="str">
        <f ca="1">IF(B455=FALSE,"",D455*A437)</f>
        <v/>
      </c>
      <c r="L455" s="308" t="str">
        <f ca="1">IF(B455=FALSE,"",IF(D455=0,0,D455/E455*(F455-F446)))</f>
        <v/>
      </c>
      <c r="M455" s="308" t="str">
        <f ca="1">IF(B455=FALSE,"",IF(D455=0,0,D455/G455*(H455-H446)))</f>
        <v/>
      </c>
      <c r="N455" s="308" t="str">
        <f ca="1">IF(B455=FALSE,"",IF(D455=0,0,D455/I455*(J455-J446)))</f>
        <v/>
      </c>
      <c r="O455" s="308" t="str">
        <f t="shared" ca="1" si="217"/>
        <v/>
      </c>
      <c r="P455" s="308" t="str">
        <f ca="1">IF(B455=FALSE,"",(R437*L455+S437*L455^2+T437*L455^3)*N437)</f>
        <v/>
      </c>
      <c r="Q455" s="308" t="str">
        <f ca="1">IF(B455=FALSE,"",(R437*M455+S437*M455^2+T437*M455^3)*N437)</f>
        <v/>
      </c>
      <c r="R455" s="308" t="str">
        <f ca="1">IF(B455=FALSE,"",(R437*N455+S437*N455^2+T437*N455^3)*N437)</f>
        <v/>
      </c>
      <c r="S455" s="308" t="str">
        <f t="shared" ca="1" si="218"/>
        <v/>
      </c>
      <c r="T455" s="309" t="str">
        <f ca="1">IF(B455=FALSE,"",IF(K455=0,0,(ROUND(K455,K437)-ROUND(P455,K437))/ROUND(P455,K437)*100))</f>
        <v/>
      </c>
      <c r="U455" s="309" t="str">
        <f ca="1">IF(B455=FALSE,"",IF(K455=0,0,(ROUND(K455,K437)-ROUND(Q455,K437))/ROUND(Q455,K437)*100))</f>
        <v/>
      </c>
      <c r="V455" s="309" t="str">
        <f ca="1">IF(B455=FALSE,"",IF(K455=0,0,(ROUND(K455,K437)-ROUND(R455,K437))/ROUND(R455,K437)*100))</f>
        <v/>
      </c>
      <c r="X455" s="124" t="str">
        <f ca="1">IF(A474=FALSE,"",IF(B474*F437&gt;=1000,"# ##","")&amp;J437)</f>
        <v/>
      </c>
      <c r="Y455" s="124" t="str">
        <f ca="1">IF(A474=FALSE,"",TEXT(B474*F437,X455))</f>
        <v/>
      </c>
      <c r="Z455" s="124" t="str">
        <f ca="1">IF(A474=FALSE,"-",TEXT(C474*F437,X455))</f>
        <v>-</v>
      </c>
      <c r="AA455" s="273" t="str">
        <f ca="1">IF(A474=FALSE,"-",TEXT((B474-C474)*F437,X455))</f>
        <v>-</v>
      </c>
      <c r="AB455" s="124" t="str">
        <f ca="1">IF(A474=FALSE,"",IF(D455=0,"-",TEXT(P474,AH467)))</f>
        <v/>
      </c>
      <c r="AC455" s="124" t="str">
        <f ca="1">IF(OR(A474=FALSE,D455=0),"-",TEXT(ROUNDUP(AE474,AH465),AH467))</f>
        <v>-</v>
      </c>
      <c r="AD455" s="273" t="str">
        <f ca="1">IF(A474=FALSE,"-",TEXT(ROUNDUP(AE474,AH465)%*B474*F437,X455))</f>
        <v>-</v>
      </c>
      <c r="AE455" s="124" t="str">
        <f ca="1">IF(OR(A474=FALSE,D455=0),"-",TEXT(Q474,AH467))</f>
        <v>-</v>
      </c>
      <c r="AF455" s="124" t="s">
        <v>578</v>
      </c>
      <c r="AG455" s="125" t="str">
        <f t="shared" ca="1" si="219"/>
        <v>-</v>
      </c>
      <c r="AI455" s="125" t="str">
        <f ca="1">IF(A474=FALSE,"",ROUND(C474*F437,K436))</f>
        <v/>
      </c>
      <c r="AJ455" s="125" t="str">
        <f ca="1">IF(A474=FALSE,"",ROUND(OFFSET(Force_2!L$3,B435+A455,0)*A437*F437,K436))</f>
        <v/>
      </c>
      <c r="AK455" s="125" t="str">
        <f ca="1">IF(A474=FALSE,"",ROUND(OFFSET(Force_2!M$3,B435+A455,0)*A437*F437,K436))</f>
        <v/>
      </c>
      <c r="AL455" s="124" t="str">
        <f ca="1">IF(A474=FALSE,"","± "&amp;TEXT((AK455-AJ455)/2,J437))</f>
        <v/>
      </c>
      <c r="AM455" s="124" t="str">
        <f t="shared" ca="1" si="220"/>
        <v>-</v>
      </c>
    </row>
    <row r="456" spans="1:39" s="119" customFormat="1" ht="18.75" customHeight="1">
      <c r="A456" s="121">
        <v>13</v>
      </c>
      <c r="B456" s="121" t="b">
        <f ca="1">IFERROR(AND(OFFSET(Force_2!O$3,B435+A456,0)&lt;&gt;"",H435+5&gt;A456),FALSE)</f>
        <v>0</v>
      </c>
      <c r="C456" s="542"/>
      <c r="D456" s="121" t="str">
        <f ca="1">IF(B$33=FALSE,"",OFFSET(Force_2!B$3,B435+A456,0))</f>
        <v/>
      </c>
      <c r="E456" s="121" t="str">
        <f ca="1">IF(B456=FALSE,"",OFFSET(Force_2!O$3,B435+A456,0))</f>
        <v/>
      </c>
      <c r="F456" s="121" t="str">
        <f ca="1">IF(B456=FALSE,"",OFFSET(Force_2!P$3,B435+A456,0))</f>
        <v/>
      </c>
      <c r="G456" s="121" t="str">
        <f ca="1">IF(B456=FALSE,"",OFFSET(Force_2!Q$3,B435+A456,0))</f>
        <v/>
      </c>
      <c r="H456" s="121" t="str">
        <f ca="1">IF(B456=FALSE,"",OFFSET(Force_2!R$3,B435+A456,0))</f>
        <v/>
      </c>
      <c r="I456" s="121" t="str">
        <f ca="1">IF(B456=FALSE,"",OFFSET(Force_2!S$3,B435+A456,0))</f>
        <v/>
      </c>
      <c r="J456" s="121" t="str">
        <f ca="1">IF(B456=FALSE,"",OFFSET(Force_2!T$3,B435+A456,0))</f>
        <v/>
      </c>
      <c r="K456" s="308" t="str">
        <f ca="1">IF(B456=FALSE,"",D456*A437)</f>
        <v/>
      </c>
      <c r="L456" s="308" t="str">
        <f ca="1">IF(B456=FALSE,"",IF(D456=0,0,D456/E456*(F456-F446)))</f>
        <v/>
      </c>
      <c r="M456" s="308" t="str">
        <f ca="1">IF(B456=FALSE,"",IF(D456=0,0,D456/G456*(H456-H446)))</f>
        <v/>
      </c>
      <c r="N456" s="308" t="str">
        <f ca="1">IF(B456=FALSE,"",IF(D456=0,0,D456/I456*(J456-J446)))</f>
        <v/>
      </c>
      <c r="O456" s="308" t="str">
        <f t="shared" ca="1" si="217"/>
        <v/>
      </c>
      <c r="P456" s="308" t="str">
        <f ca="1">IF(B456=FALSE,"",(R437*L456+S437*L456^2+T437*L456^3)*N437)</f>
        <v/>
      </c>
      <c r="Q456" s="308" t="str">
        <f ca="1">IF(B456=FALSE,"",(R437*M456+S437*M456^2+T437*M456^3)*N437)</f>
        <v/>
      </c>
      <c r="R456" s="308" t="str">
        <f ca="1">IF(B456=FALSE,"",(R437*N456+S437*N456^2+T437*N456^3)*N437)</f>
        <v/>
      </c>
      <c r="S456" s="308" t="str">
        <f t="shared" ca="1" si="218"/>
        <v/>
      </c>
      <c r="T456" s="309" t="str">
        <f ca="1">IF(B456=FALSE,"",IF(K456=0,0,(ROUND(K456,K437)-ROUND(P456,K437))/ROUND(P456,K437)*100))</f>
        <v/>
      </c>
      <c r="U456" s="309" t="str">
        <f ca="1">IF(B456=FALSE,"",IF(K456=0,0,(ROUND(K456,K437)-ROUND(Q456,K437))/ROUND(Q456,K437)*100))</f>
        <v/>
      </c>
      <c r="V456" s="309" t="str">
        <f ca="1">IF(B456=FALSE,"",IF(K456=0,0,(ROUND(K456,K437)-ROUND(R456,K437))/ROUND(R456,K437)*100))</f>
        <v/>
      </c>
      <c r="X456" s="124" t="str">
        <f ca="1">IF(A475=FALSE,"",IF(B475*F437&gt;=1000,"# ##","")&amp;J437)</f>
        <v/>
      </c>
      <c r="Y456" s="124" t="str">
        <f ca="1">IF(A475=FALSE,"",TEXT(B475*F437,X456))</f>
        <v/>
      </c>
      <c r="Z456" s="124" t="str">
        <f ca="1">IF(A475=FALSE,"-",TEXT(C475*F437,X456))</f>
        <v>-</v>
      </c>
      <c r="AA456" s="273" t="str">
        <f ca="1">IF(A475=FALSE,"-",TEXT((B475-C475)*F437,X456))</f>
        <v>-</v>
      </c>
      <c r="AB456" s="124" t="str">
        <f ca="1">IF(A475=FALSE,"",IF(D456=0,"-",TEXT(P475,AH467)))</f>
        <v/>
      </c>
      <c r="AC456" s="124" t="str">
        <f ca="1">IF(OR(A475=FALSE,D456=0),"-",TEXT(ROUNDUP(AE475,AH465),AH467))</f>
        <v>-</v>
      </c>
      <c r="AD456" s="273" t="str">
        <f ca="1">IF(A475=FALSE,"-",TEXT(ROUNDUP(AE475,AH465)%*B475*F437,X456))</f>
        <v>-</v>
      </c>
      <c r="AE456" s="124" t="str">
        <f ca="1">IF(OR(A475=FALSE,D456=0),"-",TEXT(Q475,AH467))</f>
        <v>-</v>
      </c>
      <c r="AF456" s="124" t="s">
        <v>578</v>
      </c>
      <c r="AG456" s="125" t="str">
        <f t="shared" ca="1" si="219"/>
        <v>-</v>
      </c>
      <c r="AI456" s="125" t="str">
        <f ca="1">IF(A475=FALSE,"",ROUND(C475*F437,K436))</f>
        <v/>
      </c>
      <c r="AJ456" s="125" t="str">
        <f ca="1">IF(A475=FALSE,"",ROUND(OFFSET(Force_2!L$3,B435+A456,0)*A437*F437,K436))</f>
        <v/>
      </c>
      <c r="AK456" s="125" t="str">
        <f ca="1">IF(A475=FALSE,"",ROUND(OFFSET(Force_2!M$3,B435+A456,0)*A437*F437,K436))</f>
        <v/>
      </c>
      <c r="AL456" s="124" t="str">
        <f ca="1">IF(A475=FALSE,"","± "&amp;TEXT((AK456-AJ456)/2,J437))</f>
        <v/>
      </c>
      <c r="AM456" s="124" t="str">
        <f t="shared" ca="1" si="220"/>
        <v>-</v>
      </c>
    </row>
    <row r="457" spans="1:39" s="119" customFormat="1" ht="18.75" customHeight="1">
      <c r="A457" s="121">
        <v>14</v>
      </c>
      <c r="B457" s="121" t="b">
        <f ca="1">IFERROR(AND(OFFSET(Force_2!O$3,B435+A457,0)&lt;&gt;"",H435+5&gt;A457),FALSE)</f>
        <v>0</v>
      </c>
      <c r="C457" s="542"/>
      <c r="D457" s="121" t="str">
        <f ca="1">IF(B$34=FALSE,"",OFFSET(Force_2!B$3,B435+A457,0))</f>
        <v/>
      </c>
      <c r="E457" s="121" t="str">
        <f ca="1">IF(B457=FALSE,"",OFFSET(Force_2!O$3,B435+A457,0))</f>
        <v/>
      </c>
      <c r="F457" s="121" t="str">
        <f ca="1">IF(B457=FALSE,"",OFFSET(Force_2!P$3,B435+A457,0))</f>
        <v/>
      </c>
      <c r="G457" s="121" t="str">
        <f ca="1">IF(B457=FALSE,"",OFFSET(Force_2!Q$3,B435+A457,0))</f>
        <v/>
      </c>
      <c r="H457" s="121" t="str">
        <f ca="1">IF(B457=FALSE,"",OFFSET(Force_2!R$3,B435+A457,0))</f>
        <v/>
      </c>
      <c r="I457" s="121" t="str">
        <f ca="1">IF(B457=FALSE,"",OFFSET(Force_2!S$3,B435+A457,0))</f>
        <v/>
      </c>
      <c r="J457" s="121" t="str">
        <f ca="1">IF(B457=FALSE,"",OFFSET(Force_2!T$3,B435+A457,0))</f>
        <v/>
      </c>
      <c r="K457" s="308" t="str">
        <f ca="1">IF(B457=FALSE,"",D457*A437)</f>
        <v/>
      </c>
      <c r="L457" s="308" t="str">
        <f ca="1">IF(B457=FALSE,"",IF(D457=0,0,D457/E457*(F457-F446)))</f>
        <v/>
      </c>
      <c r="M457" s="308" t="str">
        <f ca="1">IF(B457=FALSE,"",IF(D457=0,0,D457/G457*(H457-H446)))</f>
        <v/>
      </c>
      <c r="N457" s="308" t="str">
        <f ca="1">IF(B457=FALSE,"",IF(D457=0,0,D457/I457*(J457-J446)))</f>
        <v/>
      </c>
      <c r="O457" s="308" t="str">
        <f t="shared" ca="1" si="217"/>
        <v/>
      </c>
      <c r="P457" s="308" t="str">
        <f ca="1">IF(B457=FALSE,"",(R437*L457+S437*L457^2+T437*L457^3)*N437)</f>
        <v/>
      </c>
      <c r="Q457" s="308" t="str">
        <f ca="1">IF(B457=FALSE,"",(R437*M457+S437*M457^2+T437*M457^3)*N437)</f>
        <v/>
      </c>
      <c r="R457" s="308" t="str">
        <f ca="1">IF(B457=FALSE,"",(R437*N457+S437*N457^2+T437*N457^3)*N437)</f>
        <v/>
      </c>
      <c r="S457" s="308" t="str">
        <f t="shared" ca="1" si="218"/>
        <v/>
      </c>
      <c r="T457" s="309" t="str">
        <f ca="1">IF(B457=FALSE,"",IF(K457=0,0,(ROUND(K457,K437)-ROUND(P457,K437))/ROUND(P457,K437)*100))</f>
        <v/>
      </c>
      <c r="U457" s="309" t="str">
        <f ca="1">IF(B457=FALSE,"",IF(K457=0,0,(ROUND(K457,K437)-ROUND(Q457,K437))/ROUND(Q457,K437)*100))</f>
        <v/>
      </c>
      <c r="V457" s="309" t="str">
        <f ca="1">IF(B457=FALSE,"",IF(K457=0,0,(ROUND(K457,K437)-ROUND(R457,K437))/ROUND(R457,K437)*100))</f>
        <v/>
      </c>
      <c r="X457" s="124" t="str">
        <f ca="1">IF(A476=FALSE,"",IF(B476*F437&gt;=1000,"# ##","")&amp;J437)</f>
        <v/>
      </c>
      <c r="Y457" s="124" t="str">
        <f ca="1">IF(A476=FALSE,"",TEXT(B476*F437,X457))</f>
        <v/>
      </c>
      <c r="Z457" s="124" t="str">
        <f ca="1">IF(A476=FALSE,"-",TEXT(C476*F437,X457))</f>
        <v>-</v>
      </c>
      <c r="AA457" s="273" t="str">
        <f ca="1">IF(A476=FALSE,"-",TEXT((B476-C476)*F437,X457))</f>
        <v>-</v>
      </c>
      <c r="AB457" s="124" t="str">
        <f ca="1">IF(A476=FALSE,"",IF(D457=0,"-",TEXT(P476,AH467)))</f>
        <v/>
      </c>
      <c r="AC457" s="124" t="str">
        <f ca="1">IF(OR(A476=FALSE,D457=0),"-",TEXT(ROUNDUP(AE476,AH465),AH467))</f>
        <v>-</v>
      </c>
      <c r="AD457" s="273" t="str">
        <f ca="1">IF(A476=FALSE,"-",TEXT(ROUNDUP(AE476,AH465)%*B476*F437,X457))</f>
        <v>-</v>
      </c>
      <c r="AE457" s="124" t="str">
        <f ca="1">IF(OR(A476=FALSE,D457=0),"-",TEXT(Q476,AH467))</f>
        <v>-</v>
      </c>
      <c r="AF457" s="124" t="s">
        <v>578</v>
      </c>
      <c r="AG457" s="125" t="str">
        <f t="shared" ca="1" si="219"/>
        <v>-</v>
      </c>
      <c r="AI457" s="125" t="str">
        <f ca="1">IF(A476=FALSE,"",ROUND(C476*F437,K436))</f>
        <v/>
      </c>
      <c r="AJ457" s="125" t="str">
        <f ca="1">IF(A476=FALSE,"",ROUND(OFFSET(Force_2!L$3,B435+A457,0)*A437*F437,K436))</f>
        <v/>
      </c>
      <c r="AK457" s="125" t="str">
        <f ca="1">IF(A476=FALSE,"",ROUND(OFFSET(Force_2!M$3,B435+A457,0)*A437*F437,K436))</f>
        <v/>
      </c>
      <c r="AL457" s="124" t="str">
        <f ca="1">IF(A476=FALSE,"","± "&amp;TEXT((AK457-AJ457)/2,J437))</f>
        <v/>
      </c>
      <c r="AM457" s="124" t="str">
        <f t="shared" ca="1" si="220"/>
        <v>-</v>
      </c>
    </row>
    <row r="458" spans="1:39" s="119" customFormat="1" ht="18.75" customHeight="1">
      <c r="A458" s="121">
        <v>15</v>
      </c>
      <c r="B458" s="121" t="b">
        <f ca="1">IFERROR(AND(OFFSET(Force_2!O$3,B435+A458,0)&lt;&gt;"",H435+5&gt;A458),FALSE)</f>
        <v>0</v>
      </c>
      <c r="C458" s="542"/>
      <c r="D458" s="121" t="str">
        <f ca="1">IF(B$35=FALSE,"",OFFSET(Force_2!B$3,B435+A458,0))</f>
        <v/>
      </c>
      <c r="E458" s="121" t="str">
        <f ca="1">IF(B458=FALSE,"",OFFSET(Force_2!O$3,B435+A458,0))</f>
        <v/>
      </c>
      <c r="F458" s="121" t="str">
        <f ca="1">IF(B458=FALSE,"",OFFSET(Force_2!P$3,B435+A458,0))</f>
        <v/>
      </c>
      <c r="G458" s="121" t="str">
        <f ca="1">IF(B458=FALSE,"",OFFSET(Force_2!Q$3,B435+A458,0))</f>
        <v/>
      </c>
      <c r="H458" s="121" t="str">
        <f ca="1">IF(B458=FALSE,"",OFFSET(Force_2!R$3,B435+A458,0))</f>
        <v/>
      </c>
      <c r="I458" s="121" t="str">
        <f ca="1">IF(B458=FALSE,"",OFFSET(Force_2!S$3,B435+A458,0))</f>
        <v/>
      </c>
      <c r="J458" s="121" t="str">
        <f ca="1">IF(B458=FALSE,"",OFFSET(Force_2!T$3,B435+A458,0))</f>
        <v/>
      </c>
      <c r="K458" s="308" t="str">
        <f ca="1">IF(B458=FALSE,"",D458*A437)</f>
        <v/>
      </c>
      <c r="L458" s="308" t="str">
        <f ca="1">IF(B458=FALSE,"",IF(D458=0,0,D458/E458*(F458-F446)))</f>
        <v/>
      </c>
      <c r="M458" s="308" t="str">
        <f ca="1">IF(B458=FALSE,"",IF(D458=0,0,D458/G458*(H458-H446)))</f>
        <v/>
      </c>
      <c r="N458" s="308" t="str">
        <f ca="1">IF(B458=FALSE,"",IF(D458=0,0,D458/I458*(J458-J446)))</f>
        <v/>
      </c>
      <c r="O458" s="308" t="str">
        <f t="shared" ca="1" si="217"/>
        <v/>
      </c>
      <c r="P458" s="308" t="str">
        <f ca="1">IF(B458=FALSE,"",(R437*L458+S437*L458^2+T437*L458^3)*N437)</f>
        <v/>
      </c>
      <c r="Q458" s="308" t="str">
        <f ca="1">IF(B458=FALSE,"",(R437*M458+S437*M458^2+T437*M458^3)*N437)</f>
        <v/>
      </c>
      <c r="R458" s="308" t="str">
        <f ca="1">IF(B458=FALSE,"",(R437*N458+S437*N458^2+T437*N458^3)*N437)</f>
        <v/>
      </c>
      <c r="S458" s="308" t="str">
        <f t="shared" ca="1" si="218"/>
        <v/>
      </c>
      <c r="T458" s="309" t="str">
        <f ca="1">IF(B458=FALSE,"",IF(K458=0,0,(ROUND(K458,K437)-ROUND(P458,K437))/ROUND(P458,K437)*100))</f>
        <v/>
      </c>
      <c r="U458" s="309" t="str">
        <f ca="1">IF(B458=FALSE,"",IF(K458=0,0,(ROUND(K458,K437)-ROUND(Q458,K437))/ROUND(Q458,K437)*100))</f>
        <v/>
      </c>
      <c r="V458" s="309" t="str">
        <f ca="1">IF(B458=FALSE,"",IF(K458=0,0,(ROUND(K458,K437)-ROUND(R458,K437))/ROUND(R458,K437)*100))</f>
        <v/>
      </c>
      <c r="X458" s="124" t="str">
        <f ca="1">IF(A477=FALSE,"",IF(B477*F437&gt;=1000,"# ##","")&amp;J437)</f>
        <v/>
      </c>
      <c r="Y458" s="124" t="str">
        <f ca="1">IF(A477=FALSE,"",TEXT(B477*F437,X458))</f>
        <v/>
      </c>
      <c r="Z458" s="124" t="str">
        <f ca="1">IF(A477=FALSE,"-",TEXT(C477*F437,X458))</f>
        <v>-</v>
      </c>
      <c r="AA458" s="273" t="str">
        <f ca="1">IF(A477=FALSE,"-",TEXT((B477-C477)*F437,X458))</f>
        <v>-</v>
      </c>
      <c r="AB458" s="124" t="str">
        <f ca="1">IF(A477=FALSE,"",IF(D458=0,"-",TEXT(P477,AH467)))</f>
        <v/>
      </c>
      <c r="AC458" s="124" t="str">
        <f ca="1">IF(OR(A477=FALSE,D458=0),"-",TEXT(ROUNDUP(AE477,AH465),AH467))</f>
        <v>-</v>
      </c>
      <c r="AD458" s="273" t="str">
        <f ca="1">IF(A477=FALSE,"-",TEXT(ROUNDUP(AE477,AH465)%*B477*F437,X458))</f>
        <v>-</v>
      </c>
      <c r="AE458" s="124" t="str">
        <f ca="1">IF(OR(A477=FALSE,D458=0),"-",TEXT(Q477,AH467))</f>
        <v>-</v>
      </c>
      <c r="AF458" s="124" t="s">
        <v>578</v>
      </c>
      <c r="AG458" s="125" t="str">
        <f t="shared" ca="1" si="219"/>
        <v>-</v>
      </c>
      <c r="AI458" s="125" t="str">
        <f ca="1">IF(A477=FALSE,"",ROUND(C477*F437,K436))</f>
        <v/>
      </c>
      <c r="AJ458" s="125" t="str">
        <f ca="1">IF(A477=FALSE,"",ROUND(OFFSET(Force_2!L$3,B435+A458,0)*A437*F437,K436))</f>
        <v/>
      </c>
      <c r="AK458" s="125" t="str">
        <f ca="1">IF(A477=FALSE,"",ROUND(OFFSET(Force_2!M$3,B435+A458,0)*A437*F437,K436))</f>
        <v/>
      </c>
      <c r="AL458" s="124" t="str">
        <f ca="1">IF(A477=FALSE,"","± "&amp;TEXT((AK458-AJ458)/2,J437))</f>
        <v/>
      </c>
      <c r="AM458" s="124" t="str">
        <f t="shared" ca="1" si="220"/>
        <v>-</v>
      </c>
    </row>
    <row r="459" spans="1:39" s="119" customFormat="1" ht="18.75" customHeight="1">
      <c r="A459" s="121">
        <v>16</v>
      </c>
      <c r="B459" s="121" t="b">
        <f ca="1">IFERROR(AND(OFFSET(Force_2!O$3,B435+A459,0)&lt;&gt;"",H435+5&gt;A459),FALSE)</f>
        <v>0</v>
      </c>
      <c r="C459" s="542"/>
      <c r="D459" s="121" t="str">
        <f ca="1">IF(B$36=FALSE,"",OFFSET(Force_2!B$3,B435+A459,0))</f>
        <v/>
      </c>
      <c r="E459" s="121" t="str">
        <f ca="1">IF(B459=FALSE,"",OFFSET(Force_2!O$3,B435+A459,0))</f>
        <v/>
      </c>
      <c r="F459" s="121" t="str">
        <f ca="1">IF(B459=FALSE,"",OFFSET(Force_2!P$3,B435+A459,0))</f>
        <v/>
      </c>
      <c r="G459" s="121" t="str">
        <f ca="1">IF(B459=FALSE,"",OFFSET(Force_2!Q$3,B435+A459,0))</f>
        <v/>
      </c>
      <c r="H459" s="121" t="str">
        <f ca="1">IF(B459=FALSE,"",OFFSET(Force_2!R$3,B435+A459,0))</f>
        <v/>
      </c>
      <c r="I459" s="121" t="str">
        <f ca="1">IF(B459=FALSE,"",OFFSET(Force_2!S$3,B435+A459,0))</f>
        <v/>
      </c>
      <c r="J459" s="121" t="str">
        <f ca="1">IF(B459=FALSE,"",OFFSET(Force_2!T$3,B435+A459,0))</f>
        <v/>
      </c>
      <c r="K459" s="308" t="str">
        <f ca="1">IF(B459=FALSE,"",D459*A437)</f>
        <v/>
      </c>
      <c r="L459" s="308" t="str">
        <f ca="1">IF(B459=FALSE,"",IF(D459=0,0,D459/E459*(F459-F446)))</f>
        <v/>
      </c>
      <c r="M459" s="308" t="str">
        <f ca="1">IF(B459=FALSE,"",IF(D459=0,0,D459/G459*(H459-H446)))</f>
        <v/>
      </c>
      <c r="N459" s="308" t="str">
        <f ca="1">IF(B459=FALSE,"",IF(D459=0,0,D459/I459*(J459-J446)))</f>
        <v/>
      </c>
      <c r="O459" s="308" t="str">
        <f t="shared" ca="1" si="217"/>
        <v/>
      </c>
      <c r="P459" s="308" t="str">
        <f ca="1">IF(B459=FALSE,"",(R437*L459+S437*L459^2+T437*L459^3)*N437)</f>
        <v/>
      </c>
      <c r="Q459" s="308" t="str">
        <f ca="1">IF(B459=FALSE,"",(R437*M459+S437*M459^2+T437*M459^3)*N437)</f>
        <v/>
      </c>
      <c r="R459" s="308" t="str">
        <f ca="1">IF(B459=FALSE,"",(R437*N459+S437*N459^2+T437*N459^3)*N437)</f>
        <v/>
      </c>
      <c r="S459" s="308" t="str">
        <f t="shared" ca="1" si="218"/>
        <v/>
      </c>
      <c r="T459" s="309" t="str">
        <f ca="1">IF(B459=FALSE,"",IF(K459=0,0,(ROUND(K459,K437)-ROUND(P459,K437))/ROUND(P459,K437)*100))</f>
        <v/>
      </c>
      <c r="U459" s="309" t="str">
        <f ca="1">IF(B459=FALSE,"",IF(K459=0,0,(ROUND(K459,K437)-ROUND(Q459,K437))/ROUND(Q459,K437)*100))</f>
        <v/>
      </c>
      <c r="V459" s="309" t="str">
        <f ca="1">IF(B459=FALSE,"",IF(K459=0,0,(ROUND(K459,K437)-ROUND(R459,K437))/ROUND(R459,K437)*100))</f>
        <v/>
      </c>
      <c r="W459" s="126"/>
      <c r="X459" s="124" t="str">
        <f ca="1">IF(A478=FALSE,"",IF(B478*F437&gt;=1000,"# ##","")&amp;J437)</f>
        <v/>
      </c>
      <c r="Y459" s="124" t="str">
        <f ca="1">IF(A478=FALSE,"",TEXT(B478*F437,X459))</f>
        <v/>
      </c>
      <c r="Z459" s="124" t="str">
        <f ca="1">IF(A478=FALSE,"-",TEXT(C478*F437,X459))</f>
        <v>-</v>
      </c>
      <c r="AA459" s="273" t="str">
        <f ca="1">IF(A478=FALSE,"-",TEXT((B478-C478)*F437,X459))</f>
        <v>-</v>
      </c>
      <c r="AB459" s="124" t="str">
        <f ca="1">IF(A478=FALSE,"",IF(D459=0,"-",TEXT(P478,AH467)))</f>
        <v/>
      </c>
      <c r="AC459" s="124" t="str">
        <f ca="1">IF(OR(A478=FALSE,D459=0),"-",TEXT(ROUNDUP(AE478,AH465),AH467))</f>
        <v>-</v>
      </c>
      <c r="AD459" s="273" t="str">
        <f ca="1">IF(A478=FALSE,"-",TEXT(ROUNDUP(AE478,AH465)%*B478*F437,X459))</f>
        <v>-</v>
      </c>
      <c r="AE459" s="124" t="str">
        <f ca="1">IF(OR(A478=FALSE,D459=0),"-",TEXT(Q478,AH467))</f>
        <v>-</v>
      </c>
      <c r="AF459" s="124" t="s">
        <v>578</v>
      </c>
      <c r="AG459" s="125" t="str">
        <f t="shared" ca="1" si="219"/>
        <v>-</v>
      </c>
      <c r="AI459" s="125" t="str">
        <f ca="1">IF(A478=FALSE,"",ROUND(C478*F437,K436))</f>
        <v/>
      </c>
      <c r="AJ459" s="125" t="str">
        <f ca="1">IF(A478=FALSE,"",ROUND(OFFSET(Force_2!L$3,B435+A459,0)*A437*F437,K436))</f>
        <v/>
      </c>
      <c r="AK459" s="125" t="str">
        <f ca="1">IF(A478=FALSE,"",ROUND(OFFSET(Force_2!M$3,B435+A459,0)*A437*F437,K436))</f>
        <v/>
      </c>
      <c r="AL459" s="124" t="str">
        <f ca="1">IF(A478=FALSE,"","± "&amp;TEXT((AK459-AJ459)/2,J437))</f>
        <v/>
      </c>
      <c r="AM459" s="124" t="str">
        <f t="shared" ca="1" si="220"/>
        <v>-</v>
      </c>
    </row>
    <row r="460" spans="1:39" s="119" customFormat="1" ht="18.75" customHeight="1">
      <c r="A460" s="121">
        <v>17</v>
      </c>
      <c r="B460" s="121" t="b">
        <f ca="1">IFERROR(AND(OFFSET(Force_2!O$3,B435+A460,0)&lt;&gt;"",H435+5&gt;A460),FALSE)</f>
        <v>0</v>
      </c>
      <c r="C460" s="557"/>
      <c r="D460" s="121" t="str">
        <f ca="1">IF(B$37=FALSE,"",OFFSET(Force_2!B$3,B435+A460,0))</f>
        <v/>
      </c>
      <c r="E460" s="121" t="str">
        <f ca="1">IF(B460=FALSE,"",OFFSET(Force_2!O$3,B435+A460,0))</f>
        <v/>
      </c>
      <c r="F460" s="121" t="str">
        <f ca="1">IF(B460=FALSE,"",OFFSET(Force_2!P$3,B435+A460,0))</f>
        <v/>
      </c>
      <c r="G460" s="121" t="str">
        <f ca="1">IF(B460=FALSE,"",OFFSET(Force_2!Q$3,B435+A460,0))</f>
        <v/>
      </c>
      <c r="H460" s="121" t="str">
        <f ca="1">IF(B460=FALSE,"",OFFSET(Force_2!R$3,B435+A460,0))</f>
        <v/>
      </c>
      <c r="I460" s="121" t="str">
        <f ca="1">IF(B460=FALSE,"",OFFSET(Force_2!S$3,B435+A460,0))</f>
        <v/>
      </c>
      <c r="J460" s="121" t="str">
        <f ca="1">IF(B460=FALSE,"",OFFSET(Force_2!T$3,B435+A460,0))</f>
        <v/>
      </c>
      <c r="K460" s="308" t="str">
        <f ca="1">IF(B460=FALSE,"",D460*A437)</f>
        <v/>
      </c>
      <c r="L460" s="308" t="str">
        <f ca="1">IF(B460=FALSE,"",IF(D460=0,0,D460/E460*(F460-F446)))</f>
        <v/>
      </c>
      <c r="M460" s="308" t="str">
        <f ca="1">IF(B460=FALSE,"",IF(D460=0,0,D460/G460*(H460-H446)))</f>
        <v/>
      </c>
      <c r="N460" s="308" t="str">
        <f ca="1">IF(B460=FALSE,"",IF(D460=0,0,D460/I460*(J460-J446)))</f>
        <v/>
      </c>
      <c r="O460" s="308" t="str">
        <f t="shared" ca="1" si="217"/>
        <v/>
      </c>
      <c r="P460" s="308" t="str">
        <f ca="1">IF(B460=FALSE,"",(R437*L460+S437*L460^2+T437*L460^3)*N437)</f>
        <v/>
      </c>
      <c r="Q460" s="308" t="str">
        <f ca="1">IF(B460=FALSE,"",(R437*M460+S437*M460^2+T437*M460^3)*N437)</f>
        <v/>
      </c>
      <c r="R460" s="308" t="str">
        <f ca="1">IF(B460=FALSE,"",(R437*N460+S437*N460^2+T437*N460^3)*N437)</f>
        <v/>
      </c>
      <c r="S460" s="308" t="str">
        <f t="shared" ca="1" si="218"/>
        <v/>
      </c>
      <c r="T460" s="309" t="str">
        <f ca="1">IF(B460=FALSE,"",IF(K460=0,0,(ROUND(K460,K437)-ROUND(P460,K437))/ROUND(P460,K437)*100))</f>
        <v/>
      </c>
      <c r="U460" s="309" t="str">
        <f ca="1">IF(B460=FALSE,"",IF(K460=0,0,(ROUND(K460,K437)-ROUND(Q460,K437))/ROUND(Q460,K437)*100))</f>
        <v/>
      </c>
      <c r="V460" s="309" t="str">
        <f ca="1">IF(B460=FALSE,"",IF(K460=0,0,(ROUND(K460,K437)-ROUND(R460,K437))/ROUND(R460,K437)*100))</f>
        <v/>
      </c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</row>
    <row r="461" spans="1:39" s="119" customFormat="1" ht="18.75" customHeight="1"/>
    <row r="462" spans="1:39" s="119" customFormat="1" ht="18.75" customHeight="1">
      <c r="A462" s="93" t="s">
        <v>194</v>
      </c>
      <c r="F462" s="127"/>
      <c r="G462" s="128"/>
      <c r="H462" s="128"/>
      <c r="I462" s="128"/>
      <c r="J462" s="128"/>
      <c r="K462" s="108"/>
      <c r="L462" s="108"/>
      <c r="U462" s="93" t="s">
        <v>286</v>
      </c>
      <c r="Z462" s="106"/>
      <c r="AA462" s="106"/>
      <c r="AB462" s="106"/>
      <c r="AC462" s="93" t="s">
        <v>287</v>
      </c>
    </row>
    <row r="463" spans="1:39" s="119" customFormat="1" ht="18.75" customHeight="1">
      <c r="A463" s="313" t="s">
        <v>300</v>
      </c>
      <c r="B463" s="313" t="s">
        <v>192</v>
      </c>
      <c r="C463" s="313" t="s">
        <v>272</v>
      </c>
      <c r="D463" s="535" t="s">
        <v>301</v>
      </c>
      <c r="E463" s="536"/>
      <c r="F463" s="536"/>
      <c r="G463" s="536"/>
      <c r="H463" s="536"/>
      <c r="I463" s="536"/>
      <c r="J463" s="536"/>
      <c r="K463" s="537"/>
      <c r="L463" s="538" t="s">
        <v>302</v>
      </c>
      <c r="M463" s="544" t="s">
        <v>44</v>
      </c>
      <c r="N463" s="538" t="s">
        <v>290</v>
      </c>
      <c r="O463" s="538" t="s">
        <v>227</v>
      </c>
      <c r="P463" s="538" t="s">
        <v>288</v>
      </c>
      <c r="Q463" s="538" t="s">
        <v>229</v>
      </c>
      <c r="R463" s="538" t="s">
        <v>195</v>
      </c>
      <c r="S463" s="538" t="s">
        <v>232</v>
      </c>
      <c r="U463" s="538" t="s">
        <v>227</v>
      </c>
      <c r="V463" s="538" t="s">
        <v>288</v>
      </c>
      <c r="W463" s="538" t="s">
        <v>229</v>
      </c>
      <c r="X463" s="538" t="s">
        <v>195</v>
      </c>
      <c r="Y463" s="538" t="s">
        <v>232</v>
      </c>
      <c r="Z463" s="538" t="s">
        <v>289</v>
      </c>
      <c r="AA463" s="558" t="s">
        <v>310</v>
      </c>
      <c r="AC463" s="313" t="s">
        <v>290</v>
      </c>
      <c r="AD463" s="538" t="s">
        <v>3</v>
      </c>
      <c r="AE463" s="313" t="s">
        <v>290</v>
      </c>
      <c r="AF463" s="538" t="s">
        <v>291</v>
      </c>
      <c r="AG463" s="313" t="s">
        <v>290</v>
      </c>
      <c r="AH463" s="313" t="s">
        <v>290</v>
      </c>
    </row>
    <row r="464" spans="1:39" s="119" customFormat="1" ht="18.75" customHeight="1">
      <c r="A464" s="312"/>
      <c r="B464" s="312" t="s">
        <v>176</v>
      </c>
      <c r="C464" s="312" t="s">
        <v>176</v>
      </c>
      <c r="D464" s="99" t="s">
        <v>297</v>
      </c>
      <c r="E464" s="99" t="s">
        <v>313</v>
      </c>
      <c r="F464" s="99" t="s">
        <v>314</v>
      </c>
      <c r="G464" s="99" t="s">
        <v>315</v>
      </c>
      <c r="H464" s="99" t="s">
        <v>296</v>
      </c>
      <c r="I464" s="99" t="s">
        <v>316</v>
      </c>
      <c r="J464" s="99" t="s">
        <v>298</v>
      </c>
      <c r="K464" s="99" t="s">
        <v>61</v>
      </c>
      <c r="L464" s="539"/>
      <c r="M464" s="545"/>
      <c r="N464" s="539"/>
      <c r="O464" s="539"/>
      <c r="P464" s="539"/>
      <c r="Q464" s="539"/>
      <c r="R464" s="539"/>
      <c r="S464" s="539"/>
      <c r="U464" s="539"/>
      <c r="V464" s="539"/>
      <c r="W464" s="539"/>
      <c r="X464" s="539"/>
      <c r="Y464" s="539"/>
      <c r="Z464" s="539"/>
      <c r="AA464" s="559"/>
      <c r="AC464" s="312" t="s">
        <v>292</v>
      </c>
      <c r="AD464" s="539"/>
      <c r="AE464" s="312" t="s">
        <v>293</v>
      </c>
      <c r="AF464" s="539"/>
      <c r="AG464" s="312" t="s">
        <v>294</v>
      </c>
      <c r="AH464" s="312" t="s">
        <v>295</v>
      </c>
    </row>
    <row r="465" spans="1:34" s="119" customFormat="1" ht="18.75" customHeight="1">
      <c r="A465" s="129" t="b">
        <f ca="1">AND(B446=TRUE,H435+6&gt;A446+2)</f>
        <v>0</v>
      </c>
      <c r="B465" s="130" t="str">
        <f t="shared" ref="B465:B478" ca="1" si="221">IF(TYPE(K446)=16,"",K446)</f>
        <v/>
      </c>
      <c r="C465" s="131" t="str">
        <f t="shared" ref="C465:C478" ca="1" si="222">S446</f>
        <v/>
      </c>
      <c r="D465" s="204" t="str">
        <f ca="1">IF(A465=FALSE,"",IF(B465=0,0,D437/B465*100))</f>
        <v/>
      </c>
      <c r="E465" s="204" t="str">
        <f ca="1">IF(A465=FALSE,"",IF(B465=0,0,D437/B465*100))</f>
        <v/>
      </c>
      <c r="F465" s="132" t="str">
        <f ca="1">IF(A465=FALSE,"",IF(B465=0,0,SQRT(SUMSQ(D465/2/SQRT(3),E465/2/SQRT(3)))))</f>
        <v/>
      </c>
      <c r="G465" s="132" t="str">
        <f t="shared" ref="G465:G478" ca="1" si="223">IF(A465=FALSE,"",SQRT(1/(3*(3-1))*SUMSQ(T446-P465,U446-P465,V446-P465)))</f>
        <v/>
      </c>
      <c r="H465" s="132" t="str">
        <f ca="1">IF(A465=FALSE,"",IF(B465=0,0,P435/2))</f>
        <v/>
      </c>
      <c r="I465" s="132" t="str">
        <f ca="1">IF(A465=FALSE,"",IF(B465=0,0,P437/SQRT(3)))</f>
        <v/>
      </c>
      <c r="J465" s="132" t="str">
        <f ca="1">IF(A465=FALSE,"",IF(B465=0,0,O435*B437/SQRT(3)))</f>
        <v/>
      </c>
      <c r="K465" s="205" t="str">
        <f t="shared" ref="K465:K478" ca="1" si="224">IF(A465=FALSE,"",IF(B465=0,0,SQRT(SUMSQ(F465:J465))))</f>
        <v/>
      </c>
      <c r="L465" s="133" t="str">
        <f ca="1">IF(A465=FALSE,"",IF(G465=0,"∞",IF(K465^4/(G465^4/2)&gt;100000,"∞",ROUNDDOWN(K465^4/(G465^4/2),0))))</f>
        <v/>
      </c>
      <c r="M465" s="134" t="str">
        <f t="shared" ref="M465:M478" ca="1" si="225">IF(A465=FALSE,"",IF(L465="∞",2,IF(L465&gt;=10,2,IF(L465&lt;10,ROUND(TINV((1-0.95),L465),2)))))</f>
        <v/>
      </c>
      <c r="N465" s="135" t="str">
        <f ca="1">IF(A465=FALSE,"",IF(B465=0,0,K465*MAX(M465:M478)))</f>
        <v/>
      </c>
      <c r="O465" s="207" t="str">
        <f ca="1">IF(A465=FALSE,"",D447)</f>
        <v/>
      </c>
      <c r="P465" s="208" t="str">
        <f t="shared" ref="P465:P478" ca="1" si="226">IF(A465=FALSE,"",AVERAGE(T446:V446))</f>
        <v/>
      </c>
      <c r="Q465" s="210" t="str">
        <f t="shared" ref="Q465:Q478" ca="1" si="227">IF(A465=FALSE,"",IF(B465=0,0,MAX(T446:V446)-MIN(T446:V446)))</f>
        <v/>
      </c>
      <c r="R465" s="208" t="str">
        <f ca="1">IF(A465=FALSE,"",OFFSET(O444,0,MATCH(MAX(P445:R445),P445:R445,0)))</f>
        <v/>
      </c>
      <c r="S465" s="209" t="str">
        <f ca="1">IF(A465=FALSE,"",IF(C465=0,0,D437/B465*100))</f>
        <v/>
      </c>
      <c r="U465" s="104">
        <f ca="1">IF(F435*Q$4&lt;=O465,0.5,IF(F435*Q$5&lt;=O465,1,IF(F435*Q$6&lt;=O465,2,IF(F435*Q$7&lt;=O465,3,))))</f>
        <v>0.5</v>
      </c>
      <c r="V465" s="104">
        <f t="shared" ref="V465:V478" ca="1" si="228">OFFSET($P$3,COUNTIF(R$4:R$7,"&lt;"&amp;ABS(P465))+1,0)</f>
        <v>0.5</v>
      </c>
      <c r="W465" s="104">
        <f t="shared" ref="W465:W478" ca="1" si="229">OFFSET($P$3,COUNTIF(S$4:S$7,"&lt;"&amp;ABS(Q465))+1,0)</f>
        <v>0.5</v>
      </c>
      <c r="X465" s="104">
        <f t="shared" ref="X465:X478" ca="1" si="230">OFFSET($P$3,COUNTIF(U$4:U$7,"&lt;"&amp;ABS(R465))+1,0)</f>
        <v>0.5</v>
      </c>
      <c r="Y465" s="104">
        <f t="shared" ref="Y465:Y478" ca="1" si="231">OFFSET($P$3,COUNTIF(V$4:V$7,"&lt;"&amp;ABS(S465))+1,0)</f>
        <v>0.5</v>
      </c>
      <c r="Z465" s="104">
        <f ca="1">IF(O437="등급외",4,O437)</f>
        <v>0</v>
      </c>
      <c r="AA465" s="136" t="s">
        <v>0</v>
      </c>
      <c r="AC465" s="137" t="str">
        <f t="shared" ref="AC465:AC478" ca="1" si="232">N465</f>
        <v/>
      </c>
      <c r="AD465" s="137" t="str">
        <f ca="1">IF(A465=FALSE,"",IF(B465=0,0,C437*100))</f>
        <v/>
      </c>
      <c r="AE465" s="137" t="str">
        <f t="shared" ref="AE465:AE478" ca="1" si="233">IF(A465=FALSE,"",IF(B465=0,0,MAX(AC465:AD465)))</f>
        <v/>
      </c>
      <c r="AF465" s="137" t="b">
        <f t="shared" ref="AF465:AF478" ca="1" si="234">AE465=AC465</f>
        <v>1</v>
      </c>
      <c r="AG465" s="125" t="str">
        <f t="shared" ref="AG465:AG478" ca="1" si="235">IF(A465=FALSE,"",IF(B465=0,"",IF(ABS(AE465)&lt;0.01,4,IF(ABS(AE465)&lt;0.1,3,IF(ABS(AE465)&lt;1,2,IF(ABS(AE465)&lt;10,1,0))))))</f>
        <v/>
      </c>
      <c r="AH465" s="125">
        <f ca="1">MIN(AG465:AG478)</f>
        <v>0</v>
      </c>
    </row>
    <row r="466" spans="1:34" s="119" customFormat="1" ht="18.75" customHeight="1">
      <c r="A466" s="129" t="b">
        <f ca="1">AND(B447=TRUE,H435+6&gt;A447+2)</f>
        <v>0</v>
      </c>
      <c r="B466" s="130" t="str">
        <f t="shared" ca="1" si="221"/>
        <v/>
      </c>
      <c r="C466" s="131" t="str">
        <f t="shared" ca="1" si="222"/>
        <v/>
      </c>
      <c r="D466" s="204" t="str">
        <f ca="1">IF(A466=FALSE,"",IF(B466=0,0,D437/B466*100))</f>
        <v/>
      </c>
      <c r="E466" s="204" t="str">
        <f ca="1">IF(A466=FALSE,"",IF(B466=0,0,D437/B466*100))</f>
        <v/>
      </c>
      <c r="F466" s="132" t="str">
        <f t="shared" ref="F466:F478" ca="1" si="236">IF(A466=FALSE,"",IF(B466=0,0,SQRT(SUMSQ(D466/2/SQRT(3),E466/2/SQRT(3)))))</f>
        <v/>
      </c>
      <c r="G466" s="132" t="str">
        <f t="shared" ca="1" si="223"/>
        <v/>
      </c>
      <c r="H466" s="132" t="str">
        <f ca="1">IF(A466=FALSE,"",IF(B466=0,0,P435/2))</f>
        <v/>
      </c>
      <c r="I466" s="132" t="str">
        <f ca="1">IF(A466=FALSE,"",IF(B466=0,0,P437/SQRT(3)))</f>
        <v/>
      </c>
      <c r="J466" s="132" t="str">
        <f ca="1">IF(A466=FALSE,"",IF(B466=0,0,O435*B437/SQRT(3)))</f>
        <v/>
      </c>
      <c r="K466" s="205" t="str">
        <f t="shared" ca="1" si="224"/>
        <v/>
      </c>
      <c r="L466" s="133" t="str">
        <f t="shared" ref="L466:L478" ca="1" si="237">IF(A466=FALSE,"",IF(G466=0,"∞",IF(K466^4/(G466^4/2)&gt;100000,"∞",ROUNDDOWN(K466^4/(G466^4/2),0))))</f>
        <v/>
      </c>
      <c r="M466" s="134" t="str">
        <f t="shared" ca="1" si="225"/>
        <v/>
      </c>
      <c r="N466" s="135" t="str">
        <f ca="1">IF(A466=FALSE,"",IF(B466=0,0,K466*MAX(M465:M478)))</f>
        <v/>
      </c>
      <c r="O466" s="207" t="str">
        <f ca="1">IF(A466=FALSE,"",D447)</f>
        <v/>
      </c>
      <c r="P466" s="208" t="str">
        <f t="shared" ca="1" si="226"/>
        <v/>
      </c>
      <c r="Q466" s="210" t="str">
        <f t="shared" ca="1" si="227"/>
        <v/>
      </c>
      <c r="R466" s="208" t="str">
        <f ca="1">IF(A466=FALSE,"",OFFSET(O444,0,MATCH(MAX(P445:R445),P445:R445,0)))</f>
        <v/>
      </c>
      <c r="S466" s="209" t="str">
        <f ca="1">IF(A466=FALSE,"",IF(C466=0,0,D437/B466*100))</f>
        <v/>
      </c>
      <c r="U466" s="104">
        <f ca="1">IF(F435*Q$4&lt;=O466,0.5,IF(F435*Q$5&lt;=O466,1,IF(F435*Q$6&lt;=O466,2,IF(F435*Q$7&lt;=O466,3,))))</f>
        <v>0.5</v>
      </c>
      <c r="V466" s="104">
        <f t="shared" ca="1" si="228"/>
        <v>0.5</v>
      </c>
      <c r="W466" s="104">
        <f t="shared" ca="1" si="229"/>
        <v>0.5</v>
      </c>
      <c r="X466" s="104">
        <f t="shared" ca="1" si="230"/>
        <v>0.5</v>
      </c>
      <c r="Y466" s="104">
        <f t="shared" ca="1" si="231"/>
        <v>0.5</v>
      </c>
      <c r="Z466" s="104">
        <f ca="1">Z465</f>
        <v>0</v>
      </c>
      <c r="AA466" s="136">
        <f t="shared" ref="AA466:AA478" ca="1" si="238">MAX(U466:Z466)</f>
        <v>0.5</v>
      </c>
      <c r="AC466" s="137" t="str">
        <f t="shared" ca="1" si="232"/>
        <v/>
      </c>
      <c r="AD466" s="137" t="str">
        <f ca="1">IF(A466=FALSE,"",IF(B466=0,0,C437*100))</f>
        <v/>
      </c>
      <c r="AE466" s="137" t="str">
        <f t="shared" ca="1" si="233"/>
        <v/>
      </c>
      <c r="AF466" s="137" t="b">
        <f t="shared" ca="1" si="234"/>
        <v>1</v>
      </c>
      <c r="AG466" s="125" t="str">
        <f t="shared" ca="1" si="235"/>
        <v/>
      </c>
      <c r="AH466" s="313" t="s">
        <v>51</v>
      </c>
    </row>
    <row r="467" spans="1:34" s="119" customFormat="1" ht="18.75" customHeight="1">
      <c r="A467" s="129" t="b">
        <f ca="1">AND(B448=TRUE,H435+6&gt;A448+2)</f>
        <v>0</v>
      </c>
      <c r="B467" s="130" t="str">
        <f t="shared" ca="1" si="221"/>
        <v/>
      </c>
      <c r="C467" s="131" t="str">
        <f t="shared" ca="1" si="222"/>
        <v/>
      </c>
      <c r="D467" s="204" t="str">
        <f ca="1">IF(A467=FALSE,"",IF(B467=0,0,D437/B467*100))</f>
        <v/>
      </c>
      <c r="E467" s="204" t="str">
        <f ca="1">IF(A467=FALSE,"",IF(B467=0,0,D437/B467*100))</f>
        <v/>
      </c>
      <c r="F467" s="132" t="str">
        <f t="shared" ca="1" si="236"/>
        <v/>
      </c>
      <c r="G467" s="132" t="str">
        <f t="shared" ca="1" si="223"/>
        <v/>
      </c>
      <c r="H467" s="132" t="str">
        <f ca="1">IF(A467=FALSE,"",IF(B467=0,0,P435/2))</f>
        <v/>
      </c>
      <c r="I467" s="132" t="str">
        <f ca="1">IF(A467=FALSE,"",IF(B467=0,0,P437/SQRT(3)))</f>
        <v/>
      </c>
      <c r="J467" s="132" t="str">
        <f ca="1">IF(A467=FALSE,"",IF(B467=0,0,O435*B437/SQRT(3)))</f>
        <v/>
      </c>
      <c r="K467" s="205" t="str">
        <f t="shared" ca="1" si="224"/>
        <v/>
      </c>
      <c r="L467" s="133" t="str">
        <f t="shared" ca="1" si="237"/>
        <v/>
      </c>
      <c r="M467" s="134" t="str">
        <f t="shared" ca="1" si="225"/>
        <v/>
      </c>
      <c r="N467" s="135" t="str">
        <f ca="1">IF(A467=FALSE,"",IF(B467=0,0,K467*MAX(M465:M478)))</f>
        <v/>
      </c>
      <c r="O467" s="207" t="str">
        <f ca="1">IF(A467=FALSE,"",D447)</f>
        <v/>
      </c>
      <c r="P467" s="208" t="str">
        <f t="shared" ca="1" si="226"/>
        <v/>
      </c>
      <c r="Q467" s="210" t="str">
        <f t="shared" ca="1" si="227"/>
        <v/>
      </c>
      <c r="R467" s="208" t="str">
        <f ca="1">IF(A467=FALSE,"",OFFSET(O444,0,MATCH(MAX(P445:R445),P445:R445,0)))</f>
        <v/>
      </c>
      <c r="S467" s="209" t="str">
        <f ca="1">IF(A467=FALSE,"",IF(C467=0,0,D437/B467*100))</f>
        <v/>
      </c>
      <c r="U467" s="104">
        <f ca="1">IF(F435*Q$4&lt;=O467,0.5,IF(F435*Q$5&lt;=O467,1,IF(F435*Q$6&lt;=O467,2,IF(F435*Q$7&lt;=O467,3,))))</f>
        <v>0.5</v>
      </c>
      <c r="V467" s="104">
        <f t="shared" ca="1" si="228"/>
        <v>0.5</v>
      </c>
      <c r="W467" s="104">
        <f t="shared" ca="1" si="229"/>
        <v>0.5</v>
      </c>
      <c r="X467" s="104">
        <f t="shared" ca="1" si="230"/>
        <v>0.5</v>
      </c>
      <c r="Y467" s="104">
        <f t="shared" ca="1" si="231"/>
        <v>0.5</v>
      </c>
      <c r="Z467" s="104">
        <f t="shared" ref="Z467:Z478" ca="1" si="239">Z466</f>
        <v>0</v>
      </c>
      <c r="AA467" s="136">
        <f t="shared" ca="1" si="238"/>
        <v>0.5</v>
      </c>
      <c r="AC467" s="137" t="str">
        <f t="shared" ca="1" si="232"/>
        <v/>
      </c>
      <c r="AD467" s="137" t="str">
        <f ca="1">IF(A467=FALSE,"",IF(B467=0,0,C437*100))</f>
        <v/>
      </c>
      <c r="AE467" s="137" t="str">
        <f t="shared" ca="1" si="233"/>
        <v/>
      </c>
      <c r="AF467" s="137" t="b">
        <f t="shared" ca="1" si="234"/>
        <v>1</v>
      </c>
      <c r="AG467" s="125" t="str">
        <f t="shared" ca="1" si="235"/>
        <v/>
      </c>
      <c r="AH467" s="125" t="str">
        <f ca="1">OFFSET($N$2,MATCH(AH465,$M$3:$M$8,0),0)</f>
        <v>0</v>
      </c>
    </row>
    <row r="468" spans="1:34" s="119" customFormat="1" ht="18.75" customHeight="1">
      <c r="A468" s="129" t="b">
        <f ca="1">AND(B449=TRUE,H435+6&gt;A449+2)</f>
        <v>0</v>
      </c>
      <c r="B468" s="130" t="str">
        <f t="shared" ca="1" si="221"/>
        <v/>
      </c>
      <c r="C468" s="131" t="str">
        <f t="shared" ca="1" si="222"/>
        <v/>
      </c>
      <c r="D468" s="204" t="str">
        <f ca="1">IF(A468=FALSE,"",IF(B468=0,0,D437/B468*100))</f>
        <v/>
      </c>
      <c r="E468" s="204" t="str">
        <f ca="1">IF(A468=FALSE,"",IF(B468=0,0,D437/B468*100))</f>
        <v/>
      </c>
      <c r="F468" s="132" t="str">
        <f t="shared" ca="1" si="236"/>
        <v/>
      </c>
      <c r="G468" s="132" t="str">
        <f t="shared" ca="1" si="223"/>
        <v/>
      </c>
      <c r="H468" s="132" t="str">
        <f ca="1">IF(A468=FALSE,"",IF(B468=0,0,P435/2))</f>
        <v/>
      </c>
      <c r="I468" s="132" t="str">
        <f ca="1">IF(A468=FALSE,"",IF(B468=0,0,P437/SQRT(3)))</f>
        <v/>
      </c>
      <c r="J468" s="132" t="str">
        <f ca="1">IF(A468=FALSE,"",IF(B468=0,0,O435*B437/SQRT(3)))</f>
        <v/>
      </c>
      <c r="K468" s="205" t="str">
        <f t="shared" ca="1" si="224"/>
        <v/>
      </c>
      <c r="L468" s="133" t="str">
        <f t="shared" ca="1" si="237"/>
        <v/>
      </c>
      <c r="M468" s="134" t="str">
        <f t="shared" ca="1" si="225"/>
        <v/>
      </c>
      <c r="N468" s="135" t="str">
        <f ca="1">IF(A468=FALSE,"",IF(B468=0,0,K468*MAX(M465:M478)))</f>
        <v/>
      </c>
      <c r="O468" s="207" t="str">
        <f ca="1">IF(A468=FALSE,"",D447)</f>
        <v/>
      </c>
      <c r="P468" s="208" t="str">
        <f t="shared" ca="1" si="226"/>
        <v/>
      </c>
      <c r="Q468" s="210" t="str">
        <f t="shared" ca="1" si="227"/>
        <v/>
      </c>
      <c r="R468" s="208" t="str">
        <f ca="1">IF(A468=FALSE,"",OFFSET(O444,0,MATCH(MAX(P445:R445),P445:R445,0)))</f>
        <v/>
      </c>
      <c r="S468" s="209" t="str">
        <f ca="1">IF(A468=FALSE,"",IF(C468=0,0,D437/B468*100))</f>
        <v/>
      </c>
      <c r="U468" s="104">
        <f ca="1">IF(F435*Q$4&lt;=O468,0.5,IF(F435*Q$5&lt;=O468,1,IF(F435*Q$6&lt;=O468,2,IF(F435*Q$7&lt;=O468,3,))))</f>
        <v>0.5</v>
      </c>
      <c r="V468" s="104">
        <f t="shared" ca="1" si="228"/>
        <v>0.5</v>
      </c>
      <c r="W468" s="104">
        <f t="shared" ca="1" si="229"/>
        <v>0.5</v>
      </c>
      <c r="X468" s="104">
        <f t="shared" ca="1" si="230"/>
        <v>0.5</v>
      </c>
      <c r="Y468" s="104">
        <f t="shared" ca="1" si="231"/>
        <v>0.5</v>
      </c>
      <c r="Z468" s="104">
        <f t="shared" ca="1" si="239"/>
        <v>0</v>
      </c>
      <c r="AA468" s="136">
        <f t="shared" ca="1" si="238"/>
        <v>0.5</v>
      </c>
      <c r="AC468" s="137" t="str">
        <f t="shared" ca="1" si="232"/>
        <v/>
      </c>
      <c r="AD468" s="137" t="str">
        <f ca="1">IF(A468=FALSE,"",IF(B468=0,0,C437*100))</f>
        <v/>
      </c>
      <c r="AE468" s="137" t="str">
        <f t="shared" ca="1" si="233"/>
        <v/>
      </c>
      <c r="AF468" s="137" t="b">
        <f t="shared" ca="1" si="234"/>
        <v>1</v>
      </c>
      <c r="AG468" s="125" t="str">
        <f t="shared" ca="1" si="235"/>
        <v/>
      </c>
      <c r="AH468" s="313" t="s">
        <v>3</v>
      </c>
    </row>
    <row r="469" spans="1:34" s="119" customFormat="1" ht="18.75" customHeight="1">
      <c r="A469" s="129" t="b">
        <f ca="1">AND(B450=TRUE,H435+6&gt;A450+2)</f>
        <v>0</v>
      </c>
      <c r="B469" s="130" t="str">
        <f t="shared" ca="1" si="221"/>
        <v/>
      </c>
      <c r="C469" s="131" t="str">
        <f t="shared" ca="1" si="222"/>
        <v/>
      </c>
      <c r="D469" s="204" t="str">
        <f ca="1">IF(A469=FALSE,"",IF(B469=0,0,D437/B469*100))</f>
        <v/>
      </c>
      <c r="E469" s="204" t="str">
        <f ca="1">IF(A469=FALSE,"",IF(B469=0,0,D437/B469*100))</f>
        <v/>
      </c>
      <c r="F469" s="132" t="str">
        <f t="shared" ca="1" si="236"/>
        <v/>
      </c>
      <c r="G469" s="132" t="str">
        <f t="shared" ca="1" si="223"/>
        <v/>
      </c>
      <c r="H469" s="132" t="str">
        <f ca="1">IF(A469=FALSE,"",IF(B469=0,0,P435/2))</f>
        <v/>
      </c>
      <c r="I469" s="132" t="str">
        <f ca="1">IF(A469=FALSE,"",IF(B469=0,0,P437/SQRT(3)))</f>
        <v/>
      </c>
      <c r="J469" s="132" t="str">
        <f ca="1">IF(A469=FALSE,"",IF(B469=0,0,O435*B437/SQRT(3)))</f>
        <v/>
      </c>
      <c r="K469" s="205" t="str">
        <f t="shared" ca="1" si="224"/>
        <v/>
      </c>
      <c r="L469" s="133" t="str">
        <f t="shared" ca="1" si="237"/>
        <v/>
      </c>
      <c r="M469" s="134" t="str">
        <f t="shared" ca="1" si="225"/>
        <v/>
      </c>
      <c r="N469" s="135" t="str">
        <f ca="1">IF(A469=FALSE,"",IF(B469=0,0,K469*MAX(M465:M478)))</f>
        <v/>
      </c>
      <c r="O469" s="207" t="str">
        <f ca="1">IF(A469=FALSE,"",D447)</f>
        <v/>
      </c>
      <c r="P469" s="208" t="str">
        <f t="shared" ca="1" si="226"/>
        <v/>
      </c>
      <c r="Q469" s="210" t="str">
        <f t="shared" ca="1" si="227"/>
        <v/>
      </c>
      <c r="R469" s="208" t="str">
        <f ca="1">IF(A469=FALSE,"",OFFSET(O444,0,MATCH(MAX(P445:R445),P445:R445,0)))</f>
        <v/>
      </c>
      <c r="S469" s="209" t="str">
        <f ca="1">IF(A469=FALSE,"",IF(C469=0,0,D437/B469*100))</f>
        <v/>
      </c>
      <c r="U469" s="104">
        <f ca="1">IF(F435*Q$4&lt;=O469,0.5,IF(F435*Q$5&lt;=O469,1,IF(F435*Q$6&lt;=O469,2,IF(F435*Q$7&lt;=O469,3,))))</f>
        <v>0.5</v>
      </c>
      <c r="V469" s="104">
        <f t="shared" ca="1" si="228"/>
        <v>0.5</v>
      </c>
      <c r="W469" s="104">
        <f t="shared" ca="1" si="229"/>
        <v>0.5</v>
      </c>
      <c r="X469" s="104">
        <f t="shared" ca="1" si="230"/>
        <v>0.5</v>
      </c>
      <c r="Y469" s="104">
        <f t="shared" ca="1" si="231"/>
        <v>0.5</v>
      </c>
      <c r="Z469" s="104">
        <f t="shared" ca="1" si="239"/>
        <v>0</v>
      </c>
      <c r="AA469" s="136">
        <f t="shared" ca="1" si="238"/>
        <v>0.5</v>
      </c>
      <c r="AC469" s="137" t="str">
        <f t="shared" ca="1" si="232"/>
        <v/>
      </c>
      <c r="AD469" s="137" t="str">
        <f ca="1">IF(A469=FALSE,"",IF(B469=0,0,C437*100))</f>
        <v/>
      </c>
      <c r="AE469" s="137" t="str">
        <f t="shared" ca="1" si="233"/>
        <v/>
      </c>
      <c r="AF469" s="137" t="b">
        <f t="shared" ca="1" si="234"/>
        <v>1</v>
      </c>
      <c r="AG469" s="125" t="str">
        <f t="shared" ca="1" si="235"/>
        <v/>
      </c>
      <c r="AH469" s="312" t="s">
        <v>233</v>
      </c>
    </row>
    <row r="470" spans="1:34" s="119" customFormat="1" ht="18.75" customHeight="1">
      <c r="A470" s="129" t="b">
        <f ca="1">AND(B451=TRUE,H435+6&gt;A451+2)</f>
        <v>0</v>
      </c>
      <c r="B470" s="130" t="str">
        <f t="shared" ca="1" si="221"/>
        <v/>
      </c>
      <c r="C470" s="131" t="str">
        <f t="shared" ca="1" si="222"/>
        <v/>
      </c>
      <c r="D470" s="204" t="str">
        <f ca="1">IF(A470=FALSE,"",IF(B470=0,0,D437/B470*100))</f>
        <v/>
      </c>
      <c r="E470" s="204" t="str">
        <f ca="1">IF(A470=FALSE,"",IF(B470=0,0,D437/B470*100))</f>
        <v/>
      </c>
      <c r="F470" s="132" t="str">
        <f t="shared" ca="1" si="236"/>
        <v/>
      </c>
      <c r="G470" s="132" t="str">
        <f t="shared" ca="1" si="223"/>
        <v/>
      </c>
      <c r="H470" s="132" t="str">
        <f ca="1">IF(A470=FALSE,"",IF(B470=0,0,P435/2))</f>
        <v/>
      </c>
      <c r="I470" s="132" t="str">
        <f ca="1">IF(A470=FALSE,"",IF(B470=0,0,P437/SQRT(3)))</f>
        <v/>
      </c>
      <c r="J470" s="132" t="str">
        <f ca="1">IF(A470=FALSE,"",IF(B470=0,0,O435*B437/SQRT(3)))</f>
        <v/>
      </c>
      <c r="K470" s="205" t="str">
        <f t="shared" ca="1" si="224"/>
        <v/>
      </c>
      <c r="L470" s="133" t="str">
        <f t="shared" ca="1" si="237"/>
        <v/>
      </c>
      <c r="M470" s="134" t="str">
        <f t="shared" ca="1" si="225"/>
        <v/>
      </c>
      <c r="N470" s="135" t="str">
        <f ca="1">IF(A470=FALSE,"",IF(B470=0,0,K470*MAX(M465:M478)))</f>
        <v/>
      </c>
      <c r="O470" s="207" t="str">
        <f ca="1">IF(A470=FALSE,"",D447)</f>
        <v/>
      </c>
      <c r="P470" s="208" t="str">
        <f t="shared" ca="1" si="226"/>
        <v/>
      </c>
      <c r="Q470" s="210" t="str">
        <f t="shared" ca="1" si="227"/>
        <v/>
      </c>
      <c r="R470" s="208" t="str">
        <f ca="1">IF(A470=FALSE,"",OFFSET(O444,0,MATCH(MAX(P445:R445),P445:R445,0)))</f>
        <v/>
      </c>
      <c r="S470" s="209" t="str">
        <f ca="1">IF(A470=FALSE,"",IF(C470=0,0,D437/B470*100))</f>
        <v/>
      </c>
      <c r="U470" s="104">
        <f ca="1">IF(F435*Q$4&lt;=O470,0.5,IF(F435*Q$5&lt;=O470,1,IF(F435*Q$6&lt;=O470,2,IF(F435*Q$7&lt;=O470,3,))))</f>
        <v>0.5</v>
      </c>
      <c r="V470" s="104">
        <f t="shared" ca="1" si="228"/>
        <v>0.5</v>
      </c>
      <c r="W470" s="104">
        <f t="shared" ca="1" si="229"/>
        <v>0.5</v>
      </c>
      <c r="X470" s="104">
        <f t="shared" ca="1" si="230"/>
        <v>0.5</v>
      </c>
      <c r="Y470" s="104">
        <f t="shared" ca="1" si="231"/>
        <v>0.5</v>
      </c>
      <c r="Z470" s="104">
        <f t="shared" ca="1" si="239"/>
        <v>0</v>
      </c>
      <c r="AA470" s="136">
        <f t="shared" ca="1" si="238"/>
        <v>0.5</v>
      </c>
      <c r="AC470" s="137" t="str">
        <f t="shared" ca="1" si="232"/>
        <v/>
      </c>
      <c r="AD470" s="137" t="str">
        <f ca="1">IF(A470=FALSE,"",IF(B470=0,0,C437*100))</f>
        <v/>
      </c>
      <c r="AE470" s="137" t="str">
        <f t="shared" ca="1" si="233"/>
        <v/>
      </c>
      <c r="AF470" s="137" t="b">
        <f t="shared" ca="1" si="234"/>
        <v>1</v>
      </c>
      <c r="AG470" s="125" t="str">
        <f t="shared" ca="1" si="235"/>
        <v/>
      </c>
      <c r="AH470" s="188" t="str">
        <f ca="1">IF(COUNTIF(AF465:AF478,FALSE)=0,"","초과")</f>
        <v/>
      </c>
    </row>
    <row r="471" spans="1:34" s="119" customFormat="1" ht="18.75" customHeight="1">
      <c r="A471" s="129" t="b">
        <f ca="1">AND(B452=TRUE,H435+6&gt;A452+2)</f>
        <v>0</v>
      </c>
      <c r="B471" s="130" t="str">
        <f t="shared" ca="1" si="221"/>
        <v/>
      </c>
      <c r="C471" s="131" t="str">
        <f t="shared" ca="1" si="222"/>
        <v/>
      </c>
      <c r="D471" s="204" t="str">
        <f ca="1">IF(A471=FALSE,"",IF(B471=0,0,D437/B471*100))</f>
        <v/>
      </c>
      <c r="E471" s="204" t="str">
        <f ca="1">IF(A471=FALSE,"",IF(B471=0,0,D437/B471*100))</f>
        <v/>
      </c>
      <c r="F471" s="132" t="str">
        <f t="shared" ca="1" si="236"/>
        <v/>
      </c>
      <c r="G471" s="132" t="str">
        <f t="shared" ca="1" si="223"/>
        <v/>
      </c>
      <c r="H471" s="132" t="str">
        <f ca="1">IF(A471=FALSE,"",IF(B471=0,0,P435/2))</f>
        <v/>
      </c>
      <c r="I471" s="132" t="str">
        <f ca="1">IF(A471=FALSE,"",IF(B471=0,0,P437/SQRT(3)))</f>
        <v/>
      </c>
      <c r="J471" s="132" t="str">
        <f ca="1">IF(A471=FALSE,"",IF(B471=0,0,O435*B437/SQRT(3)))</f>
        <v/>
      </c>
      <c r="K471" s="205" t="str">
        <f t="shared" ca="1" si="224"/>
        <v/>
      </c>
      <c r="L471" s="133" t="str">
        <f t="shared" ca="1" si="237"/>
        <v/>
      </c>
      <c r="M471" s="134" t="str">
        <f t="shared" ca="1" si="225"/>
        <v/>
      </c>
      <c r="N471" s="135" t="str">
        <f ca="1">IF(A471=FALSE,"",IF(B471=0,0,K471*MAX(M465:M478)))</f>
        <v/>
      </c>
      <c r="O471" s="207" t="str">
        <f ca="1">IF(A471=FALSE,"",D447)</f>
        <v/>
      </c>
      <c r="P471" s="208" t="str">
        <f t="shared" ca="1" si="226"/>
        <v/>
      </c>
      <c r="Q471" s="210" t="str">
        <f t="shared" ca="1" si="227"/>
        <v/>
      </c>
      <c r="R471" s="208" t="str">
        <f ca="1">IF(A471=FALSE,"",OFFSET(O444,0,MATCH(MAX(P445:R445),P445:R445,0)))</f>
        <v/>
      </c>
      <c r="S471" s="209" t="str">
        <f ca="1">IF(A471=FALSE,"",IF(C471=0,0,D437/B471*100))</f>
        <v/>
      </c>
      <c r="U471" s="104">
        <f ca="1">IF(F435*Q$4&lt;=O471,0.5,IF(F435*Q$5&lt;=O471,1,IF(F435*Q$6&lt;=O471,2,IF(F435*Q$7&lt;=O471,3,))))</f>
        <v>0.5</v>
      </c>
      <c r="V471" s="104">
        <f t="shared" ca="1" si="228"/>
        <v>0.5</v>
      </c>
      <c r="W471" s="104">
        <f t="shared" ca="1" si="229"/>
        <v>0.5</v>
      </c>
      <c r="X471" s="104">
        <f t="shared" ca="1" si="230"/>
        <v>0.5</v>
      </c>
      <c r="Y471" s="104">
        <f t="shared" ca="1" si="231"/>
        <v>0.5</v>
      </c>
      <c r="Z471" s="104">
        <f t="shared" ca="1" si="239"/>
        <v>0</v>
      </c>
      <c r="AA471" s="136">
        <f t="shared" ca="1" si="238"/>
        <v>0.5</v>
      </c>
      <c r="AC471" s="137" t="str">
        <f t="shared" ca="1" si="232"/>
        <v/>
      </c>
      <c r="AD471" s="137" t="str">
        <f ca="1">IF(A471=FALSE,"",IF(B471=0,0,C437*100))</f>
        <v/>
      </c>
      <c r="AE471" s="137" t="str">
        <f t="shared" ca="1" si="233"/>
        <v/>
      </c>
      <c r="AF471" s="137" t="b">
        <f t="shared" ca="1" si="234"/>
        <v>1</v>
      </c>
      <c r="AG471" s="186" t="str">
        <f t="shared" ca="1" si="235"/>
        <v/>
      </c>
      <c r="AH471" s="189"/>
    </row>
    <row r="472" spans="1:34" s="119" customFormat="1" ht="18.75" customHeight="1">
      <c r="A472" s="129" t="b">
        <f ca="1">AND(B453=TRUE,H435+6&gt;A453+2)</f>
        <v>0</v>
      </c>
      <c r="B472" s="130" t="str">
        <f t="shared" ca="1" si="221"/>
        <v/>
      </c>
      <c r="C472" s="131" t="str">
        <f t="shared" ca="1" si="222"/>
        <v/>
      </c>
      <c r="D472" s="204" t="str">
        <f ca="1">IF(A472=FALSE,"",IF(B472=0,0,D437/B472*100))</f>
        <v/>
      </c>
      <c r="E472" s="204" t="str">
        <f ca="1">IF(A472=FALSE,"",IF(B472=0,0,D437/B472*100))</f>
        <v/>
      </c>
      <c r="F472" s="132" t="str">
        <f t="shared" ca="1" si="236"/>
        <v/>
      </c>
      <c r="G472" s="132" t="str">
        <f t="shared" ca="1" si="223"/>
        <v/>
      </c>
      <c r="H472" s="132" t="str">
        <f ca="1">IF(A472=FALSE,"",IF(B472=0,0,P435/2))</f>
        <v/>
      </c>
      <c r="I472" s="132" t="str">
        <f ca="1">IF(A472=FALSE,"",IF(B472=0,0,P437/SQRT(3)))</f>
        <v/>
      </c>
      <c r="J472" s="132" t="str">
        <f ca="1">IF(A472=FALSE,"",IF(B472=0,0,O435*B437/SQRT(3)))</f>
        <v/>
      </c>
      <c r="K472" s="205" t="str">
        <f t="shared" ca="1" si="224"/>
        <v/>
      </c>
      <c r="L472" s="133" t="str">
        <f t="shared" ca="1" si="237"/>
        <v/>
      </c>
      <c r="M472" s="134" t="str">
        <f t="shared" ca="1" si="225"/>
        <v/>
      </c>
      <c r="N472" s="135" t="str">
        <f ca="1">IF(A472=FALSE,"",IF(B472=0,0,K472*MAX(M465:M478)))</f>
        <v/>
      </c>
      <c r="O472" s="207" t="str">
        <f ca="1">IF(A472=FALSE,"",D447)</f>
        <v/>
      </c>
      <c r="P472" s="208" t="str">
        <f t="shared" ca="1" si="226"/>
        <v/>
      </c>
      <c r="Q472" s="210" t="str">
        <f t="shared" ca="1" si="227"/>
        <v/>
      </c>
      <c r="R472" s="208" t="str">
        <f ca="1">IF(A472=FALSE,"",OFFSET(O444,0,MATCH(MAX(P445:R445),P445:R445,0)))</f>
        <v/>
      </c>
      <c r="S472" s="209" t="str">
        <f ca="1">IF(A472=FALSE,"",IF(C472=0,0,D437/B472*100))</f>
        <v/>
      </c>
      <c r="U472" s="104">
        <f ca="1">IF(F435*Q$4&lt;=O472,0.5,IF(F435*Q$5&lt;=O472,1,IF(F435*Q$6&lt;=O472,2,IF(F435*Q$7&lt;=O472,3,))))</f>
        <v>0.5</v>
      </c>
      <c r="V472" s="104">
        <f t="shared" ca="1" si="228"/>
        <v>0.5</v>
      </c>
      <c r="W472" s="104">
        <f t="shared" ca="1" si="229"/>
        <v>0.5</v>
      </c>
      <c r="X472" s="104">
        <f t="shared" ca="1" si="230"/>
        <v>0.5</v>
      </c>
      <c r="Y472" s="104">
        <f t="shared" ca="1" si="231"/>
        <v>0.5</v>
      </c>
      <c r="Z472" s="104">
        <f t="shared" ca="1" si="239"/>
        <v>0</v>
      </c>
      <c r="AA472" s="136">
        <f t="shared" ca="1" si="238"/>
        <v>0.5</v>
      </c>
      <c r="AC472" s="137" t="str">
        <f t="shared" ca="1" si="232"/>
        <v/>
      </c>
      <c r="AD472" s="137" t="str">
        <f ca="1">IF(A472=FALSE,"",IF(B472=0,0,C437*100))</f>
        <v/>
      </c>
      <c r="AE472" s="137" t="str">
        <f t="shared" ca="1" si="233"/>
        <v/>
      </c>
      <c r="AF472" s="137" t="b">
        <f t="shared" ca="1" si="234"/>
        <v>1</v>
      </c>
      <c r="AG472" s="125" t="str">
        <f t="shared" ca="1" si="235"/>
        <v/>
      </c>
    </row>
    <row r="473" spans="1:34" s="119" customFormat="1" ht="18.75" customHeight="1">
      <c r="A473" s="129" t="b">
        <f ca="1">AND(B454=TRUE,H435+6&gt;A454+2)</f>
        <v>0</v>
      </c>
      <c r="B473" s="130" t="str">
        <f t="shared" ca="1" si="221"/>
        <v/>
      </c>
      <c r="C473" s="131" t="str">
        <f t="shared" ca="1" si="222"/>
        <v/>
      </c>
      <c r="D473" s="204" t="str">
        <f ca="1">IF(A473=FALSE,"",IF(B473=0,0,D437/B473*100))</f>
        <v/>
      </c>
      <c r="E473" s="204" t="str">
        <f ca="1">IF(A473=FALSE,"",IF(B473=0,0,D437/B473*100))</f>
        <v/>
      </c>
      <c r="F473" s="132" t="str">
        <f t="shared" ca="1" si="236"/>
        <v/>
      </c>
      <c r="G473" s="132" t="str">
        <f t="shared" ca="1" si="223"/>
        <v/>
      </c>
      <c r="H473" s="132" t="str">
        <f ca="1">IF(A473=FALSE,"",IF(B473=0,0,P435/2))</f>
        <v/>
      </c>
      <c r="I473" s="132" t="str">
        <f ca="1">IF(A473=FALSE,"",IF(B473=0,0,P437/SQRT(3)))</f>
        <v/>
      </c>
      <c r="J473" s="132" t="str">
        <f ca="1">IF(A473=FALSE,"",IF(B473=0,0,O435*B437/SQRT(3)))</f>
        <v/>
      </c>
      <c r="K473" s="205" t="str">
        <f t="shared" ca="1" si="224"/>
        <v/>
      </c>
      <c r="L473" s="133" t="str">
        <f t="shared" ca="1" si="237"/>
        <v/>
      </c>
      <c r="M473" s="134" t="str">
        <f t="shared" ca="1" si="225"/>
        <v/>
      </c>
      <c r="N473" s="135" t="str">
        <f ca="1">IF(A473=FALSE,"",IF(B473=0,0,K473*MAX(M465:M478)))</f>
        <v/>
      </c>
      <c r="O473" s="207" t="str">
        <f ca="1">IF(A473=FALSE,"",D447)</f>
        <v/>
      </c>
      <c r="P473" s="208" t="str">
        <f t="shared" ca="1" si="226"/>
        <v/>
      </c>
      <c r="Q473" s="210" t="str">
        <f t="shared" ca="1" si="227"/>
        <v/>
      </c>
      <c r="R473" s="208" t="str">
        <f ca="1">IF(A473=FALSE,"",OFFSET(O444,0,MATCH(MAX(P445:R445),P445:R445,0)))</f>
        <v/>
      </c>
      <c r="S473" s="209" t="str">
        <f ca="1">IF(A473=FALSE,"",IF(C473=0,0,D437/B473*100))</f>
        <v/>
      </c>
      <c r="U473" s="104">
        <f ca="1">IF(F435*Q$4&lt;=O473,0.5,IF(F435*Q$5&lt;=O473,1,IF(F435*Q$6&lt;=O473,2,IF(F435*Q$7&lt;=O473,3,))))</f>
        <v>0.5</v>
      </c>
      <c r="V473" s="104">
        <f t="shared" ca="1" si="228"/>
        <v>0.5</v>
      </c>
      <c r="W473" s="104">
        <f t="shared" ca="1" si="229"/>
        <v>0.5</v>
      </c>
      <c r="X473" s="104">
        <f t="shared" ca="1" si="230"/>
        <v>0.5</v>
      </c>
      <c r="Y473" s="104">
        <f t="shared" ca="1" si="231"/>
        <v>0.5</v>
      </c>
      <c r="Z473" s="104">
        <f t="shared" ca="1" si="239"/>
        <v>0</v>
      </c>
      <c r="AA473" s="136">
        <f t="shared" ca="1" si="238"/>
        <v>0.5</v>
      </c>
      <c r="AC473" s="137" t="str">
        <f t="shared" ca="1" si="232"/>
        <v/>
      </c>
      <c r="AD473" s="137" t="str">
        <f ca="1">IF(A473=FALSE,"",IF(B473=0,0,C437*100))</f>
        <v/>
      </c>
      <c r="AE473" s="137" t="str">
        <f t="shared" ca="1" si="233"/>
        <v/>
      </c>
      <c r="AF473" s="137" t="b">
        <f t="shared" ca="1" si="234"/>
        <v>1</v>
      </c>
      <c r="AG473" s="125" t="str">
        <f t="shared" ca="1" si="235"/>
        <v/>
      </c>
    </row>
    <row r="474" spans="1:34" s="119" customFormat="1" ht="18.75" customHeight="1">
      <c r="A474" s="129" t="b">
        <f ca="1">AND(B455=TRUE,H435+6&gt;A455+2)</f>
        <v>0</v>
      </c>
      <c r="B474" s="130" t="str">
        <f t="shared" ca="1" si="221"/>
        <v/>
      </c>
      <c r="C474" s="131" t="str">
        <f t="shared" ca="1" si="222"/>
        <v/>
      </c>
      <c r="D474" s="204" t="str">
        <f ca="1">IF(A474=FALSE,"",IF(B474=0,0,D437/B474*100))</f>
        <v/>
      </c>
      <c r="E474" s="204" t="str">
        <f ca="1">IF(A474=FALSE,"",IF(B474=0,0,D437/B474*100))</f>
        <v/>
      </c>
      <c r="F474" s="132" t="str">
        <f t="shared" ca="1" si="236"/>
        <v/>
      </c>
      <c r="G474" s="132" t="str">
        <f t="shared" ca="1" si="223"/>
        <v/>
      </c>
      <c r="H474" s="132" t="str">
        <f ca="1">IF(A474=FALSE,"",IF(B474=0,0,P435/2))</f>
        <v/>
      </c>
      <c r="I474" s="132" t="str">
        <f ca="1">IF(A474=FALSE,"",IF(B474=0,0,P437/SQRT(3)))</f>
        <v/>
      </c>
      <c r="J474" s="132" t="str">
        <f ca="1">IF(A474=FALSE,"",IF(B474=0,0,O435*B437/SQRT(3)))</f>
        <v/>
      </c>
      <c r="K474" s="205" t="str">
        <f t="shared" ca="1" si="224"/>
        <v/>
      </c>
      <c r="L474" s="133" t="str">
        <f t="shared" ca="1" si="237"/>
        <v/>
      </c>
      <c r="M474" s="134" t="str">
        <f t="shared" ca="1" si="225"/>
        <v/>
      </c>
      <c r="N474" s="135" t="str">
        <f ca="1">IF(A474=FALSE,"",IF(B474=0,0,K474*MAX(M465:M478)))</f>
        <v/>
      </c>
      <c r="O474" s="207" t="str">
        <f ca="1">IF(A474=FALSE,"",D447)</f>
        <v/>
      </c>
      <c r="P474" s="208" t="str">
        <f t="shared" ca="1" si="226"/>
        <v/>
      </c>
      <c r="Q474" s="210" t="str">
        <f t="shared" ca="1" si="227"/>
        <v/>
      </c>
      <c r="R474" s="208" t="str">
        <f ca="1">IF(A474=FALSE,"",OFFSET(O444,0,MATCH(MAX(P445:R445),P445:R445,0)))</f>
        <v/>
      </c>
      <c r="S474" s="209" t="str">
        <f ca="1">IF(A474=FALSE,"",IF(C474=0,0,D437/B474*100))</f>
        <v/>
      </c>
      <c r="U474" s="104">
        <f ca="1">IF(F435*Q$4&lt;=O474,0.5,IF(F435*Q$5&lt;=O474,1,IF(F435*Q$6&lt;=O474,2,IF(F435*Q$7&lt;=O474,3,))))</f>
        <v>0.5</v>
      </c>
      <c r="V474" s="104">
        <f t="shared" ca="1" si="228"/>
        <v>0.5</v>
      </c>
      <c r="W474" s="104">
        <f t="shared" ca="1" si="229"/>
        <v>0.5</v>
      </c>
      <c r="X474" s="104">
        <f t="shared" ca="1" si="230"/>
        <v>0.5</v>
      </c>
      <c r="Y474" s="104">
        <f t="shared" ca="1" si="231"/>
        <v>0.5</v>
      </c>
      <c r="Z474" s="104">
        <f t="shared" ca="1" si="239"/>
        <v>0</v>
      </c>
      <c r="AA474" s="136">
        <f t="shared" ca="1" si="238"/>
        <v>0.5</v>
      </c>
      <c r="AC474" s="137" t="str">
        <f t="shared" ca="1" si="232"/>
        <v/>
      </c>
      <c r="AD474" s="137" t="str">
        <f ca="1">IF(A474=FALSE,"",IF(B474=0,0,C437*100))</f>
        <v/>
      </c>
      <c r="AE474" s="137" t="str">
        <f t="shared" ca="1" si="233"/>
        <v/>
      </c>
      <c r="AF474" s="137" t="b">
        <f t="shared" ca="1" si="234"/>
        <v>1</v>
      </c>
      <c r="AG474" s="125" t="str">
        <f t="shared" ca="1" si="235"/>
        <v/>
      </c>
    </row>
    <row r="475" spans="1:34" s="119" customFormat="1" ht="18.75" customHeight="1">
      <c r="A475" s="129" t="b">
        <f ca="1">AND(B456=TRUE,H435+6&gt;A456+2)</f>
        <v>0</v>
      </c>
      <c r="B475" s="130" t="str">
        <f t="shared" ca="1" si="221"/>
        <v/>
      </c>
      <c r="C475" s="131" t="str">
        <f t="shared" ca="1" si="222"/>
        <v/>
      </c>
      <c r="D475" s="204" t="str">
        <f ca="1">IF(A475=FALSE,"",IF(B475=0,0,D437/B475*100))</f>
        <v/>
      </c>
      <c r="E475" s="204" t="str">
        <f ca="1">IF(A475=FALSE,"",IF(B475=0,0,D437/B475*100))</f>
        <v/>
      </c>
      <c r="F475" s="132" t="str">
        <f t="shared" ca="1" si="236"/>
        <v/>
      </c>
      <c r="G475" s="132" t="str">
        <f t="shared" ca="1" si="223"/>
        <v/>
      </c>
      <c r="H475" s="132" t="str">
        <f ca="1">IF(A475=FALSE,"",IF(B475=0,0,P435/2))</f>
        <v/>
      </c>
      <c r="I475" s="132" t="str">
        <f ca="1">IF(A475=FALSE,"",IF(B475=0,0,P437/SQRT(3)))</f>
        <v/>
      </c>
      <c r="J475" s="132" t="str">
        <f ca="1">IF(A475=FALSE,"",IF(B475=0,0,O435*B437/SQRT(3)))</f>
        <v/>
      </c>
      <c r="K475" s="205" t="str">
        <f t="shared" ca="1" si="224"/>
        <v/>
      </c>
      <c r="L475" s="133" t="str">
        <f t="shared" ca="1" si="237"/>
        <v/>
      </c>
      <c r="M475" s="134" t="str">
        <f t="shared" ca="1" si="225"/>
        <v/>
      </c>
      <c r="N475" s="135" t="str">
        <f ca="1">IF(A475=FALSE,"",IF(B475=0,0,K475*MAX(M465:M478)))</f>
        <v/>
      </c>
      <c r="O475" s="207" t="str">
        <f ca="1">IF(A475=FALSE,"",D447)</f>
        <v/>
      </c>
      <c r="P475" s="208" t="str">
        <f t="shared" ca="1" si="226"/>
        <v/>
      </c>
      <c r="Q475" s="210" t="str">
        <f t="shared" ca="1" si="227"/>
        <v/>
      </c>
      <c r="R475" s="208" t="str">
        <f ca="1">IF(A475=FALSE,"",OFFSET(O444,0,MATCH(MAX(P445:R445),P445:R445,0)))</f>
        <v/>
      </c>
      <c r="S475" s="209" t="str">
        <f ca="1">IF(A475=FALSE,"",IF(C475=0,0,D437/B475*100))</f>
        <v/>
      </c>
      <c r="U475" s="104">
        <f ca="1">IF(F435*Q$4&lt;=O475,0.5,IF(F435*Q$5&lt;=O475,1,IF(F435*Q$6&lt;=O475,2,IF(F435*Q$7&lt;=O475,3,))))</f>
        <v>0.5</v>
      </c>
      <c r="V475" s="104">
        <f t="shared" ca="1" si="228"/>
        <v>0.5</v>
      </c>
      <c r="W475" s="104">
        <f t="shared" ca="1" si="229"/>
        <v>0.5</v>
      </c>
      <c r="X475" s="104">
        <f t="shared" ca="1" si="230"/>
        <v>0.5</v>
      </c>
      <c r="Y475" s="104">
        <f t="shared" ca="1" si="231"/>
        <v>0.5</v>
      </c>
      <c r="Z475" s="104">
        <f t="shared" ca="1" si="239"/>
        <v>0</v>
      </c>
      <c r="AA475" s="136">
        <f t="shared" ca="1" si="238"/>
        <v>0.5</v>
      </c>
      <c r="AC475" s="137" t="str">
        <f t="shared" ca="1" si="232"/>
        <v/>
      </c>
      <c r="AD475" s="137" t="str">
        <f ca="1">IF(A475=FALSE,"",IF(B475=0,0,C437*100))</f>
        <v/>
      </c>
      <c r="AE475" s="137" t="str">
        <f t="shared" ca="1" si="233"/>
        <v/>
      </c>
      <c r="AF475" s="137" t="b">
        <f t="shared" ca="1" si="234"/>
        <v>1</v>
      </c>
      <c r="AG475" s="125" t="str">
        <f t="shared" ca="1" si="235"/>
        <v/>
      </c>
    </row>
    <row r="476" spans="1:34" s="119" customFormat="1" ht="18.75" customHeight="1">
      <c r="A476" s="129" t="b">
        <f ca="1">AND(B457=TRUE,H435+6&gt;A457+2)</f>
        <v>0</v>
      </c>
      <c r="B476" s="130" t="str">
        <f t="shared" ca="1" si="221"/>
        <v/>
      </c>
      <c r="C476" s="131" t="str">
        <f t="shared" ca="1" si="222"/>
        <v/>
      </c>
      <c r="D476" s="204" t="str">
        <f ca="1">IF(A476=FALSE,"",IF(B476=0,0,D437/B476*100))</f>
        <v/>
      </c>
      <c r="E476" s="204" t="str">
        <f ca="1">IF(A476=FALSE,"",IF(B476=0,0,D437/B476*100))</f>
        <v/>
      </c>
      <c r="F476" s="132" t="str">
        <f t="shared" ca="1" si="236"/>
        <v/>
      </c>
      <c r="G476" s="132" t="str">
        <f t="shared" ca="1" si="223"/>
        <v/>
      </c>
      <c r="H476" s="132" t="str">
        <f ca="1">IF(A476=FALSE,"",IF(B476=0,0,P435/2))</f>
        <v/>
      </c>
      <c r="I476" s="132" t="str">
        <f ca="1">IF(A476=FALSE,"",IF(B476=0,0,P437/SQRT(3)))</f>
        <v/>
      </c>
      <c r="J476" s="132" t="str">
        <f ca="1">IF(A476=FALSE,"",IF(B476=0,0,O435*B437/SQRT(3)))</f>
        <v/>
      </c>
      <c r="K476" s="205" t="str">
        <f t="shared" ca="1" si="224"/>
        <v/>
      </c>
      <c r="L476" s="133" t="str">
        <f t="shared" ca="1" si="237"/>
        <v/>
      </c>
      <c r="M476" s="134" t="str">
        <f t="shared" ca="1" si="225"/>
        <v/>
      </c>
      <c r="N476" s="135" t="str">
        <f ca="1">IF(A476=FALSE,"",IF(B476=0,0,K476*MAX(M465:M478)))</f>
        <v/>
      </c>
      <c r="O476" s="207" t="str">
        <f ca="1">IF(A476=FALSE,"",D447)</f>
        <v/>
      </c>
      <c r="P476" s="208" t="str">
        <f t="shared" ca="1" si="226"/>
        <v/>
      </c>
      <c r="Q476" s="210" t="str">
        <f t="shared" ca="1" si="227"/>
        <v/>
      </c>
      <c r="R476" s="208" t="str">
        <f ca="1">IF(A476=FALSE,"",OFFSET(O444,0,MATCH(MAX(P445:R445),P445:R445,0)))</f>
        <v/>
      </c>
      <c r="S476" s="209" t="str">
        <f ca="1">IF(A476=FALSE,"",IF(C476=0,0,D437/B476*100))</f>
        <v/>
      </c>
      <c r="U476" s="104">
        <f ca="1">IF(F435*Q$4&lt;=O476,0.5,IF(F435*Q$5&lt;=O476,1,IF(F435*Q$6&lt;=O476,2,IF(F435*Q$7&lt;=O476,3,))))</f>
        <v>0.5</v>
      </c>
      <c r="V476" s="104">
        <f t="shared" ca="1" si="228"/>
        <v>0.5</v>
      </c>
      <c r="W476" s="104">
        <f t="shared" ca="1" si="229"/>
        <v>0.5</v>
      </c>
      <c r="X476" s="104">
        <f t="shared" ca="1" si="230"/>
        <v>0.5</v>
      </c>
      <c r="Y476" s="104">
        <f t="shared" ca="1" si="231"/>
        <v>0.5</v>
      </c>
      <c r="Z476" s="104">
        <f t="shared" ca="1" si="239"/>
        <v>0</v>
      </c>
      <c r="AA476" s="136">
        <f t="shared" ca="1" si="238"/>
        <v>0.5</v>
      </c>
      <c r="AC476" s="137" t="str">
        <f t="shared" ca="1" si="232"/>
        <v/>
      </c>
      <c r="AD476" s="137" t="str">
        <f ca="1">IF(A476=FALSE,"",IF(B476=0,0,C437*100))</f>
        <v/>
      </c>
      <c r="AE476" s="137" t="str">
        <f t="shared" ca="1" si="233"/>
        <v/>
      </c>
      <c r="AF476" s="137" t="b">
        <f t="shared" ca="1" si="234"/>
        <v>1</v>
      </c>
      <c r="AG476" s="125" t="str">
        <f t="shared" ca="1" si="235"/>
        <v/>
      </c>
    </row>
    <row r="477" spans="1:34" s="119" customFormat="1" ht="18.75" customHeight="1">
      <c r="A477" s="129" t="b">
        <f ca="1">AND(B458=TRUE,H435+6&gt;A458+2)</f>
        <v>0</v>
      </c>
      <c r="B477" s="130" t="str">
        <f t="shared" ca="1" si="221"/>
        <v/>
      </c>
      <c r="C477" s="131" t="str">
        <f t="shared" ca="1" si="222"/>
        <v/>
      </c>
      <c r="D477" s="204" t="str">
        <f ca="1">IF(A477=FALSE,"",IF(B477=0,0,D437/B477*100))</f>
        <v/>
      </c>
      <c r="E477" s="204" t="str">
        <f ca="1">IF(A477=FALSE,"",IF(B477=0,0,D437/B477*100))</f>
        <v/>
      </c>
      <c r="F477" s="132" t="str">
        <f t="shared" ca="1" si="236"/>
        <v/>
      </c>
      <c r="G477" s="132" t="str">
        <f t="shared" ca="1" si="223"/>
        <v/>
      </c>
      <c r="H477" s="132" t="str">
        <f ca="1">IF(A477=FALSE,"",IF(B477=0,0,P435/2))</f>
        <v/>
      </c>
      <c r="I477" s="132" t="str">
        <f ca="1">IF(A477=FALSE,"",IF(B477=0,0,P437/SQRT(3)))</f>
        <v/>
      </c>
      <c r="J477" s="132" t="str">
        <f ca="1">IF(A477=FALSE,"",IF(B477=0,0,O435*B437/SQRT(3)))</f>
        <v/>
      </c>
      <c r="K477" s="205" t="str">
        <f t="shared" ca="1" si="224"/>
        <v/>
      </c>
      <c r="L477" s="133" t="str">
        <f t="shared" ca="1" si="237"/>
        <v/>
      </c>
      <c r="M477" s="134" t="str">
        <f t="shared" ca="1" si="225"/>
        <v/>
      </c>
      <c r="N477" s="135" t="str">
        <f ca="1">IF(A477=FALSE,"",IF(B477=0,0,K477*MAX(M465:M478)))</f>
        <v/>
      </c>
      <c r="O477" s="207" t="str">
        <f ca="1">IF(A477=FALSE,"",D447)</f>
        <v/>
      </c>
      <c r="P477" s="208" t="str">
        <f t="shared" ca="1" si="226"/>
        <v/>
      </c>
      <c r="Q477" s="210" t="str">
        <f t="shared" ca="1" si="227"/>
        <v/>
      </c>
      <c r="R477" s="208" t="str">
        <f ca="1">IF(A477=FALSE,"",OFFSET(O444,0,MATCH(MAX(P445:R445),P445:R445,0)))</f>
        <v/>
      </c>
      <c r="S477" s="209" t="str">
        <f ca="1">IF(A477=FALSE,"",IF(C477=0,0,D437/B477*100))</f>
        <v/>
      </c>
      <c r="U477" s="104">
        <f ca="1">IF(F435*Q$4&lt;=O477,0.5,IF(F435*Q$5&lt;=O477,1,IF(F435*Q$6&lt;=O477,2,IF(F435*Q$7&lt;=O477,3,))))</f>
        <v>0.5</v>
      </c>
      <c r="V477" s="104">
        <f t="shared" ca="1" si="228"/>
        <v>0.5</v>
      </c>
      <c r="W477" s="104">
        <f t="shared" ca="1" si="229"/>
        <v>0.5</v>
      </c>
      <c r="X477" s="104">
        <f t="shared" ca="1" si="230"/>
        <v>0.5</v>
      </c>
      <c r="Y477" s="104">
        <f t="shared" ca="1" si="231"/>
        <v>0.5</v>
      </c>
      <c r="Z477" s="104">
        <f t="shared" ca="1" si="239"/>
        <v>0</v>
      </c>
      <c r="AA477" s="136">
        <f t="shared" ca="1" si="238"/>
        <v>0.5</v>
      </c>
      <c r="AC477" s="137" t="str">
        <f t="shared" ca="1" si="232"/>
        <v/>
      </c>
      <c r="AD477" s="137" t="str">
        <f ca="1">IF(A477=FALSE,"",IF(B477=0,0,C437*100))</f>
        <v/>
      </c>
      <c r="AE477" s="137" t="str">
        <f t="shared" ca="1" si="233"/>
        <v/>
      </c>
      <c r="AF477" s="137" t="b">
        <f t="shared" ca="1" si="234"/>
        <v>1</v>
      </c>
      <c r="AG477" s="125" t="str">
        <f t="shared" ca="1" si="235"/>
        <v/>
      </c>
    </row>
    <row r="478" spans="1:34" s="119" customFormat="1" ht="18.75" customHeight="1">
      <c r="A478" s="129" t="b">
        <f ca="1">AND(B459=TRUE,H435+6&gt;A459+2)</f>
        <v>0</v>
      </c>
      <c r="B478" s="130" t="str">
        <f t="shared" ca="1" si="221"/>
        <v/>
      </c>
      <c r="C478" s="131" t="str">
        <f t="shared" ca="1" si="222"/>
        <v/>
      </c>
      <c r="D478" s="204" t="str">
        <f ca="1">IF(A478=FALSE,"",IF(B478=0,0,D437/B478*100))</f>
        <v/>
      </c>
      <c r="E478" s="204" t="str">
        <f ca="1">IF(A478=FALSE,"",IF(B478=0,0,D437/B478*100))</f>
        <v/>
      </c>
      <c r="F478" s="132" t="str">
        <f t="shared" ca="1" si="236"/>
        <v/>
      </c>
      <c r="G478" s="132" t="str">
        <f t="shared" ca="1" si="223"/>
        <v/>
      </c>
      <c r="H478" s="132" t="str">
        <f ca="1">IF(A478=FALSE,"",IF(B478=0,0,P435/2))</f>
        <v/>
      </c>
      <c r="I478" s="132" t="str">
        <f ca="1">IF(A478=FALSE,"",IF(B478=0,0,P437/SQRT(3)))</f>
        <v/>
      </c>
      <c r="J478" s="132" t="str">
        <f ca="1">IF(A478=FALSE,"",IF(B478=0,0,O435*B437/SQRT(3)))</f>
        <v/>
      </c>
      <c r="K478" s="205" t="str">
        <f t="shared" ca="1" si="224"/>
        <v/>
      </c>
      <c r="L478" s="133" t="str">
        <f t="shared" ca="1" si="237"/>
        <v/>
      </c>
      <c r="M478" s="134" t="str">
        <f t="shared" ca="1" si="225"/>
        <v/>
      </c>
      <c r="N478" s="135" t="str">
        <f ca="1">IF(A478=FALSE,"",IF(B478=0,0,K478*MAX(M465:M478)))</f>
        <v/>
      </c>
      <c r="O478" s="207" t="str">
        <f ca="1">IF(A478=FALSE,"",D447)</f>
        <v/>
      </c>
      <c r="P478" s="208" t="str">
        <f t="shared" ca="1" si="226"/>
        <v/>
      </c>
      <c r="Q478" s="210" t="str">
        <f t="shared" ca="1" si="227"/>
        <v/>
      </c>
      <c r="R478" s="208" t="str">
        <f ca="1">IF(A478=FALSE,"",OFFSET(O444,0,MATCH(MAX(P445:R445),P445:R445,0)))</f>
        <v/>
      </c>
      <c r="S478" s="209" t="str">
        <f ca="1">IF(A478=FALSE,"",IF(C478=0,0,D437/B478*100))</f>
        <v/>
      </c>
      <c r="U478" s="104">
        <f ca="1">IF(F435*Q$4&lt;=O478,0.5,IF(F435*Q$5&lt;=O478,1,IF(F435*Q$6&lt;=O478,2,IF(F435*Q$7&lt;=O478,3,))))</f>
        <v>0.5</v>
      </c>
      <c r="V478" s="104">
        <f t="shared" ca="1" si="228"/>
        <v>0.5</v>
      </c>
      <c r="W478" s="104">
        <f t="shared" ca="1" si="229"/>
        <v>0.5</v>
      </c>
      <c r="X478" s="104">
        <f t="shared" ca="1" si="230"/>
        <v>0.5</v>
      </c>
      <c r="Y478" s="104">
        <f t="shared" ca="1" si="231"/>
        <v>0.5</v>
      </c>
      <c r="Z478" s="104">
        <f t="shared" ca="1" si="239"/>
        <v>0</v>
      </c>
      <c r="AA478" s="136">
        <f t="shared" ca="1" si="238"/>
        <v>0.5</v>
      </c>
      <c r="AC478" s="137" t="str">
        <f t="shared" ca="1" si="232"/>
        <v/>
      </c>
      <c r="AD478" s="137" t="str">
        <f ca="1">IF(A478=FALSE,"",IF(B478=0,0,C437*100))</f>
        <v/>
      </c>
      <c r="AE478" s="137" t="str">
        <f t="shared" ca="1" si="233"/>
        <v/>
      </c>
      <c r="AF478" s="137" t="b">
        <f t="shared" ca="1" si="234"/>
        <v>1</v>
      </c>
      <c r="AG478" s="125" t="str">
        <f t="shared" ca="1" si="235"/>
        <v/>
      </c>
    </row>
    <row r="480" spans="1:34" s="236" customFormat="1" ht="18" customHeight="1">
      <c r="A480" s="235" t="s">
        <v>511</v>
      </c>
      <c r="AD480" s="237"/>
    </row>
    <row r="481" spans="2:33" s="236" customFormat="1" ht="14.25">
      <c r="B481" s="527" t="s">
        <v>512</v>
      </c>
      <c r="C481" s="528"/>
      <c r="D481" s="110" t="s">
        <v>513</v>
      </c>
      <c r="E481" s="110" t="s">
        <v>514</v>
      </c>
      <c r="F481" s="110" t="s">
        <v>515</v>
      </c>
      <c r="G481" s="110" t="s">
        <v>516</v>
      </c>
      <c r="I481" s="238" t="s">
        <v>128</v>
      </c>
      <c r="J481" s="238" t="s">
        <v>517</v>
      </c>
      <c r="K481" s="238" t="s">
        <v>518</v>
      </c>
      <c r="L481" s="110" t="s">
        <v>515</v>
      </c>
      <c r="M481" s="238" t="s">
        <v>519</v>
      </c>
      <c r="N481" s="238" t="s">
        <v>520</v>
      </c>
      <c r="O481" s="110" t="s">
        <v>521</v>
      </c>
      <c r="P481" s="110" t="s">
        <v>522</v>
      </c>
      <c r="AD481" s="237"/>
    </row>
    <row r="482" spans="2:33" s="236" customFormat="1" ht="14.25" customHeight="1">
      <c r="B482" s="239">
        <v>100</v>
      </c>
      <c r="C482" s="240" t="s">
        <v>523</v>
      </c>
      <c r="D482" s="241" t="s">
        <v>524</v>
      </c>
      <c r="E482" s="241"/>
      <c r="F482" s="318">
        <v>64900</v>
      </c>
      <c r="G482" s="529"/>
      <c r="I482" s="238">
        <f>Force_2!A207</f>
        <v>0</v>
      </c>
      <c r="J482" s="110">
        <f>Force_2!F207</f>
        <v>0</v>
      </c>
      <c r="K482" s="243" t="str">
        <f ca="1">K21</f>
        <v/>
      </c>
      <c r="L482" s="242">
        <f ca="1">OFFSET(F$481,IF(K482&lt;=B$482,1,IF(K482&lt;=B$485,4,IF(K482&lt;=B$488,7,8)))+IF(I482="압축",1,2),0)</f>
        <v>0</v>
      </c>
      <c r="M482" s="244">
        <f>J482-IF(J482&lt;=5,J482,5)</f>
        <v>0</v>
      </c>
      <c r="N482" s="245">
        <f ca="1">IF(M482&lt;0,0,L482*20%*M482)</f>
        <v>0</v>
      </c>
      <c r="O482" s="245">
        <f>IF(I482=0,0,L482+N482)</f>
        <v>0</v>
      </c>
      <c r="P482" s="532">
        <f>SUM(O482:O491)</f>
        <v>0</v>
      </c>
      <c r="AD482" s="237"/>
    </row>
    <row r="483" spans="2:33" s="236" customFormat="1" ht="14.25">
      <c r="B483" s="239">
        <v>100</v>
      </c>
      <c r="C483" s="240" t="s">
        <v>525</v>
      </c>
      <c r="D483" s="241" t="s">
        <v>526</v>
      </c>
      <c r="E483" s="241"/>
      <c r="F483" s="318">
        <v>64900</v>
      </c>
      <c r="G483" s="530"/>
      <c r="I483" s="238">
        <f>Force_2!A208</f>
        <v>0</v>
      </c>
      <c r="J483" s="110">
        <f>Force_2!F208</f>
        <v>0</v>
      </c>
      <c r="K483" s="243" t="str">
        <f ca="1">K68</f>
        <v/>
      </c>
      <c r="L483" s="242">
        <f ca="1">OFFSET(F$481,IF(K483&lt;=B$482,1,IF(K483&lt;=B$485,4,IF(K483&lt;=B$488,7,8)))+IF(I483="압축",1,2),0)*0.8</f>
        <v>0</v>
      </c>
      <c r="M483" s="244">
        <f t="shared" ref="M483:M491" si="240">J483-IF(J483&lt;=5,J483,5)</f>
        <v>0</v>
      </c>
      <c r="N483" s="245">
        <f t="shared" ref="N483:N491" ca="1" si="241">IF(M483&lt;0,0,L483*20%*M483)</f>
        <v>0</v>
      </c>
      <c r="O483" s="245">
        <f t="shared" ref="O483:O491" si="242">IF(I483=0,0,L483+N483)</f>
        <v>0</v>
      </c>
      <c r="P483" s="533"/>
      <c r="AD483" s="237"/>
    </row>
    <row r="484" spans="2:33" s="236" customFormat="1" ht="14.25">
      <c r="B484" s="239">
        <v>100</v>
      </c>
      <c r="C484" s="240" t="s">
        <v>525</v>
      </c>
      <c r="D484" s="241" t="s">
        <v>527</v>
      </c>
      <c r="E484" s="241"/>
      <c r="F484" s="318">
        <v>101900</v>
      </c>
      <c r="G484" s="530"/>
      <c r="I484" s="238">
        <f>Force_2!A209</f>
        <v>0</v>
      </c>
      <c r="J484" s="110">
        <f>Force_2!F209</f>
        <v>0</v>
      </c>
      <c r="K484" s="243" t="str">
        <f ca="1">K115</f>
        <v/>
      </c>
      <c r="L484" s="242">
        <f ca="1">OFFSET(F$481,IF(K484&lt;=B$482,1,IF(K484&lt;=B$485,4,IF(K484&lt;=B$488,7,8)))+IF(I484="압축",1,2),0)*0.8</f>
        <v>0</v>
      </c>
      <c r="M484" s="244">
        <f t="shared" si="240"/>
        <v>0</v>
      </c>
      <c r="N484" s="245">
        <f t="shared" ca="1" si="241"/>
        <v>0</v>
      </c>
      <c r="O484" s="245">
        <f t="shared" si="242"/>
        <v>0</v>
      </c>
      <c r="P484" s="533"/>
      <c r="AD484" s="237"/>
    </row>
    <row r="485" spans="2:33" s="236" customFormat="1" ht="14.25">
      <c r="B485" s="246">
        <v>500</v>
      </c>
      <c r="C485" s="240" t="s">
        <v>525</v>
      </c>
      <c r="D485" s="241" t="s">
        <v>528</v>
      </c>
      <c r="E485" s="241"/>
      <c r="F485" s="318">
        <v>79000</v>
      </c>
      <c r="G485" s="530"/>
      <c r="I485" s="238">
        <f>Force_2!A210</f>
        <v>0</v>
      </c>
      <c r="J485" s="110">
        <f>Force_2!F210</f>
        <v>0</v>
      </c>
      <c r="K485" s="243" t="str">
        <f ca="1">K162</f>
        <v/>
      </c>
      <c r="L485" s="242">
        <f t="shared" ref="L485:L491" ca="1" si="243">OFFSET(F$481,IF(K485&lt;=B$482,1,IF(K485&lt;=B$485,4,IF(K485&lt;=B$488,7,8)))+IF(I485="압축",1,2),0)*0.8</f>
        <v>0</v>
      </c>
      <c r="M485" s="244">
        <f t="shared" si="240"/>
        <v>0</v>
      </c>
      <c r="N485" s="245">
        <f t="shared" ca="1" si="241"/>
        <v>0</v>
      </c>
      <c r="O485" s="245">
        <f t="shared" si="242"/>
        <v>0</v>
      </c>
      <c r="P485" s="533"/>
      <c r="AG485" s="237"/>
    </row>
    <row r="486" spans="2:33" s="236" customFormat="1" ht="14.25">
      <c r="B486" s="246">
        <v>500</v>
      </c>
      <c r="C486" s="240" t="s">
        <v>525</v>
      </c>
      <c r="D486" s="241" t="s">
        <v>526</v>
      </c>
      <c r="E486" s="241"/>
      <c r="F486" s="318">
        <v>101900</v>
      </c>
      <c r="G486" s="530"/>
      <c r="I486" s="238">
        <f>Force_2!A211</f>
        <v>0</v>
      </c>
      <c r="J486" s="110">
        <f>Force_2!F211</f>
        <v>0</v>
      </c>
      <c r="K486" s="243" t="str">
        <f ca="1">K209</f>
        <v/>
      </c>
      <c r="L486" s="242">
        <f t="shared" ca="1" si="243"/>
        <v>0</v>
      </c>
      <c r="M486" s="244">
        <f t="shared" si="240"/>
        <v>0</v>
      </c>
      <c r="N486" s="245">
        <f t="shared" ca="1" si="241"/>
        <v>0</v>
      </c>
      <c r="O486" s="245">
        <f t="shared" si="242"/>
        <v>0</v>
      </c>
      <c r="P486" s="533"/>
      <c r="AG486" s="237"/>
    </row>
    <row r="487" spans="2:33" s="236" customFormat="1" ht="14.25">
      <c r="B487" s="246">
        <v>500</v>
      </c>
      <c r="C487" s="240" t="s">
        <v>525</v>
      </c>
      <c r="D487" s="241" t="s">
        <v>527</v>
      </c>
      <c r="E487" s="241"/>
      <c r="F487" s="318">
        <v>152600</v>
      </c>
      <c r="G487" s="530"/>
      <c r="I487" s="238">
        <f>Force_2!A212</f>
        <v>0</v>
      </c>
      <c r="J487" s="110">
        <f>Force_2!F212</f>
        <v>0</v>
      </c>
      <c r="K487" s="243" t="str">
        <f ca="1">K256</f>
        <v/>
      </c>
      <c r="L487" s="242">
        <f t="shared" ca="1" si="243"/>
        <v>0</v>
      </c>
      <c r="M487" s="244">
        <f t="shared" si="240"/>
        <v>0</v>
      </c>
      <c r="N487" s="245">
        <f t="shared" ca="1" si="241"/>
        <v>0</v>
      </c>
      <c r="O487" s="245">
        <f t="shared" si="242"/>
        <v>0</v>
      </c>
      <c r="P487" s="533"/>
      <c r="AG487" s="237"/>
    </row>
    <row r="488" spans="2:33" s="236" customFormat="1" ht="14.25">
      <c r="B488" s="246">
        <v>1000</v>
      </c>
      <c r="C488" s="240" t="s">
        <v>525</v>
      </c>
      <c r="D488" s="241" t="s">
        <v>528</v>
      </c>
      <c r="E488" s="241"/>
      <c r="F488" s="318">
        <v>108800</v>
      </c>
      <c r="G488" s="530"/>
      <c r="I488" s="238">
        <f>Force_2!A213</f>
        <v>0</v>
      </c>
      <c r="J488" s="110">
        <f>Force_2!F213</f>
        <v>0</v>
      </c>
      <c r="K488" s="243" t="str">
        <f ca="1">K303</f>
        <v/>
      </c>
      <c r="L488" s="242">
        <f t="shared" ca="1" si="243"/>
        <v>0</v>
      </c>
      <c r="M488" s="244">
        <f t="shared" si="240"/>
        <v>0</v>
      </c>
      <c r="N488" s="245">
        <f t="shared" ca="1" si="241"/>
        <v>0</v>
      </c>
      <c r="O488" s="245">
        <f t="shared" si="242"/>
        <v>0</v>
      </c>
      <c r="P488" s="533"/>
      <c r="AG488" s="237"/>
    </row>
    <row r="489" spans="2:33" customFormat="1" ht="13.5">
      <c r="B489" s="246">
        <v>1000</v>
      </c>
      <c r="C489" s="240" t="s">
        <v>525</v>
      </c>
      <c r="D489" s="241" t="s">
        <v>526</v>
      </c>
      <c r="E489" s="241"/>
      <c r="F489" s="318">
        <v>116100</v>
      </c>
      <c r="G489" s="530"/>
      <c r="I489" s="238">
        <f>Force_2!A214</f>
        <v>0</v>
      </c>
      <c r="J489" s="110">
        <f>Force_2!F214</f>
        <v>0</v>
      </c>
      <c r="K489" s="243" t="str">
        <f ca="1">K350</f>
        <v/>
      </c>
      <c r="L489" s="242">
        <f t="shared" ca="1" si="243"/>
        <v>0</v>
      </c>
      <c r="M489" s="244">
        <f t="shared" si="240"/>
        <v>0</v>
      </c>
      <c r="N489" s="245">
        <f t="shared" ca="1" si="241"/>
        <v>0</v>
      </c>
      <c r="O489" s="245">
        <f t="shared" si="242"/>
        <v>0</v>
      </c>
      <c r="P489" s="533"/>
    </row>
    <row r="490" spans="2:33" customFormat="1" ht="13.5">
      <c r="B490" s="246">
        <v>1000</v>
      </c>
      <c r="C490" s="240" t="s">
        <v>525</v>
      </c>
      <c r="D490" s="241" t="s">
        <v>527</v>
      </c>
      <c r="E490" s="241"/>
      <c r="F490" s="318">
        <v>187900</v>
      </c>
      <c r="G490" s="530"/>
      <c r="I490" s="238">
        <f>Force_2!A215</f>
        <v>0</v>
      </c>
      <c r="J490" s="110">
        <f>Force_2!F215</f>
        <v>0</v>
      </c>
      <c r="K490" s="243" t="str">
        <f ca="1">K397</f>
        <v/>
      </c>
      <c r="L490" s="242">
        <f t="shared" ca="1" si="243"/>
        <v>0</v>
      </c>
      <c r="M490" s="244">
        <f t="shared" si="240"/>
        <v>0</v>
      </c>
      <c r="N490" s="245">
        <f t="shared" ca="1" si="241"/>
        <v>0</v>
      </c>
      <c r="O490" s="245">
        <f t="shared" si="242"/>
        <v>0</v>
      </c>
      <c r="P490" s="533"/>
    </row>
    <row r="491" spans="2:33" customFormat="1" ht="13.5">
      <c r="B491" s="246"/>
      <c r="C491" s="240"/>
      <c r="D491" s="241"/>
      <c r="E491" s="241"/>
      <c r="F491" s="242"/>
      <c r="G491" s="531"/>
      <c r="I491" s="238">
        <f>Force_2!A216</f>
        <v>0</v>
      </c>
      <c r="J491" s="110">
        <f>Force_2!F216</f>
        <v>0</v>
      </c>
      <c r="K491" s="243" t="str">
        <f ca="1">K444</f>
        <v/>
      </c>
      <c r="L491" s="242">
        <f t="shared" ca="1" si="243"/>
        <v>0</v>
      </c>
      <c r="M491" s="244">
        <f t="shared" si="240"/>
        <v>0</v>
      </c>
      <c r="N491" s="245">
        <f t="shared" ca="1" si="241"/>
        <v>0</v>
      </c>
      <c r="O491" s="245">
        <f t="shared" si="242"/>
        <v>0</v>
      </c>
      <c r="P491" s="534"/>
    </row>
    <row r="493" spans="2:33" ht="17.25" customHeight="1">
      <c r="I493" s="247" t="s">
        <v>529</v>
      </c>
    </row>
    <row r="494" spans="2:33" ht="17.25" customHeight="1">
      <c r="I494" s="248" t="s">
        <v>530</v>
      </c>
    </row>
    <row r="495" spans="2:33" ht="17.25" customHeight="1">
      <c r="I495" s="249" t="s">
        <v>531</v>
      </c>
    </row>
  </sheetData>
  <mergeCells count="354">
    <mergeCell ref="C67:C69"/>
    <mergeCell ref="AJ68:AL68"/>
    <mergeCell ref="C70:C84"/>
    <mergeCell ref="B64:B66"/>
    <mergeCell ref="B111:B113"/>
    <mergeCell ref="B158:B160"/>
    <mergeCell ref="B205:B207"/>
    <mergeCell ref="B252:B254"/>
    <mergeCell ref="Y87:Y88"/>
    <mergeCell ref="Y134:Y135"/>
    <mergeCell ref="P111:S111"/>
    <mergeCell ref="R134:R135"/>
    <mergeCell ref="V134:V135"/>
    <mergeCell ref="W134:W135"/>
    <mergeCell ref="X134:X135"/>
    <mergeCell ref="Q104:T104"/>
    <mergeCell ref="Q105:Q106"/>
    <mergeCell ref="Q107:Q108"/>
    <mergeCell ref="Z134:Z135"/>
    <mergeCell ref="AA134:AA135"/>
    <mergeCell ref="AD134:AD135"/>
    <mergeCell ref="AF134:AF135"/>
    <mergeCell ref="Q134:Q135"/>
    <mergeCell ref="L252:O252"/>
    <mergeCell ref="X322:X323"/>
    <mergeCell ref="V322:V323"/>
    <mergeCell ref="U322:U323"/>
    <mergeCell ref="AJ444:AL444"/>
    <mergeCell ref="AJ21:AL21"/>
    <mergeCell ref="AJ115:AL115"/>
    <mergeCell ref="AJ162:AL162"/>
    <mergeCell ref="AJ209:AL209"/>
    <mergeCell ref="AJ256:AL256"/>
    <mergeCell ref="AJ303:AL303"/>
    <mergeCell ref="AJ350:AL350"/>
    <mergeCell ref="AJ397:AL397"/>
    <mergeCell ref="AA322:AA323"/>
    <mergeCell ref="T393:V393"/>
    <mergeCell ref="U416:U417"/>
    <mergeCell ref="U40:U41"/>
    <mergeCell ref="AF181:AF182"/>
    <mergeCell ref="AF228:AF229"/>
    <mergeCell ref="Z228:Z229"/>
    <mergeCell ref="AA228:AA229"/>
    <mergeCell ref="X275:X276"/>
    <mergeCell ref="Q198:T198"/>
    <mergeCell ref="Q199:Q200"/>
    <mergeCell ref="T205:V205"/>
    <mergeCell ref="Q389:Q390"/>
    <mergeCell ref="AD369:AD370"/>
    <mergeCell ref="AF369:AF370"/>
    <mergeCell ref="AA369:AA370"/>
    <mergeCell ref="V228:V229"/>
    <mergeCell ref="Q245:T245"/>
    <mergeCell ref="Q246:Q247"/>
    <mergeCell ref="Q248:Q249"/>
    <mergeCell ref="X228:X229"/>
    <mergeCell ref="AD228:AD229"/>
    <mergeCell ref="AF322:AF323"/>
    <mergeCell ref="P252:S252"/>
    <mergeCell ref="Z322:Z323"/>
    <mergeCell ref="R369:R370"/>
    <mergeCell ref="Z369:Z370"/>
    <mergeCell ref="Y369:Y370"/>
    <mergeCell ref="V369:V370"/>
    <mergeCell ref="W369:W370"/>
    <mergeCell ref="X369:X370"/>
    <mergeCell ref="AD322:AD323"/>
    <mergeCell ref="Y322:Y323"/>
    <mergeCell ref="W322:W323"/>
    <mergeCell ref="AD275:AD276"/>
    <mergeCell ref="AF275:AF276"/>
    <mergeCell ref="Q386:T386"/>
    <mergeCell ref="L322:L323"/>
    <mergeCell ref="M322:M323"/>
    <mergeCell ref="T346:V346"/>
    <mergeCell ref="U369:U370"/>
    <mergeCell ref="Q387:Q388"/>
    <mergeCell ref="R322:R323"/>
    <mergeCell ref="L369:L370"/>
    <mergeCell ref="M369:M370"/>
    <mergeCell ref="AA463:AA464"/>
    <mergeCell ref="AD463:AD464"/>
    <mergeCell ref="AF463:AF464"/>
    <mergeCell ref="P440:S440"/>
    <mergeCell ref="R416:R417"/>
    <mergeCell ref="Q433:T433"/>
    <mergeCell ref="Q434:Q435"/>
    <mergeCell ref="Q436:Q437"/>
    <mergeCell ref="Y416:Y417"/>
    <mergeCell ref="Y463:Y464"/>
    <mergeCell ref="X416:X417"/>
    <mergeCell ref="Z416:Z417"/>
    <mergeCell ref="AA416:AA417"/>
    <mergeCell ref="V416:V417"/>
    <mergeCell ref="W416:W417"/>
    <mergeCell ref="AD416:AD417"/>
    <mergeCell ref="AF416:AF417"/>
    <mergeCell ref="S463:S464"/>
    <mergeCell ref="S416:S417"/>
    <mergeCell ref="P463:P464"/>
    <mergeCell ref="Q463:Q464"/>
    <mergeCell ref="R463:R464"/>
    <mergeCell ref="V463:V464"/>
    <mergeCell ref="W463:W464"/>
    <mergeCell ref="Z463:Z464"/>
    <mergeCell ref="X463:X464"/>
    <mergeCell ref="O463:O464"/>
    <mergeCell ref="L440:O440"/>
    <mergeCell ref="C446:C460"/>
    <mergeCell ref="D463:K463"/>
    <mergeCell ref="L463:L464"/>
    <mergeCell ref="M463:M464"/>
    <mergeCell ref="N463:N464"/>
    <mergeCell ref="T440:V440"/>
    <mergeCell ref="U463:U464"/>
    <mergeCell ref="A440:A442"/>
    <mergeCell ref="C396:C398"/>
    <mergeCell ref="E440:F440"/>
    <mergeCell ref="G440:H440"/>
    <mergeCell ref="I440:J440"/>
    <mergeCell ref="B440:B442"/>
    <mergeCell ref="R275:R276"/>
    <mergeCell ref="P299:S299"/>
    <mergeCell ref="T299:V299"/>
    <mergeCell ref="I346:J346"/>
    <mergeCell ref="K346:K347"/>
    <mergeCell ref="A299:A301"/>
    <mergeCell ref="C299:C301"/>
    <mergeCell ref="D299:D300"/>
    <mergeCell ref="E299:F299"/>
    <mergeCell ref="C399:C413"/>
    <mergeCell ref="C305:C319"/>
    <mergeCell ref="A346:A348"/>
    <mergeCell ref="C346:C348"/>
    <mergeCell ref="D346:D347"/>
    <mergeCell ref="E346:F346"/>
    <mergeCell ref="G346:H346"/>
    <mergeCell ref="C302:C304"/>
    <mergeCell ref="B346:B348"/>
    <mergeCell ref="A17:A19"/>
    <mergeCell ref="C17:C19"/>
    <mergeCell ref="D17:D18"/>
    <mergeCell ref="C20:C22"/>
    <mergeCell ref="C23:C37"/>
    <mergeCell ref="B17:B19"/>
    <mergeCell ref="AD87:AD88"/>
    <mergeCell ref="AF87:AF88"/>
    <mergeCell ref="AA87:AA88"/>
    <mergeCell ref="AD40:AD41"/>
    <mergeCell ref="AA40:AA41"/>
    <mergeCell ref="Z40:Z41"/>
    <mergeCell ref="X40:X41"/>
    <mergeCell ref="V87:V88"/>
    <mergeCell ref="W87:W88"/>
    <mergeCell ref="X87:X88"/>
    <mergeCell ref="W40:W41"/>
    <mergeCell ref="V40:V41"/>
    <mergeCell ref="S40:S41"/>
    <mergeCell ref="Y40:Y41"/>
    <mergeCell ref="Q57:T57"/>
    <mergeCell ref="AF40:AF41"/>
    <mergeCell ref="U87:U88"/>
    <mergeCell ref="T64:V64"/>
    <mergeCell ref="Z87:Z88"/>
    <mergeCell ref="V181:V182"/>
    <mergeCell ref="Q10:T10"/>
    <mergeCell ref="E17:F17"/>
    <mergeCell ref="G17:H17"/>
    <mergeCell ref="I17:J17"/>
    <mergeCell ref="K17:K18"/>
    <mergeCell ref="L17:O17"/>
    <mergeCell ref="P17:S17"/>
    <mergeCell ref="Q11:Q12"/>
    <mergeCell ref="Q13:Q14"/>
    <mergeCell ref="T17:V17"/>
    <mergeCell ref="AA181:AA182"/>
    <mergeCell ref="AD181:AD182"/>
    <mergeCell ref="O134:O135"/>
    <mergeCell ref="L111:O111"/>
    <mergeCell ref="T111:V111"/>
    <mergeCell ref="U134:U135"/>
    <mergeCell ref="T158:V158"/>
    <mergeCell ref="U181:U182"/>
    <mergeCell ref="Q151:T151"/>
    <mergeCell ref="Q152:Q153"/>
    <mergeCell ref="Q154:Q155"/>
    <mergeCell ref="X181:X182"/>
    <mergeCell ref="Z181:Z182"/>
    <mergeCell ref="Y181:Y182"/>
    <mergeCell ref="N134:N135"/>
    <mergeCell ref="W181:W182"/>
    <mergeCell ref="U228:U229"/>
    <mergeCell ref="T252:V252"/>
    <mergeCell ref="U275:U276"/>
    <mergeCell ref="R228:R229"/>
    <mergeCell ref="Z275:Z276"/>
    <mergeCell ref="AA275:AA276"/>
    <mergeCell ref="W228:W229"/>
    <mergeCell ref="Y228:Y229"/>
    <mergeCell ref="W275:W276"/>
    <mergeCell ref="Y275:Y276"/>
    <mergeCell ref="V275:V276"/>
    <mergeCell ref="D111:D112"/>
    <mergeCell ref="E111:F111"/>
    <mergeCell ref="G111:H111"/>
    <mergeCell ref="I111:J111"/>
    <mergeCell ref="K111:K112"/>
    <mergeCell ref="C114:C116"/>
    <mergeCell ref="C117:C131"/>
    <mergeCell ref="C161:C163"/>
    <mergeCell ref="C164:C178"/>
    <mergeCell ref="C158:C160"/>
    <mergeCell ref="D158:D159"/>
    <mergeCell ref="E158:F158"/>
    <mergeCell ref="G158:H158"/>
    <mergeCell ref="I158:J158"/>
    <mergeCell ref="A393:A395"/>
    <mergeCell ref="A64:A66"/>
    <mergeCell ref="C64:C66"/>
    <mergeCell ref="D64:D65"/>
    <mergeCell ref="E64:F64"/>
    <mergeCell ref="G64:H64"/>
    <mergeCell ref="I64:J64"/>
    <mergeCell ref="I205:J205"/>
    <mergeCell ref="C211:C225"/>
    <mergeCell ref="G299:H299"/>
    <mergeCell ref="I299:J299"/>
    <mergeCell ref="C255:C257"/>
    <mergeCell ref="A158:A160"/>
    <mergeCell ref="A252:A254"/>
    <mergeCell ref="A205:A207"/>
    <mergeCell ref="C205:C207"/>
    <mergeCell ref="D205:D206"/>
    <mergeCell ref="E205:F205"/>
    <mergeCell ref="G205:H205"/>
    <mergeCell ref="C208:C210"/>
    <mergeCell ref="C393:C395"/>
    <mergeCell ref="B299:B301"/>
    <mergeCell ref="A111:A113"/>
    <mergeCell ref="C111:C113"/>
    <mergeCell ref="B393:B395"/>
    <mergeCell ref="C352:C366"/>
    <mergeCell ref="K158:K159"/>
    <mergeCell ref="L181:L182"/>
    <mergeCell ref="M181:M182"/>
    <mergeCell ref="L158:O158"/>
    <mergeCell ref="N181:N182"/>
    <mergeCell ref="C258:C272"/>
    <mergeCell ref="C252:C254"/>
    <mergeCell ref="E393:F393"/>
    <mergeCell ref="G393:H393"/>
    <mergeCell ref="I393:J393"/>
    <mergeCell ref="K393:K394"/>
    <mergeCell ref="L393:O393"/>
    <mergeCell ref="N322:N323"/>
    <mergeCell ref="C349:C351"/>
    <mergeCell ref="G252:H252"/>
    <mergeCell ref="D40:K40"/>
    <mergeCell ref="D87:K87"/>
    <mergeCell ref="D134:K134"/>
    <mergeCell ref="D181:K181"/>
    <mergeCell ref="N87:N88"/>
    <mergeCell ref="P87:P88"/>
    <mergeCell ref="K299:K300"/>
    <mergeCell ref="L228:L229"/>
    <mergeCell ref="M228:M229"/>
    <mergeCell ref="O40:O41"/>
    <mergeCell ref="P228:P229"/>
    <mergeCell ref="O228:O229"/>
    <mergeCell ref="D228:K228"/>
    <mergeCell ref="D275:K275"/>
    <mergeCell ref="P205:S205"/>
    <mergeCell ref="L87:L88"/>
    <mergeCell ref="M87:M88"/>
    <mergeCell ref="P181:P182"/>
    <mergeCell ref="P134:P135"/>
    <mergeCell ref="O181:O182"/>
    <mergeCell ref="P158:S158"/>
    <mergeCell ref="Q181:Q182"/>
    <mergeCell ref="K205:K206"/>
    <mergeCell ref="L205:O205"/>
    <mergeCell ref="K64:K65"/>
    <mergeCell ref="L64:O64"/>
    <mergeCell ref="P64:S64"/>
    <mergeCell ref="N228:N229"/>
    <mergeCell ref="Q292:T292"/>
    <mergeCell ref="Q293:Q294"/>
    <mergeCell ref="Q295:Q296"/>
    <mergeCell ref="L275:L276"/>
    <mergeCell ref="M275:M276"/>
    <mergeCell ref="N275:N276"/>
    <mergeCell ref="P275:P276"/>
    <mergeCell ref="Q228:Q229"/>
    <mergeCell ref="Q87:Q88"/>
    <mergeCell ref="Q275:Q276"/>
    <mergeCell ref="L134:L135"/>
    <mergeCell ref="M134:M135"/>
    <mergeCell ref="K252:K253"/>
    <mergeCell ref="O275:O276"/>
    <mergeCell ref="R87:R88"/>
    <mergeCell ref="O322:O323"/>
    <mergeCell ref="O369:O370"/>
    <mergeCell ref="R181:R182"/>
    <mergeCell ref="Q201:Q202"/>
    <mergeCell ref="L299:O299"/>
    <mergeCell ref="L40:L41"/>
    <mergeCell ref="N40:N41"/>
    <mergeCell ref="M40:M41"/>
    <mergeCell ref="O87:O88"/>
    <mergeCell ref="Q58:Q59"/>
    <mergeCell ref="Q60:Q61"/>
    <mergeCell ref="R40:R41"/>
    <mergeCell ref="Q40:Q41"/>
    <mergeCell ref="P40:P41"/>
    <mergeCell ref="P322:P323"/>
    <mergeCell ref="Q322:Q323"/>
    <mergeCell ref="P2:P3"/>
    <mergeCell ref="S87:S88"/>
    <mergeCell ref="S134:S135"/>
    <mergeCell ref="S181:S182"/>
    <mergeCell ref="S228:S229"/>
    <mergeCell ref="S275:S276"/>
    <mergeCell ref="S322:S323"/>
    <mergeCell ref="S369:S370"/>
    <mergeCell ref="Q340:Q341"/>
    <mergeCell ref="Q342:Q343"/>
    <mergeCell ref="Q339:T339"/>
    <mergeCell ref="P369:P370"/>
    <mergeCell ref="Q369:Q370"/>
    <mergeCell ref="B481:C481"/>
    <mergeCell ref="G482:G491"/>
    <mergeCell ref="P482:P491"/>
    <mergeCell ref="P346:S346"/>
    <mergeCell ref="N369:N370"/>
    <mergeCell ref="C440:C442"/>
    <mergeCell ref="D440:D441"/>
    <mergeCell ref="I252:J252"/>
    <mergeCell ref="D393:D394"/>
    <mergeCell ref="K440:K441"/>
    <mergeCell ref="D322:K322"/>
    <mergeCell ref="D369:K369"/>
    <mergeCell ref="L346:O346"/>
    <mergeCell ref="D416:K416"/>
    <mergeCell ref="C443:C445"/>
    <mergeCell ref="O416:O417"/>
    <mergeCell ref="L416:L417"/>
    <mergeCell ref="M416:M417"/>
    <mergeCell ref="N416:N417"/>
    <mergeCell ref="P416:P417"/>
    <mergeCell ref="Q416:Q417"/>
    <mergeCell ref="P393:S393"/>
    <mergeCell ref="D252:D253"/>
    <mergeCell ref="E252:F252"/>
  </mergeCells>
  <phoneticPr fontId="3" type="noConversion"/>
  <printOptions horizontalCentered="1"/>
  <pageMargins left="0" right="0" top="0.39370078740157483" bottom="0.39370078740157483" header="0" footer="0"/>
  <pageSetup paperSize="9" scale="42" orientation="portrait" horizontalDpi="4294967292" r:id="rId1"/>
  <headerFooter alignWithMargins="0">
    <oddFooter>&amp;R&amp;"Arial,굵게"&amp;9&amp;P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20</vt:i4>
      </vt:variant>
    </vt:vector>
  </HeadingPairs>
  <TitlesOfParts>
    <vt:vector size="32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Force_2</vt:lpstr>
      <vt:lpstr>'교정결과-E'!B_Tag</vt:lpstr>
      <vt:lpstr>'교정결과-HY'!B_Tag</vt:lpstr>
      <vt:lpstr>B_Tag</vt:lpstr>
      <vt:lpstr>판정결과!B_Tag_2</vt:lpstr>
      <vt:lpstr>B_Tag_3</vt:lpstr>
      <vt:lpstr>Force_2_CMC</vt:lpstr>
      <vt:lpstr>Force_2_Condition</vt:lpstr>
      <vt:lpstr>Force_2_Condition_Temp</vt:lpstr>
      <vt:lpstr>Force_2_Resolution</vt:lpstr>
      <vt:lpstr>Force_2_Result</vt:lpstr>
      <vt:lpstr>Force_2_Result_ADJ</vt:lpstr>
      <vt:lpstr>Force_2_Spec</vt:lpstr>
      <vt:lpstr>Force_2_STD1</vt:lpstr>
      <vt:lpstr>Force_2_STD3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교정인증기술원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Jey Jey</cp:lastModifiedBy>
  <cp:lastPrinted>2021-08-26T04:19:52Z</cp:lastPrinted>
  <dcterms:created xsi:type="dcterms:W3CDTF">2003-07-29T07:11:36Z</dcterms:created>
  <dcterms:modified xsi:type="dcterms:W3CDTF">2021-08-27T07:39:18Z</dcterms:modified>
</cp:coreProperties>
</file>